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drawings/drawing50.xml" ContentType="application/vnd.openxmlformats-officedocument.drawingml.chartshapes+xml"/>
  <Override PartName="/xl/charts/chart48.xml" ContentType="application/vnd.openxmlformats-officedocument.drawingml.chart+xml"/>
  <Override PartName="/xl/drawings/drawing51.xml" ContentType="application/vnd.openxmlformats-officedocument.drawingml.chartshapes+xml"/>
  <Override PartName="/xl/charts/chart49.xml" ContentType="application/vnd.openxmlformats-officedocument.drawingml.chart+xml"/>
  <Override PartName="/xl/drawings/drawing52.xml" ContentType="application/vnd.openxmlformats-officedocument.drawingml.chartshapes+xml"/>
  <Override PartName="/xl/charts/chart50.xml" ContentType="application/vnd.openxmlformats-officedocument.drawingml.chart+xml"/>
  <Override PartName="/xl/drawings/drawing53.xml" ContentType="application/vnd.openxmlformats-officedocument.drawingml.chartshapes+xml"/>
  <Override PartName="/xl/charts/chart51.xml" ContentType="application/vnd.openxmlformats-officedocument.drawingml.chart+xml"/>
  <Override PartName="/xl/drawings/drawing54.xml" ContentType="application/vnd.openxmlformats-officedocument.drawingml.chartshapes+xml"/>
  <Override PartName="/xl/charts/chart52.xml" ContentType="application/vnd.openxmlformats-officedocument.drawingml.chart+xml"/>
  <Override PartName="/xl/drawings/drawing55.xml" ContentType="application/vnd.openxmlformats-officedocument.drawingml.chartshapes+xml"/>
  <Override PartName="/xl/charts/chart53.xml" ContentType="application/vnd.openxmlformats-officedocument.drawingml.chart+xml"/>
  <Override PartName="/xl/drawings/drawing56.xml" ContentType="application/vnd.openxmlformats-officedocument.drawingml.chartshapes+xml"/>
  <Override PartName="/xl/charts/chart54.xml" ContentType="application/vnd.openxmlformats-officedocument.drawingml.chart+xml"/>
  <Override PartName="/xl/drawings/drawing57.xml" ContentType="application/vnd.openxmlformats-officedocument.drawingml.chartshapes+xml"/>
  <Override PartName="/xl/charts/chart55.xml" ContentType="application/vnd.openxmlformats-officedocument.drawingml.chart+xml"/>
  <Override PartName="/xl/drawings/drawing58.xml" ContentType="application/vnd.openxmlformats-officedocument.drawingml.chartshapes+xml"/>
  <Override PartName="/xl/charts/chart56.xml" ContentType="application/vnd.openxmlformats-officedocument.drawingml.chart+xml"/>
  <Override PartName="/xl/drawings/drawing59.xml" ContentType="application/vnd.openxmlformats-officedocument.drawingml.chartshapes+xml"/>
  <Override PartName="/xl/charts/chart57.xml" ContentType="application/vnd.openxmlformats-officedocument.drawingml.chart+xml"/>
  <Override PartName="/xl/drawings/drawing60.xml" ContentType="application/vnd.openxmlformats-officedocument.drawingml.chartshapes+xml"/>
  <Override PartName="/xl/charts/chart58.xml" ContentType="application/vnd.openxmlformats-officedocument.drawingml.chart+xml"/>
  <Override PartName="/xl/drawings/drawing61.xml" ContentType="application/vnd.openxmlformats-officedocument.drawingml.chartshapes+xml"/>
  <Override PartName="/xl/charts/chart59.xml" ContentType="application/vnd.openxmlformats-officedocument.drawingml.chart+xml"/>
  <Override PartName="/xl/drawings/drawing62.xml" ContentType="application/vnd.openxmlformats-officedocument.drawingml.chartshapes+xml"/>
  <Override PartName="/xl/charts/chart60.xml" ContentType="application/vnd.openxmlformats-officedocument.drawingml.chart+xml"/>
  <Override PartName="/xl/drawings/drawing63.xml" ContentType="application/vnd.openxmlformats-officedocument.drawingml.chartshapes+xml"/>
  <Override PartName="/xl/charts/chart61.xml" ContentType="application/vnd.openxmlformats-officedocument.drawingml.chart+xml"/>
  <Override PartName="/xl/drawings/drawing64.xml" ContentType="application/vnd.openxmlformats-officedocument.drawingml.chartshapes+xml"/>
  <Override PartName="/xl/charts/chart62.xml" ContentType="application/vnd.openxmlformats-officedocument.drawingml.chart+xml"/>
  <Override PartName="/xl/drawings/drawing65.xml" ContentType="application/vnd.openxmlformats-officedocument.drawingml.chartshapes+xml"/>
  <Override PartName="/xl/charts/chart63.xml" ContentType="application/vnd.openxmlformats-officedocument.drawingml.chart+xml"/>
  <Override PartName="/xl/drawings/drawing66.xml" ContentType="application/vnd.openxmlformats-officedocument.drawingml.chartshapes+xml"/>
  <Override PartName="/xl/charts/chart64.xml" ContentType="application/vnd.openxmlformats-officedocument.drawingml.chart+xml"/>
  <Override PartName="/xl/drawings/drawing67.xml" ContentType="application/vnd.openxmlformats-officedocument.drawingml.chartshapes+xml"/>
  <Override PartName="/xl/charts/chart65.xml" ContentType="application/vnd.openxmlformats-officedocument.drawingml.chart+xml"/>
  <Override PartName="/xl/drawings/drawing68.xml" ContentType="application/vnd.openxmlformats-officedocument.drawingml.chartshapes+xml"/>
  <Override PartName="/xl/charts/chart66.xml" ContentType="application/vnd.openxmlformats-officedocument.drawingml.chart+xml"/>
  <Override PartName="/xl/drawings/drawing69.xml" ContentType="application/vnd.openxmlformats-officedocument.drawingml.chartshapes+xml"/>
  <Override PartName="/xl/charts/chart67.xml" ContentType="application/vnd.openxmlformats-officedocument.drawingml.chart+xml"/>
  <Override PartName="/xl/drawings/drawing70.xml" ContentType="application/vnd.openxmlformats-officedocument.drawingml.chartshapes+xml"/>
  <Override PartName="/xl/charts/chart68.xml" ContentType="application/vnd.openxmlformats-officedocument.drawingml.chart+xml"/>
  <Override PartName="/xl/drawings/drawing71.xml" ContentType="application/vnd.openxmlformats-officedocument.drawingml.chartshapes+xml"/>
  <Override PartName="/xl/charts/chart69.xml" ContentType="application/vnd.openxmlformats-officedocument.drawingml.chart+xml"/>
  <Override PartName="/xl/drawings/drawing72.xml" ContentType="application/vnd.openxmlformats-officedocument.drawingml.chartshapes+xml"/>
  <Override PartName="/xl/charts/chart70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7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5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7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2024\INDICADORES SANITARIOS 2024\"/>
    </mc:Choice>
  </mc:AlternateContent>
  <xr:revisionPtr revIDLastSave="0" documentId="8_{2E9B2341-67C5-4EC6-8770-822A19209F48}" xr6:coauthVersionLast="47" xr6:coauthVersionMax="47" xr10:uidLastSave="{00000000-0000-0000-0000-000000000000}"/>
  <bookViews>
    <workbookView xWindow="-120" yWindow="-120" windowWidth="29040" windowHeight="15720" tabRatio="835" activeTab="16" xr2:uid="{00000000-000D-0000-FFFF-FFFF00000000}"/>
  </bookViews>
  <sheets>
    <sheet name="Config" sheetId="41" r:id="rId1"/>
    <sheet name="METAS" sheetId="85" r:id="rId2"/>
    <sheet name="Ene" sheetId="72" r:id="rId3"/>
    <sheet name="Feb" sheetId="73" r:id="rId4"/>
    <sheet name="Mar" sheetId="74" r:id="rId5"/>
    <sheet name="Abr" sheetId="75" r:id="rId6"/>
    <sheet name="May" sheetId="76" r:id="rId7"/>
    <sheet name="Jun" sheetId="77" r:id="rId8"/>
    <sheet name="Jul" sheetId="71" r:id="rId9"/>
    <sheet name="Ago" sheetId="78" r:id="rId10"/>
    <sheet name="Sep" sheetId="79" r:id="rId11"/>
    <sheet name="Oct" sheetId="80" r:id="rId12"/>
    <sheet name="Hoja1" sheetId="102" state="hidden" r:id="rId13"/>
    <sheet name="Nov" sheetId="81" r:id="rId14"/>
    <sheet name="Dic" sheetId="82" r:id="rId15"/>
    <sheet name="ACUMULADO" sheetId="15" r:id="rId16"/>
    <sheet name="DIT" sheetId="97" r:id="rId17"/>
    <sheet name="INMUNIZACIONES" sheetId="105" r:id="rId18"/>
    <sheet name="NUTRICION" sheetId="98" r:id="rId19"/>
    <sheet name="Consolidado" sheetId="111" r:id="rId20"/>
    <sheet name="Ranking_Will" sheetId="107" state="hidden" r:id="rId21"/>
    <sheet name="Ranking" sheetId="110" r:id="rId22"/>
    <sheet name="SANITARIOS 2023" sheetId="86" state="hidden" r:id="rId23"/>
  </sheets>
  <externalReferences>
    <externalReference r:id="rId24"/>
    <externalReference r:id="rId25"/>
  </externalReferences>
  <definedNames>
    <definedName name="_xlnm._FilterDatabase" localSheetId="5" hidden="1">Abr!$A$3:$BE$51</definedName>
    <definedName name="_xlnm._FilterDatabase" localSheetId="15" hidden="1">ACUMULADO!$A$3:$BE$51</definedName>
    <definedName name="_xlnm._FilterDatabase" localSheetId="9" hidden="1">Ago!$A$3:$BI$3</definedName>
    <definedName name="_xlnm._FilterDatabase" localSheetId="14" hidden="1">Dic!$A$3:$BI$3</definedName>
    <definedName name="_xlnm._FilterDatabase" localSheetId="2" hidden="1">Ene!$A$3:$AT$63</definedName>
    <definedName name="_xlnm._FilterDatabase" localSheetId="3" hidden="1">Feb!$A$3:$BE$51</definedName>
    <definedName name="_xlnm._FilterDatabase" localSheetId="8" hidden="1">Jul!$A$3:$BI$3</definedName>
    <definedName name="_xlnm._FilterDatabase" localSheetId="7" hidden="1">Jun!$A$3:$BI$3</definedName>
    <definedName name="_xlnm._FilterDatabase" localSheetId="4" hidden="1">Mar!$A$3:$BE$51</definedName>
    <definedName name="_xlnm._FilterDatabase" localSheetId="6" hidden="1">May!$A$3:$BE$51</definedName>
    <definedName name="_xlnm._FilterDatabase" localSheetId="1" hidden="1">METAS!$A$3:$AU$64</definedName>
    <definedName name="_xlnm._FilterDatabase" localSheetId="13" hidden="1">Nov!$A$3:$BI$3</definedName>
    <definedName name="_xlnm._FilterDatabase" localSheetId="11" hidden="1">Oct!$A$3:$BI$3</definedName>
    <definedName name="_xlnm._FilterDatabase" localSheetId="21" hidden="1">Ranking!$E$79:$H$79</definedName>
    <definedName name="_xlnm._FilterDatabase" localSheetId="20" hidden="1">Ranking_Will!$D$87:$G$87</definedName>
    <definedName name="_xlnm._FilterDatabase" localSheetId="22" hidden="1">'SANITARIOS 2023'!$A$3:$AW$118</definedName>
    <definedName name="_xlnm._FilterDatabase" localSheetId="10" hidden="1">Sep!$A$3:$BI$3</definedName>
    <definedName name="AA">#REF!</definedName>
    <definedName name="ALTA_BASICA_ODONTOLOGICA" localSheetId="5">Abr!#REF!</definedName>
    <definedName name="ALTA_BASICA_ODONTOLOGICA" localSheetId="9">Ago!#REF!</definedName>
    <definedName name="ALTA_BASICA_ODONTOLOGICA" localSheetId="14">Dic!#REF!</definedName>
    <definedName name="ALTA_BASICA_ODONTOLOGICA" localSheetId="16">#REF!</definedName>
    <definedName name="ALTA_BASICA_ODONTOLOGICA" localSheetId="2">Ene!#REF!</definedName>
    <definedName name="ALTA_BASICA_ODONTOLOGICA" localSheetId="3">Feb!#REF!</definedName>
    <definedName name="ALTA_BASICA_ODONTOLOGICA" localSheetId="17">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6">May!#REF!</definedName>
    <definedName name="ALTA_BASICA_ODONTOLOGICA" localSheetId="13">Nov!#REF!</definedName>
    <definedName name="ALTA_BASICA_ODONTOLOGICA" localSheetId="18">#REF!</definedName>
    <definedName name="ALTA_BASICA_ODONTOLOGICA" localSheetId="11">Oct!#REF!</definedName>
    <definedName name="ALTA_BASICA_ODONTOLOGICA" localSheetId="10">Sep!#REF!</definedName>
    <definedName name="ALTA_BASICA_ODONTOLOGICA">ACUMULADO!#REF!</definedName>
    <definedName name="ANIMAL_MORDEDOR_CONTROLADO" localSheetId="5">Abr!#REF!</definedName>
    <definedName name="ANIMAL_MORDEDOR_CONTROLADO" localSheetId="9">Ago!#REF!</definedName>
    <definedName name="ANIMAL_MORDEDOR_CONTROLADO" localSheetId="14">Dic!#REF!</definedName>
    <definedName name="ANIMAL_MORDEDOR_CONTROLADO" localSheetId="16">#REF!</definedName>
    <definedName name="ANIMAL_MORDEDOR_CONTROLADO" localSheetId="2">Ene!#REF!</definedName>
    <definedName name="ANIMAL_MORDEDOR_CONTROLADO" localSheetId="3">Feb!#REF!</definedName>
    <definedName name="ANIMAL_MORDEDOR_CONTROLADO" localSheetId="17">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6">May!#REF!</definedName>
    <definedName name="ANIMAL_MORDEDOR_CONTROLADO" localSheetId="13">Nov!#REF!</definedName>
    <definedName name="ANIMAL_MORDEDOR_CONTROLADO" localSheetId="18">#REF!</definedName>
    <definedName name="ANIMAL_MORDEDOR_CONTROLADO" localSheetId="11">Oct!#REF!</definedName>
    <definedName name="ANIMAL_MORDEDOR_CONTROLADO" localSheetId="10">Sep!#REF!</definedName>
    <definedName name="ANIMAL_MORDEDOR_CONTROLADO">ACUMULADO!#REF!</definedName>
    <definedName name="_xlnm.Print_Area" localSheetId="16">DIT!$L$1:$S$574</definedName>
    <definedName name="_xlnm.Print_Area" localSheetId="17">INMUNIZACIONES!$L$1:$S$369</definedName>
    <definedName name="_xlnm.Print_Area" localSheetId="18">NUTRICION!$L$1:$S$501</definedName>
    <definedName name="ATENCION_ODONTOLOGICA_PREVENTIVA" localSheetId="5">Abr!#REF!</definedName>
    <definedName name="ATENCION_ODONTOLOGICA_PREVENTIVA" localSheetId="9">Ago!#REF!</definedName>
    <definedName name="ATENCION_ODONTOLOGICA_PREVENTIVA" localSheetId="14">Dic!#REF!</definedName>
    <definedName name="ATENCION_ODONTOLOGICA_PREVENTIVA" localSheetId="16">#REF!</definedName>
    <definedName name="ATENCION_ODONTOLOGICA_PREVENTIVA" localSheetId="2">Ene!#REF!</definedName>
    <definedName name="ATENCION_ODONTOLOGICA_PREVENTIVA" localSheetId="3">Feb!#REF!</definedName>
    <definedName name="ATENCION_ODONTOLOGICA_PREVENTIVA" localSheetId="17">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6">May!#REF!</definedName>
    <definedName name="ATENCION_ODONTOLOGICA_PREVENTIVA" localSheetId="13">Nov!#REF!</definedName>
    <definedName name="ATENCION_ODONTOLOGICA_PREVENTIVA" localSheetId="18">#REF!</definedName>
    <definedName name="ATENCION_ODONTOLOGICA_PREVENTIVA" localSheetId="11">Oct!#REF!</definedName>
    <definedName name="ATENCION_ODONTOLOGICA_PREVENTIVA" localSheetId="10">Sep!#REF!</definedName>
    <definedName name="ATENCION_ODONTOLOGICA_PREVENTIVA">ACUMULADO!#REF!</definedName>
    <definedName name="ATENCIONES_MAY_15" localSheetId="5">Abr!#REF!</definedName>
    <definedName name="ATENCIONES_MAY_15" localSheetId="9">Ago!#REF!</definedName>
    <definedName name="ATENCIONES_MAY_15" localSheetId="14">Dic!#REF!</definedName>
    <definedName name="ATENCIONES_MAY_15" localSheetId="16">#REF!</definedName>
    <definedName name="ATENCIONES_MAY_15" localSheetId="2">Ene!#REF!</definedName>
    <definedName name="ATENCIONES_MAY_15" localSheetId="3">Feb!#REF!</definedName>
    <definedName name="ATENCIONES_MAY_15" localSheetId="17">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6">May!#REF!</definedName>
    <definedName name="ATENCIONES_MAY_15" localSheetId="13">Nov!#REF!</definedName>
    <definedName name="ATENCIONES_MAY_15" localSheetId="18">#REF!</definedName>
    <definedName name="ATENCIONES_MAY_15" localSheetId="11">Oct!#REF!</definedName>
    <definedName name="ATENCIONES_MAY_15" localSheetId="10">Sep!#REF!</definedName>
    <definedName name="ATENCIONES_MAY_15">ACUMULADO!#REF!</definedName>
    <definedName name="ATENDIDA" localSheetId="16">#REF!</definedName>
    <definedName name="ATENDIDA" localSheetId="17">#REF!</definedName>
    <definedName name="ATENDIDA" localSheetId="1">METAS!#REF!</definedName>
    <definedName name="ATENDIDA" localSheetId="18">#REF!</definedName>
    <definedName name="ATENDIDA">#REF!</definedName>
    <definedName name="AVANCE_cONTROL" localSheetId="16">#REF!</definedName>
    <definedName name="AVANCE_cONTROL" localSheetId="17">#REF!</definedName>
    <definedName name="AVANCE_cONTROL" localSheetId="18">#REF!</definedName>
    <definedName name="AVANCE_cONTROL">#REF!</definedName>
    <definedName name="AVANCE_ENTOMOLOGICA" localSheetId="16">#REF!</definedName>
    <definedName name="AVANCE_ENTOMOLOGICA" localSheetId="17">#REF!</definedName>
    <definedName name="AVANCE_ENTOMOLOGICA" localSheetId="18">#REF!</definedName>
    <definedName name="AVANCE_ENTOMOLOGICA">#REF!</definedName>
    <definedName name="AY20." localSheetId="16">#REF!</definedName>
    <definedName name="AY20." localSheetId="17">#REF!</definedName>
    <definedName name="AY20." localSheetId="1">METAS!#REF!</definedName>
    <definedName name="AY20." localSheetId="18">#REF!</definedName>
    <definedName name="AY20.">#REF!</definedName>
    <definedName name="CANES_VACUNADOS" localSheetId="5">Abr!#REF!</definedName>
    <definedName name="CANES_VACUNADOS" localSheetId="9">Ago!#REF!</definedName>
    <definedName name="CANES_VACUNADOS" localSheetId="14">Dic!#REF!</definedName>
    <definedName name="CANES_VACUNADOS" localSheetId="16">#REF!</definedName>
    <definedName name="CANES_VACUNADOS" localSheetId="2">Ene!#REF!</definedName>
    <definedName name="CANES_VACUNADOS" localSheetId="3">Feb!#REF!</definedName>
    <definedName name="CANES_VACUNADOS" localSheetId="17">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6">May!#REF!</definedName>
    <definedName name="CANES_VACUNADOS" localSheetId="13">Nov!#REF!</definedName>
    <definedName name="CANES_VACUNADOS" localSheetId="18">#REF!</definedName>
    <definedName name="CANES_VACUNADOS" localSheetId="11">Oct!#REF!</definedName>
    <definedName name="CANES_VACUNADOS" localSheetId="10">Sep!#REF!</definedName>
    <definedName name="CANES_VACUNADOS">ACUMULADO!#REF!</definedName>
    <definedName name="CAPACITACION_DOCENTES_CANCER" localSheetId="5">Abr!#REF!</definedName>
    <definedName name="CAPACITACION_DOCENTES_CANCER" localSheetId="9">Ago!#REF!</definedName>
    <definedName name="CAPACITACION_DOCENTES_CANCER" localSheetId="14">Dic!#REF!</definedName>
    <definedName name="CAPACITACION_DOCENTES_CANCER" localSheetId="16">#REF!</definedName>
    <definedName name="CAPACITACION_DOCENTES_CANCER" localSheetId="2">Ene!#REF!</definedName>
    <definedName name="CAPACITACION_DOCENTES_CANCER" localSheetId="3">Feb!#REF!</definedName>
    <definedName name="CAPACITACION_DOCENTES_CANCER" localSheetId="17">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6">May!#REF!</definedName>
    <definedName name="CAPACITACION_DOCENTES_CANCER" localSheetId="13">Nov!#REF!</definedName>
    <definedName name="CAPACITACION_DOCENTES_CANCER" localSheetId="18">#REF!</definedName>
    <definedName name="CAPACITACION_DOCENTES_CANCER" localSheetId="11">Oct!#REF!</definedName>
    <definedName name="CAPACITACION_DOCENTES_CANCER" localSheetId="10">Sep!#REF!</definedName>
    <definedName name="CAPACITACION_DOCENTES_CANCER">ACUMULADO!#REF!</definedName>
    <definedName name="CASOS_LEISHMANIA" localSheetId="5">Abr!#REF!</definedName>
    <definedName name="CASOS_LEISHMANIA" localSheetId="9">Ago!#REF!</definedName>
    <definedName name="CASOS_LEISHMANIA" localSheetId="14">Dic!#REF!</definedName>
    <definedName name="CASOS_LEISHMANIA" localSheetId="16">#REF!</definedName>
    <definedName name="CASOS_LEISHMANIA" localSheetId="2">Ene!#REF!</definedName>
    <definedName name="CASOS_LEISHMANIA" localSheetId="3">Feb!#REF!</definedName>
    <definedName name="CASOS_LEISHMANIA" localSheetId="17">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6">May!#REF!</definedName>
    <definedName name="CASOS_LEISHMANIA" localSheetId="13">Nov!#REF!</definedName>
    <definedName name="CASOS_LEISHMANIA" localSheetId="18">#REF!</definedName>
    <definedName name="CASOS_LEISHMANIA" localSheetId="11">Oct!#REF!</definedName>
    <definedName name="CASOS_LEISHMANIA" localSheetId="10">Sep!#REF!</definedName>
    <definedName name="CASOS_LEISHMANIA">ACUMULADO!#REF!</definedName>
    <definedName name="CASOS_LEISHMANIASIS" localSheetId="16">#REF!</definedName>
    <definedName name="CASOS_LEISHMANIASIS" localSheetId="17">#REF!</definedName>
    <definedName name="CASOS_LEISHMANIASIS" localSheetId="18">#REF!</definedName>
    <definedName name="CASOS_LEISHMANIASIS">#REF!</definedName>
    <definedName name="CASOS_TBC" localSheetId="5">Abr!#REF!</definedName>
    <definedName name="CASOS_TBC" localSheetId="9">Ago!#REF!</definedName>
    <definedName name="CASOS_TBC" localSheetId="14">Dic!#REF!</definedName>
    <definedName name="CASOS_TBC" localSheetId="16">#REF!</definedName>
    <definedName name="CASOS_TBC" localSheetId="2">Ene!#REF!</definedName>
    <definedName name="CASOS_TBC" localSheetId="3">Feb!#REF!</definedName>
    <definedName name="CASOS_TBC" localSheetId="17">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6">May!#REF!</definedName>
    <definedName name="CASOS_TBC" localSheetId="13">Nov!#REF!</definedName>
    <definedName name="CASOS_TBC" localSheetId="18">#REF!</definedName>
    <definedName name="CASOS_TBC" localSheetId="11">Oct!#REF!</definedName>
    <definedName name="CASOS_TBC" localSheetId="10">Sep!#REF!</definedName>
    <definedName name="CASOS_TBC">ACUMULADO!#REF!</definedName>
    <definedName name="CASOS_TBC_TAMIZADOS_VIH" localSheetId="5">Abr!#REF!</definedName>
    <definedName name="CASOS_TBC_TAMIZADOS_VIH" localSheetId="9">Ago!#REF!</definedName>
    <definedName name="CASOS_TBC_TAMIZADOS_VIH" localSheetId="14">Dic!#REF!</definedName>
    <definedName name="CASOS_TBC_TAMIZADOS_VIH" localSheetId="16">#REF!</definedName>
    <definedName name="CASOS_TBC_TAMIZADOS_VIH" localSheetId="2">Ene!#REF!</definedName>
    <definedName name="CASOS_TBC_TAMIZADOS_VIH" localSheetId="3">Feb!#REF!</definedName>
    <definedName name="CASOS_TBC_TAMIZADOS_VIH" localSheetId="17">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6">May!#REF!</definedName>
    <definedName name="CASOS_TBC_TAMIZADOS_VIH" localSheetId="13">Nov!#REF!</definedName>
    <definedName name="CASOS_TBC_TAMIZADOS_VIH" localSheetId="18">#REF!</definedName>
    <definedName name="CASOS_TBC_TAMIZADOS_VIH" localSheetId="11">Oct!#REF!</definedName>
    <definedName name="CASOS_TBC_TAMIZADOS_VIH" localSheetId="10">Sep!#REF!</definedName>
    <definedName name="CASOS_TBC_TAMIZADOS_VIH">ACUMULADO!#REF!</definedName>
    <definedName name="CERTIFICADOS_DISCAPACIDAD" localSheetId="5">Abr!#REF!</definedName>
    <definedName name="CERTIFICADOS_DISCAPACIDAD" localSheetId="9">Ago!#REF!</definedName>
    <definedName name="CERTIFICADOS_DISCAPACIDAD" localSheetId="14">Dic!#REF!</definedName>
    <definedName name="CERTIFICADOS_DISCAPACIDAD" localSheetId="16">#REF!</definedName>
    <definedName name="CERTIFICADOS_DISCAPACIDAD" localSheetId="2">Ene!#REF!</definedName>
    <definedName name="CERTIFICADOS_DISCAPACIDAD" localSheetId="3">Feb!#REF!</definedName>
    <definedName name="CERTIFICADOS_DISCAPACIDAD" localSheetId="17">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6">May!#REF!</definedName>
    <definedName name="CERTIFICADOS_DISCAPACIDAD" localSheetId="13">Nov!#REF!</definedName>
    <definedName name="CERTIFICADOS_DISCAPACIDAD" localSheetId="18">#REF!</definedName>
    <definedName name="CERTIFICADOS_DISCAPACIDAD" localSheetId="11">Oct!#REF!</definedName>
    <definedName name="CERTIFICADOS_DISCAPACIDAD" localSheetId="10">Sep!#REF!</definedName>
    <definedName name="CERTIFICADOS_DISCAPACIDAD">ACUMULADO!#REF!</definedName>
    <definedName name="CONSEJERIA_VIH_ITS" localSheetId="5">Abr!#REF!</definedName>
    <definedName name="CONSEJERIA_VIH_ITS" localSheetId="9">Ago!#REF!</definedName>
    <definedName name="CONSEJERIA_VIH_ITS" localSheetId="14">Dic!#REF!</definedName>
    <definedName name="CONSEJERIA_VIH_ITS" localSheetId="16">#REF!</definedName>
    <definedName name="CONSEJERIA_VIH_ITS" localSheetId="2">Ene!#REF!</definedName>
    <definedName name="CONSEJERIA_VIH_ITS" localSheetId="3">Feb!#REF!</definedName>
    <definedName name="CONSEJERIA_VIH_ITS" localSheetId="17">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6">May!#REF!</definedName>
    <definedName name="CONSEJERIA_VIH_ITS" localSheetId="13">Nov!#REF!</definedName>
    <definedName name="CONSEJERIA_VIH_ITS" localSheetId="18">#REF!</definedName>
    <definedName name="CONSEJERIA_VIH_ITS" localSheetId="11">Oct!#REF!</definedName>
    <definedName name="CONSEJERIA_VIH_ITS" localSheetId="10">Sep!#REF!</definedName>
    <definedName name="CONSEJERIA_VIH_ITS">ACUMULADO!#REF!</definedName>
    <definedName name="CONTACTO_CENSADO" localSheetId="5">Abr!#REF!</definedName>
    <definedName name="CONTACTO_CENSADO" localSheetId="9">Ago!#REF!</definedName>
    <definedName name="CONTACTO_CENSADO" localSheetId="14">Dic!#REF!</definedName>
    <definedName name="CONTACTO_CENSADO" localSheetId="16">#REF!</definedName>
    <definedName name="CONTACTO_CENSADO" localSheetId="2">Ene!#REF!</definedName>
    <definedName name="CONTACTO_CENSADO" localSheetId="3">Feb!#REF!</definedName>
    <definedName name="CONTACTO_CENSADO" localSheetId="17">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6">May!#REF!</definedName>
    <definedName name="CONTACTO_CENSADO" localSheetId="13">Nov!#REF!</definedName>
    <definedName name="CONTACTO_CENSADO" localSheetId="18">#REF!</definedName>
    <definedName name="CONTACTO_CENSADO" localSheetId="11">Oct!#REF!</definedName>
    <definedName name="CONTACTO_CENSADO" localSheetId="10">Sep!#REF!</definedName>
    <definedName name="CONTACTO_CENSADO">ACUMULADO!#REF!</definedName>
    <definedName name="CONTACTO_EXAMINADO" localSheetId="5">Abr!#REF!</definedName>
    <definedName name="CONTACTO_EXAMINADO" localSheetId="9">Ago!#REF!</definedName>
    <definedName name="CONTACTO_EXAMINADO" localSheetId="14">Dic!#REF!</definedName>
    <definedName name="CONTACTO_EXAMINADO" localSheetId="16">#REF!</definedName>
    <definedName name="CONTACTO_EXAMINADO" localSheetId="2">Ene!#REF!</definedName>
    <definedName name="CONTACTO_EXAMINADO" localSheetId="3">Feb!#REF!</definedName>
    <definedName name="CONTACTO_EXAMINADO" localSheetId="17">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6">May!#REF!</definedName>
    <definedName name="CONTACTO_EXAMINADO" localSheetId="13">Nov!#REF!</definedName>
    <definedName name="CONTACTO_EXAMINADO" localSheetId="18">#REF!</definedName>
    <definedName name="CONTACTO_EXAMINADO" localSheetId="11">Oct!#REF!</definedName>
    <definedName name="CONTACTO_EXAMINADO" localSheetId="10">Sep!#REF!</definedName>
    <definedName name="CONTACTO_EXAMINADO">ACUMULADO!#REF!</definedName>
    <definedName name="CONTROLADA" localSheetId="5">Abr!#REF!</definedName>
    <definedName name="CONTROLADA" localSheetId="9">Ago!#REF!</definedName>
    <definedName name="CONTROLADA" localSheetId="14">Dic!#REF!</definedName>
    <definedName name="CONTROLADA" localSheetId="16">#REF!</definedName>
    <definedName name="CONTROLADA" localSheetId="2">Ene!#REF!</definedName>
    <definedName name="CONTROLADA" localSheetId="3">Feb!#REF!</definedName>
    <definedName name="CONTROLADA" localSheetId="17">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6">May!#REF!</definedName>
    <definedName name="CONTROLADA" localSheetId="13">Nov!#REF!</definedName>
    <definedName name="CONTROLADA" localSheetId="18">#REF!</definedName>
    <definedName name="CONTROLADA" localSheetId="11">Oct!#REF!</definedName>
    <definedName name="CONTROLADA" localSheetId="10">Sep!#REF!</definedName>
    <definedName name="CONTROLADA">ACUMULADO!#REF!</definedName>
    <definedName name="DESPARACITACION_3_17ANIOS" localSheetId="5">Abr!#REF!</definedName>
    <definedName name="DESPARACITACION_3_17ANIOS" localSheetId="9">Ago!#REF!</definedName>
    <definedName name="DESPARACITACION_3_17ANIOS" localSheetId="14">Dic!#REF!</definedName>
    <definedName name="DESPARACITACION_3_17ANIOS" localSheetId="16">#REF!</definedName>
    <definedName name="DESPARACITACION_3_17ANIOS" localSheetId="2">Ene!#REF!</definedName>
    <definedName name="DESPARACITACION_3_17ANIOS" localSheetId="3">Feb!#REF!</definedName>
    <definedName name="DESPARACITACION_3_17ANIOS" localSheetId="17">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6">May!#REF!</definedName>
    <definedName name="DESPARACITACION_3_17ANIOS" localSheetId="13">Nov!#REF!</definedName>
    <definedName name="DESPARACITACION_3_17ANIOS" localSheetId="18">#REF!</definedName>
    <definedName name="DESPARACITACION_3_17ANIOS" localSheetId="11">Oct!#REF!</definedName>
    <definedName name="DESPARACITACION_3_17ANIOS" localSheetId="10">Sep!#REF!</definedName>
    <definedName name="DESPARACITACION_3_17ANIOS">ACUMULADO!#REF!</definedName>
    <definedName name="ERRORES_REFRACTARIOS_3_11ANIOS" localSheetId="5">Abr!#REF!</definedName>
    <definedName name="ERRORES_REFRACTARIOS_3_11ANIOS" localSheetId="9">Ago!#REF!</definedName>
    <definedName name="ERRORES_REFRACTARIOS_3_11ANIOS" localSheetId="14">Dic!#REF!</definedName>
    <definedName name="ERRORES_REFRACTARIOS_3_11ANIOS" localSheetId="16">#REF!</definedName>
    <definedName name="ERRORES_REFRACTARIOS_3_11ANIOS" localSheetId="2">Ene!#REF!</definedName>
    <definedName name="ERRORES_REFRACTARIOS_3_11ANIOS" localSheetId="3">Feb!#REF!</definedName>
    <definedName name="ERRORES_REFRACTARIOS_3_11ANIOS" localSheetId="17">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6">May!#REF!</definedName>
    <definedName name="ERRORES_REFRACTARIOS_3_11ANIOS" localSheetId="13">Nov!#REF!</definedName>
    <definedName name="ERRORES_REFRACTARIOS_3_11ANIOS" localSheetId="18">#REF!</definedName>
    <definedName name="ERRORES_REFRACTARIOS_3_11ANIOS" localSheetId="11">Oct!#REF!</definedName>
    <definedName name="ERRORES_REFRACTARIOS_3_11ANIOS" localSheetId="10">Sep!#REF!</definedName>
    <definedName name="ERRORES_REFRACTARIOS_3_11ANIOS">ACUMULADO!#REF!</definedName>
    <definedName name="ESTRATEGIA_DRIANZA" localSheetId="5">Abr!#REF!</definedName>
    <definedName name="ESTRATEGIA_DRIANZA" localSheetId="9">Ago!#REF!</definedName>
    <definedName name="ESTRATEGIA_DRIANZA" localSheetId="14">Dic!#REF!</definedName>
    <definedName name="ESTRATEGIA_DRIANZA" localSheetId="16">#REF!</definedName>
    <definedName name="ESTRATEGIA_DRIANZA" localSheetId="2">Ene!#REF!</definedName>
    <definedName name="ESTRATEGIA_DRIANZA" localSheetId="3">Feb!#REF!</definedName>
    <definedName name="ESTRATEGIA_DRIANZA" localSheetId="17">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6">May!#REF!</definedName>
    <definedName name="ESTRATEGIA_DRIANZA" localSheetId="13">Nov!#REF!</definedName>
    <definedName name="ESTRATEGIA_DRIANZA" localSheetId="18">#REF!</definedName>
    <definedName name="ESTRATEGIA_DRIANZA" localSheetId="11">Oct!#REF!</definedName>
    <definedName name="ESTRATEGIA_DRIANZA" localSheetId="10">Sep!#REF!</definedName>
    <definedName name="ESTRATEGIA_DRIANZA">ACUMULADO!#REF!</definedName>
    <definedName name="EVALUACION_ORAL_COMPLETA" localSheetId="5">Abr!#REF!</definedName>
    <definedName name="EVALUACION_ORAL_COMPLETA" localSheetId="9">Ago!#REF!</definedName>
    <definedName name="EVALUACION_ORAL_COMPLETA" localSheetId="14">Dic!#REF!</definedName>
    <definedName name="EVALUACION_ORAL_COMPLETA" localSheetId="16">#REF!</definedName>
    <definedName name="EVALUACION_ORAL_COMPLETA" localSheetId="2">Ene!#REF!</definedName>
    <definedName name="EVALUACION_ORAL_COMPLETA" localSheetId="3">Feb!#REF!</definedName>
    <definedName name="EVALUACION_ORAL_COMPLETA" localSheetId="17">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6">May!#REF!</definedName>
    <definedName name="EVALUACION_ORAL_COMPLETA" localSheetId="13">Nov!#REF!</definedName>
    <definedName name="EVALUACION_ORAL_COMPLETA" localSheetId="18">#REF!</definedName>
    <definedName name="EVALUACION_ORAL_COMPLETA" localSheetId="11">Oct!#REF!</definedName>
    <definedName name="EVALUACION_ORAL_COMPLETA" localSheetId="10">Sep!#REF!</definedName>
    <definedName name="EVALUACION_ORAL_COMPLETA">ACUMULADO!#REF!</definedName>
    <definedName name="INFLUENZA_60MAS" localSheetId="5">Abr!#REF!</definedName>
    <definedName name="INFLUENZA_60MAS" localSheetId="9">Ago!#REF!</definedName>
    <definedName name="INFLUENZA_60MAS" localSheetId="14">Dic!#REF!</definedName>
    <definedName name="INFLUENZA_60MAS" localSheetId="16">#REF!</definedName>
    <definedName name="INFLUENZA_60MAS" localSheetId="2">Ene!#REF!</definedName>
    <definedName name="INFLUENZA_60MAS" localSheetId="3">Feb!#REF!</definedName>
    <definedName name="INFLUENZA_60MAS" localSheetId="17">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6">May!#REF!</definedName>
    <definedName name="INFLUENZA_60MAS" localSheetId="13">Nov!#REF!</definedName>
    <definedName name="INFLUENZA_60MAS" localSheetId="18">#REF!</definedName>
    <definedName name="INFLUENZA_60MAS" localSheetId="11">Oct!#REF!</definedName>
    <definedName name="INFLUENZA_60MAS" localSheetId="10">Sep!#REF!</definedName>
    <definedName name="INFLUENZA_60MAS">ACUMULADO!#REF!</definedName>
    <definedName name="IVA" localSheetId="5">Abr!#REF!</definedName>
    <definedName name="IVA" localSheetId="9">Ago!#REF!</definedName>
    <definedName name="IVA" localSheetId="14">Dic!#REF!</definedName>
    <definedName name="IVA" localSheetId="16">#REF!</definedName>
    <definedName name="IVA" localSheetId="2">Ene!#REF!</definedName>
    <definedName name="IVA" localSheetId="3">Feb!#REF!</definedName>
    <definedName name="IVA" localSheetId="17">#REF!</definedName>
    <definedName name="IVA" localSheetId="8">Jul!#REF!</definedName>
    <definedName name="IVA" localSheetId="7">Jun!#REF!</definedName>
    <definedName name="IVA" localSheetId="4">Mar!#REF!</definedName>
    <definedName name="IVA" localSheetId="6">May!#REF!</definedName>
    <definedName name="IVA" localSheetId="13">Nov!#REF!</definedName>
    <definedName name="IVA" localSheetId="18">#REF!</definedName>
    <definedName name="IVA" localSheetId="11">Oct!#REF!</definedName>
    <definedName name="IVA" localSheetId="10">Sep!#REF!</definedName>
    <definedName name="IVA">ACUMULADO!#REF!</definedName>
    <definedName name="IVAA" localSheetId="5">Abr!#REF!</definedName>
    <definedName name="IVAA" localSheetId="9">Ago!#REF!</definedName>
    <definedName name="IVAA" localSheetId="14">Dic!#REF!</definedName>
    <definedName name="IVAA" localSheetId="16">#REF!</definedName>
    <definedName name="IVAA" localSheetId="2">Ene!#REF!</definedName>
    <definedName name="IVAA" localSheetId="3">Feb!#REF!</definedName>
    <definedName name="IVAA" localSheetId="17">#REF!</definedName>
    <definedName name="IVAA" localSheetId="8">Jul!#REF!</definedName>
    <definedName name="IVAA" localSheetId="7">Jun!#REF!</definedName>
    <definedName name="IVAA" localSheetId="4">Mar!#REF!</definedName>
    <definedName name="IVAA" localSheetId="6">May!#REF!</definedName>
    <definedName name="IVAA" localSheetId="13">Nov!#REF!</definedName>
    <definedName name="IVAA" localSheetId="18">#REF!</definedName>
    <definedName name="IVAA" localSheetId="11">Oct!#REF!</definedName>
    <definedName name="IVAA" localSheetId="10">Sep!#REF!</definedName>
    <definedName name="IVAA">ACUMULADO!#REF!</definedName>
    <definedName name="MAMAS" localSheetId="5">Abr!#REF!</definedName>
    <definedName name="MAMAS" localSheetId="9">Ago!#REF!</definedName>
    <definedName name="MAMAS" localSheetId="14">Dic!#REF!</definedName>
    <definedName name="MAMAS" localSheetId="16">#REF!</definedName>
    <definedName name="MAMAS" localSheetId="2">Ene!#REF!</definedName>
    <definedName name="MAMAS" localSheetId="3">Feb!#REF!</definedName>
    <definedName name="MAMAS" localSheetId="17">#REF!</definedName>
    <definedName name="MAMAS" localSheetId="8">Jul!#REF!</definedName>
    <definedName name="MAMAS" localSheetId="7">Jun!#REF!</definedName>
    <definedName name="MAMAS" localSheetId="4">Mar!#REF!</definedName>
    <definedName name="MAMAS" localSheetId="6">May!#REF!</definedName>
    <definedName name="MAMAS" localSheetId="13">Nov!#REF!</definedName>
    <definedName name="MAMAS" localSheetId="18">#REF!</definedName>
    <definedName name="MAMAS" localSheetId="11">Oct!#REF!</definedName>
    <definedName name="MAMAS" localSheetId="10">Sep!#REF!</definedName>
    <definedName name="MAMAS">ACUMULADO!#REF!</definedName>
    <definedName name="ME_GA">[1]METAS!$AT$4,[1]METAS!$AV$4:$BC$4</definedName>
    <definedName name="META_ADUL_JOVEN_CONSEJERIA_VIH_ITS" localSheetId="16">#REF!</definedName>
    <definedName name="META_ADUL_JOVEN_CONSEJERIA_VIH_ITS" localSheetId="17">#REF!</definedName>
    <definedName name="META_ADUL_JOVEN_CONSEJERIA_VIH_ITS" localSheetId="1">METAS!#REF!</definedName>
    <definedName name="META_ADUL_JOVEN_CONSEJERIA_VIH_ITS" localSheetId="18">#REF!</definedName>
    <definedName name="META_ADUL_JOVEN_CONSEJERIA_VIH_ITS">#REF!</definedName>
    <definedName name="META_ANIMAL_MORDEDOR_CONTROLADO" localSheetId="16">#REF!</definedName>
    <definedName name="META_ANIMAL_MORDEDOR_CONTROLADO" localSheetId="17">#REF!</definedName>
    <definedName name="META_ANIMAL_MORDEDOR_CONTROLADO" localSheetId="1">METAS!#REF!</definedName>
    <definedName name="META_ANIMAL_MORDEDOR_CONTROLADO" localSheetId="18">#REF!</definedName>
    <definedName name="META_ANIMAL_MORDEDOR_CONTROLADO">#REF!</definedName>
    <definedName name="META_ATENCION_ODONTOLOGICA_PREVENTIVA" localSheetId="16">#REF!</definedName>
    <definedName name="META_ATENCION_ODONTOLOGICA_PREVENTIVA" localSheetId="17">#REF!</definedName>
    <definedName name="META_ATENCION_ODONTOLOGICA_PREVENTIVA" localSheetId="1">METAS!#REF!</definedName>
    <definedName name="META_ATENCION_ODONTOLOGICA_PREVENTIVA" localSheetId="18">#REF!</definedName>
    <definedName name="META_ATENCION_ODONTOLOGICA_PREVENTIVA">#REF!</definedName>
    <definedName name="META_CANES_VACUNADOS" localSheetId="16">#REF!</definedName>
    <definedName name="META_CANES_VACUNADOS" localSheetId="17">#REF!</definedName>
    <definedName name="META_CANES_VACUNADOS" localSheetId="1">METAS!#REF!</definedName>
    <definedName name="META_CANES_VACUNADOS" localSheetId="18">#REF!</definedName>
    <definedName name="META_CANES_VACUNADOS">#REF!</definedName>
    <definedName name="META_CETIFICACION_DISCAPACIDAD" localSheetId="16">#REF!</definedName>
    <definedName name="META_CETIFICACION_DISCAPACIDAD" localSheetId="17">#REF!</definedName>
    <definedName name="META_CETIFICACION_DISCAPACIDAD" localSheetId="1">METAS!#REF!</definedName>
    <definedName name="META_CETIFICACION_DISCAPACIDAD" localSheetId="18">#REF!</definedName>
    <definedName name="META_CETIFICACION_DISCAPACIDAD">#REF!</definedName>
    <definedName name="META_DESPARACITACION_3_17ANIOS" localSheetId="16">#REF!</definedName>
    <definedName name="META_DESPARACITACION_3_17ANIOS" localSheetId="17">#REF!</definedName>
    <definedName name="META_DESPARACITACION_3_17ANIOS" localSheetId="1">METAS!#REF!</definedName>
    <definedName name="META_DESPARACITACION_3_17ANIOS" localSheetId="18">#REF!</definedName>
    <definedName name="META_DESPARACITACION_3_17ANIOS">#REF!</definedName>
    <definedName name="META_DOCENTES_CAPACITADOS_CANCER" localSheetId="16">#REF!</definedName>
    <definedName name="META_DOCENTES_CAPACITADOS_CANCER" localSheetId="17">#REF!</definedName>
    <definedName name="META_DOCENTES_CAPACITADOS_CANCER" localSheetId="1">METAS!#REF!</definedName>
    <definedName name="META_DOCENTES_CAPACITADOS_CANCER" localSheetId="18">#REF!</definedName>
    <definedName name="META_DOCENTES_CAPACITADOS_CANCER">#REF!</definedName>
    <definedName name="META_ENTOMOLOGICA" localSheetId="16">#REF!</definedName>
    <definedName name="META_ENTOMOLOGICA" localSheetId="17">#REF!</definedName>
    <definedName name="META_ENTOMOLOGICA" localSheetId="1">METAS!#REF!</definedName>
    <definedName name="META_ENTOMOLOGICA" localSheetId="18">#REF!</definedName>
    <definedName name="META_ENTOMOLOGICA">#REF!</definedName>
    <definedName name="META_ERRORES_REFRACTARIOS_3_11ANIOS" localSheetId="16">#REF!</definedName>
    <definedName name="META_ERRORES_REFRACTARIOS_3_11ANIOS" localSheetId="17">#REF!</definedName>
    <definedName name="META_ERRORES_REFRACTARIOS_3_11ANIOS" localSheetId="1">METAS!#REF!</definedName>
    <definedName name="META_ERRORES_REFRACTARIOS_3_11ANIOS" localSheetId="18">#REF!</definedName>
    <definedName name="META_ERRORES_REFRACTARIOS_3_11ANIOS">#REF!</definedName>
    <definedName name="META_ESTRATEGIA_DRIANZA" localSheetId="16">#REF!</definedName>
    <definedName name="META_ESTRATEGIA_DRIANZA" localSheetId="17">#REF!</definedName>
    <definedName name="META_ESTRATEGIA_DRIANZA" localSheetId="1">METAS!#REF!</definedName>
    <definedName name="META_ESTRATEGIA_DRIANZA" localSheetId="18">#REF!</definedName>
    <definedName name="META_ESTRATEGIA_DRIANZA">#REF!</definedName>
    <definedName name="META_INFLUE_60MAS" localSheetId="16">#REF!</definedName>
    <definedName name="META_INFLUE_60MAS" localSheetId="17">#REF!</definedName>
    <definedName name="META_INFLUE_60MAS" localSheetId="1">METAS!#REF!</definedName>
    <definedName name="META_INFLUE_60MAS" localSheetId="18">#REF!</definedName>
    <definedName name="META_INFLUE_60MAS">#REF!</definedName>
    <definedName name="META_IVAA" localSheetId="16">#REF!</definedName>
    <definedName name="META_IVAA" localSheetId="17">#REF!</definedName>
    <definedName name="META_IVAA" localSheetId="1">METAS!#REF!</definedName>
    <definedName name="META_IVAA" localSheetId="18">#REF!</definedName>
    <definedName name="META_IVAA">#REF!</definedName>
    <definedName name="META_MAMAS" localSheetId="16">#REF!</definedName>
    <definedName name="META_MAMAS" localSheetId="17">#REF!</definedName>
    <definedName name="META_MAMAS" localSheetId="1">METAS!#REF!</definedName>
    <definedName name="META_MAMAS" localSheetId="18">#REF!</definedName>
    <definedName name="META_MAMAS">#REF!</definedName>
    <definedName name="META_MUESTRA_POSITIVAS_MURCIELAGOS" localSheetId="16">#REF!</definedName>
    <definedName name="META_MUESTRA_POSITIVAS_MURCIELAGOS" localSheetId="17">#REF!</definedName>
    <definedName name="META_MUESTRA_POSITIVAS_MURCIELAGOS" localSheetId="1">METAS!#REF!</definedName>
    <definedName name="META_MUESTRA_POSITIVAS_MURCIELAGOS" localSheetId="18">#REF!</definedName>
    <definedName name="META_MUESTRA_POSITIVAS_MURCIELAGOS">#REF!</definedName>
    <definedName name="META_MUESTRAS_CANINAS_REMITIDAS" localSheetId="16">#REF!</definedName>
    <definedName name="META_MUESTRAS_CANINAS_REMITIDAS" localSheetId="17">#REF!</definedName>
    <definedName name="META_MUESTRAS_CANINAS_REMITIDAS" localSheetId="1">METAS!#REF!</definedName>
    <definedName name="META_MUESTRAS_CANINAS_REMITIDAS" localSheetId="18">#REF!</definedName>
    <definedName name="META_MUESTRAS_CANINAS_REMITIDAS">#REF!</definedName>
    <definedName name="META_NEUMO_60MAS" localSheetId="16">#REF!</definedName>
    <definedName name="META_NEUMO_60MAS" localSheetId="17">#REF!</definedName>
    <definedName name="META_NEUMO_60MAS" localSheetId="1">METAS!#REF!</definedName>
    <definedName name="META_NEUMO_60MAS" localSheetId="18">#REF!</definedName>
    <definedName name="META_NEUMO_60MAS">#REF!</definedName>
    <definedName name="META_PAP" localSheetId="16">#REF!</definedName>
    <definedName name="META_PAP" localSheetId="17">#REF!</definedName>
    <definedName name="META_PAP" localSheetId="1">METAS!#REF!</definedName>
    <definedName name="META_PAP" localSheetId="18">#REF!</definedName>
    <definedName name="META_PAP">#REF!</definedName>
    <definedName name="META_PAREJAS_PROTEGIDAS" localSheetId="16">#REF!</definedName>
    <definedName name="META_PAREJAS_PROTEGIDAS" localSheetId="17">#REF!</definedName>
    <definedName name="META_PAREJAS_PROTEGIDAS" localSheetId="1">METAS!#REF!</definedName>
    <definedName name="META_PAREJAS_PROTEGIDAS" localSheetId="18">#REF!</definedName>
    <definedName name="META_PAREJAS_PROTEGIDAS">#REF!</definedName>
    <definedName name="META_PERSONAS_MORDIDAS" localSheetId="16">#REF!</definedName>
    <definedName name="META_PERSONAS_MORDIDAS" localSheetId="17">#REF!</definedName>
    <definedName name="META_PERSONAS_MORDIDAS" localSheetId="1">METAS!#REF!</definedName>
    <definedName name="META_PERSONAS_MORDIDAS" localSheetId="18">#REF!</definedName>
    <definedName name="META_PERSONAS_MORDIDAS">#REF!</definedName>
    <definedName name="META_PERSONAS_MORDIDAS_CONTROLADAS" localSheetId="16">#REF!</definedName>
    <definedName name="META_PERSONAS_MORDIDAS_CONTROLADAS" localSheetId="17">#REF!</definedName>
    <definedName name="META_PERSONAS_MORDIDAS_CONTROLADAS" localSheetId="1">METAS!#REF!</definedName>
    <definedName name="META_PERSONAS_MORDIDAS_CONTROLADAS" localSheetId="18">#REF!</definedName>
    <definedName name="META_PERSONAS_MORDIDAS_CONTROLADAS">#REF!</definedName>
    <definedName name="META_PERSONAS_MORDIDAS_INICIAN_TRATAMIENTO" localSheetId="16">#REF!</definedName>
    <definedName name="META_PERSONAS_MORDIDAS_INICIAN_TRATAMIENTO" localSheetId="17">#REF!</definedName>
    <definedName name="META_PERSONAS_MORDIDAS_INICIAN_TRATAMIENTO" localSheetId="1">METAS!#REF!</definedName>
    <definedName name="META_PERSONAS_MORDIDAS_INICIAN_TRATAMIENTO" localSheetId="18">#REF!</definedName>
    <definedName name="META_PERSONAS_MORDIDAS_INICIAN_TRATAMIENTO">#REF!</definedName>
    <definedName name="META_PUERPERAS_CONTOLADAS" localSheetId="16">#REF!</definedName>
    <definedName name="META_PUERPERAS_CONTOLADAS" localSheetId="17">#REF!</definedName>
    <definedName name="META_PUERPERAS_CONTOLADAS" localSheetId="1">METAS!#REF!</definedName>
    <definedName name="META_PUERPERAS_CONTOLADAS" localSheetId="18">#REF!</definedName>
    <definedName name="META_PUERPERAS_CONTOLADAS">#REF!</definedName>
    <definedName name="META_RABIA_CANINA" localSheetId="16">#REF!</definedName>
    <definedName name="META_RABIA_CANINA" localSheetId="17">#REF!</definedName>
    <definedName name="META_RABIA_CANINA" localSheetId="1">METAS!#REF!</definedName>
    <definedName name="META_RABIA_CANINA" localSheetId="18">#REF!</definedName>
    <definedName name="META_RABIA_CANINA">#REF!</definedName>
    <definedName name="META_SEGUNDA_ATEN_DONT" localSheetId="16">#REF!</definedName>
    <definedName name="META_SEGUNDA_ATEN_DONT" localSheetId="17">#REF!</definedName>
    <definedName name="META_SEGUNDA_ATEN_DONT" localSheetId="1">METAS!#REF!</definedName>
    <definedName name="META_SEGUNDA_ATEN_DONT" localSheetId="18">#REF!</definedName>
    <definedName name="META_SEGUNDA_ATEN_DONT">#REF!</definedName>
    <definedName name="META_SESION_ENTRANAMIENTO_ADOLESCENTES" localSheetId="16">#REF!</definedName>
    <definedName name="META_SESION_ENTRANAMIENTO_ADOLESCENTES" localSheetId="17">#REF!</definedName>
    <definedName name="META_SESION_ENTRANAMIENTO_ADOLESCENTES" localSheetId="1">METAS!#REF!</definedName>
    <definedName name="META_SESION_ENTRANAMIENTO_ADOLESCENTES" localSheetId="18">#REF!</definedName>
    <definedName name="META_SESION_ENTRANAMIENTO_ADOLESCENTES">#REF!</definedName>
    <definedName name="META_SESION_ENTRENAMIENTO_NIÑOS" localSheetId="16">#REF!</definedName>
    <definedName name="META_SESION_ENTRENAMIENTO_NIÑOS" localSheetId="17">#REF!</definedName>
    <definedName name="META_SESION_ENTRENAMIENTO_NIÑOS" localSheetId="1">METAS!#REF!</definedName>
    <definedName name="META_SESION_ENTRENAMIENTO_NIÑOS" localSheetId="18">#REF!</definedName>
    <definedName name="META_SESION_ENTRENAMIENTO_NIÑOS">#REF!</definedName>
    <definedName name="META_SRI" localSheetId="16">#REF!</definedName>
    <definedName name="META_SRI" localSheetId="17">#REF!</definedName>
    <definedName name="META_SRI" localSheetId="1">METAS!#REF!</definedName>
    <definedName name="META_SRI" localSheetId="18">#REF!</definedName>
    <definedName name="META_SRI">#REF!</definedName>
    <definedName name="META_SUPLE_HIERRO" localSheetId="16">#REF!</definedName>
    <definedName name="META_SUPLE_HIERRO" localSheetId="17">#REF!</definedName>
    <definedName name="META_SUPLE_HIERRO" localSheetId="1">METAS!#REF!</definedName>
    <definedName name="META_SUPLE_HIERRO" localSheetId="18">#REF!</definedName>
    <definedName name="META_SUPLE_HIERRO">#REF!</definedName>
    <definedName name="META_TAMIZAJE_CATARATA" localSheetId="16">#REF!</definedName>
    <definedName name="META_TAMIZAJE_CATARATA" localSheetId="17">#REF!</definedName>
    <definedName name="META_TAMIZAJE_CATARATA" localSheetId="1">METAS!#REF!</definedName>
    <definedName name="META_TAMIZAJE_CATARATA" localSheetId="18">#REF!</definedName>
    <definedName name="META_TAMIZAJE_CATARATA">#REF!</definedName>
    <definedName name="META_TAMIZAJE_DEPRE_ALVOHOL_CONDUCTA_SUICIDA" localSheetId="16">#REF!</definedName>
    <definedName name="META_TAMIZAJE_DEPRE_ALVOHOL_CONDUCTA_SUICIDA" localSheetId="17">#REF!</definedName>
    <definedName name="META_TAMIZAJE_DEPRE_ALVOHOL_CONDUCTA_SUICIDA" localSheetId="1">METAS!#REF!</definedName>
    <definedName name="META_TAMIZAJE_DEPRE_ALVOHOL_CONDUCTA_SUICIDA" localSheetId="18">#REF!</definedName>
    <definedName name="META_TAMIZAJE_DEPRE_ALVOHOL_CONDUCTA_SUICIDA">#REF!</definedName>
    <definedName name="META_TAMIZAJE_GLAUCOMA" localSheetId="16">#REF!</definedName>
    <definedName name="META_TAMIZAJE_GLAUCOMA" localSheetId="17">#REF!</definedName>
    <definedName name="META_TAMIZAJE_GLAUCOMA" localSheetId="1">METAS!#REF!</definedName>
    <definedName name="META_TAMIZAJE_GLAUCOMA" localSheetId="18">#REF!</definedName>
    <definedName name="META_TAMIZAJE_GLAUCOMA">#REF!</definedName>
    <definedName name="META_TAMIZAJE_VIF" localSheetId="16">#REF!</definedName>
    <definedName name="META_TAMIZAJE_VIF" localSheetId="17">#REF!</definedName>
    <definedName name="META_TAMIZAJE_VIF" localSheetId="1">METAS!#REF!</definedName>
    <definedName name="META_TAMIZAJE_VIF" localSheetId="18">#REF!</definedName>
    <definedName name="META_TAMIZAJE_VIF">#REF!</definedName>
    <definedName name="META_TAMIZAJE_VIF_0_17" localSheetId="16">#REF!</definedName>
    <definedName name="META_TAMIZAJE_VIF_0_17" localSheetId="17">#REF!</definedName>
    <definedName name="META_TAMIZAJE_VIF_0_17" localSheetId="1">METAS!#REF!</definedName>
    <definedName name="META_TAMIZAJE_VIF_0_17" localSheetId="18">#REF!</definedName>
    <definedName name="META_TAMIZAJE_VIF_0_17">#REF!</definedName>
    <definedName name="META_TAMIZAJE_VIH_SIFILIS" localSheetId="16">#REF!</definedName>
    <definedName name="META_TAMIZAJE_VIH_SIFILIS" localSheetId="17">#REF!</definedName>
    <definedName name="META_TAMIZAJE_VIH_SIFILIS" localSheetId="1">METAS!#REF!</definedName>
    <definedName name="META_TAMIZAJE_VIH_SIFILIS" localSheetId="18">#REF!</definedName>
    <definedName name="META_TAMIZAJE_VIH_SIFILIS">#REF!</definedName>
    <definedName name="META_TTO_ANSIEDAD" localSheetId="16">#REF!</definedName>
    <definedName name="META_TTO_ANSIEDAD" localSheetId="17">#REF!</definedName>
    <definedName name="META_TTO_ANSIEDAD" localSheetId="1">METAS!#REF!</definedName>
    <definedName name="META_TTO_ANSIEDAD" localSheetId="18">#REF!</definedName>
    <definedName name="META_TTO_ANSIEDAD">#REF!</definedName>
    <definedName name="META_TTO_CONDUCTA_SUICIDA" localSheetId="16">#REF!</definedName>
    <definedName name="META_TTO_CONDUCTA_SUICIDA" localSheetId="17">#REF!</definedName>
    <definedName name="META_TTO_CONDUCTA_SUICIDA" localSheetId="1">METAS!#REF!</definedName>
    <definedName name="META_TTO_CONDUCTA_SUICIDA" localSheetId="18">#REF!</definedName>
    <definedName name="META_TTO_CONDUCTA_SUICIDA">#REF!</definedName>
    <definedName name="META_TTO_DEPRESION" localSheetId="16">#REF!</definedName>
    <definedName name="META_TTO_DEPRESION" localSheetId="17">#REF!</definedName>
    <definedName name="META_TTO_DEPRESION" localSheetId="1">METAS!#REF!</definedName>
    <definedName name="META_TTO_DEPRESION" localSheetId="18">#REF!</definedName>
    <definedName name="META_TTO_DEPRESION">#REF!</definedName>
    <definedName name="META_TTO_MALTRATO_0_17" localSheetId="16">#REF!</definedName>
    <definedName name="META_TTO_MALTRATO_0_17" localSheetId="17">#REF!</definedName>
    <definedName name="META_TTO_MALTRATO_0_17" localSheetId="1">METAS!#REF!</definedName>
    <definedName name="META_TTO_MALTRATO_0_17" localSheetId="18">#REF!</definedName>
    <definedName name="META_TTO_MALTRATO_0_17">#REF!</definedName>
    <definedName name="META_TTO_TRANSTORNO_AUTISTA_0_17" localSheetId="16">#REF!</definedName>
    <definedName name="META_TTO_TRANSTORNO_AUTISTA_0_17" localSheetId="17">#REF!</definedName>
    <definedName name="META_TTO_TRANSTORNO_AUTISTA_0_17" localSheetId="1">METAS!#REF!</definedName>
    <definedName name="META_TTO_TRANSTORNO_AUTISTA_0_17" localSheetId="18">#REF!</definedName>
    <definedName name="META_TTO_TRANSTORNO_AUTISTA_0_17">#REF!</definedName>
    <definedName name="META_TTO_TRANSTORNOS_MENTALES_0_17" localSheetId="16">#REF!</definedName>
    <definedName name="META_TTO_TRANSTORNOS_MENTALES_0_17" localSheetId="17">#REF!</definedName>
    <definedName name="META_TTO_TRANSTORNOS_MENTALES_0_17" localSheetId="1">METAS!#REF!</definedName>
    <definedName name="META_TTO_TRANSTORNOS_MENTALES_0_17" localSheetId="18">#REF!</definedName>
    <definedName name="META_TTO_TRANSTORNOS_MENTALES_0_17">#REF!</definedName>
    <definedName name="META_TTO_VIF" localSheetId="16">#REF!</definedName>
    <definedName name="META_TTO_VIF" localSheetId="17">#REF!</definedName>
    <definedName name="META_TTO_VIF" localSheetId="1">METAS!#REF!</definedName>
    <definedName name="META_TTO_VIF" localSheetId="18">#REF!</definedName>
    <definedName name="META_TTO_VIF">#REF!</definedName>
    <definedName name="META_VALORACION_60MAS" localSheetId="16">#REF!</definedName>
    <definedName name="META_VALORACION_60MAS" localSheetId="17">#REF!</definedName>
    <definedName name="META_VALORACION_60MAS" localSheetId="1">METAS!#REF!</definedName>
    <definedName name="META_VALORACION_60MAS" localSheetId="18">#REF!</definedName>
    <definedName name="META_VALORACION_60MAS">#REF!</definedName>
    <definedName name="META_VPH_9AÑIOS" localSheetId="16">#REF!</definedName>
    <definedName name="META_VPH_9AÑIOS" localSheetId="17">#REF!</definedName>
    <definedName name="META_VPH_9AÑIOS" localSheetId="1">METAS!#REF!</definedName>
    <definedName name="META_VPH_9AÑIOS" localSheetId="18">#REF!</definedName>
    <definedName name="META_VPH_9AÑIOS">#REF!</definedName>
    <definedName name="MUESTRA_POSITIVAS_MURCIELAGOS" localSheetId="5">Abr!#REF!</definedName>
    <definedName name="MUESTRA_POSITIVAS_MURCIELAGOS" localSheetId="9">Ago!#REF!</definedName>
    <definedName name="MUESTRA_POSITIVAS_MURCIELAGOS" localSheetId="14">Dic!#REF!</definedName>
    <definedName name="MUESTRA_POSITIVAS_MURCIELAGOS" localSheetId="16">#REF!</definedName>
    <definedName name="MUESTRA_POSITIVAS_MURCIELAGOS" localSheetId="2">Ene!#REF!</definedName>
    <definedName name="MUESTRA_POSITIVAS_MURCIELAGOS" localSheetId="3">Feb!#REF!</definedName>
    <definedName name="MUESTRA_POSITIVAS_MURCIELAGOS" localSheetId="17">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6">May!#REF!</definedName>
    <definedName name="MUESTRA_POSITIVAS_MURCIELAGOS" localSheetId="13">Nov!#REF!</definedName>
    <definedName name="MUESTRA_POSITIVAS_MURCIELAGOS" localSheetId="18">#REF!</definedName>
    <definedName name="MUESTRA_POSITIVAS_MURCIELAGOS" localSheetId="11">Oct!#REF!</definedName>
    <definedName name="MUESTRA_POSITIVAS_MURCIELAGOS" localSheetId="10">Sep!#REF!</definedName>
    <definedName name="MUESTRA_POSITIVAS_MURCIELAGOS">ACUMULADO!#REF!</definedName>
    <definedName name="MUESTRAS_CANINAS_REMITIDAS" localSheetId="5">Abr!#REF!</definedName>
    <definedName name="MUESTRAS_CANINAS_REMITIDAS" localSheetId="9">Ago!#REF!</definedName>
    <definedName name="MUESTRAS_CANINAS_REMITIDAS" localSheetId="14">Dic!#REF!</definedName>
    <definedName name="MUESTRAS_CANINAS_REMITIDAS" localSheetId="16">#REF!</definedName>
    <definedName name="MUESTRAS_CANINAS_REMITIDAS" localSheetId="2">Ene!#REF!</definedName>
    <definedName name="MUESTRAS_CANINAS_REMITIDAS" localSheetId="3">Feb!#REF!</definedName>
    <definedName name="MUESTRAS_CANINAS_REMITIDAS" localSheetId="17">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6">May!#REF!</definedName>
    <definedName name="MUESTRAS_CANINAS_REMITIDAS" localSheetId="13">Nov!#REF!</definedName>
    <definedName name="MUESTRAS_CANINAS_REMITIDAS" localSheetId="18">#REF!</definedName>
    <definedName name="MUESTRAS_CANINAS_REMITIDAS" localSheetId="11">Oct!#REF!</definedName>
    <definedName name="MUESTRAS_CANINAS_REMITIDAS" localSheetId="10">Sep!#REF!</definedName>
    <definedName name="MUESTRAS_CANINAS_REMITIDAS">ACUMULADO!#REF!</definedName>
    <definedName name="NEUMO_60MAS" localSheetId="5">Abr!#REF!</definedName>
    <definedName name="NEUMO_60MAS" localSheetId="9">Ago!#REF!</definedName>
    <definedName name="NEUMO_60MAS" localSheetId="14">Dic!#REF!</definedName>
    <definedName name="NEUMO_60MAS" localSheetId="16">#REF!</definedName>
    <definedName name="NEUMO_60MAS" localSheetId="2">Ene!#REF!</definedName>
    <definedName name="NEUMO_60MAS" localSheetId="3">Feb!#REF!</definedName>
    <definedName name="NEUMO_60MAS" localSheetId="17">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6">May!#REF!</definedName>
    <definedName name="NEUMO_60MAS" localSheetId="13">Nov!#REF!</definedName>
    <definedName name="NEUMO_60MAS" localSheetId="18">#REF!</definedName>
    <definedName name="NEUMO_60MAS" localSheetId="11">Oct!#REF!</definedName>
    <definedName name="NEUMO_60MAS" localSheetId="10">Sep!#REF!</definedName>
    <definedName name="NEUMO_60MAS">ACUMULADO!#REF!</definedName>
    <definedName name="PAP" localSheetId="5">Abr!#REF!</definedName>
    <definedName name="PAP" localSheetId="9">Ago!#REF!</definedName>
    <definedName name="PAP" localSheetId="14">Dic!#REF!</definedName>
    <definedName name="PAP" localSheetId="16">#REF!</definedName>
    <definedName name="PAP" localSheetId="2">Ene!#REF!</definedName>
    <definedName name="PAP" localSheetId="3">Feb!#REF!</definedName>
    <definedName name="PAP" localSheetId="17">#REF!</definedName>
    <definedName name="PAP" localSheetId="8">Jul!#REF!</definedName>
    <definedName name="PAP" localSheetId="7">Jun!#REF!</definedName>
    <definedName name="PAP" localSheetId="4">Mar!#REF!</definedName>
    <definedName name="PAP" localSheetId="6">May!#REF!</definedName>
    <definedName name="PAP" localSheetId="13">Nov!#REF!</definedName>
    <definedName name="PAP" localSheetId="18">#REF!</definedName>
    <definedName name="PAP" localSheetId="11">Oct!#REF!</definedName>
    <definedName name="PAP" localSheetId="10">Sep!#REF!</definedName>
    <definedName name="PAP">ACUMULADO!#REF!</definedName>
    <definedName name="PAREJAS_PROTEGIDAS" localSheetId="5">Abr!#REF!</definedName>
    <definedName name="PAREJAS_PROTEGIDAS" localSheetId="9">Ago!#REF!</definedName>
    <definedName name="PAREJAS_PROTEGIDAS" localSheetId="14">Dic!#REF!</definedName>
    <definedName name="PAREJAS_PROTEGIDAS" localSheetId="16">#REF!</definedName>
    <definedName name="PAREJAS_PROTEGIDAS" localSheetId="2">Ene!#REF!</definedName>
    <definedName name="PAREJAS_PROTEGIDAS" localSheetId="3">Feb!#REF!</definedName>
    <definedName name="PAREJAS_PROTEGIDAS" localSheetId="17">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6">May!#REF!</definedName>
    <definedName name="PAREJAS_PROTEGIDAS" localSheetId="13">Nov!#REF!</definedName>
    <definedName name="PAREJAS_PROTEGIDAS" localSheetId="18">#REF!</definedName>
    <definedName name="PAREJAS_PROTEGIDAS" localSheetId="11">Oct!#REF!</definedName>
    <definedName name="PAREJAS_PROTEGIDAS" localSheetId="10">Sep!#REF!</definedName>
    <definedName name="PAREJAS_PROTEGIDAS">ACUMULADO!#REF!</definedName>
    <definedName name="PERSONAS_MORDIDAS" localSheetId="5">Abr!#REF!</definedName>
    <definedName name="PERSONAS_MORDIDAS" localSheetId="9">Ago!#REF!</definedName>
    <definedName name="PERSONAS_MORDIDAS" localSheetId="14">Dic!#REF!</definedName>
    <definedName name="PERSONAS_MORDIDAS" localSheetId="16">#REF!</definedName>
    <definedName name="PERSONAS_MORDIDAS" localSheetId="2">Ene!#REF!</definedName>
    <definedName name="PERSONAS_MORDIDAS" localSheetId="3">Feb!#REF!</definedName>
    <definedName name="PERSONAS_MORDIDAS" localSheetId="17">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6">May!#REF!</definedName>
    <definedName name="PERSONAS_MORDIDAS" localSheetId="13">Nov!#REF!</definedName>
    <definedName name="PERSONAS_MORDIDAS" localSheetId="18">#REF!</definedName>
    <definedName name="PERSONAS_MORDIDAS" localSheetId="11">Oct!#REF!</definedName>
    <definedName name="PERSONAS_MORDIDAS" localSheetId="10">Sep!#REF!</definedName>
    <definedName name="PERSONAS_MORDIDAS">ACUMULADO!#REF!</definedName>
    <definedName name="PERSONAS_MORDIDAS_CONTROLADAS" localSheetId="5">Abr!#REF!</definedName>
    <definedName name="PERSONAS_MORDIDAS_CONTROLADAS" localSheetId="9">Ago!#REF!</definedName>
    <definedName name="PERSONAS_MORDIDAS_CONTROLADAS" localSheetId="14">Dic!#REF!</definedName>
    <definedName name="PERSONAS_MORDIDAS_CONTROLADAS" localSheetId="16">#REF!</definedName>
    <definedName name="PERSONAS_MORDIDAS_CONTROLADAS" localSheetId="2">Ene!#REF!</definedName>
    <definedName name="PERSONAS_MORDIDAS_CONTROLADAS" localSheetId="3">Feb!#REF!</definedName>
    <definedName name="PERSONAS_MORDIDAS_CONTROLADAS" localSheetId="17">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6">May!#REF!</definedName>
    <definedName name="PERSONAS_MORDIDAS_CONTROLADAS" localSheetId="13">Nov!#REF!</definedName>
    <definedName name="PERSONAS_MORDIDAS_CONTROLADAS" localSheetId="18">#REF!</definedName>
    <definedName name="PERSONAS_MORDIDAS_CONTROLADAS" localSheetId="11">Oct!#REF!</definedName>
    <definedName name="PERSONAS_MORDIDAS_CONTROLADAS" localSheetId="10">Sep!#REF!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9">Ago!#REF!</definedName>
    <definedName name="PERSONAS_MORDIDAS_INICIAN_TRATAMIENTO" localSheetId="14">Dic!#REF!</definedName>
    <definedName name="PERSONAS_MORDIDAS_INICIAN_TRATAMIENTO" localSheetId="16">#REF!</definedName>
    <definedName name="PERSONAS_MORDIDAS_INICIAN_TRATAMIENTO" localSheetId="2">Ene!#REF!</definedName>
    <definedName name="PERSONAS_MORDIDAS_INICIAN_TRATAMIENTO" localSheetId="3">Feb!#REF!</definedName>
    <definedName name="PERSONAS_MORDIDAS_INICIAN_TRATAMIENTO" localSheetId="17">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6">May!#REF!</definedName>
    <definedName name="PERSONAS_MORDIDAS_INICIAN_TRATAMIENTO" localSheetId="13">Nov!#REF!</definedName>
    <definedName name="PERSONAS_MORDIDAS_INICIAN_TRATAMIENTO" localSheetId="18">#REF!</definedName>
    <definedName name="PERSONAS_MORDIDAS_INICIAN_TRATAMIENTO" localSheetId="11">Oct!#REF!</definedName>
    <definedName name="PERSONAS_MORDIDAS_INICIAN_TRATAMIENTO" localSheetId="10">Sep!#REF!</definedName>
    <definedName name="PERSONAS_MORDIDAS_INICIAN_TRATAMIENTO">ACUMULADO!#REF!</definedName>
    <definedName name="POBLACION_TOTAL" localSheetId="16">#REF!</definedName>
    <definedName name="POBLACION_TOTAL" localSheetId="17">#REF!</definedName>
    <definedName name="POBLACION_TOTAL" localSheetId="1">METAS!#REF!</definedName>
    <definedName name="POBLACION_TOTAL" localSheetId="18">#REF!</definedName>
    <definedName name="POBLACION_TOTAL">#REF!</definedName>
    <definedName name="Print_Area" localSheetId="16">DIT!$L$1:$S$516</definedName>
    <definedName name="Print_Area" localSheetId="17">INMUNIZACIONES!$L$1:$S$311</definedName>
    <definedName name="Print_Area" localSheetId="18">NUTRICION!$L$1:$S$222,NUTRICION!$T$1:$AA$41</definedName>
    <definedName name="PUERPERAS_CONTROLADAS" localSheetId="5">Abr!#REF!</definedName>
    <definedName name="PUERPERAS_CONTROLADAS" localSheetId="9">Ago!#REF!</definedName>
    <definedName name="PUERPERAS_CONTROLADAS" localSheetId="14">Dic!#REF!</definedName>
    <definedName name="PUERPERAS_CONTROLADAS" localSheetId="16">#REF!</definedName>
    <definedName name="PUERPERAS_CONTROLADAS" localSheetId="2">Ene!#REF!</definedName>
    <definedName name="PUERPERAS_CONTROLADAS" localSheetId="3">Feb!#REF!</definedName>
    <definedName name="PUERPERAS_CONTROLADAS" localSheetId="17">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6">May!#REF!</definedName>
    <definedName name="PUERPERAS_CONTROLADAS" localSheetId="13">Nov!#REF!</definedName>
    <definedName name="PUERPERAS_CONTROLADAS" localSheetId="18">#REF!</definedName>
    <definedName name="PUERPERAS_CONTROLADAS" localSheetId="11">Oct!#REF!</definedName>
    <definedName name="PUERPERAS_CONTROLADAS" localSheetId="10">Sep!#REF!</definedName>
    <definedName name="PUERPERAS_CONTROLADAS">ACUMULADO!#REF!</definedName>
    <definedName name="RABIA_CANINA" localSheetId="5">Abr!#REF!</definedName>
    <definedName name="RABIA_CANINA" localSheetId="9">Ago!#REF!</definedName>
    <definedName name="RABIA_CANINA" localSheetId="14">Dic!#REF!</definedName>
    <definedName name="RABIA_CANINA" localSheetId="16">#REF!</definedName>
    <definedName name="RABIA_CANINA" localSheetId="2">Ene!#REF!</definedName>
    <definedName name="RABIA_CANINA" localSheetId="3">Feb!#REF!</definedName>
    <definedName name="RABIA_CANINA" localSheetId="17">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6">May!#REF!</definedName>
    <definedName name="RABIA_CANINA" localSheetId="13">Nov!#REF!</definedName>
    <definedName name="RABIA_CANINA" localSheetId="18">#REF!</definedName>
    <definedName name="RABIA_CANINA" localSheetId="11">Oct!#REF!</definedName>
    <definedName name="RABIA_CANINA" localSheetId="10">Sep!#REF!</definedName>
    <definedName name="RABIA_CANINA">ACUMULADO!#REF!</definedName>
    <definedName name="SEGUNDA_ATEN_DONT" localSheetId="5">Abr!#REF!</definedName>
    <definedName name="SEGUNDA_ATEN_DONT" localSheetId="9">Ago!#REF!</definedName>
    <definedName name="SEGUNDA_ATEN_DONT" localSheetId="14">Dic!#REF!</definedName>
    <definedName name="SEGUNDA_ATEN_DONT" localSheetId="16">#REF!</definedName>
    <definedName name="SEGUNDA_ATEN_DONT" localSheetId="2">Ene!#REF!</definedName>
    <definedName name="SEGUNDA_ATEN_DONT" localSheetId="3">Feb!#REF!</definedName>
    <definedName name="SEGUNDA_ATEN_DONT" localSheetId="17">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6">May!#REF!</definedName>
    <definedName name="SEGUNDA_ATEN_DONT" localSheetId="13">Nov!#REF!</definedName>
    <definedName name="SEGUNDA_ATEN_DONT" localSheetId="18">#REF!</definedName>
    <definedName name="SEGUNDA_ATEN_DONT" localSheetId="11">Oct!#REF!</definedName>
    <definedName name="SEGUNDA_ATEN_DONT" localSheetId="10">Sep!#REF!</definedName>
    <definedName name="SEGUNDA_ATEN_DONT">ACUMULADO!#REF!</definedName>
    <definedName name="SESION_ENTRENAMIENTO_ADOLESCENTES" localSheetId="5">Abr!#REF!</definedName>
    <definedName name="SESION_ENTRENAMIENTO_ADOLESCENTES" localSheetId="9">Ago!#REF!</definedName>
    <definedName name="SESION_ENTRENAMIENTO_ADOLESCENTES" localSheetId="14">Dic!#REF!</definedName>
    <definedName name="SESION_ENTRENAMIENTO_ADOLESCENTES" localSheetId="16">#REF!</definedName>
    <definedName name="SESION_ENTRENAMIENTO_ADOLESCENTES" localSheetId="2">Ene!#REF!</definedName>
    <definedName name="SESION_ENTRENAMIENTO_ADOLESCENTES" localSheetId="3">Feb!#REF!</definedName>
    <definedName name="SESION_ENTRENAMIENTO_ADOLESCENTES" localSheetId="17">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6">May!#REF!</definedName>
    <definedName name="SESION_ENTRENAMIENTO_ADOLESCENTES" localSheetId="13">Nov!#REF!</definedName>
    <definedName name="SESION_ENTRENAMIENTO_ADOLESCENTES" localSheetId="18">#REF!</definedName>
    <definedName name="SESION_ENTRENAMIENTO_ADOLESCENTES" localSheetId="11">Oct!#REF!</definedName>
    <definedName name="SESION_ENTRENAMIENTO_ADOLESCENTES" localSheetId="10">Sep!#REF!</definedName>
    <definedName name="SESION_ENTRENAMIENTO_ADOLESCENTES">ACUMULADO!#REF!</definedName>
    <definedName name="SESION_ENTRENAMIENTO_NIÑOS" localSheetId="5">Abr!#REF!</definedName>
    <definedName name="SESION_ENTRENAMIENTO_NIÑOS" localSheetId="9">Ago!#REF!</definedName>
    <definedName name="SESION_ENTRENAMIENTO_NIÑOS" localSheetId="14">Dic!#REF!</definedName>
    <definedName name="SESION_ENTRENAMIENTO_NIÑOS" localSheetId="16">#REF!</definedName>
    <definedName name="SESION_ENTRENAMIENTO_NIÑOS" localSheetId="2">Ene!#REF!</definedName>
    <definedName name="SESION_ENTRENAMIENTO_NIÑOS" localSheetId="3">Feb!#REF!</definedName>
    <definedName name="SESION_ENTRENAMIENTO_NIÑOS" localSheetId="17">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6">May!#REF!</definedName>
    <definedName name="SESION_ENTRENAMIENTO_NIÑOS" localSheetId="13">Nov!#REF!</definedName>
    <definedName name="SESION_ENTRENAMIENTO_NIÑOS" localSheetId="18">#REF!</definedName>
    <definedName name="SESION_ENTRENAMIENTO_NIÑOS" localSheetId="11">Oct!#REF!</definedName>
    <definedName name="SESION_ENTRENAMIENTO_NIÑOS" localSheetId="10">Sep!#REF!</definedName>
    <definedName name="SESION_ENTRENAMIENTO_NIÑOS">ACUMULADO!#REF!</definedName>
    <definedName name="SIFILIS_REACTIVO_GESTANTE" localSheetId="5">Abr!#REF!</definedName>
    <definedName name="SIFILIS_REACTIVO_GESTANTE" localSheetId="9">Ago!#REF!</definedName>
    <definedName name="SIFILIS_REACTIVO_GESTANTE" localSheetId="14">Dic!#REF!</definedName>
    <definedName name="SIFILIS_REACTIVO_GESTANTE" localSheetId="16">#REF!</definedName>
    <definedName name="SIFILIS_REACTIVO_GESTANTE" localSheetId="2">Ene!#REF!</definedName>
    <definedName name="SIFILIS_REACTIVO_GESTANTE" localSheetId="3">Feb!#REF!</definedName>
    <definedName name="SIFILIS_REACTIVO_GESTANTE" localSheetId="17">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6">May!#REF!</definedName>
    <definedName name="SIFILIS_REACTIVO_GESTANTE" localSheetId="13">Nov!#REF!</definedName>
    <definedName name="SIFILIS_REACTIVO_GESTANTE" localSheetId="18">#REF!</definedName>
    <definedName name="SIFILIS_REACTIVO_GESTANTE" localSheetId="11">Oct!#REF!</definedName>
    <definedName name="SIFILIS_REACTIVO_GESTANTE" localSheetId="10">Sep!#REF!</definedName>
    <definedName name="SIFILIS_REACTIVO_GESTANTE">ACUMULADO!#REF!</definedName>
    <definedName name="SRI" localSheetId="5">Abr!#REF!</definedName>
    <definedName name="SRI" localSheetId="9">Ago!#REF!</definedName>
    <definedName name="SRI" localSheetId="14">Dic!#REF!</definedName>
    <definedName name="SRI" localSheetId="16">#REF!</definedName>
    <definedName name="SRI" localSheetId="2">Ene!#REF!</definedName>
    <definedName name="SRI" localSheetId="3">Feb!#REF!</definedName>
    <definedName name="SRI" localSheetId="17">#REF!</definedName>
    <definedName name="SRI" localSheetId="8">Jul!#REF!</definedName>
    <definedName name="SRI" localSheetId="7">Jun!#REF!</definedName>
    <definedName name="SRI" localSheetId="4">Mar!#REF!</definedName>
    <definedName name="SRI" localSheetId="6">May!#REF!</definedName>
    <definedName name="SRI" localSheetId="13">Nov!#REF!</definedName>
    <definedName name="SRI" localSheetId="18">#REF!</definedName>
    <definedName name="SRI" localSheetId="11">Oct!#REF!</definedName>
    <definedName name="SRI" localSheetId="10">Sep!#REF!</definedName>
    <definedName name="SRI">ACUMULADO!#REF!</definedName>
    <definedName name="SUPLEMENTADA_HIERRO" localSheetId="5">Abr!#REF!</definedName>
    <definedName name="SUPLEMENTADA_HIERRO" localSheetId="9">Ago!#REF!</definedName>
    <definedName name="SUPLEMENTADA_HIERRO" localSheetId="14">Dic!#REF!</definedName>
    <definedName name="SUPLEMENTADA_HIERRO" localSheetId="16">#REF!</definedName>
    <definedName name="SUPLEMENTADA_HIERRO" localSheetId="2">Ene!#REF!</definedName>
    <definedName name="SUPLEMENTADA_HIERRO" localSheetId="3">Feb!#REF!</definedName>
    <definedName name="SUPLEMENTADA_HIERRO" localSheetId="17">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6">May!#REF!</definedName>
    <definedName name="SUPLEMENTADA_HIERRO" localSheetId="13">Nov!#REF!</definedName>
    <definedName name="SUPLEMENTADA_HIERRO" localSheetId="18">#REF!</definedName>
    <definedName name="SUPLEMENTADA_HIERRO" localSheetId="11">Oct!#REF!</definedName>
    <definedName name="SUPLEMENTADA_HIERRO" localSheetId="10">Sep!#REF!</definedName>
    <definedName name="SUPLEMENTADA_HIERRO">ACUMULADO!#REF!</definedName>
    <definedName name="TAMIZAJE_CATARATA" localSheetId="5">Abr!#REF!</definedName>
    <definedName name="TAMIZAJE_CATARATA" localSheetId="9">Ago!#REF!</definedName>
    <definedName name="TAMIZAJE_CATARATA" localSheetId="14">Dic!#REF!</definedName>
    <definedName name="TAMIZAJE_CATARATA" localSheetId="16">#REF!</definedName>
    <definedName name="TAMIZAJE_CATARATA" localSheetId="2">Ene!#REF!</definedName>
    <definedName name="TAMIZAJE_CATARATA" localSheetId="3">Feb!#REF!</definedName>
    <definedName name="TAMIZAJE_CATARATA" localSheetId="17">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6">May!#REF!</definedName>
    <definedName name="TAMIZAJE_CATARATA" localSheetId="13">Nov!#REF!</definedName>
    <definedName name="TAMIZAJE_CATARATA" localSheetId="18">#REF!</definedName>
    <definedName name="TAMIZAJE_CATARATA" localSheetId="11">Oct!#REF!</definedName>
    <definedName name="TAMIZAJE_CATARATA" localSheetId="10">Sep!#REF!</definedName>
    <definedName name="TAMIZAJE_CATARATA">ACUMULADO!#REF!</definedName>
    <definedName name="TAMIZAJE_DEPRE_ALVOHOL_CONDUCTA_SUICIDA" localSheetId="5">Abr!#REF!</definedName>
    <definedName name="TAMIZAJE_DEPRE_ALVOHOL_CONDUCTA_SUICIDA" localSheetId="9">Ago!#REF!</definedName>
    <definedName name="TAMIZAJE_DEPRE_ALVOHOL_CONDUCTA_SUICIDA" localSheetId="14">Dic!#REF!</definedName>
    <definedName name="TAMIZAJE_DEPRE_ALVOHOL_CONDUCTA_SUICIDA" localSheetId="16">#REF!</definedName>
    <definedName name="TAMIZAJE_DEPRE_ALVOHOL_CONDUCTA_SUICIDA" localSheetId="2">Ene!#REF!</definedName>
    <definedName name="TAMIZAJE_DEPRE_ALVOHOL_CONDUCTA_SUICIDA" localSheetId="3">Feb!#REF!</definedName>
    <definedName name="TAMIZAJE_DEPRE_ALVOHOL_CONDUCTA_SUICIDA" localSheetId="17">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6">May!#REF!</definedName>
    <definedName name="TAMIZAJE_DEPRE_ALVOHOL_CONDUCTA_SUICIDA" localSheetId="13">Nov!#REF!</definedName>
    <definedName name="TAMIZAJE_DEPRE_ALVOHOL_CONDUCTA_SUICIDA" localSheetId="18">#REF!</definedName>
    <definedName name="TAMIZAJE_DEPRE_ALVOHOL_CONDUCTA_SUICIDA" localSheetId="11">Oct!#REF!</definedName>
    <definedName name="TAMIZAJE_DEPRE_ALVOHOL_CONDUCTA_SUICIDA" localSheetId="10">Sep!#REF!</definedName>
    <definedName name="TAMIZAJE_DEPRE_ALVOHOL_CONDUCTA_SUICIDA">ACUMULADO!#REF!</definedName>
    <definedName name="TAMIZAJE_GLAUCOMA" localSheetId="5">Abr!#REF!</definedName>
    <definedName name="TAMIZAJE_GLAUCOMA" localSheetId="9">Ago!#REF!</definedName>
    <definedName name="TAMIZAJE_GLAUCOMA" localSheetId="14">Dic!#REF!</definedName>
    <definedName name="TAMIZAJE_GLAUCOMA" localSheetId="16">#REF!</definedName>
    <definedName name="TAMIZAJE_GLAUCOMA" localSheetId="2">Ene!#REF!</definedName>
    <definedName name="TAMIZAJE_GLAUCOMA" localSheetId="3">Feb!#REF!</definedName>
    <definedName name="TAMIZAJE_GLAUCOMA" localSheetId="17">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6">May!#REF!</definedName>
    <definedName name="TAMIZAJE_GLAUCOMA" localSheetId="13">Nov!#REF!</definedName>
    <definedName name="TAMIZAJE_GLAUCOMA" localSheetId="18">#REF!</definedName>
    <definedName name="TAMIZAJE_GLAUCOMA" localSheetId="11">Oct!#REF!</definedName>
    <definedName name="TAMIZAJE_GLAUCOMA" localSheetId="10">Sep!#REF!</definedName>
    <definedName name="TAMIZAJE_GLAUCOMA">ACUMULADO!#REF!</definedName>
    <definedName name="TAMIZAJE_VIF" localSheetId="5">Abr!#REF!</definedName>
    <definedName name="TAMIZAJE_VIF" localSheetId="9">Ago!#REF!</definedName>
    <definedName name="TAMIZAJE_VIF" localSheetId="14">Dic!#REF!</definedName>
    <definedName name="TAMIZAJE_VIF" localSheetId="16">#REF!</definedName>
    <definedName name="TAMIZAJE_VIF" localSheetId="2">Ene!#REF!</definedName>
    <definedName name="TAMIZAJE_VIF" localSheetId="3">Feb!#REF!</definedName>
    <definedName name="TAMIZAJE_VIF" localSheetId="17">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6">May!#REF!</definedName>
    <definedName name="TAMIZAJE_VIF" localSheetId="13">Nov!#REF!</definedName>
    <definedName name="TAMIZAJE_VIF" localSheetId="18">#REF!</definedName>
    <definedName name="TAMIZAJE_VIF" localSheetId="11">Oct!#REF!</definedName>
    <definedName name="TAMIZAJE_VIF" localSheetId="10">Sep!#REF!</definedName>
    <definedName name="TAMIZAJE_VIF">ACUMULADO!#REF!</definedName>
    <definedName name="TAMIZAJE_VIF_0_17" localSheetId="5">Abr!#REF!</definedName>
    <definedName name="TAMIZAJE_VIF_0_17" localSheetId="9">Ago!#REF!</definedName>
    <definedName name="TAMIZAJE_VIF_0_17" localSheetId="14">Dic!#REF!</definedName>
    <definedName name="TAMIZAJE_VIF_0_17" localSheetId="16">#REF!</definedName>
    <definedName name="TAMIZAJE_VIF_0_17" localSheetId="2">Ene!#REF!</definedName>
    <definedName name="TAMIZAJE_VIF_0_17" localSheetId="3">Feb!#REF!</definedName>
    <definedName name="TAMIZAJE_VIF_0_17" localSheetId="17">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6">May!#REF!</definedName>
    <definedName name="TAMIZAJE_VIF_0_17" localSheetId="13">Nov!#REF!</definedName>
    <definedName name="TAMIZAJE_VIF_0_17" localSheetId="18">#REF!</definedName>
    <definedName name="TAMIZAJE_VIF_0_17" localSheetId="11">Oct!#REF!</definedName>
    <definedName name="TAMIZAJE_VIF_0_17" localSheetId="10">Sep!#REF!</definedName>
    <definedName name="TAMIZAJE_VIF_0_17">ACUMULADO!#REF!</definedName>
    <definedName name="TAMIZAJE_VIH_ITS" localSheetId="5">Abr!#REF!</definedName>
    <definedName name="TAMIZAJE_VIH_ITS" localSheetId="9">Ago!#REF!</definedName>
    <definedName name="TAMIZAJE_VIH_ITS" localSheetId="14">Dic!#REF!</definedName>
    <definedName name="TAMIZAJE_VIH_ITS" localSheetId="16">#REF!</definedName>
    <definedName name="TAMIZAJE_VIH_ITS" localSheetId="2">Ene!#REF!</definedName>
    <definedName name="TAMIZAJE_VIH_ITS" localSheetId="3">Feb!#REF!</definedName>
    <definedName name="TAMIZAJE_VIH_ITS" localSheetId="17">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6">May!#REF!</definedName>
    <definedName name="TAMIZAJE_VIH_ITS" localSheetId="13">Nov!#REF!</definedName>
    <definedName name="TAMIZAJE_VIH_ITS" localSheetId="18">#REF!</definedName>
    <definedName name="TAMIZAJE_VIH_ITS" localSheetId="11">Oct!#REF!</definedName>
    <definedName name="TAMIZAJE_VIH_ITS" localSheetId="10">Sep!#REF!</definedName>
    <definedName name="TAMIZAJE_VIH_ITS">ACUMULADO!#REF!</definedName>
    <definedName name="TITULO_GRAFICO" localSheetId="16">#REF!</definedName>
    <definedName name="TITULO_GRAFICO" localSheetId="17">#REF!</definedName>
    <definedName name="TITULO_GRAFICO" localSheetId="18">#REF!</definedName>
    <definedName name="TITULO_GRAFICO">#REF!</definedName>
    <definedName name="TTO_ANSIEDAD" localSheetId="5">Abr!#REF!</definedName>
    <definedName name="TTO_ANSIEDAD" localSheetId="9">Ago!#REF!</definedName>
    <definedName name="TTO_ANSIEDAD" localSheetId="14">Dic!#REF!</definedName>
    <definedName name="TTO_ANSIEDAD" localSheetId="16">#REF!</definedName>
    <definedName name="TTO_ANSIEDAD" localSheetId="2">Ene!#REF!</definedName>
    <definedName name="TTO_ANSIEDAD" localSheetId="3">Feb!#REF!</definedName>
    <definedName name="TTO_ANSIEDAD" localSheetId="17">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6">May!#REF!</definedName>
    <definedName name="TTO_ANSIEDAD" localSheetId="13">Nov!#REF!</definedName>
    <definedName name="TTO_ANSIEDAD" localSheetId="18">#REF!</definedName>
    <definedName name="TTO_ANSIEDAD" localSheetId="11">Oct!#REF!</definedName>
    <definedName name="TTO_ANSIEDAD" localSheetId="10">Sep!#REF!</definedName>
    <definedName name="TTO_ANSIEDAD">ACUMULADO!#REF!</definedName>
    <definedName name="TTO_COMPLETO_LEIHS" localSheetId="5">Abr!#REF!</definedName>
    <definedName name="TTO_COMPLETO_LEIHS" localSheetId="9">Ago!#REF!</definedName>
    <definedName name="TTO_COMPLETO_LEIHS" localSheetId="14">Dic!#REF!</definedName>
    <definedName name="TTO_COMPLETO_LEIHS" localSheetId="16">#REF!</definedName>
    <definedName name="TTO_COMPLETO_LEIHS" localSheetId="2">Ene!#REF!</definedName>
    <definedName name="TTO_COMPLETO_LEIHS" localSheetId="3">Feb!#REF!</definedName>
    <definedName name="TTO_COMPLETO_LEIHS" localSheetId="17">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6">May!#REF!</definedName>
    <definedName name="TTO_COMPLETO_LEIHS" localSheetId="13">Nov!#REF!</definedName>
    <definedName name="TTO_COMPLETO_LEIHS" localSheetId="18">#REF!</definedName>
    <definedName name="TTO_COMPLETO_LEIHS" localSheetId="11">Oct!#REF!</definedName>
    <definedName name="TTO_COMPLETO_LEIHS" localSheetId="10">Sep!#REF!</definedName>
    <definedName name="TTO_COMPLETO_LEIHS">ACUMULADO!#REF!</definedName>
    <definedName name="TTO_CONDUCTA_SUICIDA" localSheetId="5">Abr!#REF!</definedName>
    <definedName name="TTO_CONDUCTA_SUICIDA" localSheetId="9">Ago!#REF!</definedName>
    <definedName name="TTO_CONDUCTA_SUICIDA" localSheetId="14">Dic!#REF!</definedName>
    <definedName name="TTO_CONDUCTA_SUICIDA" localSheetId="16">#REF!</definedName>
    <definedName name="TTO_CONDUCTA_SUICIDA" localSheetId="2">Ene!#REF!</definedName>
    <definedName name="TTO_CONDUCTA_SUICIDA" localSheetId="3">Feb!#REF!</definedName>
    <definedName name="TTO_CONDUCTA_SUICIDA" localSheetId="17">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6">May!#REF!</definedName>
    <definedName name="TTO_CONDUCTA_SUICIDA" localSheetId="13">Nov!#REF!</definedName>
    <definedName name="TTO_CONDUCTA_SUICIDA" localSheetId="18">#REF!</definedName>
    <definedName name="TTO_CONDUCTA_SUICIDA" localSheetId="11">Oct!#REF!</definedName>
    <definedName name="TTO_CONDUCTA_SUICIDA" localSheetId="10">Sep!#REF!</definedName>
    <definedName name="TTO_CONDUCTA_SUICIDA">ACUMULADO!#REF!</definedName>
    <definedName name="TTO_DEPRESION" localSheetId="5">Abr!#REF!</definedName>
    <definedName name="TTO_DEPRESION" localSheetId="9">Ago!#REF!</definedName>
    <definedName name="TTO_DEPRESION" localSheetId="14">Dic!#REF!</definedName>
    <definedName name="TTO_DEPRESION" localSheetId="16">#REF!</definedName>
    <definedName name="TTO_DEPRESION" localSheetId="2">Ene!#REF!</definedName>
    <definedName name="TTO_DEPRESION" localSheetId="3">Feb!#REF!</definedName>
    <definedName name="TTO_DEPRESION" localSheetId="17">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6">May!#REF!</definedName>
    <definedName name="TTO_DEPRESION" localSheetId="13">Nov!#REF!</definedName>
    <definedName name="TTO_DEPRESION" localSheetId="18">#REF!</definedName>
    <definedName name="TTO_DEPRESION" localSheetId="11">Oct!#REF!</definedName>
    <definedName name="TTO_DEPRESION" localSheetId="10">Sep!#REF!</definedName>
    <definedName name="TTO_DEPRESION">ACUMULADO!#REF!</definedName>
    <definedName name="TTO_MALTRATO_0_17" localSheetId="5">Abr!#REF!</definedName>
    <definedName name="TTO_MALTRATO_0_17" localSheetId="9">Ago!#REF!</definedName>
    <definedName name="TTO_MALTRATO_0_17" localSheetId="14">Dic!#REF!</definedName>
    <definedName name="TTO_MALTRATO_0_17" localSheetId="16">#REF!</definedName>
    <definedName name="TTO_MALTRATO_0_17" localSheetId="2">Ene!#REF!</definedName>
    <definedName name="TTO_MALTRATO_0_17" localSheetId="3">Feb!#REF!</definedName>
    <definedName name="TTO_MALTRATO_0_17" localSheetId="17">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6">May!#REF!</definedName>
    <definedName name="TTO_MALTRATO_0_17" localSheetId="13">Nov!#REF!</definedName>
    <definedName name="TTO_MALTRATO_0_17" localSheetId="18">#REF!</definedName>
    <definedName name="TTO_MALTRATO_0_17" localSheetId="11">Oct!#REF!</definedName>
    <definedName name="TTO_MALTRATO_0_17" localSheetId="10">Sep!#REF!</definedName>
    <definedName name="TTO_MALTRATO_0_17">ACUMULADO!#REF!</definedName>
    <definedName name="TTO_SIFILIS_GESTANTE" localSheetId="5">Abr!#REF!</definedName>
    <definedName name="TTO_SIFILIS_GESTANTE" localSheetId="9">Ago!#REF!</definedName>
    <definedName name="TTO_SIFILIS_GESTANTE" localSheetId="14">Dic!#REF!</definedName>
    <definedName name="TTO_SIFILIS_GESTANTE" localSheetId="16">#REF!</definedName>
    <definedName name="TTO_SIFILIS_GESTANTE" localSheetId="2">Ene!#REF!</definedName>
    <definedName name="TTO_SIFILIS_GESTANTE" localSheetId="3">Feb!#REF!</definedName>
    <definedName name="TTO_SIFILIS_GESTANTE" localSheetId="17">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6">May!#REF!</definedName>
    <definedName name="TTO_SIFILIS_GESTANTE" localSheetId="13">Nov!#REF!</definedName>
    <definedName name="TTO_SIFILIS_GESTANTE" localSheetId="18">#REF!</definedName>
    <definedName name="TTO_SIFILIS_GESTANTE" localSheetId="11">Oct!#REF!</definedName>
    <definedName name="TTO_SIFILIS_GESTANTE" localSheetId="10">Sep!#REF!</definedName>
    <definedName name="TTO_SIFILIS_GESTANTE">ACUMULADO!#REF!</definedName>
    <definedName name="TTO_TRANSTORNO_AUTISTA_0_17" localSheetId="5">Abr!#REF!</definedName>
    <definedName name="TTO_TRANSTORNO_AUTISTA_0_17" localSheetId="9">Ago!#REF!</definedName>
    <definedName name="TTO_TRANSTORNO_AUTISTA_0_17" localSheetId="14">Dic!#REF!</definedName>
    <definedName name="TTO_TRANSTORNO_AUTISTA_0_17" localSheetId="16">#REF!</definedName>
    <definedName name="TTO_TRANSTORNO_AUTISTA_0_17" localSheetId="2">Ene!#REF!</definedName>
    <definedName name="TTO_TRANSTORNO_AUTISTA_0_17" localSheetId="3">Feb!#REF!</definedName>
    <definedName name="TTO_TRANSTORNO_AUTISTA_0_17" localSheetId="17">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6">May!#REF!</definedName>
    <definedName name="TTO_TRANSTORNO_AUTISTA_0_17" localSheetId="13">Nov!#REF!</definedName>
    <definedName name="TTO_TRANSTORNO_AUTISTA_0_17" localSheetId="18">#REF!</definedName>
    <definedName name="TTO_TRANSTORNO_AUTISTA_0_17" localSheetId="11">Oct!#REF!</definedName>
    <definedName name="TTO_TRANSTORNO_AUTISTA_0_17" localSheetId="10">Sep!#REF!</definedName>
    <definedName name="TTO_TRANSTORNO_AUTISTA_0_17">ACUMULADO!#REF!</definedName>
    <definedName name="TTO_TRANSTORNOS_MENTALES_0_17" localSheetId="5">Abr!#REF!</definedName>
    <definedName name="TTO_TRANSTORNOS_MENTALES_0_17" localSheetId="9">Ago!#REF!</definedName>
    <definedName name="TTO_TRANSTORNOS_MENTALES_0_17" localSheetId="14">Dic!#REF!</definedName>
    <definedName name="TTO_TRANSTORNOS_MENTALES_0_17" localSheetId="16">#REF!</definedName>
    <definedName name="TTO_TRANSTORNOS_MENTALES_0_17" localSheetId="2">Ene!#REF!</definedName>
    <definedName name="TTO_TRANSTORNOS_MENTALES_0_17" localSheetId="3">Feb!#REF!</definedName>
    <definedName name="TTO_TRANSTORNOS_MENTALES_0_17" localSheetId="17">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6">May!#REF!</definedName>
    <definedName name="TTO_TRANSTORNOS_MENTALES_0_17" localSheetId="13">Nov!#REF!</definedName>
    <definedName name="TTO_TRANSTORNOS_MENTALES_0_17" localSheetId="18">#REF!</definedName>
    <definedName name="TTO_TRANSTORNOS_MENTALES_0_17" localSheetId="11">Oct!#REF!</definedName>
    <definedName name="TTO_TRANSTORNOS_MENTALES_0_17" localSheetId="10">Sep!#REF!</definedName>
    <definedName name="TTO_TRANSTORNOS_MENTALES_0_17">ACUMULADO!#REF!</definedName>
    <definedName name="TTO_VIF" localSheetId="5">Abr!#REF!</definedName>
    <definedName name="TTO_VIF" localSheetId="9">Ago!#REF!</definedName>
    <definedName name="TTO_VIF" localSheetId="14">Dic!#REF!</definedName>
    <definedName name="TTO_VIF" localSheetId="16">#REF!</definedName>
    <definedName name="TTO_VIF" localSheetId="2">Ene!#REF!</definedName>
    <definedName name="TTO_VIF" localSheetId="3">Feb!#REF!</definedName>
    <definedName name="TTO_VIF" localSheetId="17">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6">May!#REF!</definedName>
    <definedName name="TTO_VIF" localSheetId="13">Nov!#REF!</definedName>
    <definedName name="TTO_VIF" localSheetId="18">#REF!</definedName>
    <definedName name="TTO_VIF" localSheetId="11">Oct!#REF!</definedName>
    <definedName name="TTO_VIF" localSheetId="10">Sep!#REF!</definedName>
    <definedName name="TTO_VIF">ACUMULADO!#REF!</definedName>
    <definedName name="VALORACION_CLINICA_60MAS" localSheetId="5">Abr!#REF!</definedName>
    <definedName name="VALORACION_CLINICA_60MAS" localSheetId="9">Ago!#REF!</definedName>
    <definedName name="VALORACION_CLINICA_60MAS" localSheetId="14">Dic!#REF!</definedName>
    <definedName name="VALORACION_CLINICA_60MAS" localSheetId="16">#REF!</definedName>
    <definedName name="VALORACION_CLINICA_60MAS" localSheetId="2">Ene!#REF!</definedName>
    <definedName name="VALORACION_CLINICA_60MAS" localSheetId="3">Feb!#REF!</definedName>
    <definedName name="VALORACION_CLINICA_60MAS" localSheetId="17">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6">May!#REF!</definedName>
    <definedName name="VALORACION_CLINICA_60MAS" localSheetId="13">Nov!#REF!</definedName>
    <definedName name="VALORACION_CLINICA_60MAS" localSheetId="18">#REF!</definedName>
    <definedName name="VALORACION_CLINICA_60MAS" localSheetId="11">Oct!#REF!</definedName>
    <definedName name="VALORACION_CLINICA_60MAS" localSheetId="10">Sep!#REF!</definedName>
    <definedName name="VALORACION_CLINICA_60MAS">ACUMULADO!#REF!</definedName>
    <definedName name="VIH_REACTIVO" localSheetId="5">Abr!#REF!</definedName>
    <definedName name="VIH_REACTIVO" localSheetId="9">Ago!#REF!</definedName>
    <definedName name="VIH_REACTIVO" localSheetId="14">Dic!#REF!</definedName>
    <definedName name="VIH_REACTIVO" localSheetId="16">#REF!</definedName>
    <definedName name="VIH_REACTIVO" localSheetId="2">Ene!#REF!</definedName>
    <definedName name="VIH_REACTIVO" localSheetId="3">Feb!#REF!</definedName>
    <definedName name="VIH_REACTIVO" localSheetId="17">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6">May!#REF!</definedName>
    <definedName name="VIH_REACTIVO" localSheetId="13">Nov!#REF!</definedName>
    <definedName name="VIH_REACTIVO" localSheetId="18">#REF!</definedName>
    <definedName name="VIH_REACTIVO" localSheetId="11">Oct!#REF!</definedName>
    <definedName name="VIH_REACTIVO" localSheetId="10">Sep!#REF!</definedName>
    <definedName name="VIH_REACTIVO">ACUMULADO!#REF!</definedName>
    <definedName name="VPH_9ANIOS" localSheetId="5">Abr!#REF!</definedName>
    <definedName name="VPH_9ANIOS" localSheetId="9">Ago!#REF!</definedName>
    <definedName name="VPH_9ANIOS" localSheetId="14">Dic!#REF!</definedName>
    <definedName name="VPH_9ANIOS" localSheetId="16">#REF!</definedName>
    <definedName name="VPH_9ANIOS" localSheetId="2">Ene!#REF!</definedName>
    <definedName name="VPH_9ANIOS" localSheetId="3">Feb!#REF!</definedName>
    <definedName name="VPH_9ANIOS" localSheetId="17">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6">May!#REF!</definedName>
    <definedName name="VPH_9ANIOS" localSheetId="13">Nov!#REF!</definedName>
    <definedName name="VPH_9ANIOS" localSheetId="18">#REF!</definedName>
    <definedName name="VPH_9ANIOS" localSheetId="11">Oct!#REF!</definedName>
    <definedName name="VPH_9ANIOS" localSheetId="10">Sep!#REF!</definedName>
    <definedName name="VPH_9ANIOS">ACUMULADO!#REF!</definedName>
    <definedName name="ZOONOSIS">[2]ACUMULADO!#REF!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5" i="110" l="1"/>
  <c r="E83" i="110"/>
  <c r="E80" i="110"/>
  <c r="E82" i="110"/>
  <c r="E84" i="110"/>
  <c r="E88" i="110"/>
  <c r="E81" i="110"/>
  <c r="E87" i="110"/>
  <c r="E86" i="110"/>
  <c r="BE3" i="85"/>
  <c r="BD3" i="85"/>
  <c r="BC3" i="85"/>
  <c r="BB3" i="85"/>
  <c r="BA3" i="85"/>
  <c r="AZ3" i="85"/>
  <c r="AY3" i="85"/>
  <c r="AX3" i="85"/>
  <c r="AW3" i="85"/>
  <c r="AV4" i="79"/>
  <c r="AW4" i="79"/>
  <c r="AX4" i="79"/>
  <c r="AY4" i="79"/>
  <c r="AZ4" i="79"/>
  <c r="BA4" i="79"/>
  <c r="BB4" i="79"/>
  <c r="BC4" i="79"/>
  <c r="BD4" i="79"/>
  <c r="AV5" i="79"/>
  <c r="AW5" i="79"/>
  <c r="AX5" i="79"/>
  <c r="AY5" i="79"/>
  <c r="AZ5" i="79"/>
  <c r="BA5" i="79"/>
  <c r="BB5" i="79"/>
  <c r="BC5" i="79"/>
  <c r="BD5" i="79"/>
  <c r="AV6" i="79"/>
  <c r="AW6" i="79"/>
  <c r="AX6" i="79"/>
  <c r="AY6" i="79"/>
  <c r="AZ6" i="79"/>
  <c r="BA6" i="79"/>
  <c r="BB6" i="79"/>
  <c r="BC6" i="79"/>
  <c r="BD6" i="79"/>
  <c r="AV7" i="79"/>
  <c r="AW7" i="79"/>
  <c r="AX7" i="79"/>
  <c r="AY7" i="79"/>
  <c r="AZ7" i="79"/>
  <c r="BA7" i="79"/>
  <c r="BB7" i="79"/>
  <c r="BC7" i="79"/>
  <c r="BD7" i="79"/>
  <c r="AV8" i="79"/>
  <c r="AW8" i="79"/>
  <c r="AX8" i="79"/>
  <c r="AY8" i="79"/>
  <c r="AZ8" i="79"/>
  <c r="BA8" i="79"/>
  <c r="BB8" i="79"/>
  <c r="BC8" i="79"/>
  <c r="BD8" i="79"/>
  <c r="AV9" i="79"/>
  <c r="AW9" i="79"/>
  <c r="AX9" i="79"/>
  <c r="AY9" i="79"/>
  <c r="AZ9" i="79"/>
  <c r="BA9" i="79"/>
  <c r="BB9" i="79"/>
  <c r="BC9" i="79"/>
  <c r="BD9" i="79"/>
  <c r="AV10" i="79"/>
  <c r="AW10" i="79"/>
  <c r="AX10" i="79"/>
  <c r="AY10" i="79"/>
  <c r="AZ10" i="79"/>
  <c r="BA10" i="79"/>
  <c r="BB10" i="79"/>
  <c r="BC10" i="79"/>
  <c r="BD10" i="79"/>
  <c r="AV11" i="79"/>
  <c r="AW11" i="79"/>
  <c r="AX11" i="79"/>
  <c r="AY11" i="79"/>
  <c r="AZ11" i="79"/>
  <c r="BA11" i="79"/>
  <c r="BB11" i="79"/>
  <c r="BC11" i="79"/>
  <c r="BD11" i="79"/>
  <c r="AV12" i="79"/>
  <c r="AW12" i="79"/>
  <c r="AX12" i="79"/>
  <c r="AY12" i="79"/>
  <c r="AZ12" i="79"/>
  <c r="BA12" i="79"/>
  <c r="BB12" i="79"/>
  <c r="BC12" i="79"/>
  <c r="BD12" i="79"/>
  <c r="AV13" i="79"/>
  <c r="AW13" i="79"/>
  <c r="AX13" i="79"/>
  <c r="AY13" i="79"/>
  <c r="AZ13" i="79"/>
  <c r="BA13" i="79"/>
  <c r="BB13" i="79"/>
  <c r="BC13" i="79"/>
  <c r="BD13" i="79"/>
  <c r="AV14" i="79"/>
  <c r="AW14" i="79"/>
  <c r="AX14" i="79"/>
  <c r="AY14" i="79"/>
  <c r="AZ14" i="79"/>
  <c r="BA14" i="79"/>
  <c r="BB14" i="79"/>
  <c r="BC14" i="79"/>
  <c r="BD14" i="79"/>
  <c r="AV15" i="79"/>
  <c r="AW15" i="79"/>
  <c r="AX15" i="79"/>
  <c r="AY15" i="79"/>
  <c r="AZ15" i="79"/>
  <c r="BA15" i="79"/>
  <c r="BB15" i="79"/>
  <c r="BC15" i="79"/>
  <c r="BD15" i="79"/>
  <c r="AV16" i="79"/>
  <c r="AW16" i="79"/>
  <c r="AX16" i="79"/>
  <c r="AY16" i="79"/>
  <c r="AZ16" i="79"/>
  <c r="BA16" i="79"/>
  <c r="BB16" i="79"/>
  <c r="BC16" i="79"/>
  <c r="BD16" i="79"/>
  <c r="AV17" i="79"/>
  <c r="AW17" i="79"/>
  <c r="AX17" i="79"/>
  <c r="AY17" i="79"/>
  <c r="AZ17" i="79"/>
  <c r="BA17" i="79"/>
  <c r="BB17" i="79"/>
  <c r="BC17" i="79"/>
  <c r="BD17" i="79"/>
  <c r="AV18" i="79"/>
  <c r="AW18" i="79"/>
  <c r="AX18" i="79"/>
  <c r="AY18" i="79"/>
  <c r="AZ18" i="79"/>
  <c r="BA18" i="79"/>
  <c r="BB18" i="79"/>
  <c r="BC18" i="79"/>
  <c r="BD18" i="79"/>
  <c r="AV19" i="79"/>
  <c r="AW19" i="79"/>
  <c r="AX19" i="79"/>
  <c r="AY19" i="79"/>
  <c r="AZ19" i="79"/>
  <c r="BA19" i="79"/>
  <c r="BB19" i="79"/>
  <c r="BC19" i="79"/>
  <c r="BD19" i="79"/>
  <c r="AV20" i="79"/>
  <c r="AW20" i="79"/>
  <c r="AX20" i="79"/>
  <c r="AY20" i="79"/>
  <c r="AZ20" i="79"/>
  <c r="BA20" i="79"/>
  <c r="BB20" i="79"/>
  <c r="BC20" i="79"/>
  <c r="BD20" i="79"/>
  <c r="AV21" i="79"/>
  <c r="AW21" i="79"/>
  <c r="AX21" i="79"/>
  <c r="AY21" i="79"/>
  <c r="AZ21" i="79"/>
  <c r="BA21" i="79"/>
  <c r="BB21" i="79"/>
  <c r="BC21" i="79"/>
  <c r="BD21" i="79"/>
  <c r="AV22" i="79"/>
  <c r="AW22" i="79"/>
  <c r="AX22" i="79"/>
  <c r="AY22" i="79"/>
  <c r="AZ22" i="79"/>
  <c r="BA22" i="79"/>
  <c r="BB22" i="79"/>
  <c r="BC22" i="79"/>
  <c r="BD22" i="79"/>
  <c r="AV23" i="79"/>
  <c r="AW23" i="79"/>
  <c r="AX23" i="79"/>
  <c r="AY23" i="79"/>
  <c r="AZ23" i="79"/>
  <c r="BA23" i="79"/>
  <c r="BB23" i="79"/>
  <c r="BC23" i="79"/>
  <c r="BD23" i="79"/>
  <c r="AV24" i="79"/>
  <c r="AW24" i="79"/>
  <c r="AX24" i="79"/>
  <c r="AY24" i="79"/>
  <c r="AZ24" i="79"/>
  <c r="BA24" i="79"/>
  <c r="BB24" i="79"/>
  <c r="BC24" i="79"/>
  <c r="BD24" i="79"/>
  <c r="AV25" i="79"/>
  <c r="AW25" i="79"/>
  <c r="AX25" i="79"/>
  <c r="AY25" i="79"/>
  <c r="AZ25" i="79"/>
  <c r="BA25" i="79"/>
  <c r="BB25" i="79"/>
  <c r="BC25" i="79"/>
  <c r="BD25" i="79"/>
  <c r="AV26" i="79"/>
  <c r="AW26" i="79"/>
  <c r="AX26" i="79"/>
  <c r="AY26" i="79"/>
  <c r="AZ26" i="79"/>
  <c r="BA26" i="79"/>
  <c r="BB26" i="79"/>
  <c r="BC26" i="79"/>
  <c r="BD26" i="79"/>
  <c r="AV27" i="79"/>
  <c r="AW27" i="79"/>
  <c r="AX27" i="79"/>
  <c r="AY27" i="79"/>
  <c r="AZ27" i="79"/>
  <c r="BA27" i="79"/>
  <c r="BB27" i="79"/>
  <c r="BC27" i="79"/>
  <c r="BD27" i="79"/>
  <c r="AV28" i="79"/>
  <c r="AW28" i="79"/>
  <c r="AX28" i="79"/>
  <c r="AY28" i="79"/>
  <c r="AZ28" i="79"/>
  <c r="BA28" i="79"/>
  <c r="BB28" i="79"/>
  <c r="BC28" i="79"/>
  <c r="BD28" i="79"/>
  <c r="AV29" i="79"/>
  <c r="AW29" i="79"/>
  <c r="AX29" i="79"/>
  <c r="AY29" i="79"/>
  <c r="AZ29" i="79"/>
  <c r="BA29" i="79"/>
  <c r="BB29" i="79"/>
  <c r="BC29" i="79"/>
  <c r="BD29" i="79"/>
  <c r="AV30" i="79"/>
  <c r="AW30" i="79"/>
  <c r="AX30" i="79"/>
  <c r="AY30" i="79"/>
  <c r="AZ30" i="79"/>
  <c r="BA30" i="79"/>
  <c r="BB30" i="79"/>
  <c r="BC30" i="79"/>
  <c r="BD30" i="79"/>
  <c r="AV31" i="79"/>
  <c r="AW31" i="79"/>
  <c r="AX31" i="79"/>
  <c r="AY31" i="79"/>
  <c r="AZ31" i="79"/>
  <c r="BA31" i="79"/>
  <c r="BB31" i="79"/>
  <c r="BC31" i="79"/>
  <c r="BD31" i="79"/>
  <c r="AV32" i="79"/>
  <c r="AW32" i="79"/>
  <c r="AX32" i="79"/>
  <c r="AY32" i="79"/>
  <c r="AZ32" i="79"/>
  <c r="BA32" i="79"/>
  <c r="BB32" i="79"/>
  <c r="BC32" i="79"/>
  <c r="BD32" i="79"/>
  <c r="AV33" i="79"/>
  <c r="AW33" i="79"/>
  <c r="AX33" i="79"/>
  <c r="AY33" i="79"/>
  <c r="AZ33" i="79"/>
  <c r="BA33" i="79"/>
  <c r="BB33" i="79"/>
  <c r="BC33" i="79"/>
  <c r="BD33" i="79"/>
  <c r="AV34" i="79"/>
  <c r="AW34" i="79"/>
  <c r="AX34" i="79"/>
  <c r="AY34" i="79"/>
  <c r="AZ34" i="79"/>
  <c r="BA34" i="79"/>
  <c r="BB34" i="79"/>
  <c r="BC34" i="79"/>
  <c r="BD34" i="79"/>
  <c r="AV35" i="79"/>
  <c r="AW35" i="79"/>
  <c r="AX35" i="79"/>
  <c r="AY35" i="79"/>
  <c r="AZ35" i="79"/>
  <c r="BA35" i="79"/>
  <c r="BB35" i="79"/>
  <c r="BC35" i="79"/>
  <c r="BD35" i="79"/>
  <c r="AV36" i="79"/>
  <c r="AW36" i="79"/>
  <c r="AX36" i="79"/>
  <c r="AY36" i="79"/>
  <c r="AZ36" i="79"/>
  <c r="BA36" i="79"/>
  <c r="BB36" i="79"/>
  <c r="BC36" i="79"/>
  <c r="BD36" i="79"/>
  <c r="AV37" i="79"/>
  <c r="AW37" i="79"/>
  <c r="AX37" i="79"/>
  <c r="AY37" i="79"/>
  <c r="AZ37" i="79"/>
  <c r="BA37" i="79"/>
  <c r="BB37" i="79"/>
  <c r="BC37" i="79"/>
  <c r="BD37" i="79"/>
  <c r="AV38" i="79"/>
  <c r="AW38" i="79"/>
  <c r="AX38" i="79"/>
  <c r="AY38" i="79"/>
  <c r="AZ38" i="79"/>
  <c r="BA38" i="79"/>
  <c r="BB38" i="79"/>
  <c r="BC38" i="79"/>
  <c r="BD38" i="79"/>
  <c r="AV39" i="79"/>
  <c r="AW39" i="79"/>
  <c r="AX39" i="79"/>
  <c r="AY39" i="79"/>
  <c r="AZ39" i="79"/>
  <c r="BA39" i="79"/>
  <c r="BB39" i="79"/>
  <c r="BC39" i="79"/>
  <c r="BD39" i="79"/>
  <c r="AV40" i="79"/>
  <c r="AW40" i="79"/>
  <c r="AX40" i="79"/>
  <c r="AY40" i="79"/>
  <c r="AZ40" i="79"/>
  <c r="BA40" i="79"/>
  <c r="BB40" i="79"/>
  <c r="BC40" i="79"/>
  <c r="BD40" i="79"/>
  <c r="AV41" i="79"/>
  <c r="AW41" i="79"/>
  <c r="AX41" i="79"/>
  <c r="AY41" i="79"/>
  <c r="AZ41" i="79"/>
  <c r="BA41" i="79"/>
  <c r="BB41" i="79"/>
  <c r="BC41" i="79"/>
  <c r="BD41" i="79"/>
  <c r="AV42" i="79"/>
  <c r="AW42" i="79"/>
  <c r="AX42" i="79"/>
  <c r="AY42" i="79"/>
  <c r="AZ42" i="79"/>
  <c r="BA42" i="79"/>
  <c r="BB42" i="79"/>
  <c r="BC42" i="79"/>
  <c r="BD42" i="79"/>
  <c r="AV43" i="79"/>
  <c r="AW43" i="79"/>
  <c r="AX43" i="79"/>
  <c r="AY43" i="79"/>
  <c r="AZ43" i="79"/>
  <c r="BA43" i="79"/>
  <c r="BB43" i="79"/>
  <c r="BC43" i="79"/>
  <c r="BD43" i="79"/>
  <c r="AV44" i="79"/>
  <c r="AW44" i="79"/>
  <c r="AX44" i="79"/>
  <c r="AY44" i="79"/>
  <c r="AZ44" i="79"/>
  <c r="BA44" i="79"/>
  <c r="BB44" i="79"/>
  <c r="BC44" i="79"/>
  <c r="BD44" i="79"/>
  <c r="AV45" i="79"/>
  <c r="AW45" i="79"/>
  <c r="AX45" i="79"/>
  <c r="AY45" i="79"/>
  <c r="AZ45" i="79"/>
  <c r="BA45" i="79"/>
  <c r="BB45" i="79"/>
  <c r="BC45" i="79"/>
  <c r="BD45" i="79"/>
  <c r="AV46" i="79"/>
  <c r="AW46" i="79"/>
  <c r="AX46" i="79"/>
  <c r="AY46" i="79"/>
  <c r="AZ46" i="79"/>
  <c r="BA46" i="79"/>
  <c r="BB46" i="79"/>
  <c r="BC46" i="79"/>
  <c r="BD46" i="79"/>
  <c r="P1" i="110"/>
  <c r="P4" i="110"/>
  <c r="P3" i="110"/>
  <c r="E76" i="110"/>
  <c r="E75" i="110"/>
  <c r="E74" i="110"/>
  <c r="E73" i="110"/>
  <c r="E72" i="110"/>
  <c r="E71" i="110"/>
  <c r="E70" i="110"/>
  <c r="E69" i="110"/>
  <c r="E68" i="110"/>
  <c r="E67" i="110"/>
  <c r="L3" i="111"/>
  <c r="K3" i="111"/>
  <c r="J3" i="111"/>
  <c r="I3" i="111"/>
  <c r="H3" i="111"/>
  <c r="G3" i="111"/>
  <c r="F3" i="111"/>
  <c r="E3" i="111"/>
  <c r="D3" i="111"/>
  <c r="C3" i="111"/>
  <c r="C2" i="110"/>
  <c r="D2" i="110"/>
  <c r="E2" i="110"/>
  <c r="F2" i="110"/>
  <c r="G2" i="110"/>
  <c r="H2" i="110"/>
  <c r="I2" i="110"/>
  <c r="J2" i="110"/>
  <c r="K2" i="110"/>
  <c r="L2" i="110"/>
  <c r="BE3" i="71"/>
  <c r="BE3" i="78"/>
  <c r="BE3" i="79"/>
  <c r="BE3" i="80"/>
  <c r="BE3" i="81"/>
  <c r="BE3" i="82"/>
  <c r="BE3" i="77"/>
  <c r="BD4" i="77"/>
  <c r="BC4" i="77"/>
  <c r="BD4" i="76"/>
  <c r="AV4" i="73"/>
  <c r="A361" i="105"/>
  <c r="A360" i="105"/>
  <c r="A359" i="105"/>
  <c r="A358" i="105"/>
  <c r="A357" i="105"/>
  <c r="A356" i="105"/>
  <c r="A355" i="105"/>
  <c r="A354" i="105"/>
  <c r="A353" i="105"/>
  <c r="A341" i="105"/>
  <c r="A340" i="105"/>
  <c r="A339" i="105"/>
  <c r="A338" i="105"/>
  <c r="A337" i="105"/>
  <c r="A336" i="105"/>
  <c r="A335" i="105"/>
  <c r="A334" i="105"/>
  <c r="A333" i="105"/>
  <c r="A324" i="105"/>
  <c r="A323" i="105"/>
  <c r="A322" i="105"/>
  <c r="A321" i="105"/>
  <c r="A320" i="105"/>
  <c r="A319" i="105"/>
  <c r="A318" i="105"/>
  <c r="A317" i="105"/>
  <c r="A316" i="105"/>
  <c r="A303" i="105"/>
  <c r="A302" i="105"/>
  <c r="A301" i="105"/>
  <c r="A300" i="105"/>
  <c r="A299" i="105"/>
  <c r="A298" i="105"/>
  <c r="A297" i="105"/>
  <c r="A296" i="105"/>
  <c r="A295" i="105"/>
  <c r="A282" i="105"/>
  <c r="A281" i="105"/>
  <c r="A280" i="105"/>
  <c r="A279" i="105"/>
  <c r="A278" i="105"/>
  <c r="A277" i="105"/>
  <c r="A276" i="105"/>
  <c r="A275" i="105"/>
  <c r="A274" i="105"/>
  <c r="A260" i="105"/>
  <c r="A259" i="105"/>
  <c r="A258" i="105"/>
  <c r="A257" i="105"/>
  <c r="A256" i="105"/>
  <c r="A255" i="105"/>
  <c r="A254" i="105"/>
  <c r="A253" i="105"/>
  <c r="A252" i="105"/>
  <c r="A240" i="105"/>
  <c r="A239" i="105"/>
  <c r="A238" i="105"/>
  <c r="A237" i="105"/>
  <c r="A236" i="105"/>
  <c r="A235" i="105"/>
  <c r="A234" i="105"/>
  <c r="A233" i="105"/>
  <c r="A232" i="105"/>
  <c r="A222" i="105"/>
  <c r="A221" i="105"/>
  <c r="A220" i="105"/>
  <c r="A219" i="105"/>
  <c r="A218" i="105"/>
  <c r="A217" i="105"/>
  <c r="A216" i="105"/>
  <c r="A215" i="105"/>
  <c r="A214" i="105"/>
  <c r="A200" i="105"/>
  <c r="A199" i="105"/>
  <c r="A198" i="105"/>
  <c r="A197" i="105"/>
  <c r="A196" i="105"/>
  <c r="A195" i="105"/>
  <c r="A194" i="105"/>
  <c r="A193" i="105"/>
  <c r="A192" i="105"/>
  <c r="A179" i="105"/>
  <c r="A178" i="105"/>
  <c r="A177" i="105"/>
  <c r="A176" i="105"/>
  <c r="A175" i="105"/>
  <c r="A174" i="105"/>
  <c r="A173" i="105"/>
  <c r="A172" i="105"/>
  <c r="A171" i="105"/>
  <c r="A158" i="105"/>
  <c r="A157" i="105"/>
  <c r="A156" i="105"/>
  <c r="A155" i="105"/>
  <c r="A154" i="105"/>
  <c r="A153" i="105"/>
  <c r="A152" i="105"/>
  <c r="A151" i="105"/>
  <c r="A150" i="105"/>
  <c r="A140" i="105"/>
  <c r="A139" i="105"/>
  <c r="A138" i="105"/>
  <c r="A137" i="105"/>
  <c r="A136" i="105"/>
  <c r="A135" i="105"/>
  <c r="A134" i="105"/>
  <c r="A133" i="105"/>
  <c r="A132" i="105"/>
  <c r="A119" i="105"/>
  <c r="A118" i="105"/>
  <c r="A117" i="105"/>
  <c r="A116" i="105"/>
  <c r="A115" i="105"/>
  <c r="A114" i="105"/>
  <c r="A113" i="105"/>
  <c r="A112" i="105"/>
  <c r="A111" i="105"/>
  <c r="A99" i="105"/>
  <c r="A98" i="105"/>
  <c r="A97" i="105"/>
  <c r="A96" i="105"/>
  <c r="A95" i="105"/>
  <c r="A94" i="105"/>
  <c r="A93" i="105"/>
  <c r="A92" i="105"/>
  <c r="A91" i="105"/>
  <c r="A78" i="105"/>
  <c r="A77" i="105"/>
  <c r="A76" i="105"/>
  <c r="A75" i="105"/>
  <c r="A74" i="105"/>
  <c r="A73" i="105"/>
  <c r="A72" i="105"/>
  <c r="A71" i="105"/>
  <c r="A70" i="105"/>
  <c r="A57" i="105"/>
  <c r="A56" i="105"/>
  <c r="A55" i="105"/>
  <c r="A54" i="105"/>
  <c r="A53" i="105"/>
  <c r="A52" i="105"/>
  <c r="A51" i="105"/>
  <c r="A50" i="105"/>
  <c r="A49" i="105"/>
  <c r="A37" i="105"/>
  <c r="A36" i="105"/>
  <c r="A35" i="105"/>
  <c r="A34" i="105"/>
  <c r="A33" i="105"/>
  <c r="A32" i="105"/>
  <c r="A31" i="105"/>
  <c r="A30" i="105"/>
  <c r="A29" i="105"/>
  <c r="B131" i="97"/>
  <c r="C109" i="97"/>
  <c r="B109" i="97"/>
  <c r="B46" i="97"/>
  <c r="B68" i="97"/>
  <c r="B88" i="97"/>
  <c r="BE3" i="76"/>
  <c r="BD3" i="76"/>
  <c r="BC3" i="76"/>
  <c r="BB3" i="76"/>
  <c r="BA3" i="76"/>
  <c r="AZ3" i="76"/>
  <c r="AY3" i="76"/>
  <c r="AX3" i="76"/>
  <c r="AW3" i="76"/>
  <c r="AV3" i="76"/>
  <c r="AW3" i="82"/>
  <c r="AW4" i="82"/>
  <c r="AW5" i="82"/>
  <c r="AW6" i="82"/>
  <c r="AW7" i="82"/>
  <c r="AW8" i="82"/>
  <c r="AW9" i="82"/>
  <c r="AW10" i="82"/>
  <c r="AW11" i="82"/>
  <c r="AW12" i="82"/>
  <c r="AW13" i="82"/>
  <c r="AW14" i="82"/>
  <c r="AW15" i="82"/>
  <c r="AW16" i="82"/>
  <c r="AW17" i="82"/>
  <c r="AW18" i="82"/>
  <c r="AW19" i="82"/>
  <c r="AW20" i="82"/>
  <c r="AW21" i="82"/>
  <c r="AW22" i="82"/>
  <c r="AW23" i="82"/>
  <c r="AW24" i="82"/>
  <c r="AW25" i="82"/>
  <c r="AW26" i="82"/>
  <c r="AW27" i="82"/>
  <c r="AW28" i="82"/>
  <c r="AW29" i="82"/>
  <c r="AW30" i="82"/>
  <c r="AW31" i="82"/>
  <c r="AW32" i="82"/>
  <c r="AW33" i="82"/>
  <c r="AW34" i="82"/>
  <c r="AW35" i="82"/>
  <c r="AW36" i="82"/>
  <c r="AW37" i="82"/>
  <c r="AW38" i="82"/>
  <c r="AW39" i="82"/>
  <c r="AW40" i="82"/>
  <c r="AW41" i="82"/>
  <c r="AW42" i="82"/>
  <c r="AW43" i="82"/>
  <c r="AW44" i="82"/>
  <c r="AW45" i="82"/>
  <c r="AW46" i="82"/>
  <c r="AW47" i="82"/>
  <c r="AW48" i="82"/>
  <c r="AW49" i="82"/>
  <c r="AW50" i="82"/>
  <c r="AW51" i="82"/>
  <c r="AW52" i="82"/>
  <c r="AW53" i="82"/>
  <c r="AW54" i="82"/>
  <c r="AW55" i="82"/>
  <c r="AW56" i="82"/>
  <c r="AW57" i="82"/>
  <c r="AW58" i="82"/>
  <c r="AW59" i="82"/>
  <c r="AW60" i="82"/>
  <c r="AW61" i="82"/>
  <c r="AW62" i="82"/>
  <c r="AW63" i="82"/>
  <c r="AW64" i="82"/>
  <c r="AW3" i="81"/>
  <c r="AW4" i="81"/>
  <c r="AW5" i="81"/>
  <c r="AW6" i="81"/>
  <c r="AW7" i="81"/>
  <c r="AW8" i="81"/>
  <c r="AW9" i="81"/>
  <c r="AW10" i="81"/>
  <c r="AW11" i="81"/>
  <c r="AW12" i="81"/>
  <c r="AW13" i="81"/>
  <c r="AW14" i="81"/>
  <c r="AW15" i="81"/>
  <c r="AW16" i="81"/>
  <c r="AW17" i="81"/>
  <c r="AW18" i="81"/>
  <c r="AW19" i="81"/>
  <c r="AW20" i="81"/>
  <c r="AW21" i="81"/>
  <c r="AW22" i="81"/>
  <c r="AW23" i="81"/>
  <c r="AW24" i="81"/>
  <c r="AW25" i="81"/>
  <c r="AW26" i="81"/>
  <c r="AW27" i="81"/>
  <c r="AW28" i="81"/>
  <c r="AW29" i="81"/>
  <c r="AW30" i="81"/>
  <c r="AW31" i="81"/>
  <c r="AW32" i="81"/>
  <c r="AW33" i="81"/>
  <c r="AW34" i="81"/>
  <c r="AW35" i="81"/>
  <c r="AW36" i="81"/>
  <c r="AW37" i="81"/>
  <c r="AW38" i="81"/>
  <c r="AW39" i="81"/>
  <c r="AW40" i="81"/>
  <c r="AW41" i="81"/>
  <c r="AW42" i="81"/>
  <c r="AW43" i="81"/>
  <c r="AW44" i="81"/>
  <c r="AW45" i="81"/>
  <c r="AW46" i="81"/>
  <c r="AW47" i="81"/>
  <c r="AW48" i="81"/>
  <c r="AW49" i="81"/>
  <c r="AW50" i="81"/>
  <c r="AW51" i="81"/>
  <c r="AW52" i="81"/>
  <c r="AW53" i="81"/>
  <c r="AW54" i="81"/>
  <c r="AW55" i="81"/>
  <c r="AW56" i="81"/>
  <c r="AW57" i="81"/>
  <c r="AW58" i="81"/>
  <c r="AW59" i="81"/>
  <c r="AW60" i="81"/>
  <c r="AW61" i="81"/>
  <c r="AW62" i="81"/>
  <c r="AW63" i="81"/>
  <c r="AW64" i="81"/>
  <c r="AW3" i="80"/>
  <c r="AW4" i="80"/>
  <c r="AW5" i="80"/>
  <c r="AW6" i="80"/>
  <c r="AW7" i="80"/>
  <c r="AW8" i="80"/>
  <c r="AW9" i="80"/>
  <c r="AW10" i="80"/>
  <c r="AW11" i="80"/>
  <c r="AW12" i="80"/>
  <c r="AW13" i="80"/>
  <c r="AW14" i="80"/>
  <c r="AW15" i="80"/>
  <c r="AW16" i="80"/>
  <c r="AW17" i="80"/>
  <c r="AW18" i="80"/>
  <c r="AW19" i="80"/>
  <c r="AW20" i="80"/>
  <c r="AW21" i="80"/>
  <c r="AW22" i="80"/>
  <c r="AW23" i="80"/>
  <c r="AW24" i="80"/>
  <c r="AW25" i="80"/>
  <c r="AW26" i="80"/>
  <c r="AW27" i="80"/>
  <c r="AW28" i="80"/>
  <c r="AW29" i="80"/>
  <c r="AW30" i="80"/>
  <c r="AW31" i="80"/>
  <c r="AW32" i="80"/>
  <c r="AW33" i="80"/>
  <c r="AW34" i="80"/>
  <c r="AW35" i="80"/>
  <c r="AW36" i="80"/>
  <c r="AW37" i="80"/>
  <c r="AW38" i="80"/>
  <c r="AW39" i="80"/>
  <c r="AW40" i="80"/>
  <c r="AW41" i="80"/>
  <c r="AW42" i="80"/>
  <c r="AW43" i="80"/>
  <c r="AW44" i="80"/>
  <c r="AW45" i="80"/>
  <c r="AW46" i="80"/>
  <c r="AW47" i="80"/>
  <c r="AW48" i="80"/>
  <c r="AW49" i="80"/>
  <c r="AW50" i="80"/>
  <c r="AW51" i="80"/>
  <c r="AW52" i="80"/>
  <c r="AW53" i="80"/>
  <c r="AW54" i="80"/>
  <c r="AW55" i="80"/>
  <c r="AW56" i="80"/>
  <c r="AW57" i="80"/>
  <c r="AW58" i="80"/>
  <c r="AW59" i="80"/>
  <c r="AW60" i="80"/>
  <c r="AW61" i="80"/>
  <c r="AW62" i="80"/>
  <c r="AW63" i="80"/>
  <c r="AW64" i="80"/>
  <c r="AW3" i="79"/>
  <c r="AW47" i="79"/>
  <c r="AW48" i="79"/>
  <c r="AW49" i="79"/>
  <c r="AW50" i="79"/>
  <c r="AW51" i="79"/>
  <c r="AW52" i="79"/>
  <c r="AW53" i="79"/>
  <c r="AW54" i="79"/>
  <c r="AW55" i="79"/>
  <c r="AW56" i="79"/>
  <c r="AW57" i="79"/>
  <c r="AW58" i="79"/>
  <c r="AW59" i="79"/>
  <c r="AW60" i="79"/>
  <c r="AW61" i="79"/>
  <c r="AW62" i="79"/>
  <c r="AW63" i="79"/>
  <c r="AW64" i="79"/>
  <c r="AW3" i="78"/>
  <c r="AW4" i="78"/>
  <c r="AW5" i="78"/>
  <c r="AW6" i="78"/>
  <c r="AW7" i="78"/>
  <c r="AW8" i="78"/>
  <c r="AW9" i="78"/>
  <c r="AW10" i="78"/>
  <c r="AW11" i="78"/>
  <c r="AW12" i="78"/>
  <c r="AW13" i="78"/>
  <c r="AW14" i="78"/>
  <c r="AW15" i="78"/>
  <c r="AW16" i="78"/>
  <c r="AW17" i="78"/>
  <c r="AW18" i="78"/>
  <c r="AW19" i="78"/>
  <c r="AW20" i="78"/>
  <c r="AW21" i="78"/>
  <c r="AW22" i="78"/>
  <c r="AW23" i="78"/>
  <c r="AW24" i="78"/>
  <c r="AW25" i="78"/>
  <c r="AW26" i="78"/>
  <c r="AW27" i="78"/>
  <c r="AW28" i="78"/>
  <c r="AW29" i="78"/>
  <c r="AW30" i="78"/>
  <c r="AW31" i="78"/>
  <c r="AW32" i="78"/>
  <c r="AW33" i="78"/>
  <c r="AW34" i="78"/>
  <c r="AW35" i="78"/>
  <c r="AW36" i="78"/>
  <c r="AW37" i="78"/>
  <c r="AW38" i="78"/>
  <c r="AW39" i="78"/>
  <c r="AW40" i="78"/>
  <c r="AW41" i="78"/>
  <c r="AW42" i="78"/>
  <c r="AW43" i="78"/>
  <c r="AW44" i="78"/>
  <c r="AW45" i="78"/>
  <c r="AW46" i="78"/>
  <c r="AW47" i="78"/>
  <c r="AW48" i="78"/>
  <c r="AW49" i="78"/>
  <c r="AW50" i="78"/>
  <c r="AW51" i="78"/>
  <c r="AW52" i="78"/>
  <c r="AW53" i="78"/>
  <c r="AW54" i="78"/>
  <c r="AW55" i="78"/>
  <c r="AW56" i="78"/>
  <c r="AW57" i="78"/>
  <c r="AW58" i="78"/>
  <c r="AW59" i="78"/>
  <c r="AW60" i="78"/>
  <c r="AW61" i="78"/>
  <c r="AW62" i="78"/>
  <c r="AW63" i="78"/>
  <c r="AW64" i="78"/>
  <c r="AW3" i="71"/>
  <c r="AW4" i="71"/>
  <c r="AW5" i="71"/>
  <c r="AW6" i="71"/>
  <c r="AW7" i="71"/>
  <c r="AW8" i="71"/>
  <c r="AW9" i="71"/>
  <c r="AW10" i="71"/>
  <c r="AW11" i="71"/>
  <c r="AW12" i="71"/>
  <c r="AW13" i="71"/>
  <c r="AW14" i="71"/>
  <c r="AW15" i="71"/>
  <c r="AW16" i="71"/>
  <c r="AW17" i="71"/>
  <c r="AW18" i="71"/>
  <c r="AW19" i="71"/>
  <c r="AW20" i="71"/>
  <c r="AW21" i="71"/>
  <c r="AW22" i="71"/>
  <c r="AW23" i="71"/>
  <c r="AW24" i="71"/>
  <c r="AW25" i="71"/>
  <c r="AW26" i="71"/>
  <c r="AW27" i="71"/>
  <c r="AW28" i="71"/>
  <c r="AW29" i="71"/>
  <c r="AW30" i="71"/>
  <c r="AW31" i="71"/>
  <c r="AW32" i="71"/>
  <c r="AW33" i="71"/>
  <c r="AW34" i="71"/>
  <c r="AW35" i="71"/>
  <c r="AW36" i="71"/>
  <c r="AW37" i="71"/>
  <c r="AW38" i="71"/>
  <c r="AW39" i="71"/>
  <c r="AW40" i="71"/>
  <c r="AW41" i="71"/>
  <c r="AW42" i="71"/>
  <c r="AW43" i="71"/>
  <c r="AW44" i="71"/>
  <c r="AW45" i="71"/>
  <c r="AW46" i="71"/>
  <c r="AW47" i="71"/>
  <c r="AW48" i="71"/>
  <c r="AW49" i="71"/>
  <c r="AW50" i="71"/>
  <c r="AW51" i="71"/>
  <c r="AW52" i="71"/>
  <c r="AW53" i="71"/>
  <c r="AW54" i="71"/>
  <c r="AW55" i="71"/>
  <c r="AW56" i="71"/>
  <c r="AW57" i="71"/>
  <c r="AW58" i="71"/>
  <c r="AW59" i="71"/>
  <c r="AW60" i="71"/>
  <c r="AW61" i="71"/>
  <c r="AW62" i="71"/>
  <c r="AW63" i="71"/>
  <c r="AW64" i="71"/>
  <c r="AW3" i="77"/>
  <c r="AW4" i="77"/>
  <c r="AW5" i="77"/>
  <c r="AW6" i="77"/>
  <c r="AW7" i="77"/>
  <c r="AW8" i="77"/>
  <c r="AW9" i="77"/>
  <c r="AW10" i="77"/>
  <c r="AW11" i="77"/>
  <c r="AW12" i="77"/>
  <c r="AW13" i="77"/>
  <c r="AW14" i="77"/>
  <c r="AW15" i="77"/>
  <c r="AW16" i="77"/>
  <c r="AW17" i="77"/>
  <c r="AW18" i="77"/>
  <c r="AW19" i="77"/>
  <c r="AW20" i="77"/>
  <c r="AW21" i="77"/>
  <c r="AW22" i="77"/>
  <c r="AW23" i="77"/>
  <c r="AW24" i="77"/>
  <c r="AW25" i="77"/>
  <c r="AW26" i="77"/>
  <c r="AW27" i="77"/>
  <c r="AW28" i="77"/>
  <c r="AW29" i="77"/>
  <c r="AW30" i="77"/>
  <c r="AW31" i="77"/>
  <c r="AW32" i="77"/>
  <c r="AW33" i="77"/>
  <c r="AW34" i="77"/>
  <c r="AW35" i="77"/>
  <c r="AW36" i="77"/>
  <c r="AW37" i="77"/>
  <c r="AW38" i="77"/>
  <c r="AW39" i="77"/>
  <c r="AW40" i="77"/>
  <c r="AW41" i="77"/>
  <c r="AW42" i="77"/>
  <c r="AW43" i="77"/>
  <c r="AW44" i="77"/>
  <c r="AW45" i="77"/>
  <c r="AW46" i="77"/>
  <c r="AW47" i="77"/>
  <c r="AW48" i="77"/>
  <c r="AW49" i="77"/>
  <c r="AW50" i="77"/>
  <c r="AW51" i="77"/>
  <c r="AW52" i="77"/>
  <c r="AW53" i="77"/>
  <c r="AW54" i="77"/>
  <c r="AW55" i="77"/>
  <c r="AW56" i="77"/>
  <c r="AW57" i="77"/>
  <c r="AW58" i="77"/>
  <c r="AW59" i="77"/>
  <c r="AW60" i="77"/>
  <c r="AW61" i="77"/>
  <c r="AW62" i="77"/>
  <c r="AW63" i="77"/>
  <c r="AW64" i="77"/>
  <c r="AW3" i="75"/>
  <c r="AW4" i="75"/>
  <c r="AW5" i="75"/>
  <c r="AW6" i="75"/>
  <c r="AW7" i="75"/>
  <c r="AW8" i="75"/>
  <c r="AW9" i="75"/>
  <c r="AW10" i="75"/>
  <c r="AW11" i="75"/>
  <c r="AW12" i="75"/>
  <c r="AW13" i="75"/>
  <c r="AW14" i="75"/>
  <c r="AW15" i="75"/>
  <c r="AW16" i="75"/>
  <c r="AW17" i="75"/>
  <c r="AW18" i="75"/>
  <c r="AW19" i="75"/>
  <c r="AW20" i="75"/>
  <c r="AW21" i="75"/>
  <c r="AW22" i="75"/>
  <c r="AW23" i="75"/>
  <c r="AW24" i="75"/>
  <c r="AW25" i="75"/>
  <c r="AW26" i="75"/>
  <c r="AW27" i="75"/>
  <c r="AW28" i="75"/>
  <c r="AW29" i="75"/>
  <c r="AW30" i="75"/>
  <c r="AW31" i="75"/>
  <c r="AW32" i="75"/>
  <c r="AW33" i="75"/>
  <c r="AW34" i="75"/>
  <c r="AW35" i="75"/>
  <c r="AW36" i="75"/>
  <c r="AW37" i="75"/>
  <c r="AW38" i="75"/>
  <c r="AW39" i="75"/>
  <c r="AW40" i="75"/>
  <c r="AW41" i="75"/>
  <c r="AW42" i="75"/>
  <c r="AW43" i="75"/>
  <c r="AW44" i="75"/>
  <c r="AW45" i="75"/>
  <c r="AW46" i="75"/>
  <c r="AW47" i="75"/>
  <c r="AW48" i="75"/>
  <c r="AW49" i="75"/>
  <c r="AW50" i="75"/>
  <c r="AW51" i="75"/>
  <c r="AW52" i="75"/>
  <c r="AW53" i="75"/>
  <c r="AW54" i="75"/>
  <c r="AW55" i="75"/>
  <c r="AW56" i="75"/>
  <c r="AW57" i="75"/>
  <c r="AW58" i="75"/>
  <c r="AW59" i="75"/>
  <c r="AW60" i="75"/>
  <c r="AW61" i="75"/>
  <c r="AW62" i="75"/>
  <c r="AW63" i="75"/>
  <c r="AW64" i="75"/>
  <c r="AW3" i="74"/>
  <c r="AW4" i="74"/>
  <c r="AW5" i="74"/>
  <c r="AW6" i="74"/>
  <c r="AW7" i="74"/>
  <c r="AW8" i="74"/>
  <c r="AW9" i="74"/>
  <c r="AW10" i="74"/>
  <c r="AW11" i="74"/>
  <c r="AW12" i="74"/>
  <c r="AW13" i="74"/>
  <c r="AW14" i="74"/>
  <c r="AW15" i="74"/>
  <c r="AW16" i="74"/>
  <c r="AW17" i="74"/>
  <c r="AW18" i="74"/>
  <c r="AW19" i="74"/>
  <c r="AW20" i="74"/>
  <c r="AW21" i="74"/>
  <c r="AW22" i="74"/>
  <c r="AW23" i="74"/>
  <c r="AW24" i="74"/>
  <c r="AW25" i="74"/>
  <c r="AW26" i="74"/>
  <c r="AW27" i="74"/>
  <c r="AW28" i="74"/>
  <c r="AW29" i="74"/>
  <c r="AW30" i="74"/>
  <c r="AW31" i="74"/>
  <c r="AW32" i="74"/>
  <c r="AW33" i="74"/>
  <c r="AW34" i="74"/>
  <c r="AW35" i="74"/>
  <c r="AW36" i="74"/>
  <c r="AW37" i="74"/>
  <c r="AW38" i="74"/>
  <c r="AW39" i="74"/>
  <c r="AW40" i="74"/>
  <c r="AW41" i="74"/>
  <c r="AW42" i="74"/>
  <c r="AW43" i="74"/>
  <c r="AW44" i="74"/>
  <c r="AW45" i="74"/>
  <c r="AW46" i="74"/>
  <c r="AW47" i="74"/>
  <c r="AW48" i="74"/>
  <c r="AW49" i="74"/>
  <c r="AW50" i="74"/>
  <c r="AW51" i="74"/>
  <c r="AW52" i="74"/>
  <c r="AW53" i="74"/>
  <c r="AW54" i="74"/>
  <c r="AW55" i="74"/>
  <c r="AW56" i="74"/>
  <c r="AW57" i="74"/>
  <c r="AW58" i="74"/>
  <c r="AW59" i="74"/>
  <c r="AW60" i="74"/>
  <c r="AW61" i="74"/>
  <c r="AW62" i="74"/>
  <c r="AW63" i="74"/>
  <c r="AW64" i="74"/>
  <c r="AW3" i="73"/>
  <c r="AW4" i="73"/>
  <c r="AW5" i="73"/>
  <c r="AW6" i="73"/>
  <c r="AW7" i="73"/>
  <c r="AW8" i="73"/>
  <c r="AW9" i="73"/>
  <c r="AW10" i="73"/>
  <c r="AW11" i="73"/>
  <c r="AW12" i="73"/>
  <c r="AW13" i="73"/>
  <c r="AW14" i="73"/>
  <c r="AW15" i="73"/>
  <c r="AW16" i="73"/>
  <c r="AW17" i="73"/>
  <c r="AW18" i="73"/>
  <c r="AW19" i="73"/>
  <c r="AW20" i="73"/>
  <c r="AW21" i="73"/>
  <c r="AW22" i="73"/>
  <c r="AW23" i="73"/>
  <c r="AW24" i="73"/>
  <c r="AW25" i="73"/>
  <c r="AW26" i="73"/>
  <c r="AW27" i="73"/>
  <c r="AW28" i="73"/>
  <c r="AW29" i="73"/>
  <c r="AW30" i="73"/>
  <c r="AW31" i="73"/>
  <c r="AW32" i="73"/>
  <c r="AW33" i="73"/>
  <c r="AW34" i="73"/>
  <c r="AW35" i="73"/>
  <c r="AW36" i="73"/>
  <c r="AW37" i="73"/>
  <c r="AW38" i="73"/>
  <c r="AW39" i="73"/>
  <c r="AW40" i="73"/>
  <c r="AW41" i="73"/>
  <c r="AW42" i="73"/>
  <c r="AW43" i="73"/>
  <c r="AW44" i="73"/>
  <c r="AW45" i="73"/>
  <c r="AW46" i="73"/>
  <c r="AW47" i="73"/>
  <c r="AW48" i="73"/>
  <c r="AW49" i="73"/>
  <c r="AW50" i="73"/>
  <c r="AW51" i="73"/>
  <c r="AW52" i="73"/>
  <c r="AW53" i="73"/>
  <c r="AW54" i="73"/>
  <c r="AW55" i="73"/>
  <c r="AW56" i="73"/>
  <c r="AW57" i="73"/>
  <c r="AW58" i="73"/>
  <c r="AW59" i="73"/>
  <c r="AW60" i="73"/>
  <c r="AW61" i="73"/>
  <c r="AW62" i="73"/>
  <c r="AW63" i="73"/>
  <c r="AW64" i="73"/>
  <c r="BE3" i="74"/>
  <c r="BD3" i="74"/>
  <c r="BC3" i="74"/>
  <c r="BB3" i="74"/>
  <c r="BA3" i="74"/>
  <c r="AZ3" i="74"/>
  <c r="AY3" i="74"/>
  <c r="AX3" i="74"/>
  <c r="AV3" i="74"/>
  <c r="BE3" i="75"/>
  <c r="BD3" i="75"/>
  <c r="BC3" i="75"/>
  <c r="BB3" i="75"/>
  <c r="BA3" i="75"/>
  <c r="AZ3" i="75"/>
  <c r="AY3" i="75"/>
  <c r="AX3" i="75"/>
  <c r="AV3" i="75"/>
  <c r="BD3" i="77"/>
  <c r="BC3" i="77"/>
  <c r="BB3" i="77"/>
  <c r="BA3" i="77"/>
  <c r="AZ3" i="77"/>
  <c r="AY3" i="77"/>
  <c r="AX3" i="77"/>
  <c r="AV3" i="77"/>
  <c r="BD3" i="71"/>
  <c r="BC3" i="71"/>
  <c r="BB3" i="71"/>
  <c r="BA3" i="71"/>
  <c r="AZ3" i="71"/>
  <c r="AY3" i="71"/>
  <c r="AX3" i="71"/>
  <c r="AV3" i="71"/>
  <c r="BD3" i="78"/>
  <c r="BC3" i="78"/>
  <c r="BB3" i="78"/>
  <c r="BA3" i="78"/>
  <c r="AZ3" i="78"/>
  <c r="AY3" i="78"/>
  <c r="AX3" i="78"/>
  <c r="AV3" i="78"/>
  <c r="BD3" i="79"/>
  <c r="BC3" i="79"/>
  <c r="BB3" i="79"/>
  <c r="BA3" i="79"/>
  <c r="AZ3" i="79"/>
  <c r="AY3" i="79"/>
  <c r="AX3" i="79"/>
  <c r="AV3" i="79"/>
  <c r="BD3" i="80"/>
  <c r="BC3" i="80"/>
  <c r="BB3" i="80"/>
  <c r="BA3" i="80"/>
  <c r="AZ3" i="80"/>
  <c r="AY3" i="80"/>
  <c r="AX3" i="80"/>
  <c r="AV3" i="80"/>
  <c r="BD3" i="81"/>
  <c r="BC3" i="81"/>
  <c r="BB3" i="81"/>
  <c r="BA3" i="81"/>
  <c r="AZ3" i="81"/>
  <c r="AY3" i="81"/>
  <c r="AX3" i="81"/>
  <c r="AV3" i="81"/>
  <c r="BD3" i="82"/>
  <c r="BC3" i="82"/>
  <c r="BB3" i="82"/>
  <c r="BA3" i="82"/>
  <c r="AZ3" i="82"/>
  <c r="AY3" i="82"/>
  <c r="AX3" i="82"/>
  <c r="AV3" i="82"/>
  <c r="BE3" i="73"/>
  <c r="BD3" i="73"/>
  <c r="BC3" i="73"/>
  <c r="BB3" i="73"/>
  <c r="BA3" i="73"/>
  <c r="AZ3" i="73"/>
  <c r="AY3" i="73"/>
  <c r="AX3" i="73"/>
  <c r="AV3" i="73"/>
  <c r="A46" i="97"/>
  <c r="A68" i="97"/>
  <c r="A88" i="97"/>
  <c r="A109" i="97"/>
  <c r="A131" i="97"/>
  <c r="O5" i="111"/>
  <c r="O4" i="111"/>
  <c r="I25" i="98"/>
  <c r="H25" i="98"/>
  <c r="I6" i="98"/>
  <c r="H6" i="98"/>
  <c r="J27" i="97"/>
  <c r="I27" i="97"/>
  <c r="H27" i="97"/>
  <c r="H6" i="97"/>
  <c r="I6" i="97"/>
  <c r="J6" i="97"/>
  <c r="BE4" i="79" l="1"/>
  <c r="BF4" i="79" s="1"/>
  <c r="BE40" i="79"/>
  <c r="BE28" i="79"/>
  <c r="BE16" i="79"/>
  <c r="BE37" i="79"/>
  <c r="BE5" i="79"/>
  <c r="BE25" i="79"/>
  <c r="BE42" i="79"/>
  <c r="BE38" i="79"/>
  <c r="BE30" i="79"/>
  <c r="BE26" i="79"/>
  <c r="BE18" i="79"/>
  <c r="BE14" i="79"/>
  <c r="BE6" i="79"/>
  <c r="BE9" i="79"/>
  <c r="BE33" i="79"/>
  <c r="BE13" i="79"/>
  <c r="BE43" i="79"/>
  <c r="BE39" i="79"/>
  <c r="BE35" i="79"/>
  <c r="BE31" i="79"/>
  <c r="BE27" i="79"/>
  <c r="BE23" i="79"/>
  <c r="BE19" i="79"/>
  <c r="BE15" i="79"/>
  <c r="BE11" i="79"/>
  <c r="BE7" i="79"/>
  <c r="BE29" i="79"/>
  <c r="BE46" i="79"/>
  <c r="BE34" i="79"/>
  <c r="BE22" i="79"/>
  <c r="BE10" i="79"/>
  <c r="BE45" i="79"/>
  <c r="BE44" i="79"/>
  <c r="BE21" i="79"/>
  <c r="BE36" i="79"/>
  <c r="BE32" i="79"/>
  <c r="BE24" i="79"/>
  <c r="BE20" i="79"/>
  <c r="BE12" i="79"/>
  <c r="BE8" i="79"/>
  <c r="BE41" i="79"/>
  <c r="BE17" i="79"/>
  <c r="E1" i="111"/>
  <c r="R1" i="111"/>
  <c r="O32" i="111" s="1"/>
  <c r="S1" i="111"/>
  <c r="M32" i="111" s="1"/>
  <c r="T1" i="111"/>
  <c r="U1" i="111"/>
  <c r="M33" i="111" s="1"/>
  <c r="R1" i="107"/>
  <c r="Q1" i="107"/>
  <c r="N33" i="107" s="1"/>
  <c r="N1" i="107"/>
  <c r="L32" i="107" s="1"/>
  <c r="M1" i="107"/>
  <c r="N32" i="107" s="1"/>
  <c r="N5" i="107"/>
  <c r="N4" i="107"/>
  <c r="E1" i="107"/>
  <c r="L4" i="107" s="1"/>
  <c r="M5" i="111" l="1"/>
  <c r="N4" i="111"/>
  <c r="N5" i="111"/>
  <c r="M4" i="111"/>
  <c r="N33" i="111"/>
  <c r="O33" i="111"/>
  <c r="N32" i="111"/>
  <c r="M33" i="107"/>
  <c r="L33" i="107"/>
  <c r="M32" i="107"/>
  <c r="M4" i="107"/>
  <c r="M5" i="107"/>
  <c r="L5" i="107"/>
  <c r="AW61" i="85" l="1"/>
  <c r="AX61" i="85"/>
  <c r="AY61" i="85"/>
  <c r="AZ61" i="85"/>
  <c r="BA61" i="85"/>
  <c r="BB61" i="85"/>
  <c r="BC61" i="85"/>
  <c r="BD61" i="85"/>
  <c r="BE61" i="85"/>
  <c r="AW59" i="85"/>
  <c r="AX59" i="85"/>
  <c r="AY59" i="85"/>
  <c r="AZ59" i="85"/>
  <c r="BA59" i="85"/>
  <c r="BB59" i="85"/>
  <c r="BC59" i="85"/>
  <c r="BD59" i="85"/>
  <c r="BE59" i="85"/>
  <c r="AW62" i="85"/>
  <c r="AX62" i="85"/>
  <c r="AY62" i="85"/>
  <c r="AZ62" i="85"/>
  <c r="BA62" i="85"/>
  <c r="BB62" i="85"/>
  <c r="BC62" i="85"/>
  <c r="BD62" i="85"/>
  <c r="BE62" i="85"/>
  <c r="AW63" i="85"/>
  <c r="AX63" i="85"/>
  <c r="AY63" i="85"/>
  <c r="AZ63" i="85"/>
  <c r="BA63" i="85"/>
  <c r="BB63" i="85"/>
  <c r="BC63" i="85"/>
  <c r="BD63" i="85"/>
  <c r="BE63" i="85"/>
  <c r="AW64" i="85"/>
  <c r="AX64" i="85"/>
  <c r="AY64" i="85"/>
  <c r="AZ64" i="85"/>
  <c r="BA64" i="85"/>
  <c r="BB64" i="85"/>
  <c r="BC64" i="85"/>
  <c r="BD64" i="85"/>
  <c r="BE64" i="85"/>
  <c r="B63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34" i="15"/>
  <c r="A33" i="15"/>
  <c r="A32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V4" i="105"/>
  <c r="V3" i="105"/>
  <c r="V1" i="105"/>
  <c r="A16" i="105"/>
  <c r="A15" i="105"/>
  <c r="A14" i="105"/>
  <c r="A13" i="105"/>
  <c r="A12" i="105"/>
  <c r="A11" i="105"/>
  <c r="A10" i="105"/>
  <c r="A9" i="105"/>
  <c r="A8" i="105"/>
  <c r="A352" i="105"/>
  <c r="A350" i="105"/>
  <c r="A332" i="105"/>
  <c r="A330" i="105"/>
  <c r="A315" i="105"/>
  <c r="A313" i="105"/>
  <c r="A294" i="105"/>
  <c r="A292" i="105"/>
  <c r="A273" i="105"/>
  <c r="A271" i="105"/>
  <c r="A251" i="105"/>
  <c r="A249" i="105"/>
  <c r="A231" i="105"/>
  <c r="A229" i="105"/>
  <c r="A213" i="105"/>
  <c r="A211" i="105"/>
  <c r="A191" i="105"/>
  <c r="A189" i="105"/>
  <c r="A170" i="105"/>
  <c r="A168" i="105"/>
  <c r="A149" i="105"/>
  <c r="A147" i="105"/>
  <c r="A131" i="105"/>
  <c r="A129" i="105"/>
  <c r="A110" i="105"/>
  <c r="A108" i="105"/>
  <c r="A90" i="105"/>
  <c r="A88" i="105"/>
  <c r="A69" i="105"/>
  <c r="A67" i="105"/>
  <c r="A48" i="105"/>
  <c r="A46" i="105"/>
  <c r="A28" i="105"/>
  <c r="A26" i="105"/>
  <c r="A7" i="105"/>
  <c r="A5" i="105"/>
  <c r="I3" i="105"/>
  <c r="H3" i="10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AT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AT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D4" i="15"/>
  <c r="AV5" i="73"/>
  <c r="AX5" i="73"/>
  <c r="AY5" i="73"/>
  <c r="AZ5" i="73"/>
  <c r="BA5" i="73"/>
  <c r="BB5" i="73"/>
  <c r="BC5" i="73"/>
  <c r="AV6" i="73"/>
  <c r="AX6" i="73"/>
  <c r="AY6" i="73"/>
  <c r="AZ6" i="73"/>
  <c r="BA6" i="73"/>
  <c r="BB6" i="73"/>
  <c r="BC6" i="73"/>
  <c r="AV7" i="73"/>
  <c r="AX7" i="73"/>
  <c r="AY7" i="73"/>
  <c r="AZ7" i="73"/>
  <c r="BA7" i="73"/>
  <c r="BB7" i="73"/>
  <c r="BC7" i="73"/>
  <c r="AV8" i="73"/>
  <c r="AX8" i="73"/>
  <c r="AY8" i="73"/>
  <c r="AZ8" i="73"/>
  <c r="BA8" i="73"/>
  <c r="BB8" i="73"/>
  <c r="BC8" i="73"/>
  <c r="AV9" i="73"/>
  <c r="AX9" i="73"/>
  <c r="AY9" i="73"/>
  <c r="AZ9" i="73"/>
  <c r="BA9" i="73"/>
  <c r="BB9" i="73"/>
  <c r="BC9" i="73"/>
  <c r="AV10" i="73"/>
  <c r="AX10" i="73"/>
  <c r="AY10" i="73"/>
  <c r="AZ10" i="73"/>
  <c r="BA10" i="73"/>
  <c r="BB10" i="73"/>
  <c r="BC10" i="73"/>
  <c r="AV11" i="73"/>
  <c r="AX11" i="73"/>
  <c r="AY11" i="73"/>
  <c r="AZ11" i="73"/>
  <c r="BA11" i="73"/>
  <c r="BB11" i="73"/>
  <c r="BC11" i="73"/>
  <c r="AV12" i="73"/>
  <c r="AX12" i="73"/>
  <c r="AY12" i="73"/>
  <c r="AZ12" i="73"/>
  <c r="BA12" i="73"/>
  <c r="BB12" i="73"/>
  <c r="BC12" i="73"/>
  <c r="AV13" i="73"/>
  <c r="AX13" i="73"/>
  <c r="AY13" i="73"/>
  <c r="AZ13" i="73"/>
  <c r="BA13" i="73"/>
  <c r="BB13" i="73"/>
  <c r="BC13" i="73"/>
  <c r="AV14" i="73"/>
  <c r="AX14" i="73"/>
  <c r="AY14" i="73"/>
  <c r="AZ14" i="73"/>
  <c r="BA14" i="73"/>
  <c r="BB14" i="73"/>
  <c r="BC14" i="73"/>
  <c r="AV15" i="73"/>
  <c r="AX15" i="73"/>
  <c r="AY15" i="73"/>
  <c r="AZ15" i="73"/>
  <c r="BA15" i="73"/>
  <c r="BB15" i="73"/>
  <c r="BC15" i="73"/>
  <c r="AV16" i="73"/>
  <c r="AX16" i="73"/>
  <c r="AY16" i="73"/>
  <c r="AZ16" i="73"/>
  <c r="BA16" i="73"/>
  <c r="BB16" i="73"/>
  <c r="BC16" i="73"/>
  <c r="AV17" i="73"/>
  <c r="AX17" i="73"/>
  <c r="AY17" i="73"/>
  <c r="AZ17" i="73"/>
  <c r="BA17" i="73"/>
  <c r="BB17" i="73"/>
  <c r="BC17" i="73"/>
  <c r="AV18" i="73"/>
  <c r="AX18" i="73"/>
  <c r="AY18" i="73"/>
  <c r="AZ18" i="73"/>
  <c r="BA18" i="73"/>
  <c r="BB18" i="73"/>
  <c r="BC18" i="73"/>
  <c r="AV19" i="73"/>
  <c r="AX19" i="73"/>
  <c r="AY19" i="73"/>
  <c r="AZ19" i="73"/>
  <c r="BA19" i="73"/>
  <c r="BB19" i="73"/>
  <c r="BC19" i="73"/>
  <c r="AV20" i="73"/>
  <c r="AX20" i="73"/>
  <c r="AY20" i="73"/>
  <c r="AZ20" i="73"/>
  <c r="BA20" i="73"/>
  <c r="BB20" i="73"/>
  <c r="BC20" i="73"/>
  <c r="AV21" i="73"/>
  <c r="AX21" i="73"/>
  <c r="AY21" i="73"/>
  <c r="AZ21" i="73"/>
  <c r="BA21" i="73"/>
  <c r="BB21" i="73"/>
  <c r="BC21" i="73"/>
  <c r="AV22" i="73"/>
  <c r="AX22" i="73"/>
  <c r="AY22" i="73"/>
  <c r="AZ22" i="73"/>
  <c r="BA22" i="73"/>
  <c r="BB22" i="73"/>
  <c r="BC22" i="73"/>
  <c r="AV23" i="73"/>
  <c r="AX23" i="73"/>
  <c r="AY23" i="73"/>
  <c r="AZ23" i="73"/>
  <c r="BA23" i="73"/>
  <c r="BB23" i="73"/>
  <c r="BC23" i="73"/>
  <c r="AV24" i="73"/>
  <c r="AX24" i="73"/>
  <c r="AY24" i="73"/>
  <c r="AZ24" i="73"/>
  <c r="BA24" i="73"/>
  <c r="BB24" i="73"/>
  <c r="BC24" i="73"/>
  <c r="AV25" i="73"/>
  <c r="AX25" i="73"/>
  <c r="AY25" i="73"/>
  <c r="AZ25" i="73"/>
  <c r="BA25" i="73"/>
  <c r="BB25" i="73"/>
  <c r="BC25" i="73"/>
  <c r="AV26" i="73"/>
  <c r="AX26" i="73"/>
  <c r="AY26" i="73"/>
  <c r="AZ26" i="73"/>
  <c r="BA26" i="73"/>
  <c r="BB26" i="73"/>
  <c r="BC26" i="73"/>
  <c r="AV27" i="73"/>
  <c r="AX27" i="73"/>
  <c r="AY27" i="73"/>
  <c r="AZ27" i="73"/>
  <c r="BA27" i="73"/>
  <c r="BB27" i="73"/>
  <c r="BC27" i="73"/>
  <c r="AV28" i="73"/>
  <c r="AX28" i="73"/>
  <c r="AY28" i="73"/>
  <c r="AZ28" i="73"/>
  <c r="BA28" i="73"/>
  <c r="BB28" i="73"/>
  <c r="BC28" i="73"/>
  <c r="AV29" i="73"/>
  <c r="AX29" i="73"/>
  <c r="AY29" i="73"/>
  <c r="AZ29" i="73"/>
  <c r="BA29" i="73"/>
  <c r="BB29" i="73"/>
  <c r="BC29" i="73"/>
  <c r="AV30" i="73"/>
  <c r="AX30" i="73"/>
  <c r="AY30" i="73"/>
  <c r="AZ30" i="73"/>
  <c r="BA30" i="73"/>
  <c r="BB30" i="73"/>
  <c r="BC30" i="73"/>
  <c r="AV31" i="73"/>
  <c r="AX31" i="73"/>
  <c r="AY31" i="73"/>
  <c r="AZ31" i="73"/>
  <c r="BA31" i="73"/>
  <c r="BB31" i="73"/>
  <c r="BC31" i="73"/>
  <c r="AV32" i="73"/>
  <c r="AX32" i="73"/>
  <c r="AY32" i="73"/>
  <c r="AZ32" i="73"/>
  <c r="BA32" i="73"/>
  <c r="BB32" i="73"/>
  <c r="BC32" i="73"/>
  <c r="AV33" i="73"/>
  <c r="AX33" i="73"/>
  <c r="AY33" i="73"/>
  <c r="AZ33" i="73"/>
  <c r="BA33" i="73"/>
  <c r="BB33" i="73"/>
  <c r="BC33" i="73"/>
  <c r="AV34" i="73"/>
  <c r="AX34" i="73"/>
  <c r="AY34" i="73"/>
  <c r="AZ34" i="73"/>
  <c r="BA34" i="73"/>
  <c r="BB34" i="73"/>
  <c r="BC34" i="73"/>
  <c r="AV35" i="73"/>
  <c r="AX35" i="73"/>
  <c r="AY35" i="73"/>
  <c r="AZ35" i="73"/>
  <c r="BA35" i="73"/>
  <c r="BB35" i="73"/>
  <c r="BC35" i="73"/>
  <c r="AV36" i="73"/>
  <c r="AX36" i="73"/>
  <c r="AY36" i="73"/>
  <c r="AZ36" i="73"/>
  <c r="BA36" i="73"/>
  <c r="BB36" i="73"/>
  <c r="BC36" i="73"/>
  <c r="AV37" i="73"/>
  <c r="AX37" i="73"/>
  <c r="AY37" i="73"/>
  <c r="AZ37" i="73"/>
  <c r="BA37" i="73"/>
  <c r="BB37" i="73"/>
  <c r="BC37" i="73"/>
  <c r="AV38" i="73"/>
  <c r="AX38" i="73"/>
  <c r="AY38" i="73"/>
  <c r="AZ38" i="73"/>
  <c r="BA38" i="73"/>
  <c r="BB38" i="73"/>
  <c r="BC38" i="73"/>
  <c r="AV39" i="73"/>
  <c r="AX39" i="73"/>
  <c r="AY39" i="73"/>
  <c r="AZ39" i="73"/>
  <c r="BA39" i="73"/>
  <c r="BB39" i="73"/>
  <c r="BC39" i="73"/>
  <c r="AV40" i="73"/>
  <c r="AX40" i="73"/>
  <c r="AY40" i="73"/>
  <c r="AZ40" i="73"/>
  <c r="BA40" i="73"/>
  <c r="BB40" i="73"/>
  <c r="BC40" i="73"/>
  <c r="AV41" i="73"/>
  <c r="AX41" i="73"/>
  <c r="AY41" i="73"/>
  <c r="AZ41" i="73"/>
  <c r="BA41" i="73"/>
  <c r="BB41" i="73"/>
  <c r="BC41" i="73"/>
  <c r="AV42" i="73"/>
  <c r="AX42" i="73"/>
  <c r="AY42" i="73"/>
  <c r="AZ42" i="73"/>
  <c r="BA42" i="73"/>
  <c r="BB42" i="73"/>
  <c r="BC42" i="73"/>
  <c r="AV43" i="73"/>
  <c r="AX43" i="73"/>
  <c r="AY43" i="73"/>
  <c r="AZ43" i="73"/>
  <c r="BA43" i="73"/>
  <c r="BB43" i="73"/>
  <c r="BC43" i="73"/>
  <c r="AV44" i="73"/>
  <c r="AX44" i="73"/>
  <c r="AY44" i="73"/>
  <c r="AZ44" i="73"/>
  <c r="BA44" i="73"/>
  <c r="BB44" i="73"/>
  <c r="BC44" i="73"/>
  <c r="AV45" i="73"/>
  <c r="AX45" i="73"/>
  <c r="AY45" i="73"/>
  <c r="AZ45" i="73"/>
  <c r="BA45" i="73"/>
  <c r="BB45" i="73"/>
  <c r="BC45" i="73"/>
  <c r="AV46" i="73"/>
  <c r="AX46" i="73"/>
  <c r="AY46" i="73"/>
  <c r="AZ46" i="73"/>
  <c r="BA46" i="73"/>
  <c r="BB46" i="73"/>
  <c r="BC46" i="73"/>
  <c r="AV47" i="73"/>
  <c r="AX47" i="73"/>
  <c r="AY47" i="73"/>
  <c r="AZ47" i="73"/>
  <c r="BA47" i="73"/>
  <c r="BB47" i="73"/>
  <c r="BC47" i="73"/>
  <c r="AV48" i="73"/>
  <c r="AX48" i="73"/>
  <c r="AY48" i="73"/>
  <c r="AZ48" i="73"/>
  <c r="BA48" i="73"/>
  <c r="BB48" i="73"/>
  <c r="BC48" i="73"/>
  <c r="AV49" i="73"/>
  <c r="AX49" i="73"/>
  <c r="AY49" i="73"/>
  <c r="AZ49" i="73"/>
  <c r="BA49" i="73"/>
  <c r="BB49" i="73"/>
  <c r="BC49" i="73"/>
  <c r="AV50" i="73"/>
  <c r="AX50" i="73"/>
  <c r="AY50" i="73"/>
  <c r="AZ50" i="73"/>
  <c r="BA50" i="73"/>
  <c r="BB50" i="73"/>
  <c r="BC50" i="73"/>
  <c r="AV51" i="73"/>
  <c r="AX51" i="73"/>
  <c r="AY51" i="73"/>
  <c r="AZ51" i="73"/>
  <c r="BA51" i="73"/>
  <c r="BB51" i="73"/>
  <c r="BC51" i="73"/>
  <c r="AV52" i="73"/>
  <c r="AX52" i="73"/>
  <c r="AY52" i="73"/>
  <c r="AZ52" i="73"/>
  <c r="BA52" i="73"/>
  <c r="BB52" i="73"/>
  <c r="BC52" i="73"/>
  <c r="AV53" i="73"/>
  <c r="AX53" i="73"/>
  <c r="AY53" i="73"/>
  <c r="AZ53" i="73"/>
  <c r="BA53" i="73"/>
  <c r="BB53" i="73"/>
  <c r="BC53" i="73"/>
  <c r="AV54" i="73"/>
  <c r="AX54" i="73"/>
  <c r="AY54" i="73"/>
  <c r="AZ54" i="73"/>
  <c r="BA54" i="73"/>
  <c r="BB54" i="73"/>
  <c r="BC54" i="73"/>
  <c r="AV55" i="73"/>
  <c r="AX55" i="73"/>
  <c r="AY55" i="73"/>
  <c r="AZ55" i="73"/>
  <c r="BA55" i="73"/>
  <c r="BB55" i="73"/>
  <c r="BC55" i="73"/>
  <c r="AV56" i="73"/>
  <c r="AX56" i="73"/>
  <c r="AY56" i="73"/>
  <c r="AZ56" i="73"/>
  <c r="BA56" i="73"/>
  <c r="BB56" i="73"/>
  <c r="BC56" i="73"/>
  <c r="AV57" i="73"/>
  <c r="AX57" i="73"/>
  <c r="AY57" i="73"/>
  <c r="AZ57" i="73"/>
  <c r="BA57" i="73"/>
  <c r="BB57" i="73"/>
  <c r="BC57" i="73"/>
  <c r="AV58" i="73"/>
  <c r="AX58" i="73"/>
  <c r="AY58" i="73"/>
  <c r="AZ58" i="73"/>
  <c r="BA58" i="73"/>
  <c r="BB58" i="73"/>
  <c r="BC58" i="73"/>
  <c r="AV59" i="73"/>
  <c r="AX59" i="73"/>
  <c r="AY59" i="73"/>
  <c r="AZ59" i="73"/>
  <c r="BA59" i="73"/>
  <c r="BB59" i="73"/>
  <c r="BC59" i="73"/>
  <c r="AV60" i="73"/>
  <c r="AX60" i="73"/>
  <c r="AY60" i="73"/>
  <c r="AZ60" i="73"/>
  <c r="BA60" i="73"/>
  <c r="BB60" i="73"/>
  <c r="BC60" i="73"/>
  <c r="AV61" i="73"/>
  <c r="AX61" i="73"/>
  <c r="AY61" i="73"/>
  <c r="AZ61" i="73"/>
  <c r="BA61" i="73"/>
  <c r="BB61" i="73"/>
  <c r="BC61" i="73"/>
  <c r="AV62" i="73"/>
  <c r="AX62" i="73"/>
  <c r="AY62" i="73"/>
  <c r="AZ62" i="73"/>
  <c r="BA62" i="73"/>
  <c r="BB62" i="73"/>
  <c r="BC62" i="73"/>
  <c r="AV63" i="73"/>
  <c r="AX63" i="73"/>
  <c r="AY63" i="73"/>
  <c r="AZ63" i="73"/>
  <c r="BA63" i="73"/>
  <c r="BB63" i="73"/>
  <c r="BC63" i="73"/>
  <c r="AV64" i="73"/>
  <c r="AX64" i="73"/>
  <c r="AY64" i="73"/>
  <c r="AZ64" i="73"/>
  <c r="BA64" i="73"/>
  <c r="BB64" i="73"/>
  <c r="BC64" i="73"/>
  <c r="AV5" i="74"/>
  <c r="AX5" i="74"/>
  <c r="AY5" i="74"/>
  <c r="AZ5" i="74"/>
  <c r="BA5" i="74"/>
  <c r="BB5" i="74"/>
  <c r="BC5" i="74"/>
  <c r="AV6" i="74"/>
  <c r="AX6" i="74"/>
  <c r="AY6" i="74"/>
  <c r="AZ6" i="74"/>
  <c r="BA6" i="74"/>
  <c r="BB6" i="74"/>
  <c r="BC6" i="74"/>
  <c r="AV7" i="74"/>
  <c r="AX7" i="74"/>
  <c r="AY7" i="74"/>
  <c r="AZ7" i="74"/>
  <c r="BA7" i="74"/>
  <c r="BB7" i="74"/>
  <c r="BC7" i="74"/>
  <c r="AV8" i="74"/>
  <c r="AX8" i="74"/>
  <c r="AY8" i="74"/>
  <c r="AZ8" i="74"/>
  <c r="BA8" i="74"/>
  <c r="BB8" i="74"/>
  <c r="BC8" i="74"/>
  <c r="AV9" i="74"/>
  <c r="AX9" i="74"/>
  <c r="AY9" i="74"/>
  <c r="AZ9" i="74"/>
  <c r="BA9" i="74"/>
  <c r="BB9" i="74"/>
  <c r="BC9" i="74"/>
  <c r="AV10" i="74"/>
  <c r="AX10" i="74"/>
  <c r="AY10" i="74"/>
  <c r="AZ10" i="74"/>
  <c r="BA10" i="74"/>
  <c r="BB10" i="74"/>
  <c r="BC10" i="74"/>
  <c r="AV11" i="74"/>
  <c r="AX11" i="74"/>
  <c r="AY11" i="74"/>
  <c r="AZ11" i="74"/>
  <c r="BA11" i="74"/>
  <c r="BB11" i="74"/>
  <c r="BC11" i="74"/>
  <c r="AV12" i="74"/>
  <c r="AX12" i="74"/>
  <c r="AY12" i="74"/>
  <c r="AZ12" i="74"/>
  <c r="BA12" i="74"/>
  <c r="BB12" i="74"/>
  <c r="BC12" i="74"/>
  <c r="AV13" i="74"/>
  <c r="AX13" i="74"/>
  <c r="AY13" i="74"/>
  <c r="AZ13" i="74"/>
  <c r="BA13" i="74"/>
  <c r="BB13" i="74"/>
  <c r="BC13" i="74"/>
  <c r="AV14" i="74"/>
  <c r="AX14" i="74"/>
  <c r="AY14" i="74"/>
  <c r="AZ14" i="74"/>
  <c r="BA14" i="74"/>
  <c r="BB14" i="74"/>
  <c r="BC14" i="74"/>
  <c r="AV15" i="74"/>
  <c r="AX15" i="74"/>
  <c r="AY15" i="74"/>
  <c r="AZ15" i="74"/>
  <c r="BA15" i="74"/>
  <c r="BB15" i="74"/>
  <c r="BC15" i="74"/>
  <c r="AV16" i="74"/>
  <c r="AX16" i="74"/>
  <c r="AY16" i="74"/>
  <c r="AZ16" i="74"/>
  <c r="BA16" i="74"/>
  <c r="BB16" i="74"/>
  <c r="BC16" i="74"/>
  <c r="AV17" i="74"/>
  <c r="AX17" i="74"/>
  <c r="AY17" i="74"/>
  <c r="AZ17" i="74"/>
  <c r="BA17" i="74"/>
  <c r="BB17" i="74"/>
  <c r="BC17" i="74"/>
  <c r="AV18" i="74"/>
  <c r="AX18" i="74"/>
  <c r="AY18" i="74"/>
  <c r="AZ18" i="74"/>
  <c r="BA18" i="74"/>
  <c r="BB18" i="74"/>
  <c r="BC18" i="74"/>
  <c r="AV19" i="74"/>
  <c r="AX19" i="74"/>
  <c r="AY19" i="74"/>
  <c r="AZ19" i="74"/>
  <c r="BA19" i="74"/>
  <c r="BB19" i="74"/>
  <c r="BC19" i="74"/>
  <c r="AV20" i="74"/>
  <c r="AX20" i="74"/>
  <c r="AY20" i="74"/>
  <c r="AZ20" i="74"/>
  <c r="BA20" i="74"/>
  <c r="BB20" i="74"/>
  <c r="BC20" i="74"/>
  <c r="AV21" i="74"/>
  <c r="AX21" i="74"/>
  <c r="AY21" i="74"/>
  <c r="AZ21" i="74"/>
  <c r="BA21" i="74"/>
  <c r="BB21" i="74"/>
  <c r="BC21" i="74"/>
  <c r="AV22" i="74"/>
  <c r="AX22" i="74"/>
  <c r="AY22" i="74"/>
  <c r="AZ22" i="74"/>
  <c r="BA22" i="74"/>
  <c r="BB22" i="74"/>
  <c r="BC22" i="74"/>
  <c r="AV23" i="74"/>
  <c r="AX23" i="74"/>
  <c r="AY23" i="74"/>
  <c r="AZ23" i="74"/>
  <c r="BA23" i="74"/>
  <c r="BB23" i="74"/>
  <c r="BC23" i="74"/>
  <c r="AV24" i="74"/>
  <c r="AX24" i="74"/>
  <c r="AY24" i="74"/>
  <c r="AZ24" i="74"/>
  <c r="BA24" i="74"/>
  <c r="BB24" i="74"/>
  <c r="BC24" i="74"/>
  <c r="AV25" i="74"/>
  <c r="AX25" i="74"/>
  <c r="AY25" i="74"/>
  <c r="AZ25" i="74"/>
  <c r="BA25" i="74"/>
  <c r="BB25" i="74"/>
  <c r="BC25" i="74"/>
  <c r="AV26" i="74"/>
  <c r="AX26" i="74"/>
  <c r="AY26" i="74"/>
  <c r="AZ26" i="74"/>
  <c r="BA26" i="74"/>
  <c r="BB26" i="74"/>
  <c r="BC26" i="74"/>
  <c r="AV27" i="74"/>
  <c r="AX27" i="74"/>
  <c r="AY27" i="74"/>
  <c r="AZ27" i="74"/>
  <c r="BA27" i="74"/>
  <c r="BB27" i="74"/>
  <c r="BC27" i="74"/>
  <c r="AV28" i="74"/>
  <c r="AX28" i="74"/>
  <c r="AY28" i="74"/>
  <c r="AZ28" i="74"/>
  <c r="BA28" i="74"/>
  <c r="BB28" i="74"/>
  <c r="BC28" i="74"/>
  <c r="AV29" i="74"/>
  <c r="AX29" i="74"/>
  <c r="AY29" i="74"/>
  <c r="AZ29" i="74"/>
  <c r="BA29" i="74"/>
  <c r="BB29" i="74"/>
  <c r="BC29" i="74"/>
  <c r="AV30" i="74"/>
  <c r="AX30" i="74"/>
  <c r="AY30" i="74"/>
  <c r="AZ30" i="74"/>
  <c r="BA30" i="74"/>
  <c r="BB30" i="74"/>
  <c r="BC30" i="74"/>
  <c r="AV31" i="74"/>
  <c r="AX31" i="74"/>
  <c r="AY31" i="74"/>
  <c r="AZ31" i="74"/>
  <c r="BA31" i="74"/>
  <c r="BB31" i="74"/>
  <c r="BC31" i="74"/>
  <c r="AV32" i="74"/>
  <c r="AX32" i="74"/>
  <c r="AY32" i="74"/>
  <c r="AZ32" i="74"/>
  <c r="BA32" i="74"/>
  <c r="BB32" i="74"/>
  <c r="BC32" i="74"/>
  <c r="AV33" i="74"/>
  <c r="AX33" i="74"/>
  <c r="AY33" i="74"/>
  <c r="AZ33" i="74"/>
  <c r="BA33" i="74"/>
  <c r="BB33" i="74"/>
  <c r="BC33" i="74"/>
  <c r="AV34" i="74"/>
  <c r="AX34" i="74"/>
  <c r="AY34" i="74"/>
  <c r="AZ34" i="74"/>
  <c r="BA34" i="74"/>
  <c r="BB34" i="74"/>
  <c r="BC34" i="74"/>
  <c r="AV35" i="74"/>
  <c r="AX35" i="74"/>
  <c r="AY35" i="74"/>
  <c r="AZ35" i="74"/>
  <c r="BA35" i="74"/>
  <c r="BB35" i="74"/>
  <c r="BC35" i="74"/>
  <c r="AV36" i="74"/>
  <c r="AX36" i="74"/>
  <c r="AY36" i="74"/>
  <c r="AZ36" i="74"/>
  <c r="BA36" i="74"/>
  <c r="BB36" i="74"/>
  <c r="BC36" i="74"/>
  <c r="AV37" i="74"/>
  <c r="AX37" i="74"/>
  <c r="AY37" i="74"/>
  <c r="AZ37" i="74"/>
  <c r="BA37" i="74"/>
  <c r="BB37" i="74"/>
  <c r="BC37" i="74"/>
  <c r="AV38" i="74"/>
  <c r="AX38" i="74"/>
  <c r="AY38" i="74"/>
  <c r="AZ38" i="74"/>
  <c r="BA38" i="74"/>
  <c r="BB38" i="74"/>
  <c r="BC38" i="74"/>
  <c r="AV39" i="74"/>
  <c r="AX39" i="74"/>
  <c r="AY39" i="74"/>
  <c r="AZ39" i="74"/>
  <c r="BA39" i="74"/>
  <c r="BB39" i="74"/>
  <c r="BC39" i="74"/>
  <c r="AV40" i="74"/>
  <c r="AX40" i="74"/>
  <c r="AY40" i="74"/>
  <c r="AZ40" i="74"/>
  <c r="BA40" i="74"/>
  <c r="BB40" i="74"/>
  <c r="BC40" i="74"/>
  <c r="AV41" i="74"/>
  <c r="AX41" i="74"/>
  <c r="AY41" i="74"/>
  <c r="AZ41" i="74"/>
  <c r="BA41" i="74"/>
  <c r="BB41" i="74"/>
  <c r="BC41" i="74"/>
  <c r="AV42" i="74"/>
  <c r="AX42" i="74"/>
  <c r="AY42" i="74"/>
  <c r="AZ42" i="74"/>
  <c r="BA42" i="74"/>
  <c r="BB42" i="74"/>
  <c r="BC42" i="74"/>
  <c r="AV43" i="74"/>
  <c r="AX43" i="74"/>
  <c r="AY43" i="74"/>
  <c r="AZ43" i="74"/>
  <c r="BA43" i="74"/>
  <c r="BB43" i="74"/>
  <c r="BC43" i="74"/>
  <c r="AV44" i="74"/>
  <c r="AX44" i="74"/>
  <c r="AY44" i="74"/>
  <c r="AZ44" i="74"/>
  <c r="BA44" i="74"/>
  <c r="BB44" i="74"/>
  <c r="BC44" i="74"/>
  <c r="AV45" i="74"/>
  <c r="AX45" i="74"/>
  <c r="AY45" i="74"/>
  <c r="AZ45" i="74"/>
  <c r="BA45" i="74"/>
  <c r="BB45" i="74"/>
  <c r="BC45" i="74"/>
  <c r="AV46" i="74"/>
  <c r="AX46" i="74"/>
  <c r="AY46" i="74"/>
  <c r="AZ46" i="74"/>
  <c r="BA46" i="74"/>
  <c r="BB46" i="74"/>
  <c r="BC46" i="74"/>
  <c r="AV47" i="74"/>
  <c r="AX47" i="74"/>
  <c r="AY47" i="74"/>
  <c r="AZ47" i="74"/>
  <c r="BA47" i="74"/>
  <c r="BB47" i="74"/>
  <c r="BC47" i="74"/>
  <c r="AV48" i="74"/>
  <c r="AX48" i="74"/>
  <c r="AY48" i="74"/>
  <c r="AZ48" i="74"/>
  <c r="BA48" i="74"/>
  <c r="BB48" i="74"/>
  <c r="BC48" i="74"/>
  <c r="AV49" i="74"/>
  <c r="AX49" i="74"/>
  <c r="AY49" i="74"/>
  <c r="AZ49" i="74"/>
  <c r="BA49" i="74"/>
  <c r="BB49" i="74"/>
  <c r="BC49" i="74"/>
  <c r="AV50" i="74"/>
  <c r="AX50" i="74"/>
  <c r="AY50" i="74"/>
  <c r="AZ50" i="74"/>
  <c r="BA50" i="74"/>
  <c r="BB50" i="74"/>
  <c r="BC50" i="74"/>
  <c r="AV51" i="74"/>
  <c r="AX51" i="74"/>
  <c r="AY51" i="74"/>
  <c r="AZ51" i="74"/>
  <c r="BA51" i="74"/>
  <c r="BB51" i="74"/>
  <c r="BC51" i="74"/>
  <c r="AV52" i="74"/>
  <c r="AX52" i="74"/>
  <c r="AY52" i="74"/>
  <c r="AZ52" i="74"/>
  <c r="BA52" i="74"/>
  <c r="BB52" i="74"/>
  <c r="BC52" i="74"/>
  <c r="AV53" i="74"/>
  <c r="AX53" i="74"/>
  <c r="AY53" i="74"/>
  <c r="AZ53" i="74"/>
  <c r="BA53" i="74"/>
  <c r="BB53" i="74"/>
  <c r="BC53" i="74"/>
  <c r="AV54" i="74"/>
  <c r="AX54" i="74"/>
  <c r="AY54" i="74"/>
  <c r="AZ54" i="74"/>
  <c r="BA54" i="74"/>
  <c r="BB54" i="74"/>
  <c r="BC54" i="74"/>
  <c r="AV55" i="74"/>
  <c r="AX55" i="74"/>
  <c r="AY55" i="74"/>
  <c r="AZ55" i="74"/>
  <c r="BA55" i="74"/>
  <c r="BB55" i="74"/>
  <c r="BC55" i="74"/>
  <c r="AV56" i="74"/>
  <c r="AX56" i="74"/>
  <c r="AY56" i="74"/>
  <c r="AZ56" i="74"/>
  <c r="BA56" i="74"/>
  <c r="BB56" i="74"/>
  <c r="BC56" i="74"/>
  <c r="AV57" i="74"/>
  <c r="AX57" i="74"/>
  <c r="AY57" i="74"/>
  <c r="AZ57" i="74"/>
  <c r="BA57" i="74"/>
  <c r="BB57" i="74"/>
  <c r="BC57" i="74"/>
  <c r="AV58" i="74"/>
  <c r="AX58" i="74"/>
  <c r="AY58" i="74"/>
  <c r="AZ58" i="74"/>
  <c r="BA58" i="74"/>
  <c r="BB58" i="74"/>
  <c r="BC58" i="74"/>
  <c r="AV59" i="74"/>
  <c r="AX59" i="74"/>
  <c r="AY59" i="74"/>
  <c r="AZ59" i="74"/>
  <c r="BA59" i="74"/>
  <c r="BB59" i="74"/>
  <c r="BC59" i="74"/>
  <c r="AV60" i="74"/>
  <c r="AX60" i="74"/>
  <c r="AY60" i="74"/>
  <c r="AZ60" i="74"/>
  <c r="BA60" i="74"/>
  <c r="BB60" i="74"/>
  <c r="BC60" i="74"/>
  <c r="AV61" i="74"/>
  <c r="AX61" i="74"/>
  <c r="AY61" i="74"/>
  <c r="AZ61" i="74"/>
  <c r="BA61" i="74"/>
  <c r="BB61" i="74"/>
  <c r="BC61" i="74"/>
  <c r="AV62" i="74"/>
  <c r="AX62" i="74"/>
  <c r="AY62" i="74"/>
  <c r="AZ62" i="74"/>
  <c r="BA62" i="74"/>
  <c r="BB62" i="74"/>
  <c r="BC62" i="74"/>
  <c r="AV63" i="74"/>
  <c r="AX63" i="74"/>
  <c r="AY63" i="74"/>
  <c r="AZ63" i="74"/>
  <c r="BA63" i="74"/>
  <c r="BB63" i="74"/>
  <c r="BC63" i="74"/>
  <c r="AV64" i="74"/>
  <c r="AX64" i="74"/>
  <c r="AY64" i="74"/>
  <c r="AZ64" i="74"/>
  <c r="BA64" i="74"/>
  <c r="BB64" i="74"/>
  <c r="BC64" i="74"/>
  <c r="AV5" i="75"/>
  <c r="AX5" i="75"/>
  <c r="AY5" i="75"/>
  <c r="AZ5" i="75"/>
  <c r="BA5" i="75"/>
  <c r="BB5" i="75"/>
  <c r="BC5" i="75"/>
  <c r="AV6" i="75"/>
  <c r="AX6" i="75"/>
  <c r="AY6" i="75"/>
  <c r="AZ6" i="75"/>
  <c r="BA6" i="75"/>
  <c r="BB6" i="75"/>
  <c r="BC6" i="75"/>
  <c r="AV7" i="75"/>
  <c r="AX7" i="75"/>
  <c r="AY7" i="75"/>
  <c r="AZ7" i="75"/>
  <c r="BA7" i="75"/>
  <c r="BB7" i="75"/>
  <c r="BC7" i="75"/>
  <c r="AV8" i="75"/>
  <c r="AX8" i="75"/>
  <c r="AY8" i="75"/>
  <c r="AZ8" i="75"/>
  <c r="BA8" i="75"/>
  <c r="BB8" i="75"/>
  <c r="BC8" i="75"/>
  <c r="AV9" i="75"/>
  <c r="AX9" i="75"/>
  <c r="AY9" i="75"/>
  <c r="AZ9" i="75"/>
  <c r="BA9" i="75"/>
  <c r="BB9" i="75"/>
  <c r="BC9" i="75"/>
  <c r="AV10" i="75"/>
  <c r="AX10" i="75"/>
  <c r="AY10" i="75"/>
  <c r="AZ10" i="75"/>
  <c r="BA10" i="75"/>
  <c r="BB10" i="75"/>
  <c r="BC10" i="75"/>
  <c r="AV11" i="75"/>
  <c r="AX11" i="75"/>
  <c r="AY11" i="75"/>
  <c r="AZ11" i="75"/>
  <c r="BA11" i="75"/>
  <c r="BB11" i="75"/>
  <c r="BC11" i="75"/>
  <c r="AV12" i="75"/>
  <c r="AX12" i="75"/>
  <c r="AY12" i="75"/>
  <c r="AZ12" i="75"/>
  <c r="BA12" i="75"/>
  <c r="BB12" i="75"/>
  <c r="BC12" i="75"/>
  <c r="AV13" i="75"/>
  <c r="AX13" i="75"/>
  <c r="AY13" i="75"/>
  <c r="AZ13" i="75"/>
  <c r="BA13" i="75"/>
  <c r="BB13" i="75"/>
  <c r="BC13" i="75"/>
  <c r="AV14" i="75"/>
  <c r="AX14" i="75"/>
  <c r="AY14" i="75"/>
  <c r="AZ14" i="75"/>
  <c r="BA14" i="75"/>
  <c r="BB14" i="75"/>
  <c r="BC14" i="75"/>
  <c r="AV15" i="75"/>
  <c r="AX15" i="75"/>
  <c r="AY15" i="75"/>
  <c r="AZ15" i="75"/>
  <c r="BA15" i="75"/>
  <c r="BB15" i="75"/>
  <c r="BC15" i="75"/>
  <c r="AV16" i="75"/>
  <c r="AX16" i="75"/>
  <c r="AY16" i="75"/>
  <c r="AZ16" i="75"/>
  <c r="BA16" i="75"/>
  <c r="BB16" i="75"/>
  <c r="BC16" i="75"/>
  <c r="AV17" i="75"/>
  <c r="AX17" i="75"/>
  <c r="AY17" i="75"/>
  <c r="AZ17" i="75"/>
  <c r="BA17" i="75"/>
  <c r="BB17" i="75"/>
  <c r="BC17" i="75"/>
  <c r="AV18" i="75"/>
  <c r="AX18" i="75"/>
  <c r="AY18" i="75"/>
  <c r="AZ18" i="75"/>
  <c r="BA18" i="75"/>
  <c r="BB18" i="75"/>
  <c r="BC18" i="75"/>
  <c r="AV19" i="75"/>
  <c r="AX19" i="75"/>
  <c r="AY19" i="75"/>
  <c r="AZ19" i="75"/>
  <c r="BA19" i="75"/>
  <c r="BB19" i="75"/>
  <c r="BC19" i="75"/>
  <c r="AV20" i="75"/>
  <c r="AX20" i="75"/>
  <c r="AY20" i="75"/>
  <c r="AZ20" i="75"/>
  <c r="BA20" i="75"/>
  <c r="BB20" i="75"/>
  <c r="BC20" i="75"/>
  <c r="AV21" i="75"/>
  <c r="AX21" i="75"/>
  <c r="AY21" i="75"/>
  <c r="AZ21" i="75"/>
  <c r="BA21" i="75"/>
  <c r="BB21" i="75"/>
  <c r="BC21" i="75"/>
  <c r="AV22" i="75"/>
  <c r="AX22" i="75"/>
  <c r="AY22" i="75"/>
  <c r="AZ22" i="75"/>
  <c r="BA22" i="75"/>
  <c r="BB22" i="75"/>
  <c r="BC22" i="75"/>
  <c r="AV23" i="75"/>
  <c r="AX23" i="75"/>
  <c r="AY23" i="75"/>
  <c r="AZ23" i="75"/>
  <c r="BA23" i="75"/>
  <c r="BB23" i="75"/>
  <c r="BC23" i="75"/>
  <c r="AV24" i="75"/>
  <c r="AX24" i="75"/>
  <c r="AY24" i="75"/>
  <c r="AZ24" i="75"/>
  <c r="BA24" i="75"/>
  <c r="BB24" i="75"/>
  <c r="BC24" i="75"/>
  <c r="AV25" i="75"/>
  <c r="AX25" i="75"/>
  <c r="AY25" i="75"/>
  <c r="AZ25" i="75"/>
  <c r="BA25" i="75"/>
  <c r="BB25" i="75"/>
  <c r="BC25" i="75"/>
  <c r="AV26" i="75"/>
  <c r="AX26" i="75"/>
  <c r="AY26" i="75"/>
  <c r="AZ26" i="75"/>
  <c r="BA26" i="75"/>
  <c r="BB26" i="75"/>
  <c r="BC26" i="75"/>
  <c r="AV27" i="75"/>
  <c r="AX27" i="75"/>
  <c r="AY27" i="75"/>
  <c r="AZ27" i="75"/>
  <c r="BA27" i="75"/>
  <c r="BB27" i="75"/>
  <c r="BC27" i="75"/>
  <c r="AV28" i="75"/>
  <c r="AX28" i="75"/>
  <c r="AY28" i="75"/>
  <c r="AZ28" i="75"/>
  <c r="BA28" i="75"/>
  <c r="BB28" i="75"/>
  <c r="BC28" i="75"/>
  <c r="AV29" i="75"/>
  <c r="AX29" i="75"/>
  <c r="AY29" i="75"/>
  <c r="AZ29" i="75"/>
  <c r="BA29" i="75"/>
  <c r="BB29" i="75"/>
  <c r="BC29" i="75"/>
  <c r="AV30" i="75"/>
  <c r="AX30" i="75"/>
  <c r="AY30" i="75"/>
  <c r="AZ30" i="75"/>
  <c r="BA30" i="75"/>
  <c r="BB30" i="75"/>
  <c r="BC30" i="75"/>
  <c r="AV31" i="75"/>
  <c r="AX31" i="75"/>
  <c r="AY31" i="75"/>
  <c r="AZ31" i="75"/>
  <c r="BA31" i="75"/>
  <c r="BB31" i="75"/>
  <c r="BC31" i="75"/>
  <c r="AV32" i="75"/>
  <c r="AX32" i="75"/>
  <c r="AY32" i="75"/>
  <c r="AZ32" i="75"/>
  <c r="BA32" i="75"/>
  <c r="BB32" i="75"/>
  <c r="BC32" i="75"/>
  <c r="AV33" i="75"/>
  <c r="AX33" i="75"/>
  <c r="AY33" i="75"/>
  <c r="AZ33" i="75"/>
  <c r="BA33" i="75"/>
  <c r="BB33" i="75"/>
  <c r="BC33" i="75"/>
  <c r="AV34" i="75"/>
  <c r="AX34" i="75"/>
  <c r="AY34" i="75"/>
  <c r="AZ34" i="75"/>
  <c r="BA34" i="75"/>
  <c r="BB34" i="75"/>
  <c r="BC34" i="75"/>
  <c r="AV35" i="75"/>
  <c r="AX35" i="75"/>
  <c r="AY35" i="75"/>
  <c r="AZ35" i="75"/>
  <c r="BA35" i="75"/>
  <c r="BB35" i="75"/>
  <c r="BC35" i="75"/>
  <c r="AV36" i="75"/>
  <c r="AX36" i="75"/>
  <c r="AY36" i="75"/>
  <c r="AZ36" i="75"/>
  <c r="BA36" i="75"/>
  <c r="BB36" i="75"/>
  <c r="BC36" i="75"/>
  <c r="AV37" i="75"/>
  <c r="AX37" i="75"/>
  <c r="AY37" i="75"/>
  <c r="AZ37" i="75"/>
  <c r="BA37" i="75"/>
  <c r="BB37" i="75"/>
  <c r="BC37" i="75"/>
  <c r="AV38" i="75"/>
  <c r="AX38" i="75"/>
  <c r="AY38" i="75"/>
  <c r="AZ38" i="75"/>
  <c r="BA38" i="75"/>
  <c r="BB38" i="75"/>
  <c r="BC38" i="75"/>
  <c r="AV39" i="75"/>
  <c r="AX39" i="75"/>
  <c r="AY39" i="75"/>
  <c r="AZ39" i="75"/>
  <c r="BA39" i="75"/>
  <c r="BB39" i="75"/>
  <c r="BC39" i="75"/>
  <c r="AV40" i="75"/>
  <c r="AX40" i="75"/>
  <c r="AY40" i="75"/>
  <c r="AZ40" i="75"/>
  <c r="BA40" i="75"/>
  <c r="BB40" i="75"/>
  <c r="BC40" i="75"/>
  <c r="AV41" i="75"/>
  <c r="AX41" i="75"/>
  <c r="AY41" i="75"/>
  <c r="AZ41" i="75"/>
  <c r="BA41" i="75"/>
  <c r="BB41" i="75"/>
  <c r="BC41" i="75"/>
  <c r="AV42" i="75"/>
  <c r="AX42" i="75"/>
  <c r="AY42" i="75"/>
  <c r="AZ42" i="75"/>
  <c r="BA42" i="75"/>
  <c r="BB42" i="75"/>
  <c r="BC42" i="75"/>
  <c r="AV43" i="75"/>
  <c r="AX43" i="75"/>
  <c r="AY43" i="75"/>
  <c r="AZ43" i="75"/>
  <c r="BA43" i="75"/>
  <c r="BB43" i="75"/>
  <c r="BC43" i="75"/>
  <c r="AV44" i="75"/>
  <c r="AX44" i="75"/>
  <c r="AY44" i="75"/>
  <c r="AZ44" i="75"/>
  <c r="BA44" i="75"/>
  <c r="BB44" i="75"/>
  <c r="BC44" i="75"/>
  <c r="AV45" i="75"/>
  <c r="AX45" i="75"/>
  <c r="AY45" i="75"/>
  <c r="AZ45" i="75"/>
  <c r="BA45" i="75"/>
  <c r="BB45" i="75"/>
  <c r="BC45" i="75"/>
  <c r="AV46" i="75"/>
  <c r="AX46" i="75"/>
  <c r="AY46" i="75"/>
  <c r="AZ46" i="75"/>
  <c r="BA46" i="75"/>
  <c r="BB46" i="75"/>
  <c r="BC46" i="75"/>
  <c r="AV47" i="75"/>
  <c r="AX47" i="75"/>
  <c r="AY47" i="75"/>
  <c r="AZ47" i="75"/>
  <c r="BA47" i="75"/>
  <c r="BB47" i="75"/>
  <c r="BC47" i="75"/>
  <c r="AV48" i="75"/>
  <c r="AX48" i="75"/>
  <c r="AY48" i="75"/>
  <c r="AZ48" i="75"/>
  <c r="BA48" i="75"/>
  <c r="BB48" i="75"/>
  <c r="BC48" i="75"/>
  <c r="AV49" i="75"/>
  <c r="AX49" i="75"/>
  <c r="AY49" i="75"/>
  <c r="AZ49" i="75"/>
  <c r="BA49" i="75"/>
  <c r="BB49" i="75"/>
  <c r="BC49" i="75"/>
  <c r="AV50" i="75"/>
  <c r="AX50" i="75"/>
  <c r="AY50" i="75"/>
  <c r="AZ50" i="75"/>
  <c r="BA50" i="75"/>
  <c r="BB50" i="75"/>
  <c r="BC50" i="75"/>
  <c r="AV51" i="75"/>
  <c r="AX51" i="75"/>
  <c r="AY51" i="75"/>
  <c r="AZ51" i="75"/>
  <c r="BA51" i="75"/>
  <c r="BB51" i="75"/>
  <c r="BC51" i="75"/>
  <c r="AV52" i="75"/>
  <c r="AX52" i="75"/>
  <c r="AY52" i="75"/>
  <c r="AZ52" i="75"/>
  <c r="BA52" i="75"/>
  <c r="BB52" i="75"/>
  <c r="BC52" i="75"/>
  <c r="AV53" i="75"/>
  <c r="AX53" i="75"/>
  <c r="AY53" i="75"/>
  <c r="AZ53" i="75"/>
  <c r="BA53" i="75"/>
  <c r="BB53" i="75"/>
  <c r="BC53" i="75"/>
  <c r="AV54" i="75"/>
  <c r="AX54" i="75"/>
  <c r="AY54" i="75"/>
  <c r="AZ54" i="75"/>
  <c r="BA54" i="75"/>
  <c r="BB54" i="75"/>
  <c r="BC54" i="75"/>
  <c r="AV55" i="75"/>
  <c r="AX55" i="75"/>
  <c r="AY55" i="75"/>
  <c r="AZ55" i="75"/>
  <c r="BA55" i="75"/>
  <c r="BB55" i="75"/>
  <c r="BC55" i="75"/>
  <c r="AV56" i="75"/>
  <c r="AX56" i="75"/>
  <c r="AY56" i="75"/>
  <c r="AZ56" i="75"/>
  <c r="BA56" i="75"/>
  <c r="BB56" i="75"/>
  <c r="BC56" i="75"/>
  <c r="AV57" i="75"/>
  <c r="AX57" i="75"/>
  <c r="AY57" i="75"/>
  <c r="AZ57" i="75"/>
  <c r="BA57" i="75"/>
  <c r="BB57" i="75"/>
  <c r="BC57" i="75"/>
  <c r="AV58" i="75"/>
  <c r="AX58" i="75"/>
  <c r="AY58" i="75"/>
  <c r="AZ58" i="75"/>
  <c r="BA58" i="75"/>
  <c r="BB58" i="75"/>
  <c r="BC58" i="75"/>
  <c r="AV59" i="75"/>
  <c r="AX59" i="75"/>
  <c r="AY59" i="75"/>
  <c r="AZ59" i="75"/>
  <c r="BA59" i="75"/>
  <c r="BB59" i="75"/>
  <c r="BC59" i="75"/>
  <c r="AV60" i="75"/>
  <c r="AX60" i="75"/>
  <c r="AY60" i="75"/>
  <c r="AZ60" i="75"/>
  <c r="BA60" i="75"/>
  <c r="BB60" i="75"/>
  <c r="BC60" i="75"/>
  <c r="AV61" i="75"/>
  <c r="AX61" i="75"/>
  <c r="AY61" i="75"/>
  <c r="AZ61" i="75"/>
  <c r="BA61" i="75"/>
  <c r="BB61" i="75"/>
  <c r="BC61" i="75"/>
  <c r="AV62" i="75"/>
  <c r="AX62" i="75"/>
  <c r="AY62" i="75"/>
  <c r="AZ62" i="75"/>
  <c r="BA62" i="75"/>
  <c r="BB62" i="75"/>
  <c r="BC62" i="75"/>
  <c r="AV63" i="75"/>
  <c r="AX63" i="75"/>
  <c r="AY63" i="75"/>
  <c r="AZ63" i="75"/>
  <c r="BA63" i="75"/>
  <c r="BB63" i="75"/>
  <c r="BC63" i="75"/>
  <c r="AV64" i="75"/>
  <c r="AX64" i="75"/>
  <c r="AY64" i="75"/>
  <c r="AZ64" i="75"/>
  <c r="BA64" i="75"/>
  <c r="BB64" i="75"/>
  <c r="BC64" i="75"/>
  <c r="AV5" i="76"/>
  <c r="AW5" i="76"/>
  <c r="AX5" i="76"/>
  <c r="AY5" i="76"/>
  <c r="AZ5" i="76"/>
  <c r="BA5" i="76"/>
  <c r="BB5" i="76"/>
  <c r="BC5" i="76"/>
  <c r="AV6" i="76"/>
  <c r="AW6" i="76"/>
  <c r="AX6" i="76"/>
  <c r="AY6" i="76"/>
  <c r="AZ6" i="76"/>
  <c r="BA6" i="76"/>
  <c r="BB6" i="76"/>
  <c r="BC6" i="76"/>
  <c r="AV7" i="76"/>
  <c r="AW7" i="76"/>
  <c r="AX7" i="76"/>
  <c r="AY7" i="76"/>
  <c r="AZ7" i="76"/>
  <c r="BA7" i="76"/>
  <c r="BB7" i="76"/>
  <c r="BC7" i="76"/>
  <c r="AV8" i="76"/>
  <c r="AW8" i="76"/>
  <c r="AX8" i="76"/>
  <c r="AY8" i="76"/>
  <c r="AZ8" i="76"/>
  <c r="BA8" i="76"/>
  <c r="BB8" i="76"/>
  <c r="BC8" i="76"/>
  <c r="AV9" i="76"/>
  <c r="AW9" i="76"/>
  <c r="AX9" i="76"/>
  <c r="AY9" i="76"/>
  <c r="AZ9" i="76"/>
  <c r="BA9" i="76"/>
  <c r="BB9" i="76"/>
  <c r="BC9" i="76"/>
  <c r="AV10" i="76"/>
  <c r="AW10" i="76"/>
  <c r="AX10" i="76"/>
  <c r="AY10" i="76"/>
  <c r="AZ10" i="76"/>
  <c r="BA10" i="76"/>
  <c r="BB10" i="76"/>
  <c r="BC10" i="76"/>
  <c r="AV11" i="76"/>
  <c r="AW11" i="76"/>
  <c r="AX11" i="76"/>
  <c r="AY11" i="76"/>
  <c r="AZ11" i="76"/>
  <c r="BA11" i="76"/>
  <c r="BB11" i="76"/>
  <c r="BC11" i="76"/>
  <c r="AV12" i="76"/>
  <c r="AW12" i="76"/>
  <c r="AX12" i="76"/>
  <c r="AY12" i="76"/>
  <c r="AZ12" i="76"/>
  <c r="BA12" i="76"/>
  <c r="BB12" i="76"/>
  <c r="BC12" i="76"/>
  <c r="AV13" i="76"/>
  <c r="AW13" i="76"/>
  <c r="AX13" i="76"/>
  <c r="AY13" i="76"/>
  <c r="AZ13" i="76"/>
  <c r="BA13" i="76"/>
  <c r="BB13" i="76"/>
  <c r="BC13" i="76"/>
  <c r="AV14" i="76"/>
  <c r="AW14" i="76"/>
  <c r="AX14" i="76"/>
  <c r="AY14" i="76"/>
  <c r="AZ14" i="76"/>
  <c r="BA14" i="76"/>
  <c r="BB14" i="76"/>
  <c r="BC14" i="76"/>
  <c r="AV15" i="76"/>
  <c r="AW15" i="76"/>
  <c r="AX15" i="76"/>
  <c r="AY15" i="76"/>
  <c r="AZ15" i="76"/>
  <c r="BA15" i="76"/>
  <c r="BB15" i="76"/>
  <c r="BC15" i="76"/>
  <c r="AV16" i="76"/>
  <c r="AW16" i="76"/>
  <c r="AX16" i="76"/>
  <c r="AY16" i="76"/>
  <c r="AZ16" i="76"/>
  <c r="BA16" i="76"/>
  <c r="BB16" i="76"/>
  <c r="BC16" i="76"/>
  <c r="AV17" i="76"/>
  <c r="AW17" i="76"/>
  <c r="AX17" i="76"/>
  <c r="AY17" i="76"/>
  <c r="AZ17" i="76"/>
  <c r="BA17" i="76"/>
  <c r="BB17" i="76"/>
  <c r="BC17" i="76"/>
  <c r="AV18" i="76"/>
  <c r="AW18" i="76"/>
  <c r="AX18" i="76"/>
  <c r="AY18" i="76"/>
  <c r="AZ18" i="76"/>
  <c r="BA18" i="76"/>
  <c r="BB18" i="76"/>
  <c r="BC18" i="76"/>
  <c r="AV19" i="76"/>
  <c r="AW19" i="76"/>
  <c r="AX19" i="76"/>
  <c r="AY19" i="76"/>
  <c r="AZ19" i="76"/>
  <c r="BA19" i="76"/>
  <c r="BB19" i="76"/>
  <c r="BC19" i="76"/>
  <c r="AV20" i="76"/>
  <c r="AW20" i="76"/>
  <c r="AX20" i="76"/>
  <c r="AY20" i="76"/>
  <c r="AZ20" i="76"/>
  <c r="BA20" i="76"/>
  <c r="BB20" i="76"/>
  <c r="BC20" i="76"/>
  <c r="AV21" i="76"/>
  <c r="AW21" i="76"/>
  <c r="AX21" i="76"/>
  <c r="AY21" i="76"/>
  <c r="AZ21" i="76"/>
  <c r="BA21" i="76"/>
  <c r="BB21" i="76"/>
  <c r="BC21" i="76"/>
  <c r="AV22" i="76"/>
  <c r="AW22" i="76"/>
  <c r="AX22" i="76"/>
  <c r="AY22" i="76"/>
  <c r="AZ22" i="76"/>
  <c r="BA22" i="76"/>
  <c r="BB22" i="76"/>
  <c r="BC22" i="76"/>
  <c r="AV23" i="76"/>
  <c r="AW23" i="76"/>
  <c r="AX23" i="76"/>
  <c r="AY23" i="76"/>
  <c r="AZ23" i="76"/>
  <c r="BA23" i="76"/>
  <c r="BB23" i="76"/>
  <c r="BC23" i="76"/>
  <c r="AV24" i="76"/>
  <c r="AW24" i="76"/>
  <c r="AX24" i="76"/>
  <c r="AY24" i="76"/>
  <c r="AZ24" i="76"/>
  <c r="BA24" i="76"/>
  <c r="BB24" i="76"/>
  <c r="BC24" i="76"/>
  <c r="AV25" i="76"/>
  <c r="AW25" i="76"/>
  <c r="AX25" i="76"/>
  <c r="AY25" i="76"/>
  <c r="AZ25" i="76"/>
  <c r="BA25" i="76"/>
  <c r="BB25" i="76"/>
  <c r="BC25" i="76"/>
  <c r="AV26" i="76"/>
  <c r="AW26" i="76"/>
  <c r="AX26" i="76"/>
  <c r="AY26" i="76"/>
  <c r="AZ26" i="76"/>
  <c r="BA26" i="76"/>
  <c r="BB26" i="76"/>
  <c r="BC26" i="76"/>
  <c r="AV27" i="76"/>
  <c r="AW27" i="76"/>
  <c r="AX27" i="76"/>
  <c r="AY27" i="76"/>
  <c r="AZ27" i="76"/>
  <c r="BA27" i="76"/>
  <c r="BB27" i="76"/>
  <c r="BC27" i="76"/>
  <c r="AV28" i="76"/>
  <c r="AW28" i="76"/>
  <c r="AX28" i="76"/>
  <c r="AY28" i="76"/>
  <c r="AZ28" i="76"/>
  <c r="BA28" i="76"/>
  <c r="BB28" i="76"/>
  <c r="BC28" i="76"/>
  <c r="AV29" i="76"/>
  <c r="AW29" i="76"/>
  <c r="AX29" i="76"/>
  <c r="AY29" i="76"/>
  <c r="AZ29" i="76"/>
  <c r="BA29" i="76"/>
  <c r="BB29" i="76"/>
  <c r="BC29" i="76"/>
  <c r="AV30" i="76"/>
  <c r="AW30" i="76"/>
  <c r="AX30" i="76"/>
  <c r="AY30" i="76"/>
  <c r="AZ30" i="76"/>
  <c r="BA30" i="76"/>
  <c r="BB30" i="76"/>
  <c r="BC30" i="76"/>
  <c r="AV31" i="76"/>
  <c r="AW31" i="76"/>
  <c r="AX31" i="76"/>
  <c r="AY31" i="76"/>
  <c r="AZ31" i="76"/>
  <c r="BA31" i="76"/>
  <c r="BB31" i="76"/>
  <c r="BC31" i="76"/>
  <c r="AV32" i="76"/>
  <c r="AW32" i="76"/>
  <c r="AX32" i="76"/>
  <c r="AY32" i="76"/>
  <c r="AZ32" i="76"/>
  <c r="BA32" i="76"/>
  <c r="BB32" i="76"/>
  <c r="BC32" i="76"/>
  <c r="AV33" i="76"/>
  <c r="AW33" i="76"/>
  <c r="AX33" i="76"/>
  <c r="AY33" i="76"/>
  <c r="AZ33" i="76"/>
  <c r="BA33" i="76"/>
  <c r="BB33" i="76"/>
  <c r="BC33" i="76"/>
  <c r="AV34" i="76"/>
  <c r="AW34" i="76"/>
  <c r="AX34" i="76"/>
  <c r="AY34" i="76"/>
  <c r="AZ34" i="76"/>
  <c r="BA34" i="76"/>
  <c r="BB34" i="76"/>
  <c r="BC34" i="76"/>
  <c r="AV35" i="76"/>
  <c r="AW35" i="76"/>
  <c r="AX35" i="76"/>
  <c r="AY35" i="76"/>
  <c r="AZ35" i="76"/>
  <c r="BA35" i="76"/>
  <c r="BB35" i="76"/>
  <c r="BC35" i="76"/>
  <c r="AV36" i="76"/>
  <c r="AW36" i="76"/>
  <c r="AX36" i="76"/>
  <c r="AY36" i="76"/>
  <c r="AZ36" i="76"/>
  <c r="BA36" i="76"/>
  <c r="BB36" i="76"/>
  <c r="BC36" i="76"/>
  <c r="AV37" i="76"/>
  <c r="AW37" i="76"/>
  <c r="AX37" i="76"/>
  <c r="AY37" i="76"/>
  <c r="AZ37" i="76"/>
  <c r="BA37" i="76"/>
  <c r="BB37" i="76"/>
  <c r="BC37" i="76"/>
  <c r="AV38" i="76"/>
  <c r="AW38" i="76"/>
  <c r="AX38" i="76"/>
  <c r="AY38" i="76"/>
  <c r="AZ38" i="76"/>
  <c r="BA38" i="76"/>
  <c r="BB38" i="76"/>
  <c r="BC38" i="76"/>
  <c r="AV39" i="76"/>
  <c r="AW39" i="76"/>
  <c r="AX39" i="76"/>
  <c r="AY39" i="76"/>
  <c r="AZ39" i="76"/>
  <c r="BA39" i="76"/>
  <c r="BB39" i="76"/>
  <c r="BC39" i="76"/>
  <c r="AV40" i="76"/>
  <c r="AW40" i="76"/>
  <c r="AX40" i="76"/>
  <c r="AY40" i="76"/>
  <c r="AZ40" i="76"/>
  <c r="BA40" i="76"/>
  <c r="BB40" i="76"/>
  <c r="BC40" i="76"/>
  <c r="AV41" i="76"/>
  <c r="AW41" i="76"/>
  <c r="AX41" i="76"/>
  <c r="AY41" i="76"/>
  <c r="AZ41" i="76"/>
  <c r="BA41" i="76"/>
  <c r="BB41" i="76"/>
  <c r="BC41" i="76"/>
  <c r="AV42" i="76"/>
  <c r="AW42" i="76"/>
  <c r="AX42" i="76"/>
  <c r="AY42" i="76"/>
  <c r="AZ42" i="76"/>
  <c r="BA42" i="76"/>
  <c r="BB42" i="76"/>
  <c r="BC42" i="76"/>
  <c r="AV43" i="76"/>
  <c r="AW43" i="76"/>
  <c r="AX43" i="76"/>
  <c r="AY43" i="76"/>
  <c r="AZ43" i="76"/>
  <c r="BA43" i="76"/>
  <c r="BB43" i="76"/>
  <c r="BC43" i="76"/>
  <c r="AV44" i="76"/>
  <c r="AW44" i="76"/>
  <c r="AX44" i="76"/>
  <c r="AY44" i="76"/>
  <c r="AZ44" i="76"/>
  <c r="BA44" i="76"/>
  <c r="BB44" i="76"/>
  <c r="BC44" i="76"/>
  <c r="AV45" i="76"/>
  <c r="AW45" i="76"/>
  <c r="AX45" i="76"/>
  <c r="AY45" i="76"/>
  <c r="AZ45" i="76"/>
  <c r="BA45" i="76"/>
  <c r="BB45" i="76"/>
  <c r="BC45" i="76"/>
  <c r="AV46" i="76"/>
  <c r="AW46" i="76"/>
  <c r="AX46" i="76"/>
  <c r="AY46" i="76"/>
  <c r="AZ46" i="76"/>
  <c r="BA46" i="76"/>
  <c r="BB46" i="76"/>
  <c r="BC46" i="76"/>
  <c r="AV47" i="76"/>
  <c r="AW47" i="76"/>
  <c r="AX47" i="76"/>
  <c r="AY47" i="76"/>
  <c r="AZ47" i="76"/>
  <c r="BA47" i="76"/>
  <c r="BB47" i="76"/>
  <c r="BC47" i="76"/>
  <c r="AV48" i="76"/>
  <c r="AW48" i="76"/>
  <c r="AX48" i="76"/>
  <c r="AY48" i="76"/>
  <c r="AZ48" i="76"/>
  <c r="BA48" i="76"/>
  <c r="BB48" i="76"/>
  <c r="BC48" i="76"/>
  <c r="AV49" i="76"/>
  <c r="AW49" i="76"/>
  <c r="AX49" i="76"/>
  <c r="AY49" i="76"/>
  <c r="AZ49" i="76"/>
  <c r="BA49" i="76"/>
  <c r="BB49" i="76"/>
  <c r="BC49" i="76"/>
  <c r="AV50" i="76"/>
  <c r="AW50" i="76"/>
  <c r="AX50" i="76"/>
  <c r="AY50" i="76"/>
  <c r="AZ50" i="76"/>
  <c r="BA50" i="76"/>
  <c r="BB50" i="76"/>
  <c r="BC50" i="76"/>
  <c r="AV51" i="76"/>
  <c r="AW51" i="76"/>
  <c r="AX51" i="76"/>
  <c r="AY51" i="76"/>
  <c r="AZ51" i="76"/>
  <c r="BA51" i="76"/>
  <c r="BB51" i="76"/>
  <c r="BC51" i="76"/>
  <c r="AV52" i="76"/>
  <c r="AW52" i="76"/>
  <c r="AX52" i="76"/>
  <c r="AY52" i="76"/>
  <c r="AZ52" i="76"/>
  <c r="BA52" i="76"/>
  <c r="BB52" i="76"/>
  <c r="BC52" i="76"/>
  <c r="AV53" i="76"/>
  <c r="AW53" i="76"/>
  <c r="AX53" i="76"/>
  <c r="AY53" i="76"/>
  <c r="AZ53" i="76"/>
  <c r="BA53" i="76"/>
  <c r="BB53" i="76"/>
  <c r="BC53" i="76"/>
  <c r="AV54" i="76"/>
  <c r="AW54" i="76"/>
  <c r="AX54" i="76"/>
  <c r="AY54" i="76"/>
  <c r="AZ54" i="76"/>
  <c r="BA54" i="76"/>
  <c r="BB54" i="76"/>
  <c r="BC54" i="76"/>
  <c r="AV55" i="76"/>
  <c r="AW55" i="76"/>
  <c r="AX55" i="76"/>
  <c r="AY55" i="76"/>
  <c r="AZ55" i="76"/>
  <c r="BA55" i="76"/>
  <c r="BB55" i="76"/>
  <c r="BC55" i="76"/>
  <c r="AV56" i="76"/>
  <c r="AW56" i="76"/>
  <c r="AX56" i="76"/>
  <c r="AY56" i="76"/>
  <c r="AZ56" i="76"/>
  <c r="BA56" i="76"/>
  <c r="BB56" i="76"/>
  <c r="BC56" i="76"/>
  <c r="AV57" i="76"/>
  <c r="AW57" i="76"/>
  <c r="AX57" i="76"/>
  <c r="AY57" i="76"/>
  <c r="AZ57" i="76"/>
  <c r="BA57" i="76"/>
  <c r="BB57" i="76"/>
  <c r="BC57" i="76"/>
  <c r="AV58" i="76"/>
  <c r="AW58" i="76"/>
  <c r="AX58" i="76"/>
  <c r="AY58" i="76"/>
  <c r="AZ58" i="76"/>
  <c r="BA58" i="76"/>
  <c r="BB58" i="76"/>
  <c r="BC58" i="76"/>
  <c r="AV59" i="76"/>
  <c r="AW59" i="76"/>
  <c r="AX59" i="76"/>
  <c r="AY59" i="76"/>
  <c r="AZ59" i="76"/>
  <c r="BA59" i="76"/>
  <c r="BB59" i="76"/>
  <c r="BC59" i="76"/>
  <c r="AV60" i="76"/>
  <c r="AW60" i="76"/>
  <c r="AX60" i="76"/>
  <c r="AY60" i="76"/>
  <c r="AZ60" i="76"/>
  <c r="BA60" i="76"/>
  <c r="BB60" i="76"/>
  <c r="BC60" i="76"/>
  <c r="AV61" i="76"/>
  <c r="AW61" i="76"/>
  <c r="AX61" i="76"/>
  <c r="AY61" i="76"/>
  <c r="AZ61" i="76"/>
  <c r="BA61" i="76"/>
  <c r="BB61" i="76"/>
  <c r="BC61" i="76"/>
  <c r="AV62" i="76"/>
  <c r="AW62" i="76"/>
  <c r="AX62" i="76"/>
  <c r="AY62" i="76"/>
  <c r="AZ62" i="76"/>
  <c r="BA62" i="76"/>
  <c r="BB62" i="76"/>
  <c r="BC62" i="76"/>
  <c r="AV63" i="76"/>
  <c r="AW63" i="76"/>
  <c r="AX63" i="76"/>
  <c r="AY63" i="76"/>
  <c r="AZ63" i="76"/>
  <c r="BA63" i="76"/>
  <c r="BB63" i="76"/>
  <c r="BC63" i="76"/>
  <c r="AV64" i="76"/>
  <c r="AW64" i="76"/>
  <c r="AX64" i="76"/>
  <c r="AY64" i="76"/>
  <c r="AZ64" i="76"/>
  <c r="BA64" i="76"/>
  <c r="BB64" i="76"/>
  <c r="BC64" i="76"/>
  <c r="AV5" i="77"/>
  <c r="AX5" i="77"/>
  <c r="AY5" i="77"/>
  <c r="AZ5" i="77"/>
  <c r="BA5" i="77"/>
  <c r="BB5" i="77"/>
  <c r="BC5" i="77"/>
  <c r="BD5" i="77"/>
  <c r="AV6" i="77"/>
  <c r="AX6" i="77"/>
  <c r="AY6" i="77"/>
  <c r="AZ6" i="77"/>
  <c r="BA6" i="77"/>
  <c r="BB6" i="77"/>
  <c r="BC6" i="77"/>
  <c r="BD6" i="77"/>
  <c r="AV7" i="77"/>
  <c r="AX7" i="77"/>
  <c r="AY7" i="77"/>
  <c r="AZ7" i="77"/>
  <c r="BA7" i="77"/>
  <c r="BB7" i="77"/>
  <c r="BC7" i="77"/>
  <c r="BD7" i="77"/>
  <c r="AV8" i="77"/>
  <c r="AX8" i="77"/>
  <c r="AY8" i="77"/>
  <c r="AZ8" i="77"/>
  <c r="BA8" i="77"/>
  <c r="BB8" i="77"/>
  <c r="BC8" i="77"/>
  <c r="BD8" i="77"/>
  <c r="AV9" i="77"/>
  <c r="AX9" i="77"/>
  <c r="AY9" i="77"/>
  <c r="AZ9" i="77"/>
  <c r="BA9" i="77"/>
  <c r="BB9" i="77"/>
  <c r="BC9" i="77"/>
  <c r="BD9" i="77"/>
  <c r="AV10" i="77"/>
  <c r="AX10" i="77"/>
  <c r="AY10" i="77"/>
  <c r="AZ10" i="77"/>
  <c r="BA10" i="77"/>
  <c r="BB10" i="77"/>
  <c r="BC10" i="77"/>
  <c r="BD10" i="77"/>
  <c r="AV11" i="77"/>
  <c r="AX11" i="77"/>
  <c r="AY11" i="77"/>
  <c r="AZ11" i="77"/>
  <c r="BA11" i="77"/>
  <c r="BB11" i="77"/>
  <c r="BC11" i="77"/>
  <c r="BD11" i="77"/>
  <c r="AV12" i="77"/>
  <c r="AX12" i="77"/>
  <c r="AY12" i="77"/>
  <c r="AZ12" i="77"/>
  <c r="BA12" i="77"/>
  <c r="BB12" i="77"/>
  <c r="BC12" i="77"/>
  <c r="BD12" i="77"/>
  <c r="AV13" i="77"/>
  <c r="AX13" i="77"/>
  <c r="AY13" i="77"/>
  <c r="AZ13" i="77"/>
  <c r="BA13" i="77"/>
  <c r="BB13" i="77"/>
  <c r="BC13" i="77"/>
  <c r="BD13" i="77"/>
  <c r="AV14" i="77"/>
  <c r="AX14" i="77"/>
  <c r="AY14" i="77"/>
  <c r="AZ14" i="77"/>
  <c r="BA14" i="77"/>
  <c r="BB14" i="77"/>
  <c r="BC14" i="77"/>
  <c r="BD14" i="77"/>
  <c r="AV15" i="77"/>
  <c r="AX15" i="77"/>
  <c r="AY15" i="77"/>
  <c r="AZ15" i="77"/>
  <c r="BA15" i="77"/>
  <c r="BB15" i="77"/>
  <c r="BC15" i="77"/>
  <c r="BD15" i="77"/>
  <c r="AV16" i="77"/>
  <c r="AX16" i="77"/>
  <c r="AY16" i="77"/>
  <c r="AZ16" i="77"/>
  <c r="BA16" i="77"/>
  <c r="BB16" i="77"/>
  <c r="BC16" i="77"/>
  <c r="BD16" i="77"/>
  <c r="AV17" i="77"/>
  <c r="AX17" i="77"/>
  <c r="AY17" i="77"/>
  <c r="AZ17" i="77"/>
  <c r="BA17" i="77"/>
  <c r="BB17" i="77"/>
  <c r="BC17" i="77"/>
  <c r="BD17" i="77"/>
  <c r="AV18" i="77"/>
  <c r="AX18" i="77"/>
  <c r="AY18" i="77"/>
  <c r="AZ18" i="77"/>
  <c r="BA18" i="77"/>
  <c r="BB18" i="77"/>
  <c r="BC18" i="77"/>
  <c r="BD18" i="77"/>
  <c r="AV19" i="77"/>
  <c r="AX19" i="77"/>
  <c r="AY19" i="77"/>
  <c r="AZ19" i="77"/>
  <c r="BA19" i="77"/>
  <c r="BB19" i="77"/>
  <c r="BC19" i="77"/>
  <c r="BD19" i="77"/>
  <c r="AV20" i="77"/>
  <c r="AX20" i="77"/>
  <c r="AY20" i="77"/>
  <c r="AZ20" i="77"/>
  <c r="BA20" i="77"/>
  <c r="BB20" i="77"/>
  <c r="BC20" i="77"/>
  <c r="BD20" i="77"/>
  <c r="AV21" i="77"/>
  <c r="AX21" i="77"/>
  <c r="AY21" i="77"/>
  <c r="AZ21" i="77"/>
  <c r="BA21" i="77"/>
  <c r="BB21" i="77"/>
  <c r="BC21" i="77"/>
  <c r="BD21" i="77"/>
  <c r="AV22" i="77"/>
  <c r="AX22" i="77"/>
  <c r="AY22" i="77"/>
  <c r="AZ22" i="77"/>
  <c r="BA22" i="77"/>
  <c r="BB22" i="77"/>
  <c r="BC22" i="77"/>
  <c r="BD22" i="77"/>
  <c r="AV23" i="77"/>
  <c r="AX23" i="77"/>
  <c r="AY23" i="77"/>
  <c r="AZ23" i="77"/>
  <c r="BA23" i="77"/>
  <c r="BB23" i="77"/>
  <c r="BC23" i="77"/>
  <c r="BD23" i="77"/>
  <c r="AV24" i="77"/>
  <c r="AX24" i="77"/>
  <c r="AY24" i="77"/>
  <c r="AZ24" i="77"/>
  <c r="BA24" i="77"/>
  <c r="BB24" i="77"/>
  <c r="BC24" i="77"/>
  <c r="BD24" i="77"/>
  <c r="AV25" i="77"/>
  <c r="AX25" i="77"/>
  <c r="AY25" i="77"/>
  <c r="AZ25" i="77"/>
  <c r="BA25" i="77"/>
  <c r="BB25" i="77"/>
  <c r="BC25" i="77"/>
  <c r="BD25" i="77"/>
  <c r="AV26" i="77"/>
  <c r="AX26" i="77"/>
  <c r="AY26" i="77"/>
  <c r="AZ26" i="77"/>
  <c r="BA26" i="77"/>
  <c r="BB26" i="77"/>
  <c r="BC26" i="77"/>
  <c r="BD26" i="77"/>
  <c r="AV27" i="77"/>
  <c r="AX27" i="77"/>
  <c r="AY27" i="77"/>
  <c r="AZ27" i="77"/>
  <c r="BA27" i="77"/>
  <c r="BB27" i="77"/>
  <c r="BC27" i="77"/>
  <c r="BD27" i="77"/>
  <c r="AV28" i="77"/>
  <c r="AX28" i="77"/>
  <c r="AY28" i="77"/>
  <c r="AZ28" i="77"/>
  <c r="BA28" i="77"/>
  <c r="BB28" i="77"/>
  <c r="BC28" i="77"/>
  <c r="BD28" i="77"/>
  <c r="AV29" i="77"/>
  <c r="AX29" i="77"/>
  <c r="AY29" i="77"/>
  <c r="AZ29" i="77"/>
  <c r="BA29" i="77"/>
  <c r="BB29" i="77"/>
  <c r="BC29" i="77"/>
  <c r="BD29" i="77"/>
  <c r="AV30" i="77"/>
  <c r="AX30" i="77"/>
  <c r="AY30" i="77"/>
  <c r="AZ30" i="77"/>
  <c r="BA30" i="77"/>
  <c r="BB30" i="77"/>
  <c r="BC30" i="77"/>
  <c r="BD30" i="77"/>
  <c r="AV31" i="77"/>
  <c r="AX31" i="77"/>
  <c r="AY31" i="77"/>
  <c r="AZ31" i="77"/>
  <c r="BA31" i="77"/>
  <c r="BB31" i="77"/>
  <c r="BC31" i="77"/>
  <c r="BD31" i="77"/>
  <c r="AV32" i="77"/>
  <c r="AX32" i="77"/>
  <c r="AY32" i="77"/>
  <c r="AZ32" i="77"/>
  <c r="BA32" i="77"/>
  <c r="BB32" i="77"/>
  <c r="BC32" i="77"/>
  <c r="BD32" i="77"/>
  <c r="AV33" i="77"/>
  <c r="AX33" i="77"/>
  <c r="AY33" i="77"/>
  <c r="AZ33" i="77"/>
  <c r="BA33" i="77"/>
  <c r="BB33" i="77"/>
  <c r="BC33" i="77"/>
  <c r="BD33" i="77"/>
  <c r="AV34" i="77"/>
  <c r="AX34" i="77"/>
  <c r="AY34" i="77"/>
  <c r="AZ34" i="77"/>
  <c r="BA34" i="77"/>
  <c r="BB34" i="77"/>
  <c r="BC34" i="77"/>
  <c r="BD34" i="77"/>
  <c r="AV35" i="77"/>
  <c r="AX35" i="77"/>
  <c r="AY35" i="77"/>
  <c r="AZ35" i="77"/>
  <c r="BA35" i="77"/>
  <c r="BB35" i="77"/>
  <c r="BC35" i="77"/>
  <c r="BD35" i="77"/>
  <c r="AV36" i="77"/>
  <c r="AX36" i="77"/>
  <c r="AY36" i="77"/>
  <c r="AZ36" i="77"/>
  <c r="BA36" i="77"/>
  <c r="BB36" i="77"/>
  <c r="BC36" i="77"/>
  <c r="BD36" i="77"/>
  <c r="AV37" i="77"/>
  <c r="AX37" i="77"/>
  <c r="AY37" i="77"/>
  <c r="AZ37" i="77"/>
  <c r="BA37" i="77"/>
  <c r="BB37" i="77"/>
  <c r="BC37" i="77"/>
  <c r="BD37" i="77"/>
  <c r="AV38" i="77"/>
  <c r="AX38" i="77"/>
  <c r="AY38" i="77"/>
  <c r="AZ38" i="77"/>
  <c r="BA38" i="77"/>
  <c r="BB38" i="77"/>
  <c r="BC38" i="77"/>
  <c r="BD38" i="77"/>
  <c r="AV39" i="77"/>
  <c r="AX39" i="77"/>
  <c r="AY39" i="77"/>
  <c r="AZ39" i="77"/>
  <c r="BA39" i="77"/>
  <c r="BB39" i="77"/>
  <c r="BC39" i="77"/>
  <c r="BD39" i="77"/>
  <c r="AV40" i="77"/>
  <c r="AX40" i="77"/>
  <c r="AY40" i="77"/>
  <c r="AZ40" i="77"/>
  <c r="BA40" i="77"/>
  <c r="BB40" i="77"/>
  <c r="BC40" i="77"/>
  <c r="BD40" i="77"/>
  <c r="AV41" i="77"/>
  <c r="AX41" i="77"/>
  <c r="AY41" i="77"/>
  <c r="AZ41" i="77"/>
  <c r="BA41" i="77"/>
  <c r="BB41" i="77"/>
  <c r="BC41" i="77"/>
  <c r="BD41" i="77"/>
  <c r="AV42" i="77"/>
  <c r="AX42" i="77"/>
  <c r="AY42" i="77"/>
  <c r="AZ42" i="77"/>
  <c r="BA42" i="77"/>
  <c r="BB42" i="77"/>
  <c r="BC42" i="77"/>
  <c r="BD42" i="77"/>
  <c r="AV43" i="77"/>
  <c r="AX43" i="77"/>
  <c r="AY43" i="77"/>
  <c r="AZ43" i="77"/>
  <c r="BA43" i="77"/>
  <c r="BB43" i="77"/>
  <c r="BC43" i="77"/>
  <c r="BD43" i="77"/>
  <c r="AV44" i="77"/>
  <c r="AX44" i="77"/>
  <c r="AY44" i="77"/>
  <c r="AZ44" i="77"/>
  <c r="BA44" i="77"/>
  <c r="BB44" i="77"/>
  <c r="BC44" i="77"/>
  <c r="BD44" i="77"/>
  <c r="AV45" i="77"/>
  <c r="AX45" i="77"/>
  <c r="AY45" i="77"/>
  <c r="AZ45" i="77"/>
  <c r="BA45" i="77"/>
  <c r="BB45" i="77"/>
  <c r="BC45" i="77"/>
  <c r="BD45" i="77"/>
  <c r="AV46" i="77"/>
  <c r="AX46" i="77"/>
  <c r="AY46" i="77"/>
  <c r="AZ46" i="77"/>
  <c r="BA46" i="77"/>
  <c r="BB46" i="77"/>
  <c r="BC46" i="77"/>
  <c r="BD46" i="77"/>
  <c r="AV47" i="77"/>
  <c r="AX47" i="77"/>
  <c r="AY47" i="77"/>
  <c r="AZ47" i="77"/>
  <c r="BA47" i="77"/>
  <c r="BB47" i="77"/>
  <c r="BC47" i="77"/>
  <c r="BD47" i="77"/>
  <c r="AV48" i="77"/>
  <c r="AX48" i="77"/>
  <c r="AY48" i="77"/>
  <c r="AZ48" i="77"/>
  <c r="BA48" i="77"/>
  <c r="BB48" i="77"/>
  <c r="BC48" i="77"/>
  <c r="BD48" i="77"/>
  <c r="AV49" i="77"/>
  <c r="AX49" i="77"/>
  <c r="AY49" i="77"/>
  <c r="AZ49" i="77"/>
  <c r="BA49" i="77"/>
  <c r="BB49" i="77"/>
  <c r="BC49" i="77"/>
  <c r="BD49" i="77"/>
  <c r="AV50" i="77"/>
  <c r="AX50" i="77"/>
  <c r="AY50" i="77"/>
  <c r="AZ50" i="77"/>
  <c r="BA50" i="77"/>
  <c r="BB50" i="77"/>
  <c r="BC50" i="77"/>
  <c r="BD50" i="77"/>
  <c r="AV51" i="77"/>
  <c r="AX51" i="77"/>
  <c r="AY51" i="77"/>
  <c r="AZ51" i="77"/>
  <c r="BA51" i="77"/>
  <c r="BB51" i="77"/>
  <c r="BC51" i="77"/>
  <c r="BD51" i="77"/>
  <c r="AV52" i="77"/>
  <c r="AX52" i="77"/>
  <c r="AY52" i="77"/>
  <c r="AZ52" i="77"/>
  <c r="BA52" i="77"/>
  <c r="BB52" i="77"/>
  <c r="BC52" i="77"/>
  <c r="BD52" i="77"/>
  <c r="AV53" i="77"/>
  <c r="AX53" i="77"/>
  <c r="AY53" i="77"/>
  <c r="AZ53" i="77"/>
  <c r="BA53" i="77"/>
  <c r="BB53" i="77"/>
  <c r="BC53" i="77"/>
  <c r="BD53" i="77"/>
  <c r="AV54" i="77"/>
  <c r="AX54" i="77"/>
  <c r="AY54" i="77"/>
  <c r="AZ54" i="77"/>
  <c r="BA54" i="77"/>
  <c r="BB54" i="77"/>
  <c r="BC54" i="77"/>
  <c r="BD54" i="77"/>
  <c r="AV55" i="77"/>
  <c r="AX55" i="77"/>
  <c r="AY55" i="77"/>
  <c r="AZ55" i="77"/>
  <c r="BA55" i="77"/>
  <c r="BB55" i="77"/>
  <c r="BC55" i="77"/>
  <c r="BD55" i="77"/>
  <c r="AV56" i="77"/>
  <c r="AX56" i="77"/>
  <c r="AY56" i="77"/>
  <c r="AZ56" i="77"/>
  <c r="BA56" i="77"/>
  <c r="BB56" i="77"/>
  <c r="BC56" i="77"/>
  <c r="BD56" i="77"/>
  <c r="AV57" i="77"/>
  <c r="AX57" i="77"/>
  <c r="AY57" i="77"/>
  <c r="AZ57" i="77"/>
  <c r="BA57" i="77"/>
  <c r="BB57" i="77"/>
  <c r="BC57" i="77"/>
  <c r="BD57" i="77"/>
  <c r="AV58" i="77"/>
  <c r="AX58" i="77"/>
  <c r="AY58" i="77"/>
  <c r="AZ58" i="77"/>
  <c r="BA58" i="77"/>
  <c r="BB58" i="77"/>
  <c r="BC58" i="77"/>
  <c r="BD58" i="77"/>
  <c r="AV59" i="77"/>
  <c r="AX59" i="77"/>
  <c r="AY59" i="77"/>
  <c r="AZ59" i="77"/>
  <c r="BA59" i="77"/>
  <c r="BB59" i="77"/>
  <c r="BC59" i="77"/>
  <c r="BD59" i="77"/>
  <c r="AV60" i="77"/>
  <c r="AX60" i="77"/>
  <c r="AY60" i="77"/>
  <c r="AZ60" i="77"/>
  <c r="BA60" i="77"/>
  <c r="BB60" i="77"/>
  <c r="BC60" i="77"/>
  <c r="BD60" i="77"/>
  <c r="AV61" i="77"/>
  <c r="AX61" i="77"/>
  <c r="AY61" i="77"/>
  <c r="AZ61" i="77"/>
  <c r="BA61" i="77"/>
  <c r="BB61" i="77"/>
  <c r="BC61" i="77"/>
  <c r="BD61" i="77"/>
  <c r="AV62" i="77"/>
  <c r="AX62" i="77"/>
  <c r="AY62" i="77"/>
  <c r="AZ62" i="77"/>
  <c r="BA62" i="77"/>
  <c r="BB62" i="77"/>
  <c r="BC62" i="77"/>
  <c r="BD62" i="77"/>
  <c r="AV63" i="77"/>
  <c r="AX63" i="77"/>
  <c r="AY63" i="77"/>
  <c r="AZ63" i="77"/>
  <c r="BA63" i="77"/>
  <c r="BB63" i="77"/>
  <c r="BC63" i="77"/>
  <c r="BD63" i="77"/>
  <c r="AV64" i="77"/>
  <c r="AX64" i="77"/>
  <c r="AY64" i="77"/>
  <c r="AZ64" i="77"/>
  <c r="BA64" i="77"/>
  <c r="BB64" i="77"/>
  <c r="BC64" i="77"/>
  <c r="BD64" i="77"/>
  <c r="AV5" i="71"/>
  <c r="AX5" i="71"/>
  <c r="AY5" i="71"/>
  <c r="AZ5" i="71"/>
  <c r="BA5" i="71"/>
  <c r="BB5" i="71"/>
  <c r="BC5" i="71"/>
  <c r="BD5" i="71"/>
  <c r="AV6" i="71"/>
  <c r="AX6" i="71"/>
  <c r="AY6" i="71"/>
  <c r="AZ6" i="71"/>
  <c r="BA6" i="71"/>
  <c r="BB6" i="71"/>
  <c r="BC6" i="71"/>
  <c r="BD6" i="71"/>
  <c r="AV7" i="71"/>
  <c r="AX7" i="71"/>
  <c r="AY7" i="71"/>
  <c r="AZ7" i="71"/>
  <c r="BA7" i="71"/>
  <c r="BB7" i="71"/>
  <c r="BC7" i="71"/>
  <c r="BD7" i="71"/>
  <c r="AV8" i="71"/>
  <c r="AX8" i="71"/>
  <c r="AY8" i="71"/>
  <c r="AZ8" i="71"/>
  <c r="BA8" i="71"/>
  <c r="BB8" i="71"/>
  <c r="BC8" i="71"/>
  <c r="BD8" i="71"/>
  <c r="AV9" i="71"/>
  <c r="AX9" i="71"/>
  <c r="AY9" i="71"/>
  <c r="AZ9" i="71"/>
  <c r="BA9" i="71"/>
  <c r="BB9" i="71"/>
  <c r="BC9" i="71"/>
  <c r="BD9" i="71"/>
  <c r="AV10" i="71"/>
  <c r="AX10" i="71"/>
  <c r="AY10" i="71"/>
  <c r="AZ10" i="71"/>
  <c r="BA10" i="71"/>
  <c r="BB10" i="71"/>
  <c r="BC10" i="71"/>
  <c r="BD10" i="71"/>
  <c r="AV11" i="71"/>
  <c r="AX11" i="71"/>
  <c r="AY11" i="71"/>
  <c r="AZ11" i="71"/>
  <c r="BA11" i="71"/>
  <c r="BB11" i="71"/>
  <c r="BC11" i="71"/>
  <c r="BD11" i="71"/>
  <c r="AV12" i="71"/>
  <c r="AX12" i="71"/>
  <c r="AY12" i="71"/>
  <c r="AZ12" i="71"/>
  <c r="BA12" i="71"/>
  <c r="BB12" i="71"/>
  <c r="BC12" i="71"/>
  <c r="BD12" i="71"/>
  <c r="AV13" i="71"/>
  <c r="AX13" i="71"/>
  <c r="AY13" i="71"/>
  <c r="AZ13" i="71"/>
  <c r="BA13" i="71"/>
  <c r="BB13" i="71"/>
  <c r="BC13" i="71"/>
  <c r="BD13" i="71"/>
  <c r="AV14" i="71"/>
  <c r="AX14" i="71"/>
  <c r="AY14" i="71"/>
  <c r="AZ14" i="71"/>
  <c r="BA14" i="71"/>
  <c r="BB14" i="71"/>
  <c r="BC14" i="71"/>
  <c r="BD14" i="71"/>
  <c r="AV15" i="71"/>
  <c r="AX15" i="71"/>
  <c r="AY15" i="71"/>
  <c r="AZ15" i="71"/>
  <c r="BA15" i="71"/>
  <c r="BB15" i="71"/>
  <c r="BC15" i="71"/>
  <c r="BD15" i="71"/>
  <c r="AV16" i="71"/>
  <c r="AX16" i="71"/>
  <c r="AY16" i="71"/>
  <c r="AZ16" i="71"/>
  <c r="BA16" i="71"/>
  <c r="BB16" i="71"/>
  <c r="BC16" i="71"/>
  <c r="BD16" i="71"/>
  <c r="AV17" i="71"/>
  <c r="AX17" i="71"/>
  <c r="AY17" i="71"/>
  <c r="AZ17" i="71"/>
  <c r="BA17" i="71"/>
  <c r="BB17" i="71"/>
  <c r="BC17" i="71"/>
  <c r="BD17" i="71"/>
  <c r="AV18" i="71"/>
  <c r="AX18" i="71"/>
  <c r="AY18" i="71"/>
  <c r="AZ18" i="71"/>
  <c r="BA18" i="71"/>
  <c r="BB18" i="71"/>
  <c r="BC18" i="71"/>
  <c r="BD18" i="71"/>
  <c r="AV19" i="71"/>
  <c r="AX19" i="71"/>
  <c r="AY19" i="71"/>
  <c r="AZ19" i="71"/>
  <c r="BA19" i="71"/>
  <c r="BB19" i="71"/>
  <c r="BC19" i="71"/>
  <c r="BD19" i="71"/>
  <c r="AV20" i="71"/>
  <c r="AX20" i="71"/>
  <c r="AY20" i="71"/>
  <c r="AZ20" i="71"/>
  <c r="BA20" i="71"/>
  <c r="BB20" i="71"/>
  <c r="BC20" i="71"/>
  <c r="BD20" i="71"/>
  <c r="AV21" i="71"/>
  <c r="AX21" i="71"/>
  <c r="AY21" i="71"/>
  <c r="AZ21" i="71"/>
  <c r="BA21" i="71"/>
  <c r="BB21" i="71"/>
  <c r="BC21" i="71"/>
  <c r="BD21" i="71"/>
  <c r="AV22" i="71"/>
  <c r="AX22" i="71"/>
  <c r="AY22" i="71"/>
  <c r="AZ22" i="71"/>
  <c r="BA22" i="71"/>
  <c r="BB22" i="71"/>
  <c r="BC22" i="71"/>
  <c r="BD22" i="71"/>
  <c r="AV23" i="71"/>
  <c r="AX23" i="71"/>
  <c r="AY23" i="71"/>
  <c r="AZ23" i="71"/>
  <c r="BA23" i="71"/>
  <c r="BB23" i="71"/>
  <c r="BC23" i="71"/>
  <c r="BD23" i="71"/>
  <c r="AV24" i="71"/>
  <c r="AX24" i="71"/>
  <c r="AY24" i="71"/>
  <c r="AZ24" i="71"/>
  <c r="BA24" i="71"/>
  <c r="BB24" i="71"/>
  <c r="BC24" i="71"/>
  <c r="BD24" i="71"/>
  <c r="AV25" i="71"/>
  <c r="AX25" i="71"/>
  <c r="AY25" i="71"/>
  <c r="AZ25" i="71"/>
  <c r="BA25" i="71"/>
  <c r="BB25" i="71"/>
  <c r="BC25" i="71"/>
  <c r="BD25" i="71"/>
  <c r="AV26" i="71"/>
  <c r="AX26" i="71"/>
  <c r="AY26" i="71"/>
  <c r="AZ26" i="71"/>
  <c r="BA26" i="71"/>
  <c r="BB26" i="71"/>
  <c r="BC26" i="71"/>
  <c r="BD26" i="71"/>
  <c r="AV27" i="71"/>
  <c r="AX27" i="71"/>
  <c r="AY27" i="71"/>
  <c r="AZ27" i="71"/>
  <c r="BA27" i="71"/>
  <c r="BB27" i="71"/>
  <c r="BC27" i="71"/>
  <c r="BD27" i="71"/>
  <c r="AV28" i="71"/>
  <c r="AX28" i="71"/>
  <c r="AY28" i="71"/>
  <c r="AZ28" i="71"/>
  <c r="BA28" i="71"/>
  <c r="BB28" i="71"/>
  <c r="BC28" i="71"/>
  <c r="BD28" i="71"/>
  <c r="AV29" i="71"/>
  <c r="AX29" i="71"/>
  <c r="AY29" i="71"/>
  <c r="AZ29" i="71"/>
  <c r="BA29" i="71"/>
  <c r="BB29" i="71"/>
  <c r="BC29" i="71"/>
  <c r="BD29" i="71"/>
  <c r="AV30" i="71"/>
  <c r="AX30" i="71"/>
  <c r="AY30" i="71"/>
  <c r="AZ30" i="71"/>
  <c r="BA30" i="71"/>
  <c r="BB30" i="71"/>
  <c r="BC30" i="71"/>
  <c r="BD30" i="71"/>
  <c r="AV31" i="71"/>
  <c r="AX31" i="71"/>
  <c r="AY31" i="71"/>
  <c r="AZ31" i="71"/>
  <c r="BA31" i="71"/>
  <c r="BB31" i="71"/>
  <c r="BC31" i="71"/>
  <c r="BD31" i="71"/>
  <c r="AV32" i="71"/>
  <c r="AX32" i="71"/>
  <c r="AY32" i="71"/>
  <c r="AZ32" i="71"/>
  <c r="BA32" i="71"/>
  <c r="BB32" i="71"/>
  <c r="BC32" i="71"/>
  <c r="BD32" i="71"/>
  <c r="AV33" i="71"/>
  <c r="AX33" i="71"/>
  <c r="AY33" i="71"/>
  <c r="AZ33" i="71"/>
  <c r="BA33" i="71"/>
  <c r="BB33" i="71"/>
  <c r="BC33" i="71"/>
  <c r="BD33" i="71"/>
  <c r="AV34" i="71"/>
  <c r="AX34" i="71"/>
  <c r="AY34" i="71"/>
  <c r="AZ34" i="71"/>
  <c r="BA34" i="71"/>
  <c r="BB34" i="71"/>
  <c r="BC34" i="71"/>
  <c r="BD34" i="71"/>
  <c r="AV35" i="71"/>
  <c r="AX35" i="71"/>
  <c r="AY35" i="71"/>
  <c r="AZ35" i="71"/>
  <c r="BA35" i="71"/>
  <c r="BB35" i="71"/>
  <c r="BC35" i="71"/>
  <c r="BD35" i="71"/>
  <c r="AV36" i="71"/>
  <c r="AX36" i="71"/>
  <c r="AY36" i="71"/>
  <c r="AZ36" i="71"/>
  <c r="BA36" i="71"/>
  <c r="BB36" i="71"/>
  <c r="BC36" i="71"/>
  <c r="BD36" i="71"/>
  <c r="AV37" i="71"/>
  <c r="AX37" i="71"/>
  <c r="AY37" i="71"/>
  <c r="AZ37" i="71"/>
  <c r="BA37" i="71"/>
  <c r="BB37" i="71"/>
  <c r="BC37" i="71"/>
  <c r="BD37" i="71"/>
  <c r="AV38" i="71"/>
  <c r="AX38" i="71"/>
  <c r="AY38" i="71"/>
  <c r="AZ38" i="71"/>
  <c r="BA38" i="71"/>
  <c r="BB38" i="71"/>
  <c r="BC38" i="71"/>
  <c r="BD38" i="71"/>
  <c r="AV39" i="71"/>
  <c r="AX39" i="71"/>
  <c r="AY39" i="71"/>
  <c r="AZ39" i="71"/>
  <c r="BA39" i="71"/>
  <c r="BB39" i="71"/>
  <c r="BC39" i="71"/>
  <c r="BD39" i="71"/>
  <c r="AV40" i="71"/>
  <c r="AX40" i="71"/>
  <c r="AY40" i="71"/>
  <c r="AZ40" i="71"/>
  <c r="BA40" i="71"/>
  <c r="BB40" i="71"/>
  <c r="BC40" i="71"/>
  <c r="BD40" i="71"/>
  <c r="AV41" i="71"/>
  <c r="AX41" i="71"/>
  <c r="AY41" i="71"/>
  <c r="AZ41" i="71"/>
  <c r="BA41" i="71"/>
  <c r="BB41" i="71"/>
  <c r="BC41" i="71"/>
  <c r="BD41" i="71"/>
  <c r="AV42" i="71"/>
  <c r="AX42" i="71"/>
  <c r="AY42" i="71"/>
  <c r="AZ42" i="71"/>
  <c r="BA42" i="71"/>
  <c r="BB42" i="71"/>
  <c r="BC42" i="71"/>
  <c r="BD42" i="71"/>
  <c r="AV43" i="71"/>
  <c r="AX43" i="71"/>
  <c r="AY43" i="71"/>
  <c r="AZ43" i="71"/>
  <c r="BA43" i="71"/>
  <c r="BB43" i="71"/>
  <c r="BC43" i="71"/>
  <c r="BD43" i="71"/>
  <c r="AV44" i="71"/>
  <c r="AX44" i="71"/>
  <c r="AY44" i="71"/>
  <c r="AZ44" i="71"/>
  <c r="BA44" i="71"/>
  <c r="BB44" i="71"/>
  <c r="BC44" i="71"/>
  <c r="BD44" i="71"/>
  <c r="AV45" i="71"/>
  <c r="AX45" i="71"/>
  <c r="AY45" i="71"/>
  <c r="AZ45" i="71"/>
  <c r="BA45" i="71"/>
  <c r="BB45" i="71"/>
  <c r="BC45" i="71"/>
  <c r="BD45" i="71"/>
  <c r="AV46" i="71"/>
  <c r="AX46" i="71"/>
  <c r="AY46" i="71"/>
  <c r="AZ46" i="71"/>
  <c r="BA46" i="71"/>
  <c r="BB46" i="71"/>
  <c r="BC46" i="71"/>
  <c r="BD46" i="71"/>
  <c r="AV47" i="71"/>
  <c r="AX47" i="71"/>
  <c r="AY47" i="71"/>
  <c r="AZ47" i="71"/>
  <c r="BA47" i="71"/>
  <c r="BB47" i="71"/>
  <c r="BC47" i="71"/>
  <c r="BD47" i="71"/>
  <c r="AV48" i="71"/>
  <c r="AX48" i="71"/>
  <c r="AY48" i="71"/>
  <c r="AZ48" i="71"/>
  <c r="BA48" i="71"/>
  <c r="BB48" i="71"/>
  <c r="BC48" i="71"/>
  <c r="BD48" i="71"/>
  <c r="AV49" i="71"/>
  <c r="AX49" i="71"/>
  <c r="AY49" i="71"/>
  <c r="AZ49" i="71"/>
  <c r="BA49" i="71"/>
  <c r="BB49" i="71"/>
  <c r="BC49" i="71"/>
  <c r="BD49" i="71"/>
  <c r="AV50" i="71"/>
  <c r="AX50" i="71"/>
  <c r="AY50" i="71"/>
  <c r="AZ50" i="71"/>
  <c r="BA50" i="71"/>
  <c r="BB50" i="71"/>
  <c r="BC50" i="71"/>
  <c r="BD50" i="71"/>
  <c r="AV51" i="71"/>
  <c r="AX51" i="71"/>
  <c r="AY51" i="71"/>
  <c r="AZ51" i="71"/>
  <c r="BA51" i="71"/>
  <c r="BB51" i="71"/>
  <c r="BC51" i="71"/>
  <c r="BD51" i="71"/>
  <c r="AV52" i="71"/>
  <c r="AX52" i="71"/>
  <c r="AY52" i="71"/>
  <c r="AZ52" i="71"/>
  <c r="BA52" i="71"/>
  <c r="BB52" i="71"/>
  <c r="BC52" i="71"/>
  <c r="BD52" i="71"/>
  <c r="AV53" i="71"/>
  <c r="AX53" i="71"/>
  <c r="AY53" i="71"/>
  <c r="AZ53" i="71"/>
  <c r="BA53" i="71"/>
  <c r="BB53" i="71"/>
  <c r="BC53" i="71"/>
  <c r="BD53" i="71"/>
  <c r="AV54" i="71"/>
  <c r="AX54" i="71"/>
  <c r="AY54" i="71"/>
  <c r="AZ54" i="71"/>
  <c r="BA54" i="71"/>
  <c r="BB54" i="71"/>
  <c r="BC54" i="71"/>
  <c r="BD54" i="71"/>
  <c r="AV55" i="71"/>
  <c r="AX55" i="71"/>
  <c r="AY55" i="71"/>
  <c r="AZ55" i="71"/>
  <c r="BA55" i="71"/>
  <c r="BB55" i="71"/>
  <c r="BC55" i="71"/>
  <c r="BD55" i="71"/>
  <c r="AV56" i="71"/>
  <c r="AX56" i="71"/>
  <c r="AY56" i="71"/>
  <c r="AZ56" i="71"/>
  <c r="BA56" i="71"/>
  <c r="BB56" i="71"/>
  <c r="BC56" i="71"/>
  <c r="BD56" i="71"/>
  <c r="AV57" i="71"/>
  <c r="AX57" i="71"/>
  <c r="AY57" i="71"/>
  <c r="AZ57" i="71"/>
  <c r="BA57" i="71"/>
  <c r="BB57" i="71"/>
  <c r="BC57" i="71"/>
  <c r="BD57" i="71"/>
  <c r="AV58" i="71"/>
  <c r="AX58" i="71"/>
  <c r="AY58" i="71"/>
  <c r="AZ58" i="71"/>
  <c r="BA58" i="71"/>
  <c r="BB58" i="71"/>
  <c r="BC58" i="71"/>
  <c r="BD58" i="71"/>
  <c r="AV59" i="71"/>
  <c r="AX59" i="71"/>
  <c r="AY59" i="71"/>
  <c r="AZ59" i="71"/>
  <c r="BA59" i="71"/>
  <c r="BB59" i="71"/>
  <c r="BC59" i="71"/>
  <c r="BD59" i="71"/>
  <c r="AV60" i="71"/>
  <c r="AX60" i="71"/>
  <c r="AY60" i="71"/>
  <c r="AZ60" i="71"/>
  <c r="BA60" i="71"/>
  <c r="BB60" i="71"/>
  <c r="BC60" i="71"/>
  <c r="BD60" i="71"/>
  <c r="AV61" i="71"/>
  <c r="AX61" i="71"/>
  <c r="AY61" i="71"/>
  <c r="AZ61" i="71"/>
  <c r="BA61" i="71"/>
  <c r="BB61" i="71"/>
  <c r="BC61" i="71"/>
  <c r="BD61" i="71"/>
  <c r="AV62" i="71"/>
  <c r="AX62" i="71"/>
  <c r="AY62" i="71"/>
  <c r="AZ62" i="71"/>
  <c r="BA62" i="71"/>
  <c r="BB62" i="71"/>
  <c r="BC62" i="71"/>
  <c r="BD62" i="71"/>
  <c r="AV63" i="71"/>
  <c r="AX63" i="71"/>
  <c r="AY63" i="71"/>
  <c r="AZ63" i="71"/>
  <c r="BA63" i="71"/>
  <c r="BB63" i="71"/>
  <c r="BC63" i="71"/>
  <c r="BD63" i="71"/>
  <c r="AV64" i="71"/>
  <c r="AX64" i="71"/>
  <c r="AY64" i="71"/>
  <c r="AZ64" i="71"/>
  <c r="BA64" i="71"/>
  <c r="BB64" i="71"/>
  <c r="BC64" i="71"/>
  <c r="BD64" i="71"/>
  <c r="AV5" i="78"/>
  <c r="AX5" i="78"/>
  <c r="AY5" i="78"/>
  <c r="AZ5" i="78"/>
  <c r="BA5" i="78"/>
  <c r="BB5" i="78"/>
  <c r="BC5" i="78"/>
  <c r="BD5" i="78"/>
  <c r="AV6" i="78"/>
  <c r="AX6" i="78"/>
  <c r="AY6" i="78"/>
  <c r="AZ6" i="78"/>
  <c r="BA6" i="78"/>
  <c r="BB6" i="78"/>
  <c r="BC6" i="78"/>
  <c r="BD6" i="78"/>
  <c r="AV7" i="78"/>
  <c r="AX7" i="78"/>
  <c r="AY7" i="78"/>
  <c r="AZ7" i="78"/>
  <c r="BA7" i="78"/>
  <c r="BB7" i="78"/>
  <c r="BC7" i="78"/>
  <c r="BD7" i="78"/>
  <c r="AV8" i="78"/>
  <c r="AX8" i="78"/>
  <c r="AY8" i="78"/>
  <c r="AZ8" i="78"/>
  <c r="BA8" i="78"/>
  <c r="BB8" i="78"/>
  <c r="BC8" i="78"/>
  <c r="BD8" i="78"/>
  <c r="AV9" i="78"/>
  <c r="AX9" i="78"/>
  <c r="AY9" i="78"/>
  <c r="AZ9" i="78"/>
  <c r="BA9" i="78"/>
  <c r="BB9" i="78"/>
  <c r="BC9" i="78"/>
  <c r="BD9" i="78"/>
  <c r="AV10" i="78"/>
  <c r="AX10" i="78"/>
  <c r="AY10" i="78"/>
  <c r="AZ10" i="78"/>
  <c r="BA10" i="78"/>
  <c r="BB10" i="78"/>
  <c r="BC10" i="78"/>
  <c r="BD10" i="78"/>
  <c r="AV11" i="78"/>
  <c r="AX11" i="78"/>
  <c r="AY11" i="78"/>
  <c r="AZ11" i="78"/>
  <c r="BA11" i="78"/>
  <c r="BB11" i="78"/>
  <c r="BC11" i="78"/>
  <c r="BD11" i="78"/>
  <c r="AV12" i="78"/>
  <c r="AX12" i="78"/>
  <c r="AY12" i="78"/>
  <c r="AZ12" i="78"/>
  <c r="BA12" i="78"/>
  <c r="BB12" i="78"/>
  <c r="BC12" i="78"/>
  <c r="BD12" i="78"/>
  <c r="AV13" i="78"/>
  <c r="AX13" i="78"/>
  <c r="AY13" i="78"/>
  <c r="AZ13" i="78"/>
  <c r="BA13" i="78"/>
  <c r="BB13" i="78"/>
  <c r="BC13" i="78"/>
  <c r="BD13" i="78"/>
  <c r="AV14" i="78"/>
  <c r="AX14" i="78"/>
  <c r="AY14" i="78"/>
  <c r="AZ14" i="78"/>
  <c r="BA14" i="78"/>
  <c r="BB14" i="78"/>
  <c r="BC14" i="78"/>
  <c r="BD14" i="78"/>
  <c r="AV15" i="78"/>
  <c r="AX15" i="78"/>
  <c r="AY15" i="78"/>
  <c r="AZ15" i="78"/>
  <c r="BA15" i="78"/>
  <c r="BB15" i="78"/>
  <c r="BC15" i="78"/>
  <c r="BD15" i="78"/>
  <c r="AV16" i="78"/>
  <c r="AX16" i="78"/>
  <c r="AY16" i="78"/>
  <c r="AZ16" i="78"/>
  <c r="BA16" i="78"/>
  <c r="BB16" i="78"/>
  <c r="BC16" i="78"/>
  <c r="BD16" i="78"/>
  <c r="AV17" i="78"/>
  <c r="AX17" i="78"/>
  <c r="AY17" i="78"/>
  <c r="AZ17" i="78"/>
  <c r="BA17" i="78"/>
  <c r="BB17" i="78"/>
  <c r="BC17" i="78"/>
  <c r="BD17" i="78"/>
  <c r="AV18" i="78"/>
  <c r="AX18" i="78"/>
  <c r="AY18" i="78"/>
  <c r="AZ18" i="78"/>
  <c r="BA18" i="78"/>
  <c r="BB18" i="78"/>
  <c r="BC18" i="78"/>
  <c r="BD18" i="78"/>
  <c r="AV19" i="78"/>
  <c r="AX19" i="78"/>
  <c r="AY19" i="78"/>
  <c r="AZ19" i="78"/>
  <c r="BA19" i="78"/>
  <c r="BB19" i="78"/>
  <c r="BC19" i="78"/>
  <c r="BD19" i="78"/>
  <c r="AV20" i="78"/>
  <c r="AX20" i="78"/>
  <c r="AY20" i="78"/>
  <c r="AZ20" i="78"/>
  <c r="BA20" i="78"/>
  <c r="BB20" i="78"/>
  <c r="BC20" i="78"/>
  <c r="BD20" i="78"/>
  <c r="AV21" i="78"/>
  <c r="AX21" i="78"/>
  <c r="AY21" i="78"/>
  <c r="AZ21" i="78"/>
  <c r="BA21" i="78"/>
  <c r="BB21" i="78"/>
  <c r="BC21" i="78"/>
  <c r="BD21" i="78"/>
  <c r="AV22" i="78"/>
  <c r="AX22" i="78"/>
  <c r="AY22" i="78"/>
  <c r="AZ22" i="78"/>
  <c r="BA22" i="78"/>
  <c r="BB22" i="78"/>
  <c r="BC22" i="78"/>
  <c r="BD22" i="78"/>
  <c r="AV23" i="78"/>
  <c r="AX23" i="78"/>
  <c r="AY23" i="78"/>
  <c r="AZ23" i="78"/>
  <c r="BA23" i="78"/>
  <c r="BB23" i="78"/>
  <c r="BC23" i="78"/>
  <c r="BD23" i="78"/>
  <c r="AV24" i="78"/>
  <c r="AX24" i="78"/>
  <c r="AY24" i="78"/>
  <c r="AZ24" i="78"/>
  <c r="BA24" i="78"/>
  <c r="BB24" i="78"/>
  <c r="BC24" i="78"/>
  <c r="BD24" i="78"/>
  <c r="AV25" i="78"/>
  <c r="AX25" i="78"/>
  <c r="AY25" i="78"/>
  <c r="AZ25" i="78"/>
  <c r="BA25" i="78"/>
  <c r="BB25" i="78"/>
  <c r="BC25" i="78"/>
  <c r="BD25" i="78"/>
  <c r="AV26" i="78"/>
  <c r="AX26" i="78"/>
  <c r="AY26" i="78"/>
  <c r="AZ26" i="78"/>
  <c r="BA26" i="78"/>
  <c r="BB26" i="78"/>
  <c r="BC26" i="78"/>
  <c r="BD26" i="78"/>
  <c r="AV27" i="78"/>
  <c r="AX27" i="78"/>
  <c r="AY27" i="78"/>
  <c r="AZ27" i="78"/>
  <c r="BA27" i="78"/>
  <c r="BB27" i="78"/>
  <c r="BC27" i="78"/>
  <c r="BD27" i="78"/>
  <c r="AV28" i="78"/>
  <c r="AX28" i="78"/>
  <c r="AY28" i="78"/>
  <c r="AZ28" i="78"/>
  <c r="BA28" i="78"/>
  <c r="BB28" i="78"/>
  <c r="BC28" i="78"/>
  <c r="BD28" i="78"/>
  <c r="AV29" i="78"/>
  <c r="AX29" i="78"/>
  <c r="AY29" i="78"/>
  <c r="AZ29" i="78"/>
  <c r="BA29" i="78"/>
  <c r="BB29" i="78"/>
  <c r="BC29" i="78"/>
  <c r="BD29" i="78"/>
  <c r="AV30" i="78"/>
  <c r="AX30" i="78"/>
  <c r="AY30" i="78"/>
  <c r="AZ30" i="78"/>
  <c r="BA30" i="78"/>
  <c r="BB30" i="78"/>
  <c r="BC30" i="78"/>
  <c r="BD30" i="78"/>
  <c r="AV31" i="78"/>
  <c r="AX31" i="78"/>
  <c r="AY31" i="78"/>
  <c r="AZ31" i="78"/>
  <c r="BA31" i="78"/>
  <c r="BB31" i="78"/>
  <c r="BC31" i="78"/>
  <c r="BD31" i="78"/>
  <c r="AV32" i="78"/>
  <c r="AX32" i="78"/>
  <c r="AY32" i="78"/>
  <c r="AZ32" i="78"/>
  <c r="BA32" i="78"/>
  <c r="BB32" i="78"/>
  <c r="BC32" i="78"/>
  <c r="BD32" i="78"/>
  <c r="AV33" i="78"/>
  <c r="AX33" i="78"/>
  <c r="AY33" i="78"/>
  <c r="AZ33" i="78"/>
  <c r="BA33" i="78"/>
  <c r="BB33" i="78"/>
  <c r="BC33" i="78"/>
  <c r="BD33" i="78"/>
  <c r="AV34" i="78"/>
  <c r="AX34" i="78"/>
  <c r="AY34" i="78"/>
  <c r="AZ34" i="78"/>
  <c r="BA34" i="78"/>
  <c r="BB34" i="78"/>
  <c r="BC34" i="78"/>
  <c r="BD34" i="78"/>
  <c r="AV35" i="78"/>
  <c r="AX35" i="78"/>
  <c r="AY35" i="78"/>
  <c r="AZ35" i="78"/>
  <c r="BA35" i="78"/>
  <c r="BB35" i="78"/>
  <c r="BC35" i="78"/>
  <c r="BD35" i="78"/>
  <c r="AV36" i="78"/>
  <c r="AX36" i="78"/>
  <c r="AY36" i="78"/>
  <c r="AZ36" i="78"/>
  <c r="BA36" i="78"/>
  <c r="BB36" i="78"/>
  <c r="BC36" i="78"/>
  <c r="BD36" i="78"/>
  <c r="AV37" i="78"/>
  <c r="AX37" i="78"/>
  <c r="AY37" i="78"/>
  <c r="AZ37" i="78"/>
  <c r="BA37" i="78"/>
  <c r="BB37" i="78"/>
  <c r="BC37" i="78"/>
  <c r="BD37" i="78"/>
  <c r="AV38" i="78"/>
  <c r="AX38" i="78"/>
  <c r="AY38" i="78"/>
  <c r="AZ38" i="78"/>
  <c r="BA38" i="78"/>
  <c r="BB38" i="78"/>
  <c r="BC38" i="78"/>
  <c r="BD38" i="78"/>
  <c r="AV39" i="78"/>
  <c r="AX39" i="78"/>
  <c r="AY39" i="78"/>
  <c r="AZ39" i="78"/>
  <c r="BA39" i="78"/>
  <c r="BB39" i="78"/>
  <c r="BC39" i="78"/>
  <c r="BD39" i="78"/>
  <c r="AV40" i="78"/>
  <c r="AX40" i="78"/>
  <c r="AY40" i="78"/>
  <c r="AZ40" i="78"/>
  <c r="BA40" i="78"/>
  <c r="BB40" i="78"/>
  <c r="BC40" i="78"/>
  <c r="BD40" i="78"/>
  <c r="AV41" i="78"/>
  <c r="AX41" i="78"/>
  <c r="AY41" i="78"/>
  <c r="AZ41" i="78"/>
  <c r="BA41" i="78"/>
  <c r="BB41" i="78"/>
  <c r="BC41" i="78"/>
  <c r="BD41" i="78"/>
  <c r="AV42" i="78"/>
  <c r="AX42" i="78"/>
  <c r="AY42" i="78"/>
  <c r="AZ42" i="78"/>
  <c r="BA42" i="78"/>
  <c r="BB42" i="78"/>
  <c r="BC42" i="78"/>
  <c r="BD42" i="78"/>
  <c r="AV43" i="78"/>
  <c r="AX43" i="78"/>
  <c r="AY43" i="78"/>
  <c r="AZ43" i="78"/>
  <c r="BA43" i="78"/>
  <c r="BB43" i="78"/>
  <c r="BC43" i="78"/>
  <c r="BD43" i="78"/>
  <c r="AV44" i="78"/>
  <c r="AX44" i="78"/>
  <c r="AY44" i="78"/>
  <c r="AZ44" i="78"/>
  <c r="BA44" i="78"/>
  <c r="BB44" i="78"/>
  <c r="BC44" i="78"/>
  <c r="BD44" i="78"/>
  <c r="AV45" i="78"/>
  <c r="AX45" i="78"/>
  <c r="AY45" i="78"/>
  <c r="AZ45" i="78"/>
  <c r="BA45" i="78"/>
  <c r="BB45" i="78"/>
  <c r="BC45" i="78"/>
  <c r="BD45" i="78"/>
  <c r="AV46" i="78"/>
  <c r="AX46" i="78"/>
  <c r="AY46" i="78"/>
  <c r="AZ46" i="78"/>
  <c r="BA46" i="78"/>
  <c r="BB46" i="78"/>
  <c r="BC46" i="78"/>
  <c r="BD46" i="78"/>
  <c r="AV47" i="78"/>
  <c r="AX47" i="78"/>
  <c r="AY47" i="78"/>
  <c r="AZ47" i="78"/>
  <c r="BA47" i="78"/>
  <c r="BB47" i="78"/>
  <c r="BC47" i="78"/>
  <c r="BD47" i="78"/>
  <c r="AV48" i="78"/>
  <c r="AX48" i="78"/>
  <c r="AY48" i="78"/>
  <c r="AZ48" i="78"/>
  <c r="BA48" i="78"/>
  <c r="BB48" i="78"/>
  <c r="BC48" i="78"/>
  <c r="BD48" i="78"/>
  <c r="AV49" i="78"/>
  <c r="AX49" i="78"/>
  <c r="AY49" i="78"/>
  <c r="AZ49" i="78"/>
  <c r="BA49" i="78"/>
  <c r="BB49" i="78"/>
  <c r="BC49" i="78"/>
  <c r="BD49" i="78"/>
  <c r="AV50" i="78"/>
  <c r="AX50" i="78"/>
  <c r="AY50" i="78"/>
  <c r="AZ50" i="78"/>
  <c r="BA50" i="78"/>
  <c r="BB50" i="78"/>
  <c r="BC50" i="78"/>
  <c r="BD50" i="78"/>
  <c r="AV51" i="78"/>
  <c r="AX51" i="78"/>
  <c r="AY51" i="78"/>
  <c r="AZ51" i="78"/>
  <c r="BA51" i="78"/>
  <c r="BB51" i="78"/>
  <c r="BC51" i="78"/>
  <c r="BD51" i="78"/>
  <c r="AV52" i="78"/>
  <c r="AX52" i="78"/>
  <c r="AY52" i="78"/>
  <c r="AZ52" i="78"/>
  <c r="BA52" i="78"/>
  <c r="BB52" i="78"/>
  <c r="BC52" i="78"/>
  <c r="BD52" i="78"/>
  <c r="AV53" i="78"/>
  <c r="AX53" i="78"/>
  <c r="AY53" i="78"/>
  <c r="AZ53" i="78"/>
  <c r="BA53" i="78"/>
  <c r="BB53" i="78"/>
  <c r="BC53" i="78"/>
  <c r="BD53" i="78"/>
  <c r="AV54" i="78"/>
  <c r="AX54" i="78"/>
  <c r="AY54" i="78"/>
  <c r="AZ54" i="78"/>
  <c r="BA54" i="78"/>
  <c r="BB54" i="78"/>
  <c r="BC54" i="78"/>
  <c r="BD54" i="78"/>
  <c r="AV55" i="78"/>
  <c r="AX55" i="78"/>
  <c r="AY55" i="78"/>
  <c r="AZ55" i="78"/>
  <c r="BA55" i="78"/>
  <c r="BB55" i="78"/>
  <c r="BC55" i="78"/>
  <c r="BD55" i="78"/>
  <c r="AV56" i="78"/>
  <c r="AX56" i="78"/>
  <c r="AY56" i="78"/>
  <c r="AZ56" i="78"/>
  <c r="BA56" i="78"/>
  <c r="BB56" i="78"/>
  <c r="BC56" i="78"/>
  <c r="BD56" i="78"/>
  <c r="AV57" i="78"/>
  <c r="AX57" i="78"/>
  <c r="AY57" i="78"/>
  <c r="AZ57" i="78"/>
  <c r="BA57" i="78"/>
  <c r="BB57" i="78"/>
  <c r="BC57" i="78"/>
  <c r="BD57" i="78"/>
  <c r="AV58" i="78"/>
  <c r="AX58" i="78"/>
  <c r="AY58" i="78"/>
  <c r="AZ58" i="78"/>
  <c r="BA58" i="78"/>
  <c r="BB58" i="78"/>
  <c r="BC58" i="78"/>
  <c r="BD58" i="78"/>
  <c r="AV59" i="78"/>
  <c r="AX59" i="78"/>
  <c r="AY59" i="78"/>
  <c r="AZ59" i="78"/>
  <c r="BA59" i="78"/>
  <c r="BB59" i="78"/>
  <c r="BC59" i="78"/>
  <c r="BD59" i="78"/>
  <c r="AV60" i="78"/>
  <c r="AX60" i="78"/>
  <c r="AY60" i="78"/>
  <c r="AZ60" i="78"/>
  <c r="BA60" i="78"/>
  <c r="BB60" i="78"/>
  <c r="BC60" i="78"/>
  <c r="BD60" i="78"/>
  <c r="AV61" i="78"/>
  <c r="AX61" i="78"/>
  <c r="AY61" i="78"/>
  <c r="AZ61" i="78"/>
  <c r="BA61" i="78"/>
  <c r="BB61" i="78"/>
  <c r="BC61" i="78"/>
  <c r="BD61" i="78"/>
  <c r="AV62" i="78"/>
  <c r="AX62" i="78"/>
  <c r="AY62" i="78"/>
  <c r="AZ62" i="78"/>
  <c r="BA62" i="78"/>
  <c r="BB62" i="78"/>
  <c r="BC62" i="78"/>
  <c r="BD62" i="78"/>
  <c r="AV63" i="78"/>
  <c r="AX63" i="78"/>
  <c r="AY63" i="78"/>
  <c r="AZ63" i="78"/>
  <c r="BA63" i="78"/>
  <c r="BB63" i="78"/>
  <c r="BC63" i="78"/>
  <c r="BD63" i="78"/>
  <c r="AV64" i="78"/>
  <c r="AX64" i="78"/>
  <c r="AY64" i="78"/>
  <c r="AZ64" i="78"/>
  <c r="BA64" i="78"/>
  <c r="BB64" i="78"/>
  <c r="BC64" i="78"/>
  <c r="BD64" i="78"/>
  <c r="AV47" i="79"/>
  <c r="AX47" i="79"/>
  <c r="AY47" i="79"/>
  <c r="AZ47" i="79"/>
  <c r="BA47" i="79"/>
  <c r="BB47" i="79"/>
  <c r="BC47" i="79"/>
  <c r="BD47" i="79"/>
  <c r="AV48" i="79"/>
  <c r="AX48" i="79"/>
  <c r="AY48" i="79"/>
  <c r="AZ48" i="79"/>
  <c r="BA48" i="79"/>
  <c r="BB48" i="79"/>
  <c r="BC48" i="79"/>
  <c r="BD48" i="79"/>
  <c r="AV49" i="79"/>
  <c r="AX49" i="79"/>
  <c r="AY49" i="79"/>
  <c r="AZ49" i="79"/>
  <c r="BA49" i="79"/>
  <c r="BB49" i="79"/>
  <c r="BC49" i="79"/>
  <c r="BD49" i="79"/>
  <c r="AV50" i="79"/>
  <c r="AX50" i="79"/>
  <c r="AY50" i="79"/>
  <c r="AZ50" i="79"/>
  <c r="BA50" i="79"/>
  <c r="BB50" i="79"/>
  <c r="BC50" i="79"/>
  <c r="BD50" i="79"/>
  <c r="AV51" i="79"/>
  <c r="AX51" i="79"/>
  <c r="AY51" i="79"/>
  <c r="AZ51" i="79"/>
  <c r="BA51" i="79"/>
  <c r="BB51" i="79"/>
  <c r="BC51" i="79"/>
  <c r="BD51" i="79"/>
  <c r="AV52" i="79"/>
  <c r="AX52" i="79"/>
  <c r="AY52" i="79"/>
  <c r="AZ52" i="79"/>
  <c r="BA52" i="79"/>
  <c r="BB52" i="79"/>
  <c r="BC52" i="79"/>
  <c r="BD52" i="79"/>
  <c r="AV53" i="79"/>
  <c r="AX53" i="79"/>
  <c r="AY53" i="79"/>
  <c r="AZ53" i="79"/>
  <c r="BA53" i="79"/>
  <c r="BB53" i="79"/>
  <c r="BC53" i="79"/>
  <c r="BD53" i="79"/>
  <c r="AV54" i="79"/>
  <c r="AX54" i="79"/>
  <c r="AY54" i="79"/>
  <c r="AZ54" i="79"/>
  <c r="BA54" i="79"/>
  <c r="BB54" i="79"/>
  <c r="BC54" i="79"/>
  <c r="BD54" i="79"/>
  <c r="AV55" i="79"/>
  <c r="AX55" i="79"/>
  <c r="AY55" i="79"/>
  <c r="AZ55" i="79"/>
  <c r="BA55" i="79"/>
  <c r="BB55" i="79"/>
  <c r="BC55" i="79"/>
  <c r="BD55" i="79"/>
  <c r="AV56" i="79"/>
  <c r="AX56" i="79"/>
  <c r="AY56" i="79"/>
  <c r="AZ56" i="79"/>
  <c r="BA56" i="79"/>
  <c r="BB56" i="79"/>
  <c r="BC56" i="79"/>
  <c r="BD56" i="79"/>
  <c r="AV57" i="79"/>
  <c r="AX57" i="79"/>
  <c r="AY57" i="79"/>
  <c r="AZ57" i="79"/>
  <c r="BA57" i="79"/>
  <c r="BB57" i="79"/>
  <c r="BC57" i="79"/>
  <c r="BD57" i="79"/>
  <c r="AV58" i="79"/>
  <c r="AX58" i="79"/>
  <c r="AY58" i="79"/>
  <c r="AZ58" i="79"/>
  <c r="BA58" i="79"/>
  <c r="BB58" i="79"/>
  <c r="BC58" i="79"/>
  <c r="BD58" i="79"/>
  <c r="AV59" i="79"/>
  <c r="AX59" i="79"/>
  <c r="AY59" i="79"/>
  <c r="AZ59" i="79"/>
  <c r="BA59" i="79"/>
  <c r="BB59" i="79"/>
  <c r="BC59" i="79"/>
  <c r="BD59" i="79"/>
  <c r="AV60" i="79"/>
  <c r="AX60" i="79"/>
  <c r="AY60" i="79"/>
  <c r="AZ60" i="79"/>
  <c r="BA60" i="79"/>
  <c r="BB60" i="79"/>
  <c r="BC60" i="79"/>
  <c r="BD60" i="79"/>
  <c r="AV61" i="79"/>
  <c r="AX61" i="79"/>
  <c r="AY61" i="79"/>
  <c r="AZ61" i="79"/>
  <c r="BA61" i="79"/>
  <c r="BB61" i="79"/>
  <c r="BC61" i="79"/>
  <c r="BD61" i="79"/>
  <c r="AV62" i="79"/>
  <c r="AX62" i="79"/>
  <c r="AY62" i="79"/>
  <c r="AZ62" i="79"/>
  <c r="BA62" i="79"/>
  <c r="BB62" i="79"/>
  <c r="BC62" i="79"/>
  <c r="BD62" i="79"/>
  <c r="AV63" i="79"/>
  <c r="AX63" i="79"/>
  <c r="AY63" i="79"/>
  <c r="AZ63" i="79"/>
  <c r="BA63" i="79"/>
  <c r="BB63" i="79"/>
  <c r="BC63" i="79"/>
  <c r="BD63" i="79"/>
  <c r="AV64" i="79"/>
  <c r="AX64" i="79"/>
  <c r="AY64" i="79"/>
  <c r="AZ64" i="79"/>
  <c r="BA64" i="79"/>
  <c r="BB64" i="79"/>
  <c r="BC64" i="79"/>
  <c r="BD64" i="79"/>
  <c r="AV5" i="80"/>
  <c r="AX5" i="80"/>
  <c r="AY5" i="80"/>
  <c r="AZ5" i="80"/>
  <c r="BA5" i="80"/>
  <c r="BB5" i="80"/>
  <c r="BC5" i="80"/>
  <c r="BD5" i="80"/>
  <c r="AV6" i="80"/>
  <c r="AX6" i="80"/>
  <c r="AY6" i="80"/>
  <c r="AZ6" i="80"/>
  <c r="BA6" i="80"/>
  <c r="BB6" i="80"/>
  <c r="BC6" i="80"/>
  <c r="BD6" i="80"/>
  <c r="AV7" i="80"/>
  <c r="AX7" i="80"/>
  <c r="AY7" i="80"/>
  <c r="AZ7" i="80"/>
  <c r="BA7" i="80"/>
  <c r="BB7" i="80"/>
  <c r="BC7" i="80"/>
  <c r="BD7" i="80"/>
  <c r="AV8" i="80"/>
  <c r="AX8" i="80"/>
  <c r="AY8" i="80"/>
  <c r="AZ8" i="80"/>
  <c r="BA8" i="80"/>
  <c r="BB8" i="80"/>
  <c r="BC8" i="80"/>
  <c r="BD8" i="80"/>
  <c r="AV9" i="80"/>
  <c r="AX9" i="80"/>
  <c r="AY9" i="80"/>
  <c r="AZ9" i="80"/>
  <c r="BA9" i="80"/>
  <c r="BB9" i="80"/>
  <c r="BC9" i="80"/>
  <c r="BD9" i="80"/>
  <c r="AV10" i="80"/>
  <c r="AX10" i="80"/>
  <c r="AY10" i="80"/>
  <c r="AZ10" i="80"/>
  <c r="BA10" i="80"/>
  <c r="BB10" i="80"/>
  <c r="BC10" i="80"/>
  <c r="BD10" i="80"/>
  <c r="AV11" i="80"/>
  <c r="AX11" i="80"/>
  <c r="AY11" i="80"/>
  <c r="AZ11" i="80"/>
  <c r="BA11" i="80"/>
  <c r="BB11" i="80"/>
  <c r="BC11" i="80"/>
  <c r="BD11" i="80"/>
  <c r="AV12" i="80"/>
  <c r="AX12" i="80"/>
  <c r="AY12" i="80"/>
  <c r="AZ12" i="80"/>
  <c r="BA12" i="80"/>
  <c r="BB12" i="80"/>
  <c r="BC12" i="80"/>
  <c r="BD12" i="80"/>
  <c r="AV13" i="80"/>
  <c r="AX13" i="80"/>
  <c r="AY13" i="80"/>
  <c r="AZ13" i="80"/>
  <c r="BA13" i="80"/>
  <c r="BB13" i="80"/>
  <c r="BC13" i="80"/>
  <c r="BD13" i="80"/>
  <c r="AV14" i="80"/>
  <c r="AX14" i="80"/>
  <c r="AY14" i="80"/>
  <c r="AZ14" i="80"/>
  <c r="BA14" i="80"/>
  <c r="BB14" i="80"/>
  <c r="BC14" i="80"/>
  <c r="BD14" i="80"/>
  <c r="AV15" i="80"/>
  <c r="AX15" i="80"/>
  <c r="AY15" i="80"/>
  <c r="AZ15" i="80"/>
  <c r="BA15" i="80"/>
  <c r="BB15" i="80"/>
  <c r="BC15" i="80"/>
  <c r="BD15" i="80"/>
  <c r="AV16" i="80"/>
  <c r="AX16" i="80"/>
  <c r="AY16" i="80"/>
  <c r="AZ16" i="80"/>
  <c r="BA16" i="80"/>
  <c r="BB16" i="80"/>
  <c r="BC16" i="80"/>
  <c r="BD16" i="80"/>
  <c r="AV17" i="80"/>
  <c r="AX17" i="80"/>
  <c r="AY17" i="80"/>
  <c r="AZ17" i="80"/>
  <c r="BA17" i="80"/>
  <c r="BB17" i="80"/>
  <c r="BC17" i="80"/>
  <c r="BD17" i="80"/>
  <c r="AV18" i="80"/>
  <c r="AX18" i="80"/>
  <c r="AY18" i="80"/>
  <c r="AZ18" i="80"/>
  <c r="BA18" i="80"/>
  <c r="BB18" i="80"/>
  <c r="BC18" i="80"/>
  <c r="BD18" i="80"/>
  <c r="AV19" i="80"/>
  <c r="AX19" i="80"/>
  <c r="AY19" i="80"/>
  <c r="AZ19" i="80"/>
  <c r="BA19" i="80"/>
  <c r="BB19" i="80"/>
  <c r="BC19" i="80"/>
  <c r="BD19" i="80"/>
  <c r="AV20" i="80"/>
  <c r="AX20" i="80"/>
  <c r="AY20" i="80"/>
  <c r="AZ20" i="80"/>
  <c r="BA20" i="80"/>
  <c r="BB20" i="80"/>
  <c r="BC20" i="80"/>
  <c r="BD20" i="80"/>
  <c r="AV21" i="80"/>
  <c r="AX21" i="80"/>
  <c r="AY21" i="80"/>
  <c r="AZ21" i="80"/>
  <c r="BA21" i="80"/>
  <c r="BB21" i="80"/>
  <c r="BC21" i="80"/>
  <c r="BD21" i="80"/>
  <c r="AV22" i="80"/>
  <c r="AX22" i="80"/>
  <c r="AY22" i="80"/>
  <c r="AZ22" i="80"/>
  <c r="BA22" i="80"/>
  <c r="BB22" i="80"/>
  <c r="BC22" i="80"/>
  <c r="BD22" i="80"/>
  <c r="AV23" i="80"/>
  <c r="AX23" i="80"/>
  <c r="AY23" i="80"/>
  <c r="AZ23" i="80"/>
  <c r="BA23" i="80"/>
  <c r="BB23" i="80"/>
  <c r="BC23" i="80"/>
  <c r="BD23" i="80"/>
  <c r="AV24" i="80"/>
  <c r="AX24" i="80"/>
  <c r="AY24" i="80"/>
  <c r="AZ24" i="80"/>
  <c r="BA24" i="80"/>
  <c r="BB24" i="80"/>
  <c r="BC24" i="80"/>
  <c r="BD24" i="80"/>
  <c r="AV25" i="80"/>
  <c r="AX25" i="80"/>
  <c r="AY25" i="80"/>
  <c r="AZ25" i="80"/>
  <c r="BA25" i="80"/>
  <c r="BB25" i="80"/>
  <c r="BC25" i="80"/>
  <c r="BD25" i="80"/>
  <c r="AV26" i="80"/>
  <c r="AX26" i="80"/>
  <c r="AY26" i="80"/>
  <c r="AZ26" i="80"/>
  <c r="BA26" i="80"/>
  <c r="BB26" i="80"/>
  <c r="BC26" i="80"/>
  <c r="BD26" i="80"/>
  <c r="AV27" i="80"/>
  <c r="AX27" i="80"/>
  <c r="AY27" i="80"/>
  <c r="AZ27" i="80"/>
  <c r="BA27" i="80"/>
  <c r="BB27" i="80"/>
  <c r="BC27" i="80"/>
  <c r="BD27" i="80"/>
  <c r="AV28" i="80"/>
  <c r="AX28" i="80"/>
  <c r="AY28" i="80"/>
  <c r="AZ28" i="80"/>
  <c r="BA28" i="80"/>
  <c r="BB28" i="80"/>
  <c r="BC28" i="80"/>
  <c r="BD28" i="80"/>
  <c r="AV29" i="80"/>
  <c r="AX29" i="80"/>
  <c r="AY29" i="80"/>
  <c r="AZ29" i="80"/>
  <c r="BA29" i="80"/>
  <c r="BB29" i="80"/>
  <c r="BC29" i="80"/>
  <c r="BD29" i="80"/>
  <c r="AV30" i="80"/>
  <c r="AX30" i="80"/>
  <c r="AY30" i="80"/>
  <c r="AZ30" i="80"/>
  <c r="BA30" i="80"/>
  <c r="BB30" i="80"/>
  <c r="BC30" i="80"/>
  <c r="BD30" i="80"/>
  <c r="AV31" i="80"/>
  <c r="AX31" i="80"/>
  <c r="AY31" i="80"/>
  <c r="AZ31" i="80"/>
  <c r="BA31" i="80"/>
  <c r="BB31" i="80"/>
  <c r="BC31" i="80"/>
  <c r="BD31" i="80"/>
  <c r="AV32" i="80"/>
  <c r="AX32" i="80"/>
  <c r="AY32" i="80"/>
  <c r="AZ32" i="80"/>
  <c r="BA32" i="80"/>
  <c r="BB32" i="80"/>
  <c r="BC32" i="80"/>
  <c r="BD32" i="80"/>
  <c r="AV33" i="80"/>
  <c r="AX33" i="80"/>
  <c r="AY33" i="80"/>
  <c r="AZ33" i="80"/>
  <c r="BA33" i="80"/>
  <c r="BB33" i="80"/>
  <c r="BC33" i="80"/>
  <c r="BD33" i="80"/>
  <c r="AV34" i="80"/>
  <c r="AX34" i="80"/>
  <c r="AY34" i="80"/>
  <c r="AZ34" i="80"/>
  <c r="BA34" i="80"/>
  <c r="BB34" i="80"/>
  <c r="BC34" i="80"/>
  <c r="BD34" i="80"/>
  <c r="AV35" i="80"/>
  <c r="AX35" i="80"/>
  <c r="AY35" i="80"/>
  <c r="AZ35" i="80"/>
  <c r="BA35" i="80"/>
  <c r="BB35" i="80"/>
  <c r="BC35" i="80"/>
  <c r="BD35" i="80"/>
  <c r="AV36" i="80"/>
  <c r="AX36" i="80"/>
  <c r="AY36" i="80"/>
  <c r="AZ36" i="80"/>
  <c r="BA36" i="80"/>
  <c r="BB36" i="80"/>
  <c r="BC36" i="80"/>
  <c r="BD36" i="80"/>
  <c r="AV37" i="80"/>
  <c r="AX37" i="80"/>
  <c r="AY37" i="80"/>
  <c r="AZ37" i="80"/>
  <c r="BA37" i="80"/>
  <c r="BB37" i="80"/>
  <c r="BC37" i="80"/>
  <c r="BD37" i="80"/>
  <c r="AV38" i="80"/>
  <c r="AX38" i="80"/>
  <c r="AY38" i="80"/>
  <c r="AZ38" i="80"/>
  <c r="BA38" i="80"/>
  <c r="BB38" i="80"/>
  <c r="BC38" i="80"/>
  <c r="BD38" i="80"/>
  <c r="AV39" i="80"/>
  <c r="AX39" i="80"/>
  <c r="AY39" i="80"/>
  <c r="AZ39" i="80"/>
  <c r="BA39" i="80"/>
  <c r="BB39" i="80"/>
  <c r="BC39" i="80"/>
  <c r="BD39" i="80"/>
  <c r="AV40" i="80"/>
  <c r="AX40" i="80"/>
  <c r="AY40" i="80"/>
  <c r="AZ40" i="80"/>
  <c r="BA40" i="80"/>
  <c r="BB40" i="80"/>
  <c r="BC40" i="80"/>
  <c r="BD40" i="80"/>
  <c r="AV41" i="80"/>
  <c r="AX41" i="80"/>
  <c r="AY41" i="80"/>
  <c r="AZ41" i="80"/>
  <c r="BA41" i="80"/>
  <c r="BB41" i="80"/>
  <c r="BC41" i="80"/>
  <c r="BD41" i="80"/>
  <c r="AV42" i="80"/>
  <c r="AX42" i="80"/>
  <c r="AY42" i="80"/>
  <c r="AZ42" i="80"/>
  <c r="BA42" i="80"/>
  <c r="BB42" i="80"/>
  <c r="BC42" i="80"/>
  <c r="BD42" i="80"/>
  <c r="AV43" i="80"/>
  <c r="AX43" i="80"/>
  <c r="AY43" i="80"/>
  <c r="AZ43" i="80"/>
  <c r="BA43" i="80"/>
  <c r="BB43" i="80"/>
  <c r="BC43" i="80"/>
  <c r="BD43" i="80"/>
  <c r="AV44" i="80"/>
  <c r="AX44" i="80"/>
  <c r="AY44" i="80"/>
  <c r="AZ44" i="80"/>
  <c r="BA44" i="80"/>
  <c r="BB44" i="80"/>
  <c r="BC44" i="80"/>
  <c r="BD44" i="80"/>
  <c r="AV45" i="80"/>
  <c r="AX45" i="80"/>
  <c r="AY45" i="80"/>
  <c r="AZ45" i="80"/>
  <c r="BA45" i="80"/>
  <c r="BB45" i="80"/>
  <c r="BC45" i="80"/>
  <c r="BD45" i="80"/>
  <c r="AV46" i="80"/>
  <c r="AX46" i="80"/>
  <c r="AY46" i="80"/>
  <c r="AZ46" i="80"/>
  <c r="BA46" i="80"/>
  <c r="BB46" i="80"/>
  <c r="BC46" i="80"/>
  <c r="BD46" i="80"/>
  <c r="AV47" i="80"/>
  <c r="AX47" i="80"/>
  <c r="AY47" i="80"/>
  <c r="AZ47" i="80"/>
  <c r="BA47" i="80"/>
  <c r="BB47" i="80"/>
  <c r="BC47" i="80"/>
  <c r="BD47" i="80"/>
  <c r="AV48" i="80"/>
  <c r="AX48" i="80"/>
  <c r="AY48" i="80"/>
  <c r="AZ48" i="80"/>
  <c r="BA48" i="80"/>
  <c r="BB48" i="80"/>
  <c r="BC48" i="80"/>
  <c r="BD48" i="80"/>
  <c r="AV49" i="80"/>
  <c r="AX49" i="80"/>
  <c r="AY49" i="80"/>
  <c r="AZ49" i="80"/>
  <c r="BA49" i="80"/>
  <c r="BB49" i="80"/>
  <c r="BC49" i="80"/>
  <c r="BD49" i="80"/>
  <c r="AV50" i="80"/>
  <c r="AX50" i="80"/>
  <c r="AY50" i="80"/>
  <c r="AZ50" i="80"/>
  <c r="BA50" i="80"/>
  <c r="BB50" i="80"/>
  <c r="BC50" i="80"/>
  <c r="BD50" i="80"/>
  <c r="AV51" i="80"/>
  <c r="AX51" i="80"/>
  <c r="AY51" i="80"/>
  <c r="AZ51" i="80"/>
  <c r="BA51" i="80"/>
  <c r="BB51" i="80"/>
  <c r="BC51" i="80"/>
  <c r="BD51" i="80"/>
  <c r="AV52" i="80"/>
  <c r="AX52" i="80"/>
  <c r="AY52" i="80"/>
  <c r="AZ52" i="80"/>
  <c r="BA52" i="80"/>
  <c r="BB52" i="80"/>
  <c r="BC52" i="80"/>
  <c r="BD52" i="80"/>
  <c r="AV53" i="80"/>
  <c r="AX53" i="80"/>
  <c r="AY53" i="80"/>
  <c r="AZ53" i="80"/>
  <c r="BA53" i="80"/>
  <c r="BB53" i="80"/>
  <c r="BC53" i="80"/>
  <c r="BD53" i="80"/>
  <c r="AV54" i="80"/>
  <c r="AX54" i="80"/>
  <c r="AY54" i="80"/>
  <c r="AZ54" i="80"/>
  <c r="BA54" i="80"/>
  <c r="BB54" i="80"/>
  <c r="BC54" i="80"/>
  <c r="BD54" i="80"/>
  <c r="AV55" i="80"/>
  <c r="AX55" i="80"/>
  <c r="AY55" i="80"/>
  <c r="AZ55" i="80"/>
  <c r="BA55" i="80"/>
  <c r="BB55" i="80"/>
  <c r="BC55" i="80"/>
  <c r="BD55" i="80"/>
  <c r="AV56" i="80"/>
  <c r="AX56" i="80"/>
  <c r="AY56" i="80"/>
  <c r="AZ56" i="80"/>
  <c r="BA56" i="80"/>
  <c r="BB56" i="80"/>
  <c r="BC56" i="80"/>
  <c r="BD56" i="80"/>
  <c r="AV57" i="80"/>
  <c r="AX57" i="80"/>
  <c r="AY57" i="80"/>
  <c r="AZ57" i="80"/>
  <c r="BA57" i="80"/>
  <c r="BB57" i="80"/>
  <c r="BC57" i="80"/>
  <c r="BD57" i="80"/>
  <c r="AV58" i="80"/>
  <c r="AX58" i="80"/>
  <c r="AY58" i="80"/>
  <c r="AZ58" i="80"/>
  <c r="BA58" i="80"/>
  <c r="BB58" i="80"/>
  <c r="BC58" i="80"/>
  <c r="BD58" i="80"/>
  <c r="AV59" i="80"/>
  <c r="AX59" i="80"/>
  <c r="AY59" i="80"/>
  <c r="AZ59" i="80"/>
  <c r="BA59" i="80"/>
  <c r="BB59" i="80"/>
  <c r="BC59" i="80"/>
  <c r="BD59" i="80"/>
  <c r="AV60" i="80"/>
  <c r="AX60" i="80"/>
  <c r="AY60" i="80"/>
  <c r="AZ60" i="80"/>
  <c r="BA60" i="80"/>
  <c r="BB60" i="80"/>
  <c r="BC60" i="80"/>
  <c r="BD60" i="80"/>
  <c r="AV61" i="80"/>
  <c r="AX61" i="80"/>
  <c r="AY61" i="80"/>
  <c r="AZ61" i="80"/>
  <c r="BA61" i="80"/>
  <c r="BB61" i="80"/>
  <c r="BC61" i="80"/>
  <c r="BD61" i="80"/>
  <c r="AV62" i="80"/>
  <c r="AX62" i="80"/>
  <c r="AY62" i="80"/>
  <c r="AZ62" i="80"/>
  <c r="BA62" i="80"/>
  <c r="BB62" i="80"/>
  <c r="BC62" i="80"/>
  <c r="BD62" i="80"/>
  <c r="AV63" i="80"/>
  <c r="AX63" i="80"/>
  <c r="AY63" i="80"/>
  <c r="AZ63" i="80"/>
  <c r="BA63" i="80"/>
  <c r="BB63" i="80"/>
  <c r="BC63" i="80"/>
  <c r="BD63" i="80"/>
  <c r="AV64" i="80"/>
  <c r="AX64" i="80"/>
  <c r="AY64" i="80"/>
  <c r="AZ64" i="80"/>
  <c r="BA64" i="80"/>
  <c r="BB64" i="80"/>
  <c r="BC64" i="80"/>
  <c r="BD64" i="80"/>
  <c r="AV5" i="81"/>
  <c r="AX5" i="81"/>
  <c r="AY5" i="81"/>
  <c r="AZ5" i="81"/>
  <c r="BA5" i="81"/>
  <c r="BB5" i="81"/>
  <c r="BC5" i="81"/>
  <c r="BD5" i="81"/>
  <c r="AV6" i="81"/>
  <c r="AX6" i="81"/>
  <c r="AY6" i="81"/>
  <c r="AZ6" i="81"/>
  <c r="BA6" i="81"/>
  <c r="BB6" i="81"/>
  <c r="BC6" i="81"/>
  <c r="BD6" i="81"/>
  <c r="AV7" i="81"/>
  <c r="AX7" i="81"/>
  <c r="AY7" i="81"/>
  <c r="AZ7" i="81"/>
  <c r="BA7" i="81"/>
  <c r="BB7" i="81"/>
  <c r="BC7" i="81"/>
  <c r="BD7" i="81"/>
  <c r="AV8" i="81"/>
  <c r="AX8" i="81"/>
  <c r="AY8" i="81"/>
  <c r="AZ8" i="81"/>
  <c r="BA8" i="81"/>
  <c r="BB8" i="81"/>
  <c r="BC8" i="81"/>
  <c r="BD8" i="81"/>
  <c r="AV9" i="81"/>
  <c r="AX9" i="81"/>
  <c r="AY9" i="81"/>
  <c r="AZ9" i="81"/>
  <c r="BA9" i="81"/>
  <c r="BB9" i="81"/>
  <c r="BC9" i="81"/>
  <c r="BD9" i="81"/>
  <c r="AV10" i="81"/>
  <c r="AX10" i="81"/>
  <c r="AY10" i="81"/>
  <c r="AZ10" i="81"/>
  <c r="BA10" i="81"/>
  <c r="BB10" i="81"/>
  <c r="BC10" i="81"/>
  <c r="BD10" i="81"/>
  <c r="AV11" i="81"/>
  <c r="AX11" i="81"/>
  <c r="AY11" i="81"/>
  <c r="AZ11" i="81"/>
  <c r="BA11" i="81"/>
  <c r="BB11" i="81"/>
  <c r="BC11" i="81"/>
  <c r="BD11" i="81"/>
  <c r="AV12" i="81"/>
  <c r="AX12" i="81"/>
  <c r="AY12" i="81"/>
  <c r="AZ12" i="81"/>
  <c r="BA12" i="81"/>
  <c r="BB12" i="81"/>
  <c r="BC12" i="81"/>
  <c r="BD12" i="81"/>
  <c r="AV13" i="81"/>
  <c r="AX13" i="81"/>
  <c r="AY13" i="81"/>
  <c r="AZ13" i="81"/>
  <c r="BA13" i="81"/>
  <c r="BB13" i="81"/>
  <c r="BC13" i="81"/>
  <c r="BD13" i="81"/>
  <c r="AV14" i="81"/>
  <c r="AX14" i="81"/>
  <c r="AY14" i="81"/>
  <c r="AZ14" i="81"/>
  <c r="BA14" i="81"/>
  <c r="BB14" i="81"/>
  <c r="BC14" i="81"/>
  <c r="BD14" i="81"/>
  <c r="AV15" i="81"/>
  <c r="AX15" i="81"/>
  <c r="AY15" i="81"/>
  <c r="AZ15" i="81"/>
  <c r="BA15" i="81"/>
  <c r="BB15" i="81"/>
  <c r="BC15" i="81"/>
  <c r="BD15" i="81"/>
  <c r="AV16" i="81"/>
  <c r="AX16" i="81"/>
  <c r="AY16" i="81"/>
  <c r="AZ16" i="81"/>
  <c r="BA16" i="81"/>
  <c r="BB16" i="81"/>
  <c r="BC16" i="81"/>
  <c r="BD16" i="81"/>
  <c r="AV17" i="81"/>
  <c r="AX17" i="81"/>
  <c r="AY17" i="81"/>
  <c r="AZ17" i="81"/>
  <c r="BA17" i="81"/>
  <c r="BB17" i="81"/>
  <c r="BC17" i="81"/>
  <c r="BD17" i="81"/>
  <c r="AV18" i="81"/>
  <c r="AX18" i="81"/>
  <c r="AY18" i="81"/>
  <c r="AZ18" i="81"/>
  <c r="BA18" i="81"/>
  <c r="BB18" i="81"/>
  <c r="BC18" i="81"/>
  <c r="BD18" i="81"/>
  <c r="AV19" i="81"/>
  <c r="AX19" i="81"/>
  <c r="AY19" i="81"/>
  <c r="AZ19" i="81"/>
  <c r="BA19" i="81"/>
  <c r="BB19" i="81"/>
  <c r="BC19" i="81"/>
  <c r="BD19" i="81"/>
  <c r="AV20" i="81"/>
  <c r="AX20" i="81"/>
  <c r="AY20" i="81"/>
  <c r="AZ20" i="81"/>
  <c r="BA20" i="81"/>
  <c r="BB20" i="81"/>
  <c r="BC20" i="81"/>
  <c r="BD20" i="81"/>
  <c r="AV21" i="81"/>
  <c r="AX21" i="81"/>
  <c r="AY21" i="81"/>
  <c r="AZ21" i="81"/>
  <c r="BA21" i="81"/>
  <c r="BB21" i="81"/>
  <c r="BC21" i="81"/>
  <c r="BD21" i="81"/>
  <c r="AV22" i="81"/>
  <c r="AX22" i="81"/>
  <c r="AY22" i="81"/>
  <c r="AZ22" i="81"/>
  <c r="BA22" i="81"/>
  <c r="BB22" i="81"/>
  <c r="BC22" i="81"/>
  <c r="BD22" i="81"/>
  <c r="AV23" i="81"/>
  <c r="AX23" i="81"/>
  <c r="AY23" i="81"/>
  <c r="AZ23" i="81"/>
  <c r="BA23" i="81"/>
  <c r="BB23" i="81"/>
  <c r="BC23" i="81"/>
  <c r="BD23" i="81"/>
  <c r="AV24" i="81"/>
  <c r="AX24" i="81"/>
  <c r="AY24" i="81"/>
  <c r="AZ24" i="81"/>
  <c r="BA24" i="81"/>
  <c r="BB24" i="81"/>
  <c r="BC24" i="81"/>
  <c r="BD24" i="81"/>
  <c r="AV25" i="81"/>
  <c r="AX25" i="81"/>
  <c r="AY25" i="81"/>
  <c r="AZ25" i="81"/>
  <c r="BA25" i="81"/>
  <c r="BB25" i="81"/>
  <c r="BC25" i="81"/>
  <c r="BD25" i="81"/>
  <c r="AV26" i="81"/>
  <c r="AX26" i="81"/>
  <c r="AY26" i="81"/>
  <c r="AZ26" i="81"/>
  <c r="BA26" i="81"/>
  <c r="BB26" i="81"/>
  <c r="BC26" i="81"/>
  <c r="BD26" i="81"/>
  <c r="AV27" i="81"/>
  <c r="AX27" i="81"/>
  <c r="AY27" i="81"/>
  <c r="AZ27" i="81"/>
  <c r="BA27" i="81"/>
  <c r="BB27" i="81"/>
  <c r="BC27" i="81"/>
  <c r="BD27" i="81"/>
  <c r="AV28" i="81"/>
  <c r="AX28" i="81"/>
  <c r="AY28" i="81"/>
  <c r="AZ28" i="81"/>
  <c r="BA28" i="81"/>
  <c r="BB28" i="81"/>
  <c r="BC28" i="81"/>
  <c r="BD28" i="81"/>
  <c r="AV29" i="81"/>
  <c r="AX29" i="81"/>
  <c r="AY29" i="81"/>
  <c r="AZ29" i="81"/>
  <c r="BA29" i="81"/>
  <c r="BB29" i="81"/>
  <c r="BC29" i="81"/>
  <c r="BD29" i="81"/>
  <c r="AV30" i="81"/>
  <c r="AX30" i="81"/>
  <c r="AY30" i="81"/>
  <c r="AZ30" i="81"/>
  <c r="BA30" i="81"/>
  <c r="BB30" i="81"/>
  <c r="BC30" i="81"/>
  <c r="BD30" i="81"/>
  <c r="AV31" i="81"/>
  <c r="AX31" i="81"/>
  <c r="AY31" i="81"/>
  <c r="AZ31" i="81"/>
  <c r="BA31" i="81"/>
  <c r="BB31" i="81"/>
  <c r="BC31" i="81"/>
  <c r="BD31" i="81"/>
  <c r="AV32" i="81"/>
  <c r="AX32" i="81"/>
  <c r="AY32" i="81"/>
  <c r="AZ32" i="81"/>
  <c r="BA32" i="81"/>
  <c r="BB32" i="81"/>
  <c r="BC32" i="81"/>
  <c r="BD32" i="81"/>
  <c r="AV33" i="81"/>
  <c r="AX33" i="81"/>
  <c r="AY33" i="81"/>
  <c r="AZ33" i="81"/>
  <c r="BA33" i="81"/>
  <c r="BB33" i="81"/>
  <c r="BC33" i="81"/>
  <c r="BD33" i="81"/>
  <c r="AV34" i="81"/>
  <c r="AX34" i="81"/>
  <c r="AY34" i="81"/>
  <c r="AZ34" i="81"/>
  <c r="BA34" i="81"/>
  <c r="BB34" i="81"/>
  <c r="BC34" i="81"/>
  <c r="BD34" i="81"/>
  <c r="AV35" i="81"/>
  <c r="AX35" i="81"/>
  <c r="AY35" i="81"/>
  <c r="AZ35" i="81"/>
  <c r="BA35" i="81"/>
  <c r="BB35" i="81"/>
  <c r="BC35" i="81"/>
  <c r="BD35" i="81"/>
  <c r="AV36" i="81"/>
  <c r="AX36" i="81"/>
  <c r="AY36" i="81"/>
  <c r="AZ36" i="81"/>
  <c r="BA36" i="81"/>
  <c r="BB36" i="81"/>
  <c r="BC36" i="81"/>
  <c r="BD36" i="81"/>
  <c r="AV37" i="81"/>
  <c r="AX37" i="81"/>
  <c r="AY37" i="81"/>
  <c r="AZ37" i="81"/>
  <c r="BA37" i="81"/>
  <c r="BB37" i="81"/>
  <c r="BC37" i="81"/>
  <c r="BD37" i="81"/>
  <c r="AV38" i="81"/>
  <c r="AX38" i="81"/>
  <c r="AY38" i="81"/>
  <c r="AZ38" i="81"/>
  <c r="BA38" i="81"/>
  <c r="BB38" i="81"/>
  <c r="BC38" i="81"/>
  <c r="BD38" i="81"/>
  <c r="AV39" i="81"/>
  <c r="AX39" i="81"/>
  <c r="AY39" i="81"/>
  <c r="AZ39" i="81"/>
  <c r="BA39" i="81"/>
  <c r="BB39" i="81"/>
  <c r="BC39" i="81"/>
  <c r="BD39" i="81"/>
  <c r="AV40" i="81"/>
  <c r="AX40" i="81"/>
  <c r="AY40" i="81"/>
  <c r="AZ40" i="81"/>
  <c r="BA40" i="81"/>
  <c r="BB40" i="81"/>
  <c r="BC40" i="81"/>
  <c r="BD40" i="81"/>
  <c r="AV41" i="81"/>
  <c r="AX41" i="81"/>
  <c r="AY41" i="81"/>
  <c r="AZ41" i="81"/>
  <c r="BA41" i="81"/>
  <c r="BB41" i="81"/>
  <c r="BC41" i="81"/>
  <c r="BD41" i="81"/>
  <c r="AV42" i="81"/>
  <c r="AX42" i="81"/>
  <c r="AY42" i="81"/>
  <c r="AZ42" i="81"/>
  <c r="BA42" i="81"/>
  <c r="BB42" i="81"/>
  <c r="BC42" i="81"/>
  <c r="BD42" i="81"/>
  <c r="AV43" i="81"/>
  <c r="AX43" i="81"/>
  <c r="AY43" i="81"/>
  <c r="AZ43" i="81"/>
  <c r="BA43" i="81"/>
  <c r="BB43" i="81"/>
  <c r="BC43" i="81"/>
  <c r="BD43" i="81"/>
  <c r="AV44" i="81"/>
  <c r="AX44" i="81"/>
  <c r="AY44" i="81"/>
  <c r="AZ44" i="81"/>
  <c r="BA44" i="81"/>
  <c r="BB44" i="81"/>
  <c r="BC44" i="81"/>
  <c r="BD44" i="81"/>
  <c r="AV45" i="81"/>
  <c r="AX45" i="81"/>
  <c r="AY45" i="81"/>
  <c r="AZ45" i="81"/>
  <c r="BA45" i="81"/>
  <c r="BB45" i="81"/>
  <c r="BC45" i="81"/>
  <c r="BD45" i="81"/>
  <c r="AV46" i="81"/>
  <c r="AX46" i="81"/>
  <c r="AY46" i="81"/>
  <c r="AZ46" i="81"/>
  <c r="BA46" i="81"/>
  <c r="BB46" i="81"/>
  <c r="BC46" i="81"/>
  <c r="BD46" i="81"/>
  <c r="AV47" i="81"/>
  <c r="AX47" i="81"/>
  <c r="AY47" i="81"/>
  <c r="AZ47" i="81"/>
  <c r="BA47" i="81"/>
  <c r="BB47" i="81"/>
  <c r="BC47" i="81"/>
  <c r="BD47" i="81"/>
  <c r="AV48" i="81"/>
  <c r="AX48" i="81"/>
  <c r="AY48" i="81"/>
  <c r="AZ48" i="81"/>
  <c r="BA48" i="81"/>
  <c r="BB48" i="81"/>
  <c r="BC48" i="81"/>
  <c r="BD48" i="81"/>
  <c r="AV49" i="81"/>
  <c r="AX49" i="81"/>
  <c r="AY49" i="81"/>
  <c r="AZ49" i="81"/>
  <c r="BA49" i="81"/>
  <c r="BB49" i="81"/>
  <c r="BC49" i="81"/>
  <c r="BD49" i="81"/>
  <c r="AV50" i="81"/>
  <c r="AX50" i="81"/>
  <c r="AY50" i="81"/>
  <c r="AZ50" i="81"/>
  <c r="BA50" i="81"/>
  <c r="BB50" i="81"/>
  <c r="BC50" i="81"/>
  <c r="BD50" i="81"/>
  <c r="AV51" i="81"/>
  <c r="AX51" i="81"/>
  <c r="AY51" i="81"/>
  <c r="AZ51" i="81"/>
  <c r="BA51" i="81"/>
  <c r="BB51" i="81"/>
  <c r="BC51" i="81"/>
  <c r="BD51" i="81"/>
  <c r="AV52" i="81"/>
  <c r="AX52" i="81"/>
  <c r="AY52" i="81"/>
  <c r="AZ52" i="81"/>
  <c r="BA52" i="81"/>
  <c r="BB52" i="81"/>
  <c r="BC52" i="81"/>
  <c r="BD52" i="81"/>
  <c r="AV53" i="81"/>
  <c r="AX53" i="81"/>
  <c r="AY53" i="81"/>
  <c r="AZ53" i="81"/>
  <c r="BA53" i="81"/>
  <c r="BB53" i="81"/>
  <c r="BC53" i="81"/>
  <c r="BD53" i="81"/>
  <c r="AV54" i="81"/>
  <c r="AX54" i="81"/>
  <c r="AY54" i="81"/>
  <c r="AZ54" i="81"/>
  <c r="BA54" i="81"/>
  <c r="BB54" i="81"/>
  <c r="BC54" i="81"/>
  <c r="BD54" i="81"/>
  <c r="AV55" i="81"/>
  <c r="AX55" i="81"/>
  <c r="AY55" i="81"/>
  <c r="AZ55" i="81"/>
  <c r="BA55" i="81"/>
  <c r="BB55" i="81"/>
  <c r="BC55" i="81"/>
  <c r="BD55" i="81"/>
  <c r="AV56" i="81"/>
  <c r="AX56" i="81"/>
  <c r="AY56" i="81"/>
  <c r="AZ56" i="81"/>
  <c r="BA56" i="81"/>
  <c r="BB56" i="81"/>
  <c r="BC56" i="81"/>
  <c r="BD56" i="81"/>
  <c r="AV57" i="81"/>
  <c r="AX57" i="81"/>
  <c r="AY57" i="81"/>
  <c r="AZ57" i="81"/>
  <c r="BA57" i="81"/>
  <c r="BB57" i="81"/>
  <c r="BC57" i="81"/>
  <c r="BD57" i="81"/>
  <c r="AV58" i="81"/>
  <c r="AX58" i="81"/>
  <c r="AY58" i="81"/>
  <c r="AZ58" i="81"/>
  <c r="BA58" i="81"/>
  <c r="BB58" i="81"/>
  <c r="BC58" i="81"/>
  <c r="BD58" i="81"/>
  <c r="AV59" i="81"/>
  <c r="AX59" i="81"/>
  <c r="AY59" i="81"/>
  <c r="AZ59" i="81"/>
  <c r="BA59" i="81"/>
  <c r="BB59" i="81"/>
  <c r="BC59" i="81"/>
  <c r="BD59" i="81"/>
  <c r="AV60" i="81"/>
  <c r="AX60" i="81"/>
  <c r="AY60" i="81"/>
  <c r="AZ60" i="81"/>
  <c r="BA60" i="81"/>
  <c r="BB60" i="81"/>
  <c r="BC60" i="81"/>
  <c r="BD60" i="81"/>
  <c r="AV61" i="81"/>
  <c r="AX61" i="81"/>
  <c r="AY61" i="81"/>
  <c r="AZ61" i="81"/>
  <c r="BA61" i="81"/>
  <c r="BB61" i="81"/>
  <c r="BC61" i="81"/>
  <c r="BD61" i="81"/>
  <c r="AV62" i="81"/>
  <c r="AX62" i="81"/>
  <c r="AY62" i="81"/>
  <c r="AZ62" i="81"/>
  <c r="BA62" i="81"/>
  <c r="BB62" i="81"/>
  <c r="BC62" i="81"/>
  <c r="BD62" i="81"/>
  <c r="AV63" i="81"/>
  <c r="AX63" i="81"/>
  <c r="AY63" i="81"/>
  <c r="AZ63" i="81"/>
  <c r="BA63" i="81"/>
  <c r="BB63" i="81"/>
  <c r="BC63" i="81"/>
  <c r="BD63" i="81"/>
  <c r="AV64" i="81"/>
  <c r="AX64" i="81"/>
  <c r="AY64" i="81"/>
  <c r="AZ64" i="81"/>
  <c r="BA64" i="81"/>
  <c r="BB64" i="81"/>
  <c r="BC64" i="81"/>
  <c r="BD64" i="81"/>
  <c r="AV5" i="82"/>
  <c r="AX5" i="82"/>
  <c r="AY5" i="82"/>
  <c r="AZ5" i="82"/>
  <c r="BA5" i="82"/>
  <c r="BB5" i="82"/>
  <c r="BC5" i="82"/>
  <c r="BD5" i="82"/>
  <c r="AV6" i="82"/>
  <c r="AX6" i="82"/>
  <c r="AY6" i="82"/>
  <c r="AZ6" i="82"/>
  <c r="BA6" i="82"/>
  <c r="BB6" i="82"/>
  <c r="BC6" i="82"/>
  <c r="BD6" i="82"/>
  <c r="AV7" i="82"/>
  <c r="AX7" i="82"/>
  <c r="AY7" i="82"/>
  <c r="AZ7" i="82"/>
  <c r="BA7" i="82"/>
  <c r="BB7" i="82"/>
  <c r="BC7" i="82"/>
  <c r="BD7" i="82"/>
  <c r="AV8" i="82"/>
  <c r="AX8" i="82"/>
  <c r="AY8" i="82"/>
  <c r="AZ8" i="82"/>
  <c r="BA8" i="82"/>
  <c r="BB8" i="82"/>
  <c r="BC8" i="82"/>
  <c r="BD8" i="82"/>
  <c r="AV9" i="82"/>
  <c r="AX9" i="82"/>
  <c r="AY9" i="82"/>
  <c r="AZ9" i="82"/>
  <c r="BA9" i="82"/>
  <c r="BB9" i="82"/>
  <c r="BC9" i="82"/>
  <c r="BD9" i="82"/>
  <c r="AV10" i="82"/>
  <c r="AX10" i="82"/>
  <c r="AY10" i="82"/>
  <c r="AZ10" i="82"/>
  <c r="BA10" i="82"/>
  <c r="BB10" i="82"/>
  <c r="BC10" i="82"/>
  <c r="BD10" i="82"/>
  <c r="AV11" i="82"/>
  <c r="AX11" i="82"/>
  <c r="AY11" i="82"/>
  <c r="AZ11" i="82"/>
  <c r="BA11" i="82"/>
  <c r="BB11" i="82"/>
  <c r="BC11" i="82"/>
  <c r="BD11" i="82"/>
  <c r="AV12" i="82"/>
  <c r="AX12" i="82"/>
  <c r="AY12" i="82"/>
  <c r="AZ12" i="82"/>
  <c r="BA12" i="82"/>
  <c r="BB12" i="82"/>
  <c r="BC12" i="82"/>
  <c r="BD12" i="82"/>
  <c r="AV13" i="82"/>
  <c r="AX13" i="82"/>
  <c r="AY13" i="82"/>
  <c r="AZ13" i="82"/>
  <c r="BA13" i="82"/>
  <c r="BB13" i="82"/>
  <c r="BC13" i="82"/>
  <c r="BD13" i="82"/>
  <c r="AV14" i="82"/>
  <c r="AX14" i="82"/>
  <c r="AY14" i="82"/>
  <c r="AZ14" i="82"/>
  <c r="BA14" i="82"/>
  <c r="BB14" i="82"/>
  <c r="BC14" i="82"/>
  <c r="BD14" i="82"/>
  <c r="AV15" i="82"/>
  <c r="AX15" i="82"/>
  <c r="AY15" i="82"/>
  <c r="AZ15" i="82"/>
  <c r="BA15" i="82"/>
  <c r="BB15" i="82"/>
  <c r="BC15" i="82"/>
  <c r="BD15" i="82"/>
  <c r="AV16" i="82"/>
  <c r="AX16" i="82"/>
  <c r="AY16" i="82"/>
  <c r="AZ16" i="82"/>
  <c r="BA16" i="82"/>
  <c r="BB16" i="82"/>
  <c r="BC16" i="82"/>
  <c r="BD16" i="82"/>
  <c r="AV17" i="82"/>
  <c r="AX17" i="82"/>
  <c r="AY17" i="82"/>
  <c r="AZ17" i="82"/>
  <c r="BA17" i="82"/>
  <c r="BB17" i="82"/>
  <c r="BC17" i="82"/>
  <c r="BD17" i="82"/>
  <c r="AV18" i="82"/>
  <c r="AX18" i="82"/>
  <c r="AY18" i="82"/>
  <c r="AZ18" i="82"/>
  <c r="BA18" i="82"/>
  <c r="BB18" i="82"/>
  <c r="BC18" i="82"/>
  <c r="BD18" i="82"/>
  <c r="AV19" i="82"/>
  <c r="AX19" i="82"/>
  <c r="AY19" i="82"/>
  <c r="AZ19" i="82"/>
  <c r="BA19" i="82"/>
  <c r="BB19" i="82"/>
  <c r="BC19" i="82"/>
  <c r="BD19" i="82"/>
  <c r="AV20" i="82"/>
  <c r="AX20" i="82"/>
  <c r="AY20" i="82"/>
  <c r="AZ20" i="82"/>
  <c r="BA20" i="82"/>
  <c r="BB20" i="82"/>
  <c r="BC20" i="82"/>
  <c r="BD20" i="82"/>
  <c r="AV21" i="82"/>
  <c r="AX21" i="82"/>
  <c r="AY21" i="82"/>
  <c r="AZ21" i="82"/>
  <c r="BA21" i="82"/>
  <c r="BB21" i="82"/>
  <c r="BC21" i="82"/>
  <c r="BD21" i="82"/>
  <c r="AV22" i="82"/>
  <c r="AX22" i="82"/>
  <c r="AY22" i="82"/>
  <c r="AZ22" i="82"/>
  <c r="BA22" i="82"/>
  <c r="BB22" i="82"/>
  <c r="BC22" i="82"/>
  <c r="BD22" i="82"/>
  <c r="AV23" i="82"/>
  <c r="AX23" i="82"/>
  <c r="AY23" i="82"/>
  <c r="AZ23" i="82"/>
  <c r="BA23" i="82"/>
  <c r="BB23" i="82"/>
  <c r="BC23" i="82"/>
  <c r="BD23" i="82"/>
  <c r="AV24" i="82"/>
  <c r="AX24" i="82"/>
  <c r="AY24" i="82"/>
  <c r="AZ24" i="82"/>
  <c r="BA24" i="82"/>
  <c r="BB24" i="82"/>
  <c r="BC24" i="82"/>
  <c r="BD24" i="82"/>
  <c r="AV25" i="82"/>
  <c r="AX25" i="82"/>
  <c r="AY25" i="82"/>
  <c r="AZ25" i="82"/>
  <c r="BA25" i="82"/>
  <c r="BB25" i="82"/>
  <c r="BC25" i="82"/>
  <c r="BD25" i="82"/>
  <c r="AV26" i="82"/>
  <c r="AX26" i="82"/>
  <c r="AY26" i="82"/>
  <c r="AZ26" i="82"/>
  <c r="BA26" i="82"/>
  <c r="BB26" i="82"/>
  <c r="BC26" i="82"/>
  <c r="BD26" i="82"/>
  <c r="AV27" i="82"/>
  <c r="AX27" i="82"/>
  <c r="AY27" i="82"/>
  <c r="AZ27" i="82"/>
  <c r="BA27" i="82"/>
  <c r="BB27" i="82"/>
  <c r="BC27" i="82"/>
  <c r="BD27" i="82"/>
  <c r="AV28" i="82"/>
  <c r="AX28" i="82"/>
  <c r="AY28" i="82"/>
  <c r="AZ28" i="82"/>
  <c r="BA28" i="82"/>
  <c r="BB28" i="82"/>
  <c r="BC28" i="82"/>
  <c r="BD28" i="82"/>
  <c r="AV29" i="82"/>
  <c r="AX29" i="82"/>
  <c r="AY29" i="82"/>
  <c r="AZ29" i="82"/>
  <c r="BA29" i="82"/>
  <c r="BB29" i="82"/>
  <c r="BC29" i="82"/>
  <c r="BD29" i="82"/>
  <c r="AV30" i="82"/>
  <c r="AX30" i="82"/>
  <c r="AY30" i="82"/>
  <c r="AZ30" i="82"/>
  <c r="BA30" i="82"/>
  <c r="BB30" i="82"/>
  <c r="BC30" i="82"/>
  <c r="BD30" i="82"/>
  <c r="AV31" i="82"/>
  <c r="AX31" i="82"/>
  <c r="AY31" i="82"/>
  <c r="AZ31" i="82"/>
  <c r="BA31" i="82"/>
  <c r="BB31" i="82"/>
  <c r="BC31" i="82"/>
  <c r="BD31" i="82"/>
  <c r="AV32" i="82"/>
  <c r="AX32" i="82"/>
  <c r="AY32" i="82"/>
  <c r="AZ32" i="82"/>
  <c r="BA32" i="82"/>
  <c r="BB32" i="82"/>
  <c r="BC32" i="82"/>
  <c r="BD32" i="82"/>
  <c r="AV33" i="82"/>
  <c r="AX33" i="82"/>
  <c r="AY33" i="82"/>
  <c r="AZ33" i="82"/>
  <c r="BA33" i="82"/>
  <c r="BB33" i="82"/>
  <c r="BC33" i="82"/>
  <c r="BD33" i="82"/>
  <c r="AV34" i="82"/>
  <c r="AX34" i="82"/>
  <c r="AY34" i="82"/>
  <c r="AZ34" i="82"/>
  <c r="BA34" i="82"/>
  <c r="BB34" i="82"/>
  <c r="BC34" i="82"/>
  <c r="BD34" i="82"/>
  <c r="AV35" i="82"/>
  <c r="AX35" i="82"/>
  <c r="AY35" i="82"/>
  <c r="AZ35" i="82"/>
  <c r="BA35" i="82"/>
  <c r="BB35" i="82"/>
  <c r="BC35" i="82"/>
  <c r="BD35" i="82"/>
  <c r="AV36" i="82"/>
  <c r="AX36" i="82"/>
  <c r="AY36" i="82"/>
  <c r="AZ36" i="82"/>
  <c r="BA36" i="82"/>
  <c r="BB36" i="82"/>
  <c r="BC36" i="82"/>
  <c r="BD36" i="82"/>
  <c r="AV37" i="82"/>
  <c r="AX37" i="82"/>
  <c r="AY37" i="82"/>
  <c r="AZ37" i="82"/>
  <c r="BA37" i="82"/>
  <c r="BB37" i="82"/>
  <c r="BC37" i="82"/>
  <c r="BD37" i="82"/>
  <c r="AV38" i="82"/>
  <c r="AX38" i="82"/>
  <c r="AY38" i="82"/>
  <c r="AZ38" i="82"/>
  <c r="BA38" i="82"/>
  <c r="BB38" i="82"/>
  <c r="BC38" i="82"/>
  <c r="BD38" i="82"/>
  <c r="AV39" i="82"/>
  <c r="AX39" i="82"/>
  <c r="AY39" i="82"/>
  <c r="AZ39" i="82"/>
  <c r="BA39" i="82"/>
  <c r="BB39" i="82"/>
  <c r="BC39" i="82"/>
  <c r="BD39" i="82"/>
  <c r="AV40" i="82"/>
  <c r="AX40" i="82"/>
  <c r="AY40" i="82"/>
  <c r="AZ40" i="82"/>
  <c r="BA40" i="82"/>
  <c r="BB40" i="82"/>
  <c r="BC40" i="82"/>
  <c r="BD40" i="82"/>
  <c r="AV41" i="82"/>
  <c r="AX41" i="82"/>
  <c r="AY41" i="82"/>
  <c r="AZ41" i="82"/>
  <c r="BA41" i="82"/>
  <c r="BB41" i="82"/>
  <c r="BC41" i="82"/>
  <c r="BD41" i="82"/>
  <c r="AV42" i="82"/>
  <c r="AX42" i="82"/>
  <c r="AY42" i="82"/>
  <c r="AZ42" i="82"/>
  <c r="BA42" i="82"/>
  <c r="BB42" i="82"/>
  <c r="BC42" i="82"/>
  <c r="BD42" i="82"/>
  <c r="AV43" i="82"/>
  <c r="AX43" i="82"/>
  <c r="AY43" i="82"/>
  <c r="AZ43" i="82"/>
  <c r="BA43" i="82"/>
  <c r="BB43" i="82"/>
  <c r="BC43" i="82"/>
  <c r="BD43" i="82"/>
  <c r="AV44" i="82"/>
  <c r="AX44" i="82"/>
  <c r="AY44" i="82"/>
  <c r="AZ44" i="82"/>
  <c r="BA44" i="82"/>
  <c r="BB44" i="82"/>
  <c r="BC44" i="82"/>
  <c r="BD44" i="82"/>
  <c r="AV45" i="82"/>
  <c r="AX45" i="82"/>
  <c r="AY45" i="82"/>
  <c r="AZ45" i="82"/>
  <c r="BA45" i="82"/>
  <c r="BB45" i="82"/>
  <c r="BC45" i="82"/>
  <c r="BD45" i="82"/>
  <c r="AV46" i="82"/>
  <c r="AX46" i="82"/>
  <c r="AY46" i="82"/>
  <c r="AZ46" i="82"/>
  <c r="BA46" i="82"/>
  <c r="BB46" i="82"/>
  <c r="BC46" i="82"/>
  <c r="BD46" i="82"/>
  <c r="AV47" i="82"/>
  <c r="AX47" i="82"/>
  <c r="AY47" i="82"/>
  <c r="AZ47" i="82"/>
  <c r="BA47" i="82"/>
  <c r="BB47" i="82"/>
  <c r="BC47" i="82"/>
  <c r="BD47" i="82"/>
  <c r="AV48" i="82"/>
  <c r="AX48" i="82"/>
  <c r="AY48" i="82"/>
  <c r="AZ48" i="82"/>
  <c r="BA48" i="82"/>
  <c r="BB48" i="82"/>
  <c r="BC48" i="82"/>
  <c r="BD48" i="82"/>
  <c r="AV49" i="82"/>
  <c r="AX49" i="82"/>
  <c r="AY49" i="82"/>
  <c r="AZ49" i="82"/>
  <c r="BA49" i="82"/>
  <c r="BB49" i="82"/>
  <c r="BC49" i="82"/>
  <c r="BD49" i="82"/>
  <c r="AV50" i="82"/>
  <c r="AX50" i="82"/>
  <c r="AY50" i="82"/>
  <c r="AZ50" i="82"/>
  <c r="BA50" i="82"/>
  <c r="BB50" i="82"/>
  <c r="BC50" i="82"/>
  <c r="BD50" i="82"/>
  <c r="AV51" i="82"/>
  <c r="AX51" i="82"/>
  <c r="AY51" i="82"/>
  <c r="AZ51" i="82"/>
  <c r="BA51" i="82"/>
  <c r="BB51" i="82"/>
  <c r="BC51" i="82"/>
  <c r="BD51" i="82"/>
  <c r="AV52" i="82"/>
  <c r="AX52" i="82"/>
  <c r="AY52" i="82"/>
  <c r="AZ52" i="82"/>
  <c r="BA52" i="82"/>
  <c r="BB52" i="82"/>
  <c r="BC52" i="82"/>
  <c r="BD52" i="82"/>
  <c r="AV53" i="82"/>
  <c r="AX53" i="82"/>
  <c r="AY53" i="82"/>
  <c r="AZ53" i="82"/>
  <c r="BA53" i="82"/>
  <c r="BB53" i="82"/>
  <c r="BC53" i="82"/>
  <c r="BD53" i="82"/>
  <c r="AV54" i="82"/>
  <c r="AX54" i="82"/>
  <c r="AY54" i="82"/>
  <c r="AZ54" i="82"/>
  <c r="BA54" i="82"/>
  <c r="BB54" i="82"/>
  <c r="BC54" i="82"/>
  <c r="BD54" i="82"/>
  <c r="AV55" i="82"/>
  <c r="AX55" i="82"/>
  <c r="AY55" i="82"/>
  <c r="AZ55" i="82"/>
  <c r="BA55" i="82"/>
  <c r="BB55" i="82"/>
  <c r="BC55" i="82"/>
  <c r="BD55" i="82"/>
  <c r="AV56" i="82"/>
  <c r="AX56" i="82"/>
  <c r="AY56" i="82"/>
  <c r="AZ56" i="82"/>
  <c r="BA56" i="82"/>
  <c r="BB56" i="82"/>
  <c r="BC56" i="82"/>
  <c r="BD56" i="82"/>
  <c r="AV57" i="82"/>
  <c r="AX57" i="82"/>
  <c r="AY57" i="82"/>
  <c r="AZ57" i="82"/>
  <c r="BA57" i="82"/>
  <c r="BB57" i="82"/>
  <c r="BC57" i="82"/>
  <c r="BD57" i="82"/>
  <c r="AV58" i="82"/>
  <c r="AX58" i="82"/>
  <c r="AY58" i="82"/>
  <c r="AZ58" i="82"/>
  <c r="BA58" i="82"/>
  <c r="BB58" i="82"/>
  <c r="BC58" i="82"/>
  <c r="BD58" i="82"/>
  <c r="AV59" i="82"/>
  <c r="AX59" i="82"/>
  <c r="AY59" i="82"/>
  <c r="AZ59" i="82"/>
  <c r="BA59" i="82"/>
  <c r="BB59" i="82"/>
  <c r="BC59" i="82"/>
  <c r="BD59" i="82"/>
  <c r="AV60" i="82"/>
  <c r="AX60" i="82"/>
  <c r="AY60" i="82"/>
  <c r="AZ60" i="82"/>
  <c r="BA60" i="82"/>
  <c r="BB60" i="82"/>
  <c r="BC60" i="82"/>
  <c r="BD60" i="82"/>
  <c r="AV61" i="82"/>
  <c r="AX61" i="82"/>
  <c r="AY61" i="82"/>
  <c r="AZ61" i="82"/>
  <c r="BA61" i="82"/>
  <c r="BB61" i="82"/>
  <c r="BC61" i="82"/>
  <c r="BD61" i="82"/>
  <c r="AV62" i="82"/>
  <c r="AX62" i="82"/>
  <c r="AY62" i="82"/>
  <c r="AZ62" i="82"/>
  <c r="BA62" i="82"/>
  <c r="BB62" i="82"/>
  <c r="BC62" i="82"/>
  <c r="BD62" i="82"/>
  <c r="AV63" i="82"/>
  <c r="AX63" i="82"/>
  <c r="AY63" i="82"/>
  <c r="AZ63" i="82"/>
  <c r="BA63" i="82"/>
  <c r="BB63" i="82"/>
  <c r="BC63" i="82"/>
  <c r="BD63" i="82"/>
  <c r="AV64" i="82"/>
  <c r="AX64" i="82"/>
  <c r="AY64" i="82"/>
  <c r="AZ64" i="82"/>
  <c r="BA64" i="82"/>
  <c r="BB64" i="82"/>
  <c r="BC64" i="82"/>
  <c r="BD64" i="82"/>
  <c r="AV5" i="72"/>
  <c r="AW5" i="72"/>
  <c r="AX5" i="72"/>
  <c r="AY5" i="72"/>
  <c r="AZ5" i="72"/>
  <c r="BA5" i="72"/>
  <c r="BB5" i="72"/>
  <c r="BC5" i="72"/>
  <c r="AV6" i="72"/>
  <c r="AW6" i="72"/>
  <c r="AX6" i="72"/>
  <c r="AY6" i="72"/>
  <c r="AZ6" i="72"/>
  <c r="BA6" i="72"/>
  <c r="BB6" i="72"/>
  <c r="BC6" i="72"/>
  <c r="AV7" i="72"/>
  <c r="AW7" i="72"/>
  <c r="AX7" i="72"/>
  <c r="AY7" i="72"/>
  <c r="AZ7" i="72"/>
  <c r="BA7" i="72"/>
  <c r="BB7" i="72"/>
  <c r="BC7" i="72"/>
  <c r="AV8" i="72"/>
  <c r="AW8" i="72"/>
  <c r="AX8" i="72"/>
  <c r="AY8" i="72"/>
  <c r="AZ8" i="72"/>
  <c r="BA8" i="72"/>
  <c r="BB8" i="72"/>
  <c r="BC8" i="72"/>
  <c r="AV9" i="72"/>
  <c r="AW9" i="72"/>
  <c r="AX9" i="72"/>
  <c r="AY9" i="72"/>
  <c r="AZ9" i="72"/>
  <c r="BA9" i="72"/>
  <c r="BB9" i="72"/>
  <c r="BC9" i="72"/>
  <c r="AV10" i="72"/>
  <c r="AW10" i="72"/>
  <c r="AX10" i="72"/>
  <c r="AY10" i="72"/>
  <c r="AZ10" i="72"/>
  <c r="BA10" i="72"/>
  <c r="BB10" i="72"/>
  <c r="BC10" i="72"/>
  <c r="AV11" i="72"/>
  <c r="AW11" i="72"/>
  <c r="AX11" i="72"/>
  <c r="AY11" i="72"/>
  <c r="AZ11" i="72"/>
  <c r="BA11" i="72"/>
  <c r="BB11" i="72"/>
  <c r="BC11" i="72"/>
  <c r="AV12" i="72"/>
  <c r="AW12" i="72"/>
  <c r="AX12" i="72"/>
  <c r="AY12" i="72"/>
  <c r="AZ12" i="72"/>
  <c r="BA12" i="72"/>
  <c r="BB12" i="72"/>
  <c r="BC12" i="72"/>
  <c r="AV13" i="72"/>
  <c r="AW13" i="72"/>
  <c r="AX13" i="72"/>
  <c r="AY13" i="72"/>
  <c r="AZ13" i="72"/>
  <c r="BA13" i="72"/>
  <c r="BB13" i="72"/>
  <c r="BC13" i="72"/>
  <c r="AV14" i="72"/>
  <c r="AW14" i="72"/>
  <c r="AX14" i="72"/>
  <c r="AY14" i="72"/>
  <c r="AZ14" i="72"/>
  <c r="BA14" i="72"/>
  <c r="BB14" i="72"/>
  <c r="BC14" i="72"/>
  <c r="AV15" i="72"/>
  <c r="AW15" i="72"/>
  <c r="AX15" i="72"/>
  <c r="AY15" i="72"/>
  <c r="AZ15" i="72"/>
  <c r="BA15" i="72"/>
  <c r="BB15" i="72"/>
  <c r="BC15" i="72"/>
  <c r="AV16" i="72"/>
  <c r="AW16" i="72"/>
  <c r="AX16" i="72"/>
  <c r="AY16" i="72"/>
  <c r="AZ16" i="72"/>
  <c r="BA16" i="72"/>
  <c r="BB16" i="72"/>
  <c r="BC16" i="72"/>
  <c r="AV17" i="72"/>
  <c r="AW17" i="72"/>
  <c r="AX17" i="72"/>
  <c r="AY17" i="72"/>
  <c r="AZ17" i="72"/>
  <c r="BA17" i="72"/>
  <c r="BB17" i="72"/>
  <c r="BC17" i="72"/>
  <c r="AV18" i="72"/>
  <c r="AW18" i="72"/>
  <c r="AX18" i="72"/>
  <c r="AY18" i="72"/>
  <c r="AZ18" i="72"/>
  <c r="BA18" i="72"/>
  <c r="BB18" i="72"/>
  <c r="BC18" i="72"/>
  <c r="AV19" i="72"/>
  <c r="AW19" i="72"/>
  <c r="AX19" i="72"/>
  <c r="AY19" i="72"/>
  <c r="AZ19" i="72"/>
  <c r="BA19" i="72"/>
  <c r="BB19" i="72"/>
  <c r="BC19" i="72"/>
  <c r="AV20" i="72"/>
  <c r="AW20" i="72"/>
  <c r="AX20" i="72"/>
  <c r="AY20" i="72"/>
  <c r="AZ20" i="72"/>
  <c r="BA20" i="72"/>
  <c r="BB20" i="72"/>
  <c r="BC20" i="72"/>
  <c r="AV21" i="72"/>
  <c r="AW21" i="72"/>
  <c r="AX21" i="72"/>
  <c r="AY21" i="72"/>
  <c r="AZ21" i="72"/>
  <c r="BA21" i="72"/>
  <c r="BB21" i="72"/>
  <c r="BC21" i="72"/>
  <c r="AV22" i="72"/>
  <c r="AW22" i="72"/>
  <c r="AX22" i="72"/>
  <c r="AY22" i="72"/>
  <c r="AZ22" i="72"/>
  <c r="BA22" i="72"/>
  <c r="BB22" i="72"/>
  <c r="BC22" i="72"/>
  <c r="AV23" i="72"/>
  <c r="AW23" i="72"/>
  <c r="AX23" i="72"/>
  <c r="AY23" i="72"/>
  <c r="AZ23" i="72"/>
  <c r="BA23" i="72"/>
  <c r="BB23" i="72"/>
  <c r="BC23" i="72"/>
  <c r="AV24" i="72"/>
  <c r="AW24" i="72"/>
  <c r="AX24" i="72"/>
  <c r="AY24" i="72"/>
  <c r="AZ24" i="72"/>
  <c r="BA24" i="72"/>
  <c r="BB24" i="72"/>
  <c r="BC24" i="72"/>
  <c r="AV25" i="72"/>
  <c r="AW25" i="72"/>
  <c r="AX25" i="72"/>
  <c r="AY25" i="72"/>
  <c r="AZ25" i="72"/>
  <c r="BA25" i="72"/>
  <c r="BB25" i="72"/>
  <c r="BC25" i="72"/>
  <c r="AV26" i="72"/>
  <c r="AW26" i="72"/>
  <c r="AX26" i="72"/>
  <c r="AY26" i="72"/>
  <c r="AZ26" i="72"/>
  <c r="BA26" i="72"/>
  <c r="BB26" i="72"/>
  <c r="BC26" i="72"/>
  <c r="AV27" i="72"/>
  <c r="AW27" i="72"/>
  <c r="AX27" i="72"/>
  <c r="AY27" i="72"/>
  <c r="AZ27" i="72"/>
  <c r="BA27" i="72"/>
  <c r="BB27" i="72"/>
  <c r="BC27" i="72"/>
  <c r="AV28" i="72"/>
  <c r="AW28" i="72"/>
  <c r="AX28" i="72"/>
  <c r="AY28" i="72"/>
  <c r="AZ28" i="72"/>
  <c r="BA28" i="72"/>
  <c r="BB28" i="72"/>
  <c r="BC28" i="72"/>
  <c r="AV29" i="72"/>
  <c r="AW29" i="72"/>
  <c r="AX29" i="72"/>
  <c r="AY29" i="72"/>
  <c r="AZ29" i="72"/>
  <c r="BA29" i="72"/>
  <c r="BB29" i="72"/>
  <c r="BC29" i="72"/>
  <c r="AV30" i="72"/>
  <c r="AW30" i="72"/>
  <c r="AX30" i="72"/>
  <c r="AY30" i="72"/>
  <c r="AZ30" i="72"/>
  <c r="BA30" i="72"/>
  <c r="BB30" i="72"/>
  <c r="BC30" i="72"/>
  <c r="AV31" i="72"/>
  <c r="AW31" i="72"/>
  <c r="AX31" i="72"/>
  <c r="AY31" i="72"/>
  <c r="AZ31" i="72"/>
  <c r="BA31" i="72"/>
  <c r="BB31" i="72"/>
  <c r="BC31" i="72"/>
  <c r="AV32" i="72"/>
  <c r="AW32" i="72"/>
  <c r="AX32" i="72"/>
  <c r="AY32" i="72"/>
  <c r="AZ32" i="72"/>
  <c r="BA32" i="72"/>
  <c r="BB32" i="72"/>
  <c r="BC32" i="72"/>
  <c r="AV33" i="72"/>
  <c r="AW33" i="72"/>
  <c r="AX33" i="72"/>
  <c r="AY33" i="72"/>
  <c r="AZ33" i="72"/>
  <c r="BA33" i="72"/>
  <c r="BB33" i="72"/>
  <c r="BC33" i="72"/>
  <c r="AV34" i="72"/>
  <c r="AW34" i="72"/>
  <c r="AX34" i="72"/>
  <c r="AY34" i="72"/>
  <c r="AZ34" i="72"/>
  <c r="BA34" i="72"/>
  <c r="BB34" i="72"/>
  <c r="BC34" i="72"/>
  <c r="AV35" i="72"/>
  <c r="AW35" i="72"/>
  <c r="AX35" i="72"/>
  <c r="AY35" i="72"/>
  <c r="AZ35" i="72"/>
  <c r="BA35" i="72"/>
  <c r="BB35" i="72"/>
  <c r="BC35" i="72"/>
  <c r="AV36" i="72"/>
  <c r="AW36" i="72"/>
  <c r="AX36" i="72"/>
  <c r="AY36" i="72"/>
  <c r="AZ36" i="72"/>
  <c r="BA36" i="72"/>
  <c r="BB36" i="72"/>
  <c r="BC36" i="72"/>
  <c r="AV37" i="72"/>
  <c r="AW37" i="72"/>
  <c r="AX37" i="72"/>
  <c r="AY37" i="72"/>
  <c r="AZ37" i="72"/>
  <c r="BA37" i="72"/>
  <c r="BB37" i="72"/>
  <c r="BC37" i="72"/>
  <c r="AV38" i="72"/>
  <c r="AW38" i="72"/>
  <c r="AX38" i="72"/>
  <c r="AY38" i="72"/>
  <c r="AZ38" i="72"/>
  <c r="BA38" i="72"/>
  <c r="BB38" i="72"/>
  <c r="BC38" i="72"/>
  <c r="AV39" i="72"/>
  <c r="AW39" i="72"/>
  <c r="AX39" i="72"/>
  <c r="AY39" i="72"/>
  <c r="AZ39" i="72"/>
  <c r="BA39" i="72"/>
  <c r="BB39" i="72"/>
  <c r="BC39" i="72"/>
  <c r="AV40" i="72"/>
  <c r="AW40" i="72"/>
  <c r="AX40" i="72"/>
  <c r="AY40" i="72"/>
  <c r="AZ40" i="72"/>
  <c r="BA40" i="72"/>
  <c r="BB40" i="72"/>
  <c r="BC40" i="72"/>
  <c r="AV41" i="72"/>
  <c r="AW41" i="72"/>
  <c r="AX41" i="72"/>
  <c r="AY41" i="72"/>
  <c r="AZ41" i="72"/>
  <c r="BA41" i="72"/>
  <c r="BB41" i="72"/>
  <c r="BC41" i="72"/>
  <c r="AV42" i="72"/>
  <c r="AW42" i="72"/>
  <c r="AX42" i="72"/>
  <c r="AY42" i="72"/>
  <c r="AZ42" i="72"/>
  <c r="BA42" i="72"/>
  <c r="BB42" i="72"/>
  <c r="BC42" i="72"/>
  <c r="AV43" i="72"/>
  <c r="AW43" i="72"/>
  <c r="AX43" i="72"/>
  <c r="AY43" i="72"/>
  <c r="AZ43" i="72"/>
  <c r="BA43" i="72"/>
  <c r="BB43" i="72"/>
  <c r="BC43" i="72"/>
  <c r="AV44" i="72"/>
  <c r="AW44" i="72"/>
  <c r="AX44" i="72"/>
  <c r="AY44" i="72"/>
  <c r="AZ44" i="72"/>
  <c r="BA44" i="72"/>
  <c r="BB44" i="72"/>
  <c r="BC44" i="72"/>
  <c r="AV45" i="72"/>
  <c r="AW45" i="72"/>
  <c r="AX45" i="72"/>
  <c r="AY45" i="72"/>
  <c r="AZ45" i="72"/>
  <c r="BA45" i="72"/>
  <c r="BB45" i="72"/>
  <c r="BC45" i="72"/>
  <c r="AV46" i="72"/>
  <c r="AW46" i="72"/>
  <c r="AX46" i="72"/>
  <c r="AY46" i="72"/>
  <c r="AZ46" i="72"/>
  <c r="BA46" i="72"/>
  <c r="BB46" i="72"/>
  <c r="BC46" i="72"/>
  <c r="AV47" i="72"/>
  <c r="AW47" i="72"/>
  <c r="AX47" i="72"/>
  <c r="AY47" i="72"/>
  <c r="AZ47" i="72"/>
  <c r="BA47" i="72"/>
  <c r="BB47" i="72"/>
  <c r="BC47" i="72"/>
  <c r="AV48" i="72"/>
  <c r="AW48" i="72"/>
  <c r="AX48" i="72"/>
  <c r="AY48" i="72"/>
  <c r="AZ48" i="72"/>
  <c r="BA48" i="72"/>
  <c r="BB48" i="72"/>
  <c r="BC48" i="72"/>
  <c r="AV49" i="72"/>
  <c r="AW49" i="72"/>
  <c r="AX49" i="72"/>
  <c r="AY49" i="72"/>
  <c r="AZ49" i="72"/>
  <c r="BA49" i="72"/>
  <c r="BB49" i="72"/>
  <c r="BC49" i="72"/>
  <c r="AV50" i="72"/>
  <c r="AW50" i="72"/>
  <c r="AX50" i="72"/>
  <c r="AY50" i="72"/>
  <c r="AZ50" i="72"/>
  <c r="BA50" i="72"/>
  <c r="BB50" i="72"/>
  <c r="BC50" i="72"/>
  <c r="AV51" i="72"/>
  <c r="AW51" i="72"/>
  <c r="AX51" i="72"/>
  <c r="AY51" i="72"/>
  <c r="AZ51" i="72"/>
  <c r="BA51" i="72"/>
  <c r="BB51" i="72"/>
  <c r="BC51" i="72"/>
  <c r="AV52" i="72"/>
  <c r="AW52" i="72"/>
  <c r="AX52" i="72"/>
  <c r="AY52" i="72"/>
  <c r="AZ52" i="72"/>
  <c r="BA52" i="72"/>
  <c r="BB52" i="72"/>
  <c r="BC52" i="72"/>
  <c r="AV53" i="72"/>
  <c r="AW53" i="72"/>
  <c r="AX53" i="72"/>
  <c r="AY53" i="72"/>
  <c r="AZ53" i="72"/>
  <c r="BA53" i="72"/>
  <c r="BB53" i="72"/>
  <c r="BC53" i="72"/>
  <c r="AV54" i="72"/>
  <c r="AW54" i="72"/>
  <c r="AX54" i="72"/>
  <c r="AY54" i="72"/>
  <c r="AZ54" i="72"/>
  <c r="BA54" i="72"/>
  <c r="BB54" i="72"/>
  <c r="BC54" i="72"/>
  <c r="AV55" i="72"/>
  <c r="AW55" i="72"/>
  <c r="AX55" i="72"/>
  <c r="AY55" i="72"/>
  <c r="AZ55" i="72"/>
  <c r="BA55" i="72"/>
  <c r="BB55" i="72"/>
  <c r="BC55" i="72"/>
  <c r="AV56" i="72"/>
  <c r="AW56" i="72"/>
  <c r="AX56" i="72"/>
  <c r="AY56" i="72"/>
  <c r="AZ56" i="72"/>
  <c r="BA56" i="72"/>
  <c r="BB56" i="72"/>
  <c r="BC56" i="72"/>
  <c r="AV57" i="72"/>
  <c r="AW57" i="72"/>
  <c r="AX57" i="72"/>
  <c r="AY57" i="72"/>
  <c r="AZ57" i="72"/>
  <c r="BA57" i="72"/>
  <c r="BB57" i="72"/>
  <c r="BC57" i="72"/>
  <c r="AV58" i="72"/>
  <c r="AW58" i="72"/>
  <c r="AX58" i="72"/>
  <c r="AY58" i="72"/>
  <c r="AZ58" i="72"/>
  <c r="BA58" i="72"/>
  <c r="BB58" i="72"/>
  <c r="BC58" i="72"/>
  <c r="AV59" i="72"/>
  <c r="AW59" i="72"/>
  <c r="AX59" i="72"/>
  <c r="AY59" i="72"/>
  <c r="AZ59" i="72"/>
  <c r="BA59" i="72"/>
  <c r="BB59" i="72"/>
  <c r="BC59" i="72"/>
  <c r="AV60" i="72"/>
  <c r="AW60" i="72"/>
  <c r="AX60" i="72"/>
  <c r="AY60" i="72"/>
  <c r="AZ60" i="72"/>
  <c r="BA60" i="72"/>
  <c r="BB60" i="72"/>
  <c r="BC60" i="72"/>
  <c r="AV61" i="72"/>
  <c r="AW61" i="72"/>
  <c r="AX61" i="72"/>
  <c r="AY61" i="72"/>
  <c r="AZ61" i="72"/>
  <c r="BA61" i="72"/>
  <c r="BB61" i="72"/>
  <c r="BC61" i="72"/>
  <c r="AV62" i="72"/>
  <c r="AW62" i="72"/>
  <c r="AX62" i="72"/>
  <c r="AY62" i="72"/>
  <c r="AZ62" i="72"/>
  <c r="BA62" i="72"/>
  <c r="BB62" i="72"/>
  <c r="BC62" i="72"/>
  <c r="AV63" i="72"/>
  <c r="AW63" i="72"/>
  <c r="AX63" i="72"/>
  <c r="AY63" i="72"/>
  <c r="AZ63" i="72"/>
  <c r="BA63" i="72"/>
  <c r="BB63" i="72"/>
  <c r="BC63" i="72"/>
  <c r="AV64" i="72"/>
  <c r="AW64" i="72"/>
  <c r="AX64" i="72"/>
  <c r="AY64" i="72"/>
  <c r="AZ64" i="72"/>
  <c r="BA64" i="72"/>
  <c r="BB64" i="72"/>
  <c r="BC64" i="72"/>
  <c r="BE64" i="82" l="1"/>
  <c r="BE61" i="82"/>
  <c r="BE58" i="82"/>
  <c r="BE55" i="82"/>
  <c r="BE52" i="82"/>
  <c r="BE49" i="82"/>
  <c r="BE46" i="82"/>
  <c r="BE43" i="82"/>
  <c r="BE40" i="82"/>
  <c r="BE37" i="82"/>
  <c r="BE34" i="82"/>
  <c r="BE31" i="82"/>
  <c r="BE28" i="82"/>
  <c r="BE25" i="82"/>
  <c r="BE22" i="82"/>
  <c r="BE19" i="82"/>
  <c r="BE16" i="82"/>
  <c r="BE13" i="82"/>
  <c r="BE10" i="82"/>
  <c r="BE7" i="82"/>
  <c r="BE59" i="82"/>
  <c r="BE56" i="82"/>
  <c r="BE41" i="82"/>
  <c r="BE29" i="82"/>
  <c r="BE20" i="82"/>
  <c r="BE5" i="82"/>
  <c r="BE53" i="82"/>
  <c r="BE47" i="82"/>
  <c r="BE38" i="82"/>
  <c r="BE32" i="82"/>
  <c r="BE23" i="82"/>
  <c r="BE17" i="82"/>
  <c r="BE14" i="82"/>
  <c r="BE11" i="82"/>
  <c r="BE62" i="82"/>
  <c r="BE50" i="82"/>
  <c r="BE44" i="82"/>
  <c r="BE35" i="82"/>
  <c r="BE8" i="82"/>
  <c r="BE26" i="82"/>
  <c r="BE63" i="82"/>
  <c r="BE60" i="82"/>
  <c r="BE57" i="82"/>
  <c r="BE54" i="82"/>
  <c r="BE51" i="82"/>
  <c r="BE48" i="82"/>
  <c r="BE45" i="82"/>
  <c r="BE42" i="82"/>
  <c r="BE39" i="82"/>
  <c r="BE36" i="82"/>
  <c r="BE33" i="82"/>
  <c r="BE30" i="82"/>
  <c r="BE27" i="82"/>
  <c r="BE24" i="82"/>
  <c r="BE21" i="82"/>
  <c r="BE18" i="82"/>
  <c r="BE15" i="82"/>
  <c r="BE12" i="82"/>
  <c r="BE9" i="82"/>
  <c r="BE6" i="82"/>
  <c r="BE58" i="81"/>
  <c r="BE55" i="81"/>
  <c r="BE46" i="81"/>
  <c r="BE43" i="81"/>
  <c r="BE34" i="81"/>
  <c r="BE31" i="81"/>
  <c r="BE28" i="81"/>
  <c r="BE25" i="81"/>
  <c r="BE22" i="81"/>
  <c r="BE19" i="81"/>
  <c r="BE16" i="81"/>
  <c r="BE64" i="81"/>
  <c r="BE61" i="81"/>
  <c r="BE52" i="81"/>
  <c r="BE49" i="81"/>
  <c r="BE40" i="81"/>
  <c r="BE37" i="81"/>
  <c r="BE13" i="81"/>
  <c r="BE10" i="81"/>
  <c r="BE7" i="81"/>
  <c r="BE62" i="81"/>
  <c r="BE59" i="81"/>
  <c r="BE56" i="81"/>
  <c r="BE53" i="81"/>
  <c r="BE50" i="81"/>
  <c r="BE47" i="81"/>
  <c r="BE44" i="81"/>
  <c r="BE41" i="81"/>
  <c r="BE38" i="81"/>
  <c r="BE35" i="81"/>
  <c r="BE32" i="81"/>
  <c r="BE29" i="81"/>
  <c r="BE26" i="81"/>
  <c r="BE23" i="81"/>
  <c r="BE20" i="81"/>
  <c r="BE17" i="81"/>
  <c r="BE14" i="81"/>
  <c r="BE11" i="81"/>
  <c r="BE8" i="81"/>
  <c r="BE5" i="81"/>
  <c r="BE63" i="81"/>
  <c r="BE60" i="81"/>
  <c r="BE57" i="81"/>
  <c r="BE54" i="81"/>
  <c r="BE51" i="81"/>
  <c r="BE48" i="81"/>
  <c r="BE45" i="81"/>
  <c r="BE42" i="81"/>
  <c r="BE39" i="81"/>
  <c r="BE36" i="81"/>
  <c r="BE33" i="81"/>
  <c r="BE30" i="81"/>
  <c r="BE27" i="81"/>
  <c r="BE24" i="81"/>
  <c r="BE21" i="81"/>
  <c r="BE18" i="81"/>
  <c r="BE15" i="81"/>
  <c r="BE12" i="81"/>
  <c r="BE9" i="81"/>
  <c r="BE6" i="81"/>
  <c r="BE63" i="80"/>
  <c r="BE60" i="80"/>
  <c r="BE57" i="80"/>
  <c r="BE54" i="80"/>
  <c r="BE51" i="80"/>
  <c r="BE48" i="80"/>
  <c r="BE45" i="80"/>
  <c r="BE42" i="80"/>
  <c r="BE39" i="80"/>
  <c r="BE36" i="80"/>
  <c r="BE33" i="80"/>
  <c r="BE30" i="80"/>
  <c r="BE27" i="80"/>
  <c r="BE24" i="80"/>
  <c r="BE64" i="80"/>
  <c r="BE61" i="80"/>
  <c r="BE58" i="80"/>
  <c r="BE52" i="80"/>
  <c r="BE49" i="80"/>
  <c r="BE46" i="80"/>
  <c r="BE43" i="80"/>
  <c r="BE40" i="80"/>
  <c r="BE37" i="80"/>
  <c r="BE31" i="80"/>
  <c r="BE28" i="80"/>
  <c r="BE25" i="80"/>
  <c r="BE22" i="80"/>
  <c r="BE19" i="80"/>
  <c r="BE16" i="80"/>
  <c r="BE10" i="80"/>
  <c r="BE13" i="80"/>
  <c r="BE7" i="80"/>
  <c r="BE62" i="80"/>
  <c r="BE59" i="80"/>
  <c r="BE56" i="80"/>
  <c r="BE53" i="80"/>
  <c r="BE50" i="80"/>
  <c r="BE47" i="80"/>
  <c r="BE44" i="80"/>
  <c r="BE41" i="80"/>
  <c r="BE38" i="80"/>
  <c r="BE35" i="80"/>
  <c r="BE32" i="80"/>
  <c r="BE29" i="80"/>
  <c r="BE26" i="80"/>
  <c r="BE23" i="80"/>
  <c r="BE20" i="80"/>
  <c r="BE17" i="80"/>
  <c r="BE14" i="80"/>
  <c r="BE11" i="80"/>
  <c r="BE8" i="80"/>
  <c r="BE5" i="80"/>
  <c r="BE34" i="80"/>
  <c r="BE55" i="80"/>
  <c r="BE21" i="80"/>
  <c r="BE18" i="80"/>
  <c r="BE15" i="80"/>
  <c r="BE12" i="80"/>
  <c r="BE9" i="80"/>
  <c r="BE6" i="80"/>
  <c r="BE64" i="79"/>
  <c r="BE61" i="79"/>
  <c r="BE58" i="79"/>
  <c r="BE55" i="79"/>
  <c r="BE52" i="79"/>
  <c r="BE49" i="79"/>
  <c r="BE62" i="79"/>
  <c r="BE59" i="79"/>
  <c r="BE56" i="79"/>
  <c r="BE53" i="79"/>
  <c r="BE50" i="79"/>
  <c r="BE47" i="79"/>
  <c r="BE63" i="79"/>
  <c r="BE60" i="79"/>
  <c r="BE57" i="79"/>
  <c r="BE54" i="79"/>
  <c r="BE51" i="79"/>
  <c r="BE48" i="79"/>
  <c r="BE63" i="78"/>
  <c r="BE60" i="78"/>
  <c r="BE57" i="78"/>
  <c r="BE54" i="78"/>
  <c r="BE51" i="78"/>
  <c r="BE48" i="78"/>
  <c r="BE45" i="78"/>
  <c r="BE42" i="78"/>
  <c r="BE39" i="78"/>
  <c r="BE36" i="78"/>
  <c r="BE33" i="78"/>
  <c r="BE30" i="78"/>
  <c r="BE27" i="78"/>
  <c r="BE24" i="78"/>
  <c r="BE21" i="78"/>
  <c r="BE18" i="78"/>
  <c r="BE15" i="78"/>
  <c r="BE12" i="78"/>
  <c r="BE9" i="78"/>
  <c r="BE6" i="78"/>
  <c r="BE43" i="78"/>
  <c r="BE55" i="78"/>
  <c r="BE31" i="78"/>
  <c r="BE22" i="78"/>
  <c r="BE19" i="78"/>
  <c r="BE10" i="78"/>
  <c r="BE34" i="78"/>
  <c r="BE58" i="78"/>
  <c r="BE40" i="78"/>
  <c r="BE16" i="78"/>
  <c r="BE62" i="78"/>
  <c r="BE59" i="78"/>
  <c r="BE56" i="78"/>
  <c r="BE53" i="78"/>
  <c r="BE50" i="78"/>
  <c r="BE47" i="78"/>
  <c r="BE44" i="78"/>
  <c r="BE41" i="78"/>
  <c r="BE38" i="78"/>
  <c r="BE35" i="78"/>
  <c r="BE32" i="78"/>
  <c r="BE29" i="78"/>
  <c r="BE26" i="78"/>
  <c r="BE23" i="78"/>
  <c r="BE20" i="78"/>
  <c r="BE17" i="78"/>
  <c r="BE14" i="78"/>
  <c r="BE11" i="78"/>
  <c r="BE8" i="78"/>
  <c r="BE5" i="78"/>
  <c r="BE46" i="78"/>
  <c r="BE52" i="78"/>
  <c r="BE13" i="78"/>
  <c r="BE64" i="78"/>
  <c r="BE61" i="78"/>
  <c r="BE49" i="78"/>
  <c r="BE37" i="78"/>
  <c r="BE28" i="78"/>
  <c r="BE25" i="78"/>
  <c r="BE7" i="78"/>
  <c r="BE63" i="77"/>
  <c r="BE60" i="77"/>
  <c r="BE57" i="77"/>
  <c r="BE54" i="77"/>
  <c r="BE45" i="77"/>
  <c r="BE42" i="77"/>
  <c r="BE63" i="71"/>
  <c r="BE60" i="71"/>
  <c r="BE57" i="71"/>
  <c r="BE54" i="71"/>
  <c r="BE51" i="71"/>
  <c r="BE48" i="71"/>
  <c r="BE45" i="71"/>
  <c r="BE42" i="71"/>
  <c r="BE39" i="71"/>
  <c r="BE36" i="71"/>
  <c r="BE33" i="71"/>
  <c r="BE30" i="71"/>
  <c r="BE27" i="71"/>
  <c r="BE24" i="71"/>
  <c r="BE21" i="71"/>
  <c r="BE18" i="71"/>
  <c r="BE15" i="71"/>
  <c r="BE12" i="71"/>
  <c r="BE51" i="77"/>
  <c r="BE64" i="77"/>
  <c r="BE61" i="77"/>
  <c r="BE58" i="77"/>
  <c r="BE55" i="77"/>
  <c r="BE52" i="77"/>
  <c r="BE49" i="77"/>
  <c r="BE46" i="77"/>
  <c r="BE43" i="77"/>
  <c r="BE40" i="77"/>
  <c r="BE37" i="77"/>
  <c r="BE34" i="77"/>
  <c r="BE31" i="77"/>
  <c r="BE28" i="77"/>
  <c r="BE25" i="77"/>
  <c r="BE22" i="77"/>
  <c r="BE19" i="77"/>
  <c r="BE16" i="77"/>
  <c r="BE13" i="77"/>
  <c r="BE10" i="77"/>
  <c r="BE7" i="77"/>
  <c r="BE62" i="77"/>
  <c r="BE59" i="77"/>
  <c r="BE56" i="77"/>
  <c r="BE53" i="77"/>
  <c r="BE50" i="77"/>
  <c r="BE47" i="77"/>
  <c r="BE44" i="77"/>
  <c r="BE41" i="77"/>
  <c r="BE38" i="77"/>
  <c r="BE35" i="77"/>
  <c r="BE32" i="77"/>
  <c r="BE29" i="77"/>
  <c r="BE26" i="77"/>
  <c r="BE23" i="77"/>
  <c r="BE20" i="77"/>
  <c r="BE17" i="77"/>
  <c r="BE14" i="77"/>
  <c r="BE11" i="77"/>
  <c r="BE8" i="77"/>
  <c r="BE5" i="77"/>
  <c r="BE48" i="77"/>
  <c r="BE39" i="77"/>
  <c r="BE36" i="77"/>
  <c r="BE33" i="77"/>
  <c r="BE30" i="77"/>
  <c r="BE27" i="77"/>
  <c r="BE24" i="77"/>
  <c r="BE21" i="77"/>
  <c r="BE18" i="77"/>
  <c r="BE15" i="77"/>
  <c r="BE12" i="77"/>
  <c r="BE9" i="77"/>
  <c r="BE6" i="77"/>
  <c r="BE9" i="71"/>
  <c r="BE6" i="71"/>
  <c r="BE64" i="71"/>
  <c r="BE61" i="71"/>
  <c r="BE58" i="71"/>
  <c r="BE55" i="71"/>
  <c r="BE52" i="71"/>
  <c r="BE49" i="71"/>
  <c r="BE46" i="71"/>
  <c r="BE43" i="71"/>
  <c r="BE40" i="71"/>
  <c r="BE37" i="71"/>
  <c r="BE34" i="71"/>
  <c r="BE31" i="71"/>
  <c r="BE28" i="71"/>
  <c r="BE25" i="71"/>
  <c r="BE22" i="71"/>
  <c r="BE19" i="71"/>
  <c r="BE16" i="71"/>
  <c r="BE13" i="71"/>
  <c r="BE10" i="71"/>
  <c r="BE7" i="71"/>
  <c r="BE62" i="71"/>
  <c r="BE59" i="71"/>
  <c r="BE56" i="71"/>
  <c r="BE53" i="71"/>
  <c r="BE50" i="71"/>
  <c r="BE47" i="71"/>
  <c r="BE44" i="71"/>
  <c r="BE41" i="71"/>
  <c r="BE38" i="71"/>
  <c r="BE35" i="71"/>
  <c r="BE32" i="71"/>
  <c r="BE29" i="71"/>
  <c r="BE26" i="71"/>
  <c r="BE23" i="71"/>
  <c r="BE20" i="71"/>
  <c r="BE17" i="71"/>
  <c r="BE14" i="71"/>
  <c r="BE11" i="71"/>
  <c r="BE8" i="71"/>
  <c r="BE5" i="71"/>
  <c r="V87" i="105"/>
  <c r="B17" i="110"/>
  <c r="B18" i="107"/>
  <c r="B18" i="111"/>
  <c r="V211" i="105"/>
  <c r="B24" i="111"/>
  <c r="B24" i="107"/>
  <c r="B23" i="110"/>
  <c r="V331" i="105"/>
  <c r="B29" i="110"/>
  <c r="B30" i="107"/>
  <c r="B30" i="111"/>
  <c r="BF62" i="85"/>
  <c r="V108" i="105"/>
  <c r="B19" i="107"/>
  <c r="B19" i="111"/>
  <c r="B18" i="110"/>
  <c r="V228" i="105"/>
  <c r="B24" i="110"/>
  <c r="B25" i="107"/>
  <c r="B25" i="111"/>
  <c r="V351" i="105"/>
  <c r="B31" i="107"/>
  <c r="B31" i="111"/>
  <c r="B30" i="110"/>
  <c r="V45" i="105"/>
  <c r="B15" i="110"/>
  <c r="B16" i="107"/>
  <c r="B16" i="111"/>
  <c r="V168" i="105"/>
  <c r="B22" i="111"/>
  <c r="B21" i="110"/>
  <c r="B22" i="107"/>
  <c r="V293" i="105"/>
  <c r="B27" i="110"/>
  <c r="B28" i="107"/>
  <c r="B28" i="111"/>
  <c r="V66" i="105"/>
  <c r="B16" i="110"/>
  <c r="B17" i="107"/>
  <c r="B17" i="111"/>
  <c r="V189" i="105"/>
  <c r="B23" i="111"/>
  <c r="B22" i="110"/>
  <c r="B23" i="107"/>
  <c r="V314" i="105"/>
  <c r="B28" i="110"/>
  <c r="B29" i="107"/>
  <c r="B29" i="111"/>
  <c r="B13" i="110"/>
  <c r="B14" i="107"/>
  <c r="B14" i="111"/>
  <c r="V129" i="105"/>
  <c r="B19" i="110"/>
  <c r="B20" i="111"/>
  <c r="B20" i="107"/>
  <c r="V250" i="105"/>
  <c r="B26" i="107"/>
  <c r="B26" i="111"/>
  <c r="B25" i="110"/>
  <c r="V26" i="105"/>
  <c r="B14" i="110"/>
  <c r="B15" i="111"/>
  <c r="B15" i="107"/>
  <c r="V147" i="105"/>
  <c r="B21" i="111"/>
  <c r="B20" i="110"/>
  <c r="B21" i="107"/>
  <c r="V271" i="105"/>
  <c r="B26" i="110"/>
  <c r="B27" i="107"/>
  <c r="B27" i="111"/>
  <c r="BF61" i="85"/>
  <c r="BD4" i="15"/>
  <c r="BF59" i="85"/>
  <c r="BF63" i="85"/>
  <c r="BF64" i="85"/>
  <c r="BD5" i="75"/>
  <c r="BD6" i="75"/>
  <c r="BD7" i="75"/>
  <c r="BD8" i="75"/>
  <c r="BD9" i="75"/>
  <c r="BD10" i="75"/>
  <c r="BD11" i="75"/>
  <c r="BD12" i="75"/>
  <c r="BD13" i="75"/>
  <c r="BD14" i="75"/>
  <c r="BD15" i="75"/>
  <c r="BD16" i="75"/>
  <c r="BD17" i="75"/>
  <c r="BD18" i="75"/>
  <c r="BD19" i="75"/>
  <c r="BD20" i="75"/>
  <c r="BD21" i="75"/>
  <c r="BD22" i="75"/>
  <c r="BD23" i="75"/>
  <c r="BD24" i="75"/>
  <c r="BD25" i="75"/>
  <c r="BD26" i="75"/>
  <c r="BD27" i="75"/>
  <c r="BD28" i="75"/>
  <c r="BD29" i="75"/>
  <c r="BD30" i="75"/>
  <c r="BD31" i="75"/>
  <c r="BD32" i="75"/>
  <c r="BD33" i="75"/>
  <c r="BD34" i="75"/>
  <c r="BD35" i="75"/>
  <c r="BD36" i="75"/>
  <c r="BD37" i="75"/>
  <c r="BD38" i="75"/>
  <c r="BD39" i="75"/>
  <c r="BD40" i="75"/>
  <c r="BD41" i="75"/>
  <c r="BD42" i="75"/>
  <c r="BD43" i="75"/>
  <c r="BD44" i="75"/>
  <c r="BD45" i="75"/>
  <c r="BD46" i="75"/>
  <c r="BD47" i="75"/>
  <c r="BD48" i="75"/>
  <c r="BD49" i="75"/>
  <c r="BD50" i="75"/>
  <c r="BD51" i="75"/>
  <c r="BD52" i="75"/>
  <c r="BD53" i="75"/>
  <c r="BD54" i="75"/>
  <c r="BD55" i="75"/>
  <c r="BD56" i="75"/>
  <c r="BD57" i="75"/>
  <c r="BD58" i="75"/>
  <c r="BD59" i="75"/>
  <c r="BD60" i="75"/>
  <c r="BD61" i="75"/>
  <c r="BD62" i="75"/>
  <c r="BD63" i="75"/>
  <c r="BD64" i="75"/>
  <c r="BD5" i="76"/>
  <c r="BE5" i="76" s="1"/>
  <c r="BD6" i="76"/>
  <c r="BE6" i="76" s="1"/>
  <c r="BD7" i="76"/>
  <c r="BE7" i="76" s="1"/>
  <c r="BD8" i="76"/>
  <c r="BE8" i="76" s="1"/>
  <c r="BD9" i="76"/>
  <c r="BE9" i="76" s="1"/>
  <c r="BD10" i="76"/>
  <c r="BE10" i="76" s="1"/>
  <c r="BD11" i="76"/>
  <c r="BE11" i="76" s="1"/>
  <c r="BD12" i="76"/>
  <c r="BE12" i="76" s="1"/>
  <c r="BD13" i="76"/>
  <c r="BE13" i="76" s="1"/>
  <c r="BD14" i="76"/>
  <c r="BE14" i="76" s="1"/>
  <c r="BD15" i="76"/>
  <c r="BE15" i="76" s="1"/>
  <c r="BD16" i="76"/>
  <c r="BE16" i="76" s="1"/>
  <c r="BD17" i="76"/>
  <c r="BE17" i="76" s="1"/>
  <c r="BD18" i="76"/>
  <c r="BE18" i="76" s="1"/>
  <c r="BD19" i="76"/>
  <c r="BE19" i="76" s="1"/>
  <c r="BD20" i="76"/>
  <c r="BE20" i="76" s="1"/>
  <c r="BD21" i="76"/>
  <c r="BE21" i="76" s="1"/>
  <c r="BD22" i="76"/>
  <c r="BE22" i="76" s="1"/>
  <c r="BD23" i="76"/>
  <c r="BE23" i="76" s="1"/>
  <c r="BD24" i="76"/>
  <c r="BE24" i="76" s="1"/>
  <c r="BD25" i="76"/>
  <c r="BE25" i="76" s="1"/>
  <c r="BD26" i="76"/>
  <c r="BE26" i="76" s="1"/>
  <c r="BD27" i="76"/>
  <c r="BE27" i="76" s="1"/>
  <c r="BD28" i="76"/>
  <c r="BE28" i="76" s="1"/>
  <c r="BD29" i="76"/>
  <c r="BE29" i="76" s="1"/>
  <c r="BD30" i="76"/>
  <c r="BE30" i="76" s="1"/>
  <c r="BD31" i="76"/>
  <c r="BE31" i="76" s="1"/>
  <c r="BD32" i="76"/>
  <c r="BE32" i="76" s="1"/>
  <c r="BD33" i="76"/>
  <c r="BE33" i="76" s="1"/>
  <c r="BD34" i="76"/>
  <c r="BE34" i="76" s="1"/>
  <c r="BD35" i="76"/>
  <c r="BE35" i="76" s="1"/>
  <c r="BD36" i="76"/>
  <c r="BE36" i="76" s="1"/>
  <c r="BD37" i="76"/>
  <c r="BE37" i="76" s="1"/>
  <c r="BD38" i="76"/>
  <c r="BE38" i="76" s="1"/>
  <c r="BD39" i="76"/>
  <c r="BE39" i="76" s="1"/>
  <c r="BD40" i="76"/>
  <c r="BE40" i="76" s="1"/>
  <c r="BD41" i="76"/>
  <c r="BE41" i="76" s="1"/>
  <c r="BD42" i="76"/>
  <c r="BE42" i="76" s="1"/>
  <c r="BD43" i="76"/>
  <c r="BE43" i="76" s="1"/>
  <c r="BD44" i="76"/>
  <c r="BE44" i="76" s="1"/>
  <c r="BD45" i="76"/>
  <c r="BE45" i="76" s="1"/>
  <c r="BD46" i="76"/>
  <c r="BE46" i="76" s="1"/>
  <c r="BD47" i="76"/>
  <c r="BE47" i="76" s="1"/>
  <c r="BD48" i="76"/>
  <c r="BE48" i="76" s="1"/>
  <c r="BD49" i="76"/>
  <c r="BE49" i="76" s="1"/>
  <c r="BD50" i="76"/>
  <c r="BE50" i="76" s="1"/>
  <c r="BD51" i="76"/>
  <c r="BE51" i="76" s="1"/>
  <c r="BD52" i="76"/>
  <c r="BE52" i="76" s="1"/>
  <c r="BD53" i="76"/>
  <c r="BE53" i="76" s="1"/>
  <c r="BD54" i="76"/>
  <c r="BE54" i="76" s="1"/>
  <c r="BD55" i="76"/>
  <c r="BE55" i="76" s="1"/>
  <c r="BD56" i="76"/>
  <c r="BE56" i="76" s="1"/>
  <c r="BD57" i="76"/>
  <c r="BE57" i="76" s="1"/>
  <c r="BD58" i="76"/>
  <c r="BE58" i="76" s="1"/>
  <c r="BD59" i="76"/>
  <c r="BE59" i="76" s="1"/>
  <c r="BD60" i="76"/>
  <c r="BE60" i="76" s="1"/>
  <c r="BD61" i="76"/>
  <c r="BE61" i="76" s="1"/>
  <c r="BD62" i="76"/>
  <c r="BE62" i="76" s="1"/>
  <c r="BD63" i="76"/>
  <c r="BE63" i="76" s="1"/>
  <c r="BD64" i="76"/>
  <c r="BE64" i="76" s="1"/>
  <c r="BD5" i="74"/>
  <c r="BD6" i="74"/>
  <c r="BD7" i="74"/>
  <c r="BD8" i="74"/>
  <c r="BD9" i="74"/>
  <c r="BD10" i="74"/>
  <c r="BD11" i="74"/>
  <c r="BD12" i="74"/>
  <c r="BD13" i="74"/>
  <c r="BD14" i="74"/>
  <c r="BD15" i="74"/>
  <c r="BD16" i="74"/>
  <c r="BD17" i="74"/>
  <c r="BD18" i="74"/>
  <c r="BD19" i="74"/>
  <c r="BD20" i="74"/>
  <c r="BD21" i="74"/>
  <c r="BD22" i="74"/>
  <c r="BD23" i="74"/>
  <c r="BD24" i="74"/>
  <c r="BD25" i="74"/>
  <c r="BD26" i="74"/>
  <c r="BD27" i="74"/>
  <c r="BD28" i="74"/>
  <c r="BD29" i="74"/>
  <c r="BD30" i="74"/>
  <c r="BD31" i="74"/>
  <c r="BD32" i="74"/>
  <c r="BD33" i="74"/>
  <c r="BD34" i="74"/>
  <c r="BD35" i="74"/>
  <c r="BD36" i="74"/>
  <c r="BD37" i="74"/>
  <c r="BD38" i="74"/>
  <c r="BD39" i="74"/>
  <c r="BD40" i="74"/>
  <c r="BD41" i="74"/>
  <c r="BD42" i="74"/>
  <c r="BD43" i="74"/>
  <c r="BD44" i="74"/>
  <c r="BD45" i="74"/>
  <c r="BD46" i="74"/>
  <c r="BD47" i="74"/>
  <c r="BD48" i="74"/>
  <c r="BD49" i="74"/>
  <c r="BD50" i="74"/>
  <c r="BD51" i="74"/>
  <c r="BD52" i="74"/>
  <c r="BD53" i="74"/>
  <c r="BD54" i="74"/>
  <c r="BD55" i="74"/>
  <c r="BD56" i="74"/>
  <c r="BD57" i="74"/>
  <c r="BD58" i="74"/>
  <c r="BD59" i="74"/>
  <c r="BD60" i="74"/>
  <c r="BD61" i="74"/>
  <c r="BD62" i="74"/>
  <c r="BD63" i="74"/>
  <c r="BD64" i="74"/>
  <c r="BD4" i="75"/>
  <c r="BD4" i="74"/>
  <c r="BD5" i="72"/>
  <c r="BD6" i="72"/>
  <c r="BD7" i="72"/>
  <c r="BD8" i="72"/>
  <c r="BD9" i="72"/>
  <c r="BD10" i="72"/>
  <c r="BD11" i="72"/>
  <c r="BD12" i="72"/>
  <c r="BD13" i="72"/>
  <c r="BD14" i="72"/>
  <c r="BD15" i="72"/>
  <c r="BD16" i="72"/>
  <c r="BD17" i="72"/>
  <c r="BD18" i="72"/>
  <c r="BD19" i="72"/>
  <c r="BD20" i="72"/>
  <c r="BD21" i="72"/>
  <c r="BD22" i="72"/>
  <c r="BD23" i="72"/>
  <c r="BD24" i="72"/>
  <c r="BD25" i="72"/>
  <c r="BD26" i="72"/>
  <c r="BD27" i="72"/>
  <c r="BD28" i="72"/>
  <c r="BD29" i="72"/>
  <c r="BD30" i="72"/>
  <c r="BD31" i="72"/>
  <c r="BD32" i="72"/>
  <c r="BD33" i="72"/>
  <c r="BD34" i="72"/>
  <c r="BD35" i="72"/>
  <c r="BD36" i="72"/>
  <c r="BD37" i="72"/>
  <c r="BD38" i="72"/>
  <c r="BD39" i="72"/>
  <c r="BD40" i="72"/>
  <c r="BD41" i="72"/>
  <c r="BD42" i="72"/>
  <c r="BD43" i="72"/>
  <c r="BD44" i="72"/>
  <c r="BD45" i="72"/>
  <c r="BD46" i="72"/>
  <c r="BD47" i="72"/>
  <c r="BD48" i="72"/>
  <c r="BD49" i="72"/>
  <c r="BD50" i="72"/>
  <c r="BD51" i="72"/>
  <c r="BD52" i="72"/>
  <c r="BD53" i="72"/>
  <c r="BD54" i="72"/>
  <c r="BD55" i="72"/>
  <c r="BD56" i="72"/>
  <c r="BD57" i="72"/>
  <c r="BD58" i="72"/>
  <c r="BD59" i="72"/>
  <c r="BD60" i="72"/>
  <c r="BD61" i="72"/>
  <c r="BD62" i="72"/>
  <c r="BD63" i="72"/>
  <c r="BD64" i="72"/>
  <c r="BE64" i="72" s="1"/>
  <c r="BD4" i="72"/>
  <c r="BD4" i="73"/>
  <c r="BD5" i="73"/>
  <c r="BD6" i="73"/>
  <c r="BD7" i="73"/>
  <c r="BD8" i="73"/>
  <c r="BD9" i="73"/>
  <c r="BD10" i="73"/>
  <c r="BD11" i="73"/>
  <c r="BD12" i="73"/>
  <c r="BD13" i="73"/>
  <c r="BD14" i="73"/>
  <c r="BD15" i="73"/>
  <c r="BD16" i="73"/>
  <c r="BD17" i="73"/>
  <c r="BD18" i="73"/>
  <c r="BD19" i="73"/>
  <c r="BD20" i="73"/>
  <c r="BD21" i="73"/>
  <c r="BD22" i="73"/>
  <c r="BD23" i="73"/>
  <c r="BD24" i="73"/>
  <c r="BD25" i="73"/>
  <c r="BD26" i="73"/>
  <c r="BD27" i="73"/>
  <c r="BD28" i="73"/>
  <c r="BD29" i="73"/>
  <c r="BD30" i="73"/>
  <c r="BD31" i="73"/>
  <c r="BD32" i="73"/>
  <c r="BD33" i="73"/>
  <c r="BD34" i="73"/>
  <c r="BD35" i="73"/>
  <c r="BD36" i="73"/>
  <c r="BD37" i="73"/>
  <c r="BD38" i="73"/>
  <c r="BD39" i="73"/>
  <c r="BD40" i="73"/>
  <c r="BD41" i="73"/>
  <c r="BD42" i="73"/>
  <c r="BD43" i="73"/>
  <c r="BD44" i="73"/>
  <c r="BD45" i="73"/>
  <c r="BD46" i="73"/>
  <c r="BD47" i="73"/>
  <c r="BD48" i="73"/>
  <c r="BD49" i="73"/>
  <c r="BD50" i="73"/>
  <c r="BD51" i="73"/>
  <c r="BD52" i="73"/>
  <c r="BD53" i="73"/>
  <c r="BD54" i="73"/>
  <c r="BD55" i="73"/>
  <c r="BD56" i="73"/>
  <c r="BD57" i="73"/>
  <c r="BD58" i="73"/>
  <c r="BD59" i="73"/>
  <c r="BD60" i="73"/>
  <c r="BD61" i="73"/>
  <c r="BD62" i="73"/>
  <c r="BD63" i="73"/>
  <c r="BD64" i="73"/>
  <c r="BC4" i="73"/>
  <c r="BB4" i="73"/>
  <c r="BA4" i="73"/>
  <c r="AZ4" i="73"/>
  <c r="AY4" i="73"/>
  <c r="AX4" i="73"/>
  <c r="BA4" i="72"/>
  <c r="B34" i="72" l="1"/>
  <c r="B34" i="73"/>
  <c r="B34" i="74"/>
  <c r="B34" i="75"/>
  <c r="B34" i="76"/>
  <c r="B34" i="77"/>
  <c r="B34" i="71"/>
  <c r="B34" i="78"/>
  <c r="B34" i="79"/>
  <c r="B34" i="80"/>
  <c r="B34" i="81"/>
  <c r="B34" i="82"/>
  <c r="B32" i="72"/>
  <c r="B32" i="73"/>
  <c r="B32" i="74"/>
  <c r="B32" i="75"/>
  <c r="B32" i="76"/>
  <c r="B32" i="77"/>
  <c r="B32" i="71"/>
  <c r="B32" i="78"/>
  <c r="B32" i="79"/>
  <c r="B32" i="80"/>
  <c r="B32" i="81"/>
  <c r="B32" i="82"/>
  <c r="AV32" i="15"/>
  <c r="C8" i="98" s="1"/>
  <c r="AW32" i="15"/>
  <c r="C9" i="98" s="1"/>
  <c r="AX32" i="15"/>
  <c r="C10" i="98" s="1"/>
  <c r="AY32" i="15"/>
  <c r="C11" i="98" s="1"/>
  <c r="AZ32" i="15"/>
  <c r="C12" i="98" s="1"/>
  <c r="BA32" i="15"/>
  <c r="C13" i="98" s="1"/>
  <c r="BB32" i="15"/>
  <c r="C14" i="98" s="1"/>
  <c r="BC32" i="15"/>
  <c r="C15" i="98" s="1"/>
  <c r="BD32" i="15"/>
  <c r="C16" i="98" s="1"/>
  <c r="BE32" i="15"/>
  <c r="AV34" i="15"/>
  <c r="C27" i="98" s="1"/>
  <c r="AW34" i="15"/>
  <c r="C28" i="98" s="1"/>
  <c r="AX34" i="15"/>
  <c r="C29" i="98" s="1"/>
  <c r="AY34" i="15"/>
  <c r="C30" i="98" s="1"/>
  <c r="AZ34" i="15"/>
  <c r="C31" i="98" s="1"/>
  <c r="BA34" i="15"/>
  <c r="C32" i="98" s="1"/>
  <c r="BB34" i="15"/>
  <c r="C33" i="98" s="1"/>
  <c r="BC34" i="15"/>
  <c r="C34" i="98" s="1"/>
  <c r="BD34" i="15"/>
  <c r="C35" i="98" s="1"/>
  <c r="BE34" i="15"/>
  <c r="BE33" i="72" l="1"/>
  <c r="BE34" i="72"/>
  <c r="BE35" i="72"/>
  <c r="BE32" i="72"/>
  <c r="B61" i="15"/>
  <c r="BA4" i="82"/>
  <c r="BA4" i="74"/>
  <c r="BA4" i="75"/>
  <c r="BA4" i="76"/>
  <c r="BB4" i="77"/>
  <c r="BB4" i="71"/>
  <c r="BB4" i="78"/>
  <c r="BB4" i="80"/>
  <c r="BB4" i="81"/>
  <c r="BB4" i="82"/>
  <c r="A64" i="72" l="1"/>
  <c r="B64" i="72"/>
  <c r="A62" i="77"/>
  <c r="B62" i="77"/>
  <c r="A63" i="77"/>
  <c r="B63" i="77"/>
  <c r="A61" i="77"/>
  <c r="B61" i="77"/>
  <c r="A64" i="77"/>
  <c r="B64" i="77"/>
  <c r="A62" i="71"/>
  <c r="B62" i="71"/>
  <c r="C62" i="71"/>
  <c r="C62" i="78" s="1"/>
  <c r="C62" i="79" s="1"/>
  <c r="C62" i="80" s="1"/>
  <c r="C62" i="81" s="1"/>
  <c r="C62" i="82" s="1"/>
  <c r="A63" i="71"/>
  <c r="B63" i="71"/>
  <c r="A61" i="71"/>
  <c r="B61" i="71"/>
  <c r="A64" i="71"/>
  <c r="B64" i="71"/>
  <c r="C64" i="71"/>
  <c r="C64" i="78" s="1"/>
  <c r="C64" i="79" s="1"/>
  <c r="C64" i="80" s="1"/>
  <c r="C64" i="81" s="1"/>
  <c r="C64" i="82" s="1"/>
  <c r="A62" i="78"/>
  <c r="B62" i="78"/>
  <c r="A63" i="78"/>
  <c r="B63" i="78"/>
  <c r="A61" i="78"/>
  <c r="B61" i="78"/>
  <c r="A64" i="78"/>
  <c r="B64" i="78"/>
  <c r="A62" i="79"/>
  <c r="B62" i="79"/>
  <c r="A63" i="79"/>
  <c r="B63" i="79"/>
  <c r="A61" i="79"/>
  <c r="B61" i="79"/>
  <c r="A64" i="79"/>
  <c r="B64" i="79"/>
  <c r="A62" i="80"/>
  <c r="B62" i="80"/>
  <c r="A63" i="80"/>
  <c r="B63" i="80"/>
  <c r="A61" i="80"/>
  <c r="B61" i="80"/>
  <c r="A64" i="80"/>
  <c r="B64" i="80"/>
  <c r="A62" i="81"/>
  <c r="B62" i="81"/>
  <c r="A63" i="81"/>
  <c r="B63" i="81"/>
  <c r="A61" i="81"/>
  <c r="B61" i="81"/>
  <c r="A64" i="81"/>
  <c r="B64" i="81"/>
  <c r="A62" i="82"/>
  <c r="B62" i="82"/>
  <c r="A63" i="82"/>
  <c r="B63" i="82"/>
  <c r="A61" i="82"/>
  <c r="B61" i="82"/>
  <c r="A64" i="82"/>
  <c r="B64" i="82"/>
  <c r="A62" i="76"/>
  <c r="B62" i="76"/>
  <c r="A63" i="76"/>
  <c r="B63" i="76"/>
  <c r="A61" i="76"/>
  <c r="B61" i="76"/>
  <c r="A64" i="76"/>
  <c r="B64" i="76"/>
  <c r="A62" i="75"/>
  <c r="B62" i="75"/>
  <c r="A63" i="75"/>
  <c r="B63" i="75"/>
  <c r="A61" i="75"/>
  <c r="B61" i="75"/>
  <c r="A64" i="75"/>
  <c r="B64" i="75"/>
  <c r="A62" i="74"/>
  <c r="B62" i="74"/>
  <c r="C62" i="74"/>
  <c r="C62" i="75" s="1"/>
  <c r="C62" i="77" s="1"/>
  <c r="A63" i="74"/>
  <c r="B63" i="74"/>
  <c r="A61" i="74"/>
  <c r="B61" i="74"/>
  <c r="A64" i="74"/>
  <c r="B64" i="74"/>
  <c r="C64" i="74"/>
  <c r="C64" i="75" s="1"/>
  <c r="A62" i="73"/>
  <c r="B62" i="73"/>
  <c r="C62" i="73"/>
  <c r="A63" i="73"/>
  <c r="B63" i="73"/>
  <c r="A61" i="73"/>
  <c r="B61" i="73"/>
  <c r="A64" i="73"/>
  <c r="B64" i="73"/>
  <c r="C64" i="73"/>
  <c r="E482" i="98"/>
  <c r="E460" i="98"/>
  <c r="E439" i="98"/>
  <c r="B64" i="15"/>
  <c r="C64" i="15"/>
  <c r="A61" i="72"/>
  <c r="B61" i="72"/>
  <c r="A63" i="72"/>
  <c r="B63" i="72"/>
  <c r="BE61" i="72" l="1"/>
  <c r="BE61" i="75"/>
  <c r="BE64" i="74"/>
  <c r="AW61" i="15"/>
  <c r="B484" i="98" s="1"/>
  <c r="BA64" i="15"/>
  <c r="AV64" i="15"/>
  <c r="BE64" i="15"/>
  <c r="BA61" i="15"/>
  <c r="B488" i="98" s="1"/>
  <c r="AV61" i="15"/>
  <c r="B483" i="98" s="1"/>
  <c r="BE61" i="15"/>
  <c r="BE64" i="75"/>
  <c r="BE61" i="74"/>
  <c r="BE62" i="74"/>
  <c r="BE64" i="73"/>
  <c r="BE63" i="75"/>
  <c r="BE62" i="75"/>
  <c r="BE63" i="74"/>
  <c r="C64" i="77"/>
  <c r="C64" i="76"/>
  <c r="C62" i="76"/>
  <c r="BE62" i="73"/>
  <c r="BE61" i="73"/>
  <c r="BE63" i="73"/>
  <c r="BD61" i="15"/>
  <c r="B491" i="98" s="1"/>
  <c r="AX64" i="15"/>
  <c r="AY61" i="15"/>
  <c r="B486" i="98" s="1"/>
  <c r="BB64" i="15"/>
  <c r="BC61" i="15"/>
  <c r="B490" i="98" s="1"/>
  <c r="BD64" i="15"/>
  <c r="BB61" i="15"/>
  <c r="B489" i="98" s="1"/>
  <c r="AX61" i="15"/>
  <c r="B485" i="98" s="1"/>
  <c r="AZ64" i="15"/>
  <c r="AW64" i="15"/>
  <c r="BC64" i="15"/>
  <c r="AY64" i="15"/>
  <c r="AZ61" i="15"/>
  <c r="B487" i="98" s="1"/>
  <c r="BB5" i="85"/>
  <c r="BB6" i="85"/>
  <c r="BB7" i="85"/>
  <c r="BB8" i="85"/>
  <c r="BB9" i="85"/>
  <c r="BB10" i="85"/>
  <c r="BB11" i="85"/>
  <c r="BB12" i="85"/>
  <c r="BB13" i="85"/>
  <c r="BB14" i="85"/>
  <c r="B13" i="105" s="1"/>
  <c r="BB15" i="85"/>
  <c r="B34" i="105" s="1"/>
  <c r="BB16" i="85"/>
  <c r="B54" i="105" s="1"/>
  <c r="BB17" i="85"/>
  <c r="B75" i="105" s="1"/>
  <c r="BB18" i="85"/>
  <c r="B96" i="105" s="1"/>
  <c r="BB19" i="85"/>
  <c r="B116" i="105" s="1"/>
  <c r="BB20" i="85"/>
  <c r="B137" i="105" s="1"/>
  <c r="BB21" i="85"/>
  <c r="B155" i="105" s="1"/>
  <c r="BB22" i="85"/>
  <c r="B176" i="105" s="1"/>
  <c r="BB23" i="85"/>
  <c r="B197" i="105" s="1"/>
  <c r="BB24" i="85"/>
  <c r="B219" i="105" s="1"/>
  <c r="BB25" i="85"/>
  <c r="B237" i="105" s="1"/>
  <c r="BB26" i="85"/>
  <c r="B257" i="105" s="1"/>
  <c r="BB27" i="85"/>
  <c r="B279" i="105" s="1"/>
  <c r="BB28" i="85"/>
  <c r="B300" i="105" s="1"/>
  <c r="BB29" i="85"/>
  <c r="B321" i="105" s="1"/>
  <c r="BB30" i="85"/>
  <c r="B338" i="105" s="1"/>
  <c r="BB31" i="85"/>
  <c r="B358" i="105" s="1"/>
  <c r="BB32" i="85"/>
  <c r="BB33" i="85"/>
  <c r="BB34" i="85"/>
  <c r="BB35" i="85"/>
  <c r="BB36" i="85"/>
  <c r="BB37" i="85"/>
  <c r="BB38" i="85"/>
  <c r="BB39" i="85"/>
  <c r="BB40" i="85"/>
  <c r="BB41" i="85"/>
  <c r="BB42" i="85"/>
  <c r="BB43" i="85"/>
  <c r="BB44" i="85"/>
  <c r="BB45" i="85"/>
  <c r="BB46" i="85"/>
  <c r="BB47" i="85"/>
  <c r="BB48" i="85"/>
  <c r="BB49" i="85"/>
  <c r="BB4" i="85"/>
  <c r="C155" i="105" l="1"/>
  <c r="C197" i="105"/>
  <c r="C176" i="105"/>
  <c r="C237" i="105"/>
  <c r="C358" i="105"/>
  <c r="C338" i="105"/>
  <c r="C96" i="105"/>
  <c r="C321" i="105"/>
  <c r="C75" i="105"/>
  <c r="C13" i="105"/>
  <c r="C219" i="105"/>
  <c r="C116" i="105"/>
  <c r="C300" i="105"/>
  <c r="C54" i="105"/>
  <c r="C257" i="105"/>
  <c r="C137" i="105"/>
  <c r="C279" i="105"/>
  <c r="C34" i="105"/>
  <c r="E352" i="98"/>
  <c r="E416" i="98"/>
  <c r="E417" i="98" s="1"/>
  <c r="E418" i="98" s="1"/>
  <c r="E419" i="98" s="1"/>
  <c r="E420" i="98" s="1"/>
  <c r="E421" i="98" s="1"/>
  <c r="E422" i="98" s="1"/>
  <c r="E423" i="98" s="1"/>
  <c r="E424" i="98" s="1"/>
  <c r="E425" i="98" s="1"/>
  <c r="A414" i="98"/>
  <c r="A56" i="72"/>
  <c r="A57" i="72"/>
  <c r="A58" i="72"/>
  <c r="A59" i="72"/>
  <c r="A60" i="72"/>
  <c r="A62" i="72"/>
  <c r="A54" i="73"/>
  <c r="B54" i="73"/>
  <c r="C54" i="73"/>
  <c r="A55" i="73"/>
  <c r="B55" i="73"/>
  <c r="C55" i="73"/>
  <c r="A56" i="73"/>
  <c r="B56" i="73"/>
  <c r="C56" i="73"/>
  <c r="A57" i="73"/>
  <c r="B57" i="73"/>
  <c r="C57" i="73"/>
  <c r="A58" i="73"/>
  <c r="B58" i="73"/>
  <c r="C58" i="73"/>
  <c r="A59" i="73"/>
  <c r="B59" i="73"/>
  <c r="C59" i="73"/>
  <c r="A60" i="73"/>
  <c r="B60" i="73"/>
  <c r="C60" i="73"/>
  <c r="A54" i="74"/>
  <c r="B54" i="74"/>
  <c r="C54" i="74"/>
  <c r="C54" i="75" s="1"/>
  <c r="A55" i="74"/>
  <c r="B55" i="74"/>
  <c r="C55" i="74"/>
  <c r="C55" i="75" s="1"/>
  <c r="A56" i="74"/>
  <c r="B56" i="74"/>
  <c r="C56" i="74"/>
  <c r="C56" i="75" s="1"/>
  <c r="A57" i="74"/>
  <c r="B57" i="74"/>
  <c r="C57" i="74"/>
  <c r="C57" i="75" s="1"/>
  <c r="A58" i="74"/>
  <c r="B58" i="74"/>
  <c r="C58" i="74"/>
  <c r="C58" i="75" s="1"/>
  <c r="C58" i="76" s="1"/>
  <c r="A59" i="74"/>
  <c r="B59" i="74"/>
  <c r="C59" i="74"/>
  <c r="C59" i="75" s="1"/>
  <c r="C59" i="76" s="1"/>
  <c r="A60" i="74"/>
  <c r="B60" i="74"/>
  <c r="C60" i="74"/>
  <c r="C60" i="75" s="1"/>
  <c r="A54" i="75"/>
  <c r="B54" i="75"/>
  <c r="A55" i="75"/>
  <c r="B55" i="75"/>
  <c r="A56" i="75"/>
  <c r="B56" i="75"/>
  <c r="A57" i="75"/>
  <c r="B57" i="75"/>
  <c r="A58" i="75"/>
  <c r="B58" i="75"/>
  <c r="A59" i="75"/>
  <c r="B59" i="75"/>
  <c r="A60" i="75"/>
  <c r="B60" i="75"/>
  <c r="A54" i="76"/>
  <c r="B54" i="76"/>
  <c r="A55" i="76"/>
  <c r="B55" i="76"/>
  <c r="A56" i="76"/>
  <c r="B56" i="76"/>
  <c r="A57" i="76"/>
  <c r="B57" i="76"/>
  <c r="A58" i="76"/>
  <c r="B58" i="76"/>
  <c r="A59" i="76"/>
  <c r="B59" i="76"/>
  <c r="A60" i="76"/>
  <c r="B60" i="76"/>
  <c r="A54" i="77"/>
  <c r="B54" i="77"/>
  <c r="A55" i="77"/>
  <c r="B55" i="77"/>
  <c r="A56" i="77"/>
  <c r="B56" i="77"/>
  <c r="A57" i="77"/>
  <c r="B57" i="77"/>
  <c r="A58" i="77"/>
  <c r="B58" i="77"/>
  <c r="A59" i="77"/>
  <c r="B59" i="77"/>
  <c r="A60" i="77"/>
  <c r="B60" i="77"/>
  <c r="A54" i="71"/>
  <c r="B54" i="71"/>
  <c r="C54" i="71"/>
  <c r="C54" i="78" s="1"/>
  <c r="C54" i="79" s="1"/>
  <c r="C54" i="80" s="1"/>
  <c r="C54" i="81" s="1"/>
  <c r="C54" i="82" s="1"/>
  <c r="A55" i="71"/>
  <c r="B55" i="71"/>
  <c r="C55" i="71"/>
  <c r="C55" i="78" s="1"/>
  <c r="C55" i="79" s="1"/>
  <c r="C55" i="80" s="1"/>
  <c r="C55" i="81" s="1"/>
  <c r="C55" i="82" s="1"/>
  <c r="A56" i="71"/>
  <c r="B56" i="71"/>
  <c r="C56" i="71"/>
  <c r="C56" i="78" s="1"/>
  <c r="C56" i="79" s="1"/>
  <c r="C56" i="80" s="1"/>
  <c r="C56" i="81" s="1"/>
  <c r="C56" i="82" s="1"/>
  <c r="A57" i="71"/>
  <c r="B57" i="71"/>
  <c r="C57" i="71"/>
  <c r="C57" i="78" s="1"/>
  <c r="C57" i="79" s="1"/>
  <c r="C57" i="80" s="1"/>
  <c r="C57" i="81" s="1"/>
  <c r="C57" i="82" s="1"/>
  <c r="A58" i="71"/>
  <c r="B58" i="71"/>
  <c r="C58" i="71"/>
  <c r="C58" i="78" s="1"/>
  <c r="C58" i="79" s="1"/>
  <c r="C58" i="80" s="1"/>
  <c r="C58" i="81" s="1"/>
  <c r="C58" i="82" s="1"/>
  <c r="A59" i="71"/>
  <c r="B59" i="71"/>
  <c r="C59" i="71"/>
  <c r="C59" i="78" s="1"/>
  <c r="C59" i="79" s="1"/>
  <c r="C59" i="80" s="1"/>
  <c r="C59" i="81" s="1"/>
  <c r="C59" i="82" s="1"/>
  <c r="A60" i="71"/>
  <c r="B60" i="71"/>
  <c r="C60" i="71"/>
  <c r="C60" i="78" s="1"/>
  <c r="C60" i="79" s="1"/>
  <c r="C60" i="80" s="1"/>
  <c r="C60" i="81" s="1"/>
  <c r="C60" i="82" s="1"/>
  <c r="A54" i="78"/>
  <c r="B54" i="78"/>
  <c r="A55" i="78"/>
  <c r="B55" i="78"/>
  <c r="A56" i="78"/>
  <c r="B56" i="78"/>
  <c r="A57" i="78"/>
  <c r="B57" i="78"/>
  <c r="A58" i="78"/>
  <c r="B58" i="78"/>
  <c r="A59" i="78"/>
  <c r="B59" i="78"/>
  <c r="A60" i="78"/>
  <c r="B60" i="78"/>
  <c r="A54" i="79"/>
  <c r="B54" i="79"/>
  <c r="A55" i="79"/>
  <c r="B55" i="79"/>
  <c r="A56" i="79"/>
  <c r="B56" i="79"/>
  <c r="A57" i="79"/>
  <c r="B57" i="79"/>
  <c r="A58" i="79"/>
  <c r="B58" i="79"/>
  <c r="A59" i="79"/>
  <c r="B59" i="79"/>
  <c r="A60" i="79"/>
  <c r="B60" i="79"/>
  <c r="A54" i="80"/>
  <c r="B54" i="80"/>
  <c r="A55" i="80"/>
  <c r="B55" i="80"/>
  <c r="A56" i="80"/>
  <c r="B56" i="80"/>
  <c r="A57" i="80"/>
  <c r="B57" i="80"/>
  <c r="A58" i="80"/>
  <c r="B58" i="80"/>
  <c r="A59" i="80"/>
  <c r="B59" i="80"/>
  <c r="A60" i="80"/>
  <c r="B60" i="80"/>
  <c r="A54" i="81"/>
  <c r="B54" i="81"/>
  <c r="A55" i="81"/>
  <c r="B55" i="81"/>
  <c r="A56" i="81"/>
  <c r="B56" i="81"/>
  <c r="A57" i="81"/>
  <c r="B57" i="81"/>
  <c r="A58" i="81"/>
  <c r="B58" i="81"/>
  <c r="A59" i="81"/>
  <c r="B59" i="81"/>
  <c r="A60" i="81"/>
  <c r="B60" i="81"/>
  <c r="A54" i="82"/>
  <c r="B54" i="82"/>
  <c r="A55" i="82"/>
  <c r="B55" i="82"/>
  <c r="A56" i="82"/>
  <c r="B56" i="82"/>
  <c r="A57" i="82"/>
  <c r="B57" i="82"/>
  <c r="A58" i="82"/>
  <c r="B58" i="82"/>
  <c r="A59" i="82"/>
  <c r="B59" i="82"/>
  <c r="A60" i="82"/>
  <c r="B60" i="82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2" i="15"/>
  <c r="C62" i="15"/>
  <c r="A54" i="72"/>
  <c r="B54" i="72"/>
  <c r="C54" i="72"/>
  <c r="A55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2" i="72"/>
  <c r="C62" i="72"/>
  <c r="A425" i="98"/>
  <c r="A424" i="98"/>
  <c r="A423" i="98"/>
  <c r="A422" i="98"/>
  <c r="A421" i="98"/>
  <c r="A420" i="98"/>
  <c r="A419" i="98"/>
  <c r="A418" i="98"/>
  <c r="A417" i="98"/>
  <c r="C416" i="98"/>
  <c r="A416" i="98"/>
  <c r="V414" i="98" l="1"/>
  <c r="B52" i="111"/>
  <c r="B52" i="107"/>
  <c r="B51" i="110"/>
  <c r="C60" i="76"/>
  <c r="C60" i="77"/>
  <c r="C56" i="76"/>
  <c r="C56" i="77"/>
  <c r="C55" i="77"/>
  <c r="C55" i="76"/>
  <c r="C57" i="76"/>
  <c r="C57" i="77"/>
  <c r="C58" i="77"/>
  <c r="C54" i="77"/>
  <c r="C54" i="76"/>
  <c r="C59" i="77"/>
  <c r="A371" i="98"/>
  <c r="A350" i="98"/>
  <c r="A361" i="98"/>
  <c r="A360" i="98"/>
  <c r="A359" i="98"/>
  <c r="A358" i="98"/>
  <c r="A357" i="98"/>
  <c r="A356" i="98"/>
  <c r="A355" i="98"/>
  <c r="A354" i="98"/>
  <c r="A353" i="98"/>
  <c r="E353" i="98"/>
  <c r="E354" i="98" s="1"/>
  <c r="E355" i="98" s="1"/>
  <c r="E356" i="98" s="1"/>
  <c r="E357" i="98" s="1"/>
  <c r="E358" i="98" s="1"/>
  <c r="E359" i="98" s="1"/>
  <c r="E360" i="98" s="1"/>
  <c r="E361" i="98" s="1"/>
  <c r="C352" i="98"/>
  <c r="A352" i="98"/>
  <c r="V350" i="98" l="1"/>
  <c r="B48" i="110"/>
  <c r="B49" i="111"/>
  <c r="B49" i="107"/>
  <c r="B50" i="111"/>
  <c r="B50" i="107"/>
  <c r="B49" i="110"/>
  <c r="E333" i="98"/>
  <c r="E334" i="98" s="1"/>
  <c r="E335" i="98" s="1"/>
  <c r="E336" i="98" s="1"/>
  <c r="E337" i="98" s="1"/>
  <c r="E338" i="98" s="1"/>
  <c r="E339" i="98" s="1"/>
  <c r="E340" i="98" s="1"/>
  <c r="E341" i="98" s="1"/>
  <c r="E342" i="98" s="1"/>
  <c r="A331" i="98"/>
  <c r="A342" i="98"/>
  <c r="A341" i="98"/>
  <c r="A340" i="98"/>
  <c r="A339" i="98"/>
  <c r="A338" i="98"/>
  <c r="A337" i="98"/>
  <c r="A336" i="98"/>
  <c r="A335" i="98"/>
  <c r="A334" i="98"/>
  <c r="C333" i="98"/>
  <c r="A333" i="98"/>
  <c r="A5" i="73"/>
  <c r="A6" i="73"/>
  <c r="A7" i="73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3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" i="74"/>
  <c r="A6" i="74"/>
  <c r="A7" i="74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3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3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" i="76"/>
  <c r="A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3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" i="77"/>
  <c r="A6" i="77"/>
  <c r="A7" i="77"/>
  <c r="A8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3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" i="71"/>
  <c r="A6" i="71"/>
  <c r="A7" i="71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3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" i="78"/>
  <c r="A6" i="78"/>
  <c r="A7" i="78"/>
  <c r="A8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3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" i="79"/>
  <c r="A6" i="79"/>
  <c r="A7" i="79"/>
  <c r="A8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3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" i="80"/>
  <c r="A6" i="80"/>
  <c r="A7" i="80"/>
  <c r="A8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3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" i="81"/>
  <c r="A6" i="81"/>
  <c r="A7" i="81"/>
  <c r="A8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3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3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" i="15"/>
  <c r="A6" i="15"/>
  <c r="A7" i="15"/>
  <c r="A5" i="72"/>
  <c r="A6" i="72"/>
  <c r="A7" i="72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3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B53" i="73"/>
  <c r="C53" i="73"/>
  <c r="B53" i="74"/>
  <c r="C53" i="74"/>
  <c r="C53" i="75" s="1"/>
  <c r="B53" i="75"/>
  <c r="B53" i="76"/>
  <c r="B53" i="77"/>
  <c r="B53" i="71"/>
  <c r="C53" i="71"/>
  <c r="C53" i="78" s="1"/>
  <c r="C53" i="79" s="1"/>
  <c r="C53" i="80" s="1"/>
  <c r="C53" i="81" s="1"/>
  <c r="C53" i="82" s="1"/>
  <c r="B53" i="78"/>
  <c r="B53" i="79"/>
  <c r="B53" i="80"/>
  <c r="B53" i="81"/>
  <c r="B53" i="82"/>
  <c r="B53" i="15"/>
  <c r="C53" i="15"/>
  <c r="B53" i="72"/>
  <c r="C53" i="72"/>
  <c r="B41" i="73"/>
  <c r="C41" i="73"/>
  <c r="B42" i="73"/>
  <c r="C42" i="73"/>
  <c r="B43" i="73"/>
  <c r="C43" i="73"/>
  <c r="B44" i="73"/>
  <c r="C44" i="73"/>
  <c r="B45" i="73"/>
  <c r="C45" i="73"/>
  <c r="B46" i="73"/>
  <c r="C46" i="73"/>
  <c r="B47" i="73"/>
  <c r="C47" i="73"/>
  <c r="B48" i="73"/>
  <c r="C48" i="73"/>
  <c r="B49" i="73"/>
  <c r="C49" i="73"/>
  <c r="B50" i="73"/>
  <c r="C50" i="73"/>
  <c r="B51" i="73"/>
  <c r="C51" i="73"/>
  <c r="B52" i="73"/>
  <c r="C52" i="73"/>
  <c r="B41" i="74"/>
  <c r="C41" i="74"/>
  <c r="B42" i="74"/>
  <c r="C42" i="74"/>
  <c r="C42" i="75" s="1"/>
  <c r="C42" i="77" s="1"/>
  <c r="B43" i="74"/>
  <c r="C43" i="74"/>
  <c r="B44" i="74"/>
  <c r="C44" i="74"/>
  <c r="C44" i="75" s="1"/>
  <c r="B45" i="74"/>
  <c r="C45" i="74"/>
  <c r="C45" i="75" s="1"/>
  <c r="B46" i="74"/>
  <c r="C46" i="74"/>
  <c r="C46" i="75" s="1"/>
  <c r="B47" i="74"/>
  <c r="C47" i="74"/>
  <c r="C47" i="75" s="1"/>
  <c r="B48" i="74"/>
  <c r="C48" i="74"/>
  <c r="C48" i="75" s="1"/>
  <c r="B49" i="74"/>
  <c r="C49" i="74"/>
  <c r="C49" i="75" s="1"/>
  <c r="C49" i="76" s="1"/>
  <c r="B50" i="74"/>
  <c r="C50" i="74"/>
  <c r="C50" i="75" s="1"/>
  <c r="B51" i="74"/>
  <c r="C51" i="74"/>
  <c r="C51" i="75" s="1"/>
  <c r="B52" i="74"/>
  <c r="C52" i="74"/>
  <c r="C52" i="75" s="1"/>
  <c r="B41" i="75"/>
  <c r="C41" i="75"/>
  <c r="C41" i="76" s="1"/>
  <c r="B42" i="75"/>
  <c r="B43" i="75"/>
  <c r="C43" i="75"/>
  <c r="C43" i="76" s="1"/>
  <c r="B44" i="75"/>
  <c r="B45" i="75"/>
  <c r="B46" i="75"/>
  <c r="B47" i="75"/>
  <c r="B48" i="75"/>
  <c r="B49" i="75"/>
  <c r="B50" i="75"/>
  <c r="B51" i="75"/>
  <c r="B52" i="75"/>
  <c r="B41" i="76"/>
  <c r="B42" i="76"/>
  <c r="B43" i="76"/>
  <c r="B44" i="76"/>
  <c r="B45" i="76"/>
  <c r="B46" i="76"/>
  <c r="B47" i="76"/>
  <c r="B48" i="76"/>
  <c r="B49" i="76"/>
  <c r="B50" i="76"/>
  <c r="B51" i="76"/>
  <c r="B52" i="76"/>
  <c r="B41" i="77"/>
  <c r="B42" i="77"/>
  <c r="B43" i="77"/>
  <c r="B44" i="77"/>
  <c r="B45" i="77"/>
  <c r="B46" i="77"/>
  <c r="B47" i="77"/>
  <c r="B48" i="77"/>
  <c r="B49" i="77"/>
  <c r="B50" i="77"/>
  <c r="B51" i="77"/>
  <c r="B52" i="77"/>
  <c r="B41" i="71"/>
  <c r="C41" i="71"/>
  <c r="B42" i="71"/>
  <c r="C42" i="71"/>
  <c r="C42" i="78" s="1"/>
  <c r="C42" i="79" s="1"/>
  <c r="C42" i="80" s="1"/>
  <c r="C42" i="81" s="1"/>
  <c r="C42" i="82" s="1"/>
  <c r="B43" i="71"/>
  <c r="C43" i="71"/>
  <c r="C43" i="78" s="1"/>
  <c r="C43" i="79" s="1"/>
  <c r="C43" i="80" s="1"/>
  <c r="C43" i="81" s="1"/>
  <c r="C43" i="82" s="1"/>
  <c r="B44" i="71"/>
  <c r="C44" i="71"/>
  <c r="C44" i="78" s="1"/>
  <c r="C44" i="79" s="1"/>
  <c r="C44" i="80" s="1"/>
  <c r="C44" i="81" s="1"/>
  <c r="C44" i="82" s="1"/>
  <c r="B45" i="71"/>
  <c r="C45" i="71"/>
  <c r="C45" i="78" s="1"/>
  <c r="C45" i="79" s="1"/>
  <c r="C45" i="80" s="1"/>
  <c r="C45" i="81" s="1"/>
  <c r="C45" i="82" s="1"/>
  <c r="B46" i="71"/>
  <c r="C46" i="71"/>
  <c r="C46" i="78" s="1"/>
  <c r="C46" i="79" s="1"/>
  <c r="C46" i="80" s="1"/>
  <c r="C46" i="81" s="1"/>
  <c r="C46" i="82" s="1"/>
  <c r="B47" i="71"/>
  <c r="C47" i="71"/>
  <c r="C47" i="78" s="1"/>
  <c r="C47" i="79" s="1"/>
  <c r="C47" i="80" s="1"/>
  <c r="C47" i="81" s="1"/>
  <c r="C47" i="82" s="1"/>
  <c r="B48" i="71"/>
  <c r="C48" i="71"/>
  <c r="C48" i="78" s="1"/>
  <c r="C48" i="79" s="1"/>
  <c r="C48" i="80" s="1"/>
  <c r="C48" i="81" s="1"/>
  <c r="C48" i="82" s="1"/>
  <c r="B49" i="71"/>
  <c r="C49" i="71"/>
  <c r="C49" i="78" s="1"/>
  <c r="C49" i="79" s="1"/>
  <c r="C49" i="80" s="1"/>
  <c r="C49" i="81" s="1"/>
  <c r="C49" i="82" s="1"/>
  <c r="B50" i="71"/>
  <c r="C50" i="71"/>
  <c r="C50" i="78" s="1"/>
  <c r="C50" i="79" s="1"/>
  <c r="C50" i="80" s="1"/>
  <c r="C50" i="81" s="1"/>
  <c r="C50" i="82" s="1"/>
  <c r="B51" i="71"/>
  <c r="C51" i="71"/>
  <c r="C51" i="78" s="1"/>
  <c r="C51" i="79" s="1"/>
  <c r="C51" i="80" s="1"/>
  <c r="C51" i="81" s="1"/>
  <c r="C51" i="82" s="1"/>
  <c r="B52" i="71"/>
  <c r="C52" i="71"/>
  <c r="C52" i="78" s="1"/>
  <c r="C52" i="79" s="1"/>
  <c r="C52" i="80" s="1"/>
  <c r="C52" i="81" s="1"/>
  <c r="C52" i="82" s="1"/>
  <c r="B41" i="78"/>
  <c r="C41" i="78"/>
  <c r="C41" i="79" s="1"/>
  <c r="C41" i="80" s="1"/>
  <c r="C41" i="81" s="1"/>
  <c r="C41" i="82" s="1"/>
  <c r="B42" i="78"/>
  <c r="B43" i="78"/>
  <c r="B44" i="78"/>
  <c r="B45" i="78"/>
  <c r="B46" i="78"/>
  <c r="B47" i="78"/>
  <c r="B48" i="78"/>
  <c r="B49" i="78"/>
  <c r="B50" i="78"/>
  <c r="B51" i="78"/>
  <c r="B52" i="78"/>
  <c r="B41" i="79"/>
  <c r="B42" i="79"/>
  <c r="B43" i="79"/>
  <c r="B44" i="79"/>
  <c r="B45" i="79"/>
  <c r="B46" i="79"/>
  <c r="B47" i="79"/>
  <c r="B48" i="79"/>
  <c r="B49" i="79"/>
  <c r="B50" i="79"/>
  <c r="B51" i="79"/>
  <c r="B52" i="79"/>
  <c r="B41" i="80"/>
  <c r="B42" i="80"/>
  <c r="B43" i="80"/>
  <c r="B44" i="80"/>
  <c r="B45" i="80"/>
  <c r="B46" i="80"/>
  <c r="B47" i="80"/>
  <c r="B48" i="80"/>
  <c r="B49" i="80"/>
  <c r="B50" i="80"/>
  <c r="B51" i="80"/>
  <c r="B52" i="80"/>
  <c r="B41" i="81"/>
  <c r="B42" i="81"/>
  <c r="B43" i="81"/>
  <c r="B44" i="81"/>
  <c r="B45" i="81"/>
  <c r="B46" i="81"/>
  <c r="B47" i="81"/>
  <c r="B48" i="81"/>
  <c r="B49" i="81"/>
  <c r="B50" i="81"/>
  <c r="B51" i="81"/>
  <c r="B52" i="81"/>
  <c r="B41" i="82"/>
  <c r="B42" i="82"/>
  <c r="B43" i="82"/>
  <c r="B44" i="82"/>
  <c r="B45" i="82"/>
  <c r="B46" i="82"/>
  <c r="B47" i="82"/>
  <c r="B48" i="82"/>
  <c r="B49" i="82"/>
  <c r="B50" i="82"/>
  <c r="B51" i="82"/>
  <c r="B52" i="82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B48" i="15"/>
  <c r="B49" i="15"/>
  <c r="B50" i="15"/>
  <c r="B51" i="15"/>
  <c r="C51" i="15"/>
  <c r="B52" i="15"/>
  <c r="C52" i="15"/>
  <c r="B41" i="72"/>
  <c r="C41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E292" i="98"/>
  <c r="E293" i="98" s="1"/>
  <c r="E294" i="98" s="1"/>
  <c r="E295" i="98" s="1"/>
  <c r="E296" i="98" s="1"/>
  <c r="E297" i="98" s="1"/>
  <c r="E298" i="98" s="1"/>
  <c r="E299" i="98" s="1"/>
  <c r="E300" i="98" s="1"/>
  <c r="E301" i="98" s="1"/>
  <c r="E270" i="98"/>
  <c r="A290" i="98"/>
  <c r="A301" i="98"/>
  <c r="A300" i="98"/>
  <c r="A299" i="98"/>
  <c r="A298" i="98"/>
  <c r="A297" i="98"/>
  <c r="A296" i="98"/>
  <c r="A295" i="98"/>
  <c r="A294" i="98"/>
  <c r="A293" i="98"/>
  <c r="C292" i="98"/>
  <c r="A292" i="98"/>
  <c r="C270" i="98"/>
  <c r="AV52" i="15"/>
  <c r="D293" i="98" s="1"/>
  <c r="AV54" i="15"/>
  <c r="D334" i="98" s="1"/>
  <c r="B36" i="15"/>
  <c r="A334" i="97"/>
  <c r="V334" i="97" s="1"/>
  <c r="A336" i="97"/>
  <c r="A231" i="97"/>
  <c r="V231" i="97" s="1"/>
  <c r="A233" i="97"/>
  <c r="A189" i="97"/>
  <c r="A191" i="97"/>
  <c r="A168" i="97"/>
  <c r="A170" i="97"/>
  <c r="A108" i="97"/>
  <c r="A87" i="97"/>
  <c r="A106" i="97"/>
  <c r="A85" i="97"/>
  <c r="AW40" i="85"/>
  <c r="AX40" i="85"/>
  <c r="AY40" i="85"/>
  <c r="AZ40" i="85"/>
  <c r="BA40" i="85"/>
  <c r="BC40" i="85"/>
  <c r="BD40" i="85"/>
  <c r="BE40" i="85"/>
  <c r="AW41" i="85"/>
  <c r="AX41" i="85"/>
  <c r="AY41" i="85"/>
  <c r="AZ41" i="85"/>
  <c r="BA41" i="85"/>
  <c r="BC41" i="85"/>
  <c r="BD41" i="85"/>
  <c r="BE41" i="85"/>
  <c r="AW42" i="85"/>
  <c r="AX42" i="85"/>
  <c r="AY42" i="85"/>
  <c r="AZ42" i="85"/>
  <c r="BA42" i="85"/>
  <c r="BC42" i="85"/>
  <c r="BD42" i="85"/>
  <c r="BE42" i="85"/>
  <c r="AW43" i="85"/>
  <c r="AX43" i="85"/>
  <c r="AY43" i="85"/>
  <c r="AZ43" i="85"/>
  <c r="BA43" i="85"/>
  <c r="BC43" i="85"/>
  <c r="BD43" i="85"/>
  <c r="BE43" i="85"/>
  <c r="AW44" i="85"/>
  <c r="AX44" i="85"/>
  <c r="AY44" i="85"/>
  <c r="AZ44" i="85"/>
  <c r="BA44" i="85"/>
  <c r="BC44" i="85"/>
  <c r="BD44" i="85"/>
  <c r="BE44" i="85"/>
  <c r="AW45" i="85"/>
  <c r="AX45" i="85"/>
  <c r="AY45" i="85"/>
  <c r="AZ45" i="85"/>
  <c r="BA45" i="85"/>
  <c r="BC45" i="85"/>
  <c r="BD45" i="85"/>
  <c r="BE45" i="85"/>
  <c r="AW46" i="85"/>
  <c r="AX46" i="85"/>
  <c r="AY46" i="85"/>
  <c r="AZ46" i="85"/>
  <c r="BA46" i="85"/>
  <c r="BC46" i="85"/>
  <c r="BD46" i="85"/>
  <c r="BE46" i="85"/>
  <c r="AW47" i="85"/>
  <c r="AX47" i="85"/>
  <c r="AY47" i="85"/>
  <c r="AZ47" i="85"/>
  <c r="BA47" i="85"/>
  <c r="BC47" i="85"/>
  <c r="BD47" i="85"/>
  <c r="BE47" i="85"/>
  <c r="AW48" i="85"/>
  <c r="AX48" i="85"/>
  <c r="AY48" i="85"/>
  <c r="AZ48" i="85"/>
  <c r="BA48" i="85"/>
  <c r="BC48" i="85"/>
  <c r="BD48" i="85"/>
  <c r="BE48" i="85"/>
  <c r="AW5" i="85"/>
  <c r="AX5" i="85"/>
  <c r="AY5" i="85"/>
  <c r="AZ5" i="85"/>
  <c r="BA5" i="85"/>
  <c r="BC5" i="85"/>
  <c r="BD5" i="85"/>
  <c r="BE5" i="85"/>
  <c r="AW6" i="85"/>
  <c r="AX6" i="85"/>
  <c r="AY6" i="85"/>
  <c r="AZ6" i="85"/>
  <c r="BA6" i="85"/>
  <c r="BC6" i="85"/>
  <c r="BD6" i="85"/>
  <c r="BE6" i="85"/>
  <c r="AW7" i="85"/>
  <c r="AX7" i="85"/>
  <c r="AY7" i="85"/>
  <c r="AZ7" i="85"/>
  <c r="BA7" i="85"/>
  <c r="BC7" i="85"/>
  <c r="BD7" i="85"/>
  <c r="BE7" i="85"/>
  <c r="AW8" i="85"/>
  <c r="AX8" i="85"/>
  <c r="B89" i="97" s="1"/>
  <c r="AY8" i="85"/>
  <c r="B90" i="97" s="1"/>
  <c r="AZ8" i="85"/>
  <c r="B91" i="97" s="1"/>
  <c r="C91" i="97" s="1"/>
  <c r="BA8" i="85"/>
  <c r="B92" i="97" s="1"/>
  <c r="C92" i="97" s="1"/>
  <c r="B93" i="97"/>
  <c r="C93" i="97" s="1"/>
  <c r="BC8" i="85"/>
  <c r="B94" i="97" s="1"/>
  <c r="C94" i="97" s="1"/>
  <c r="BD8" i="85"/>
  <c r="B95" i="97" s="1"/>
  <c r="C95" i="97" s="1"/>
  <c r="BE8" i="85"/>
  <c r="B96" i="97" s="1"/>
  <c r="C96" i="97" s="1"/>
  <c r="AW9" i="85"/>
  <c r="AX9" i="85"/>
  <c r="AY9" i="85"/>
  <c r="B111" i="97" s="1"/>
  <c r="AZ9" i="85"/>
  <c r="B112" i="97" s="1"/>
  <c r="C112" i="97" s="1"/>
  <c r="BA9" i="85"/>
  <c r="B113" i="97" s="1"/>
  <c r="C113" i="97" s="1"/>
  <c r="B114" i="97"/>
  <c r="C114" i="97" s="1"/>
  <c r="BC9" i="85"/>
  <c r="B115" i="97" s="1"/>
  <c r="C115" i="97" s="1"/>
  <c r="BD9" i="85"/>
  <c r="B116" i="97" s="1"/>
  <c r="C116" i="97" s="1"/>
  <c r="BE9" i="85"/>
  <c r="B117" i="97" s="1"/>
  <c r="C117" i="97" s="1"/>
  <c r="AW10" i="85"/>
  <c r="AX10" i="85"/>
  <c r="AY10" i="85"/>
  <c r="AZ10" i="85"/>
  <c r="BA10" i="85"/>
  <c r="BC10" i="85"/>
  <c r="BD10" i="85"/>
  <c r="BE10" i="85"/>
  <c r="AW11" i="85"/>
  <c r="AX11" i="85"/>
  <c r="AY11" i="85"/>
  <c r="AZ11" i="85"/>
  <c r="BA11" i="85"/>
  <c r="BC11" i="85"/>
  <c r="BD11" i="85"/>
  <c r="BE11" i="85"/>
  <c r="AW12" i="85"/>
  <c r="B171" i="97" s="1"/>
  <c r="AX12" i="85"/>
  <c r="B172" i="97" s="1"/>
  <c r="AY12" i="85"/>
  <c r="B173" i="97" s="1"/>
  <c r="C173" i="97" s="1"/>
  <c r="AZ12" i="85"/>
  <c r="B174" i="97" s="1"/>
  <c r="BA12" i="85"/>
  <c r="B175" i="97" s="1"/>
  <c r="C175" i="97" s="1"/>
  <c r="B176" i="97"/>
  <c r="C176" i="97" s="1"/>
  <c r="BC12" i="85"/>
  <c r="B177" i="97" s="1"/>
  <c r="C177" i="97" s="1"/>
  <c r="BD12" i="85"/>
  <c r="B178" i="97" s="1"/>
  <c r="C178" i="97" s="1"/>
  <c r="BE12" i="85"/>
  <c r="B179" i="97" s="1"/>
  <c r="C179" i="97" s="1"/>
  <c r="AW13" i="85"/>
  <c r="AX13" i="85"/>
  <c r="B193" i="97" s="1"/>
  <c r="AY13" i="85"/>
  <c r="B194" i="97" s="1"/>
  <c r="C194" i="97" s="1"/>
  <c r="AZ13" i="85"/>
  <c r="B195" i="97" s="1"/>
  <c r="C195" i="97" s="1"/>
  <c r="BA13" i="85"/>
  <c r="B196" i="97" s="1"/>
  <c r="C196" i="97" s="1"/>
  <c r="B197" i="97"/>
  <c r="C197" i="97" s="1"/>
  <c r="BC13" i="85"/>
  <c r="B198" i="97" s="1"/>
  <c r="C198" i="97" s="1"/>
  <c r="BD13" i="85"/>
  <c r="B199" i="97" s="1"/>
  <c r="C199" i="97" s="1"/>
  <c r="BE13" i="85"/>
  <c r="B200" i="97" s="1"/>
  <c r="C200" i="97" s="1"/>
  <c r="AW14" i="85"/>
  <c r="B8" i="105" s="1"/>
  <c r="AX14" i="85"/>
  <c r="B9" i="105" s="1"/>
  <c r="AY14" i="85"/>
  <c r="B10" i="105" s="1"/>
  <c r="AZ14" i="85"/>
  <c r="B11" i="105" s="1"/>
  <c r="BA14" i="85"/>
  <c r="B12" i="105" s="1"/>
  <c r="BC14" i="85"/>
  <c r="B14" i="105" s="1"/>
  <c r="BD14" i="85"/>
  <c r="B15" i="105" s="1"/>
  <c r="BE14" i="85"/>
  <c r="B16" i="105" s="1"/>
  <c r="AW15" i="85"/>
  <c r="AX15" i="85"/>
  <c r="AY15" i="85"/>
  <c r="AZ15" i="85"/>
  <c r="BA15" i="85"/>
  <c r="B239" i="97"/>
  <c r="C239" i="97" s="1"/>
  <c r="BC15" i="85"/>
  <c r="BD15" i="85"/>
  <c r="BE15" i="85"/>
  <c r="AW16" i="85"/>
  <c r="B49" i="105" s="1"/>
  <c r="AX16" i="85"/>
  <c r="B50" i="105" s="1"/>
  <c r="AY16" i="85"/>
  <c r="B51" i="105" s="1"/>
  <c r="AZ16" i="85"/>
  <c r="B52" i="105" s="1"/>
  <c r="BA16" i="85"/>
  <c r="B53" i="105" s="1"/>
  <c r="BC16" i="85"/>
  <c r="B55" i="105" s="1"/>
  <c r="BD16" i="85"/>
  <c r="B56" i="105" s="1"/>
  <c r="BE16" i="85"/>
  <c r="B57" i="105" s="1"/>
  <c r="AW17" i="85"/>
  <c r="B70" i="105" s="1"/>
  <c r="AX17" i="85"/>
  <c r="B71" i="105" s="1"/>
  <c r="AY17" i="85"/>
  <c r="B72" i="105" s="1"/>
  <c r="AZ17" i="85"/>
  <c r="B73" i="105" s="1"/>
  <c r="BA17" i="85"/>
  <c r="B74" i="105" s="1"/>
  <c r="BC17" i="85"/>
  <c r="B76" i="105" s="1"/>
  <c r="BD17" i="85"/>
  <c r="B77" i="105" s="1"/>
  <c r="BE17" i="85"/>
  <c r="B78" i="105" s="1"/>
  <c r="AW18" i="85"/>
  <c r="B91" i="105" s="1"/>
  <c r="AX18" i="85"/>
  <c r="B92" i="105" s="1"/>
  <c r="AY18" i="85"/>
  <c r="B93" i="105" s="1"/>
  <c r="AZ18" i="85"/>
  <c r="B94" i="105" s="1"/>
  <c r="BA18" i="85"/>
  <c r="B95" i="105" s="1"/>
  <c r="BC18" i="85"/>
  <c r="B97" i="105" s="1"/>
  <c r="BD18" i="85"/>
  <c r="B98" i="105" s="1"/>
  <c r="BE18" i="85"/>
  <c r="B99" i="105" s="1"/>
  <c r="AW19" i="85"/>
  <c r="B111" i="105" s="1"/>
  <c r="AX19" i="85"/>
  <c r="B112" i="105" s="1"/>
  <c r="AY19" i="85"/>
  <c r="B113" i="105" s="1"/>
  <c r="AZ19" i="85"/>
  <c r="B114" i="105" s="1"/>
  <c r="BA19" i="85"/>
  <c r="B115" i="105" s="1"/>
  <c r="BC19" i="85"/>
  <c r="B117" i="105" s="1"/>
  <c r="BD19" i="85"/>
  <c r="B118" i="105" s="1"/>
  <c r="BE19" i="85"/>
  <c r="B119" i="105" s="1"/>
  <c r="AW20" i="85"/>
  <c r="AX20" i="85"/>
  <c r="AY20" i="85"/>
  <c r="AZ20" i="85"/>
  <c r="BA20" i="85"/>
  <c r="B342" i="97"/>
  <c r="C342" i="97" s="1"/>
  <c r="BC20" i="85"/>
  <c r="BD20" i="85"/>
  <c r="BE20" i="85"/>
  <c r="AW21" i="85"/>
  <c r="B150" i="105" s="1"/>
  <c r="AX21" i="85"/>
  <c r="B151" i="105" s="1"/>
  <c r="AY21" i="85"/>
  <c r="B152" i="105" s="1"/>
  <c r="AZ21" i="85"/>
  <c r="B153" i="105" s="1"/>
  <c r="BA21" i="85"/>
  <c r="B154" i="105" s="1"/>
  <c r="BC21" i="85"/>
  <c r="B156" i="105" s="1"/>
  <c r="BD21" i="85"/>
  <c r="B157" i="105" s="1"/>
  <c r="BE21" i="85"/>
  <c r="B158" i="105" s="1"/>
  <c r="AW22" i="85"/>
  <c r="B171" i="105" s="1"/>
  <c r="AX22" i="85"/>
  <c r="B172" i="105" s="1"/>
  <c r="AY22" i="85"/>
  <c r="B173" i="105" s="1"/>
  <c r="AZ22" i="85"/>
  <c r="B174" i="105" s="1"/>
  <c r="BA22" i="85"/>
  <c r="B175" i="105" s="1"/>
  <c r="BC22" i="85"/>
  <c r="B177" i="105" s="1"/>
  <c r="BD22" i="85"/>
  <c r="B178" i="105" s="1"/>
  <c r="BE22" i="85"/>
  <c r="B179" i="105" s="1"/>
  <c r="AW23" i="85"/>
  <c r="B192" i="105" s="1"/>
  <c r="AX23" i="85"/>
  <c r="B193" i="105" s="1"/>
  <c r="AY23" i="85"/>
  <c r="B194" i="105" s="1"/>
  <c r="AZ23" i="85"/>
  <c r="B195" i="105" s="1"/>
  <c r="BA23" i="85"/>
  <c r="B196" i="105" s="1"/>
  <c r="BC23" i="85"/>
  <c r="B198" i="105" s="1"/>
  <c r="BD23" i="85"/>
  <c r="B199" i="105" s="1"/>
  <c r="BE23" i="85"/>
  <c r="B200" i="105" s="1"/>
  <c r="AW24" i="85"/>
  <c r="B214" i="105" s="1"/>
  <c r="AX24" i="85"/>
  <c r="B215" i="105" s="1"/>
  <c r="AY24" i="85"/>
  <c r="B216" i="105" s="1"/>
  <c r="AZ24" i="85"/>
  <c r="B217" i="105" s="1"/>
  <c r="BA24" i="85"/>
  <c r="B218" i="105" s="1"/>
  <c r="BC24" i="85"/>
  <c r="B220" i="105" s="1"/>
  <c r="BD24" i="85"/>
  <c r="B221" i="105" s="1"/>
  <c r="BE24" i="85"/>
  <c r="B222" i="105" s="1"/>
  <c r="AW25" i="85"/>
  <c r="B232" i="105" s="1"/>
  <c r="AX25" i="85"/>
  <c r="B233" i="105" s="1"/>
  <c r="AY25" i="85"/>
  <c r="B234" i="105" s="1"/>
  <c r="AZ25" i="85"/>
  <c r="B235" i="105" s="1"/>
  <c r="BA25" i="85"/>
  <c r="B236" i="105" s="1"/>
  <c r="BC25" i="85"/>
  <c r="B238" i="105" s="1"/>
  <c r="BD25" i="85"/>
  <c r="B239" i="105" s="1"/>
  <c r="BE25" i="85"/>
  <c r="B240" i="105" s="1"/>
  <c r="AW26" i="85"/>
  <c r="B252" i="105" s="1"/>
  <c r="AX26" i="85"/>
  <c r="B253" i="105" s="1"/>
  <c r="AY26" i="85"/>
  <c r="B254" i="105" s="1"/>
  <c r="AZ26" i="85"/>
  <c r="B255" i="105" s="1"/>
  <c r="BA26" i="85"/>
  <c r="B256" i="105" s="1"/>
  <c r="BC26" i="85"/>
  <c r="B258" i="105" s="1"/>
  <c r="BD26" i="85"/>
  <c r="B259" i="105" s="1"/>
  <c r="BE26" i="85"/>
  <c r="B260" i="105" s="1"/>
  <c r="AW27" i="85"/>
  <c r="B274" i="105" s="1"/>
  <c r="AX27" i="85"/>
  <c r="B275" i="105" s="1"/>
  <c r="AY27" i="85"/>
  <c r="B276" i="105" s="1"/>
  <c r="AZ27" i="85"/>
  <c r="B277" i="105" s="1"/>
  <c r="BA27" i="85"/>
  <c r="B278" i="105" s="1"/>
  <c r="BC27" i="85"/>
  <c r="B280" i="105" s="1"/>
  <c r="BD27" i="85"/>
  <c r="B281" i="105" s="1"/>
  <c r="BE27" i="85"/>
  <c r="B282" i="105" s="1"/>
  <c r="AW28" i="85"/>
  <c r="B295" i="105" s="1"/>
  <c r="AX28" i="85"/>
  <c r="B296" i="105" s="1"/>
  <c r="AY28" i="85"/>
  <c r="B297" i="105" s="1"/>
  <c r="AZ28" i="85"/>
  <c r="B298" i="105" s="1"/>
  <c r="BA28" i="85"/>
  <c r="B299" i="105" s="1"/>
  <c r="BC28" i="85"/>
  <c r="B301" i="105" s="1"/>
  <c r="BD28" i="85"/>
  <c r="B302" i="105" s="1"/>
  <c r="BE28" i="85"/>
  <c r="AW29" i="85"/>
  <c r="B316" i="105" s="1"/>
  <c r="AX29" i="85"/>
  <c r="B317" i="105" s="1"/>
  <c r="AY29" i="85"/>
  <c r="B318" i="105" s="1"/>
  <c r="AZ29" i="85"/>
  <c r="B319" i="105" s="1"/>
  <c r="BA29" i="85"/>
  <c r="B320" i="105" s="1"/>
  <c r="BC29" i="85"/>
  <c r="B322" i="105" s="1"/>
  <c r="BD29" i="85"/>
  <c r="B323" i="105" s="1"/>
  <c r="BE29" i="85"/>
  <c r="AW30" i="85"/>
  <c r="B333" i="105" s="1"/>
  <c r="AX30" i="85"/>
  <c r="B334" i="105" s="1"/>
  <c r="AY30" i="85"/>
  <c r="B335" i="105" s="1"/>
  <c r="AZ30" i="85"/>
  <c r="B336" i="105" s="1"/>
  <c r="BA30" i="85"/>
  <c r="B337" i="105" s="1"/>
  <c r="BC30" i="85"/>
  <c r="B339" i="105" s="1"/>
  <c r="BD30" i="85"/>
  <c r="B340" i="105" s="1"/>
  <c r="BE30" i="85"/>
  <c r="B341" i="105" s="1"/>
  <c r="AW31" i="85"/>
  <c r="B353" i="105" s="1"/>
  <c r="AX31" i="85"/>
  <c r="B354" i="105" s="1"/>
  <c r="AY31" i="85"/>
  <c r="B355" i="105" s="1"/>
  <c r="AZ31" i="85"/>
  <c r="B356" i="105" s="1"/>
  <c r="BA31" i="85"/>
  <c r="B357" i="105" s="1"/>
  <c r="BC31" i="85"/>
  <c r="B359" i="105" s="1"/>
  <c r="BD31" i="85"/>
  <c r="B360" i="105" s="1"/>
  <c r="BE31" i="85"/>
  <c r="B361" i="105" s="1"/>
  <c r="AW32" i="85"/>
  <c r="AX32" i="85"/>
  <c r="AY32" i="85"/>
  <c r="AZ32" i="85"/>
  <c r="BA32" i="85"/>
  <c r="BC32" i="85"/>
  <c r="BD32" i="85"/>
  <c r="BE32" i="85"/>
  <c r="AW33" i="85"/>
  <c r="AX33" i="85"/>
  <c r="AY33" i="85"/>
  <c r="AZ33" i="85"/>
  <c r="BA33" i="85"/>
  <c r="BC33" i="85"/>
  <c r="BD33" i="85"/>
  <c r="BE33" i="85"/>
  <c r="AW34" i="85"/>
  <c r="AX34" i="85"/>
  <c r="AY34" i="85"/>
  <c r="AZ34" i="85"/>
  <c r="BA34" i="85"/>
  <c r="BC34" i="85"/>
  <c r="BD34" i="85"/>
  <c r="BE34" i="85"/>
  <c r="AW35" i="85"/>
  <c r="AX35" i="85"/>
  <c r="AY35" i="85"/>
  <c r="AZ35" i="85"/>
  <c r="BA35" i="85"/>
  <c r="BC35" i="85"/>
  <c r="BD35" i="85"/>
  <c r="BE35" i="85"/>
  <c r="AW36" i="85"/>
  <c r="AX36" i="85"/>
  <c r="AY36" i="85"/>
  <c r="AZ36" i="85"/>
  <c r="BA36" i="85"/>
  <c r="BC36" i="85"/>
  <c r="BD36" i="85"/>
  <c r="BE36" i="85"/>
  <c r="AW37" i="85"/>
  <c r="AX37" i="85"/>
  <c r="AY37" i="85"/>
  <c r="AZ37" i="85"/>
  <c r="BA37" i="85"/>
  <c r="BC37" i="85"/>
  <c r="BD37" i="85"/>
  <c r="BE37" i="85"/>
  <c r="AW38" i="85"/>
  <c r="AX38" i="85"/>
  <c r="AY38" i="85"/>
  <c r="AZ38" i="85"/>
  <c r="BA38" i="85"/>
  <c r="BC38" i="85"/>
  <c r="BD38" i="85"/>
  <c r="BE38" i="85"/>
  <c r="AW39" i="85"/>
  <c r="AX39" i="85"/>
  <c r="AY39" i="85"/>
  <c r="AZ39" i="85"/>
  <c r="BA39" i="85"/>
  <c r="BC39" i="85"/>
  <c r="BD39" i="85"/>
  <c r="BE39" i="85"/>
  <c r="AV53" i="15"/>
  <c r="D311" i="98" s="1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3" i="73"/>
  <c r="C35" i="73"/>
  <c r="C36" i="73"/>
  <c r="C37" i="73"/>
  <c r="C38" i="73"/>
  <c r="C39" i="73"/>
  <c r="C40" i="73"/>
  <c r="C5" i="74"/>
  <c r="C5" i="75" s="1"/>
  <c r="C6" i="74"/>
  <c r="C6" i="75" s="1"/>
  <c r="C7" i="74"/>
  <c r="C7" i="75" s="1"/>
  <c r="C8" i="74"/>
  <c r="C8" i="75" s="1"/>
  <c r="C9" i="74"/>
  <c r="C9" i="75" s="1"/>
  <c r="C9" i="77" s="1"/>
  <c r="C10" i="74"/>
  <c r="C10" i="75" s="1"/>
  <c r="C10" i="77" s="1"/>
  <c r="C11" i="74"/>
  <c r="C11" i="75" s="1"/>
  <c r="C11" i="76" s="1"/>
  <c r="C12" i="74"/>
  <c r="C12" i="75" s="1"/>
  <c r="C12" i="76" s="1"/>
  <c r="C13" i="74"/>
  <c r="C13" i="75" s="1"/>
  <c r="C14" i="74"/>
  <c r="C14" i="75" s="1"/>
  <c r="C15" i="74"/>
  <c r="C15" i="75" s="1"/>
  <c r="C16" i="74"/>
  <c r="C16" i="75" s="1"/>
  <c r="C17" i="74"/>
  <c r="C17" i="75" s="1"/>
  <c r="C17" i="77" s="1"/>
  <c r="C18" i="74"/>
  <c r="C18" i="75" s="1"/>
  <c r="C18" i="77" s="1"/>
  <c r="C19" i="74"/>
  <c r="C19" i="75" s="1"/>
  <c r="C20" i="74"/>
  <c r="C20" i="75" s="1"/>
  <c r="C20" i="76" s="1"/>
  <c r="C21" i="74"/>
  <c r="C21" i="75" s="1"/>
  <c r="C22" i="74"/>
  <c r="C22" i="75" s="1"/>
  <c r="C23" i="74"/>
  <c r="C23" i="75" s="1"/>
  <c r="C24" i="74"/>
  <c r="C24" i="75" s="1"/>
  <c r="C25" i="74"/>
  <c r="C25" i="75" s="1"/>
  <c r="C25" i="77" s="1"/>
  <c r="C26" i="74"/>
  <c r="C26" i="75" s="1"/>
  <c r="C26" i="77" s="1"/>
  <c r="C27" i="74"/>
  <c r="C27" i="75" s="1"/>
  <c r="C28" i="74"/>
  <c r="C28" i="75" s="1"/>
  <c r="C29" i="74"/>
  <c r="C29" i="75" s="1"/>
  <c r="C30" i="74"/>
  <c r="C30" i="75" s="1"/>
  <c r="C31" i="74"/>
  <c r="C31" i="75" s="1"/>
  <c r="C33" i="74"/>
  <c r="C33" i="75" s="1"/>
  <c r="C33" i="77" s="1"/>
  <c r="C35" i="74"/>
  <c r="C35" i="75" s="1"/>
  <c r="C35" i="77" s="1"/>
  <c r="C36" i="74"/>
  <c r="C36" i="75" s="1"/>
  <c r="C36" i="77" s="1"/>
  <c r="C37" i="74"/>
  <c r="C37" i="75" s="1"/>
  <c r="C37" i="76" s="1"/>
  <c r="C38" i="74"/>
  <c r="C38" i="75" s="1"/>
  <c r="C39" i="74"/>
  <c r="C39" i="75" s="1"/>
  <c r="C40" i="74"/>
  <c r="C40" i="75" s="1"/>
  <c r="C5" i="71"/>
  <c r="C5" i="78" s="1"/>
  <c r="C5" i="79" s="1"/>
  <c r="C5" i="80" s="1"/>
  <c r="C5" i="81" s="1"/>
  <c r="C5" i="82" s="1"/>
  <c r="C6" i="71"/>
  <c r="C6" i="78" s="1"/>
  <c r="C6" i="79" s="1"/>
  <c r="C6" i="80" s="1"/>
  <c r="C6" i="81" s="1"/>
  <c r="C6" i="82" s="1"/>
  <c r="C7" i="71"/>
  <c r="C7" i="78" s="1"/>
  <c r="C7" i="79" s="1"/>
  <c r="C7" i="80" s="1"/>
  <c r="C7" i="81" s="1"/>
  <c r="C7" i="82" s="1"/>
  <c r="C8" i="71"/>
  <c r="C8" i="78" s="1"/>
  <c r="C8" i="79" s="1"/>
  <c r="C8" i="80" s="1"/>
  <c r="C8" i="81" s="1"/>
  <c r="C8" i="82" s="1"/>
  <c r="C9" i="71"/>
  <c r="C9" i="78" s="1"/>
  <c r="C9" i="79" s="1"/>
  <c r="C9" i="80" s="1"/>
  <c r="C9" i="81" s="1"/>
  <c r="C9" i="82" s="1"/>
  <c r="C10" i="71"/>
  <c r="C10" i="78" s="1"/>
  <c r="C10" i="79" s="1"/>
  <c r="C10" i="80" s="1"/>
  <c r="C10" i="81" s="1"/>
  <c r="C10" i="82" s="1"/>
  <c r="C11" i="71"/>
  <c r="C11" i="78" s="1"/>
  <c r="C11" i="79" s="1"/>
  <c r="C11" i="80" s="1"/>
  <c r="C11" i="81" s="1"/>
  <c r="C11" i="82" s="1"/>
  <c r="C12" i="71"/>
  <c r="C12" i="78" s="1"/>
  <c r="C12" i="79" s="1"/>
  <c r="C12" i="80" s="1"/>
  <c r="C12" i="81" s="1"/>
  <c r="C12" i="82" s="1"/>
  <c r="C13" i="71"/>
  <c r="C13" i="78" s="1"/>
  <c r="C13" i="79" s="1"/>
  <c r="C13" i="80" s="1"/>
  <c r="C13" i="81" s="1"/>
  <c r="C13" i="82" s="1"/>
  <c r="C14" i="71"/>
  <c r="C14" i="78" s="1"/>
  <c r="C14" i="79" s="1"/>
  <c r="C14" i="80" s="1"/>
  <c r="C14" i="81" s="1"/>
  <c r="C14" i="82" s="1"/>
  <c r="C15" i="71"/>
  <c r="C15" i="78" s="1"/>
  <c r="C15" i="79" s="1"/>
  <c r="C15" i="80" s="1"/>
  <c r="C15" i="81" s="1"/>
  <c r="C15" i="82" s="1"/>
  <c r="C16" i="71"/>
  <c r="C16" i="78" s="1"/>
  <c r="C16" i="79" s="1"/>
  <c r="C16" i="80" s="1"/>
  <c r="C16" i="81" s="1"/>
  <c r="C16" i="82" s="1"/>
  <c r="C17" i="71"/>
  <c r="C17" i="78" s="1"/>
  <c r="C17" i="79" s="1"/>
  <c r="C17" i="80" s="1"/>
  <c r="C17" i="81" s="1"/>
  <c r="C17" i="82" s="1"/>
  <c r="C18" i="71"/>
  <c r="C18" i="78" s="1"/>
  <c r="C18" i="79" s="1"/>
  <c r="C18" i="80" s="1"/>
  <c r="C18" i="81" s="1"/>
  <c r="C18" i="82" s="1"/>
  <c r="C19" i="71"/>
  <c r="C19" i="78" s="1"/>
  <c r="C19" i="79" s="1"/>
  <c r="C19" i="80" s="1"/>
  <c r="C19" i="81" s="1"/>
  <c r="C19" i="82" s="1"/>
  <c r="C20" i="71"/>
  <c r="C20" i="78" s="1"/>
  <c r="C20" i="79" s="1"/>
  <c r="C20" i="80" s="1"/>
  <c r="C20" i="81" s="1"/>
  <c r="C20" i="82" s="1"/>
  <c r="C21" i="71"/>
  <c r="C21" i="78" s="1"/>
  <c r="C21" i="79" s="1"/>
  <c r="C21" i="80" s="1"/>
  <c r="C21" i="81" s="1"/>
  <c r="C21" i="82" s="1"/>
  <c r="C22" i="71"/>
  <c r="C22" i="78" s="1"/>
  <c r="C22" i="79" s="1"/>
  <c r="C22" i="80" s="1"/>
  <c r="C22" i="81" s="1"/>
  <c r="C22" i="82" s="1"/>
  <c r="C23" i="71"/>
  <c r="C23" i="78" s="1"/>
  <c r="C23" i="79" s="1"/>
  <c r="C23" i="80" s="1"/>
  <c r="C23" i="81" s="1"/>
  <c r="C23" i="82" s="1"/>
  <c r="C24" i="71"/>
  <c r="C24" i="78" s="1"/>
  <c r="C24" i="79" s="1"/>
  <c r="C24" i="80" s="1"/>
  <c r="C24" i="81" s="1"/>
  <c r="C24" i="82" s="1"/>
  <c r="C25" i="71"/>
  <c r="C25" i="78" s="1"/>
  <c r="C25" i="79" s="1"/>
  <c r="C25" i="80" s="1"/>
  <c r="C25" i="81" s="1"/>
  <c r="C25" i="82" s="1"/>
  <c r="C26" i="71"/>
  <c r="C26" i="78" s="1"/>
  <c r="C26" i="79" s="1"/>
  <c r="C26" i="80" s="1"/>
  <c r="C26" i="81" s="1"/>
  <c r="C26" i="82" s="1"/>
  <c r="C27" i="71"/>
  <c r="C27" i="78" s="1"/>
  <c r="C27" i="79" s="1"/>
  <c r="C27" i="80" s="1"/>
  <c r="C27" i="81" s="1"/>
  <c r="C27" i="82" s="1"/>
  <c r="C28" i="71"/>
  <c r="C28" i="78" s="1"/>
  <c r="C28" i="79" s="1"/>
  <c r="C28" i="80" s="1"/>
  <c r="C28" i="81" s="1"/>
  <c r="C28" i="82" s="1"/>
  <c r="C29" i="71"/>
  <c r="C29" i="78" s="1"/>
  <c r="C29" i="79" s="1"/>
  <c r="C29" i="80" s="1"/>
  <c r="C29" i="81" s="1"/>
  <c r="C29" i="82" s="1"/>
  <c r="C30" i="71"/>
  <c r="C30" i="78" s="1"/>
  <c r="C30" i="79" s="1"/>
  <c r="C30" i="80" s="1"/>
  <c r="C30" i="81" s="1"/>
  <c r="C30" i="82" s="1"/>
  <c r="C31" i="71"/>
  <c r="C31" i="78" s="1"/>
  <c r="C31" i="79" s="1"/>
  <c r="C31" i="80" s="1"/>
  <c r="C31" i="81" s="1"/>
  <c r="C31" i="82" s="1"/>
  <c r="C33" i="71"/>
  <c r="C33" i="78" s="1"/>
  <c r="C33" i="79" s="1"/>
  <c r="C33" i="80" s="1"/>
  <c r="C33" i="81" s="1"/>
  <c r="C33" i="82" s="1"/>
  <c r="C35" i="71"/>
  <c r="C35" i="78" s="1"/>
  <c r="C35" i="79" s="1"/>
  <c r="C35" i="80" s="1"/>
  <c r="C35" i="81" s="1"/>
  <c r="C35" i="82" s="1"/>
  <c r="C36" i="71"/>
  <c r="C36" i="78" s="1"/>
  <c r="C36" i="79" s="1"/>
  <c r="C36" i="80" s="1"/>
  <c r="C36" i="81" s="1"/>
  <c r="C36" i="82" s="1"/>
  <c r="C37" i="71"/>
  <c r="C37" i="78" s="1"/>
  <c r="C37" i="79" s="1"/>
  <c r="C37" i="80" s="1"/>
  <c r="C37" i="81" s="1"/>
  <c r="C37" i="82" s="1"/>
  <c r="C38" i="71"/>
  <c r="C38" i="78" s="1"/>
  <c r="C38" i="79" s="1"/>
  <c r="C38" i="80" s="1"/>
  <c r="C38" i="81" s="1"/>
  <c r="C38" i="82" s="1"/>
  <c r="C39" i="71"/>
  <c r="C39" i="78" s="1"/>
  <c r="C39" i="79" s="1"/>
  <c r="C39" i="80" s="1"/>
  <c r="C39" i="81" s="1"/>
  <c r="C39" i="82" s="1"/>
  <c r="C40" i="71"/>
  <c r="C40" i="78" s="1"/>
  <c r="C40" i="79" s="1"/>
  <c r="C40" i="80" s="1"/>
  <c r="C40" i="81" s="1"/>
  <c r="C40" i="82" s="1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3" i="15"/>
  <c r="C35" i="15"/>
  <c r="C36" i="15"/>
  <c r="C37" i="15"/>
  <c r="C38" i="15"/>
  <c r="C39" i="15"/>
  <c r="C40" i="15"/>
  <c r="C5" i="72"/>
  <c r="C6" i="72"/>
  <c r="C7" i="72"/>
  <c r="C8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3" i="72"/>
  <c r="C35" i="72"/>
  <c r="C36" i="72"/>
  <c r="C37" i="72"/>
  <c r="C38" i="72"/>
  <c r="C39" i="72"/>
  <c r="C40" i="72"/>
  <c r="C4" i="72"/>
  <c r="B5" i="73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3" i="73"/>
  <c r="B35" i="73"/>
  <c r="B36" i="73"/>
  <c r="B37" i="73"/>
  <c r="B38" i="73"/>
  <c r="B39" i="73"/>
  <c r="B40" i="73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3" i="74"/>
  <c r="B35" i="74"/>
  <c r="B36" i="74"/>
  <c r="B37" i="74"/>
  <c r="B38" i="74"/>
  <c r="B39" i="74"/>
  <c r="B40" i="74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3" i="75"/>
  <c r="B35" i="75"/>
  <c r="B36" i="75"/>
  <c r="B37" i="75"/>
  <c r="B38" i="75"/>
  <c r="B39" i="75"/>
  <c r="B40" i="75"/>
  <c r="B5" i="76"/>
  <c r="B6" i="76"/>
  <c r="B7" i="76"/>
  <c r="B8" i="76"/>
  <c r="B9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3" i="76"/>
  <c r="B35" i="76"/>
  <c r="B36" i="76"/>
  <c r="B37" i="76"/>
  <c r="B38" i="76"/>
  <c r="B39" i="76"/>
  <c r="B40" i="76"/>
  <c r="B5" i="77"/>
  <c r="B6" i="77"/>
  <c r="B7" i="77"/>
  <c r="B8" i="77"/>
  <c r="B9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3" i="77"/>
  <c r="B35" i="77"/>
  <c r="B36" i="77"/>
  <c r="B37" i="77"/>
  <c r="B38" i="77"/>
  <c r="B39" i="77"/>
  <c r="B40" i="77"/>
  <c r="B5" i="71"/>
  <c r="B6" i="71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3" i="71"/>
  <c r="B35" i="71"/>
  <c r="B36" i="71"/>
  <c r="B37" i="71"/>
  <c r="B38" i="71"/>
  <c r="B39" i="71"/>
  <c r="B40" i="71"/>
  <c r="B5" i="78"/>
  <c r="B6" i="78"/>
  <c r="B7" i="78"/>
  <c r="B8" i="78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3" i="78"/>
  <c r="B35" i="78"/>
  <c r="B36" i="78"/>
  <c r="B37" i="78"/>
  <c r="B38" i="78"/>
  <c r="B39" i="78"/>
  <c r="B40" i="78"/>
  <c r="B5" i="79"/>
  <c r="B6" i="79"/>
  <c r="B7" i="79"/>
  <c r="B8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3" i="79"/>
  <c r="B35" i="79"/>
  <c r="B36" i="79"/>
  <c r="B37" i="79"/>
  <c r="B38" i="79"/>
  <c r="B39" i="79"/>
  <c r="B40" i="79"/>
  <c r="B5" i="80"/>
  <c r="B6" i="80"/>
  <c r="B7" i="80"/>
  <c r="B8" i="80"/>
  <c r="B9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3" i="80"/>
  <c r="B35" i="80"/>
  <c r="B36" i="80"/>
  <c r="B37" i="80"/>
  <c r="B38" i="80"/>
  <c r="B39" i="80"/>
  <c r="B40" i="80"/>
  <c r="B5" i="81"/>
  <c r="B6" i="81"/>
  <c r="B7" i="81"/>
  <c r="B8" i="81"/>
  <c r="B9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3" i="81"/>
  <c r="B35" i="81"/>
  <c r="B36" i="81"/>
  <c r="B37" i="81"/>
  <c r="B38" i="81"/>
  <c r="B39" i="81"/>
  <c r="B40" i="81"/>
  <c r="B5" i="82"/>
  <c r="B6" i="82"/>
  <c r="B7" i="82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3" i="82"/>
  <c r="B35" i="82"/>
  <c r="B36" i="82"/>
  <c r="B37" i="82"/>
  <c r="B38" i="82"/>
  <c r="B39" i="82"/>
  <c r="B40" i="82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3" i="15"/>
  <c r="B35" i="15"/>
  <c r="B37" i="15"/>
  <c r="B38" i="15"/>
  <c r="B39" i="15"/>
  <c r="B40" i="15"/>
  <c r="B5" i="72"/>
  <c r="B6" i="72"/>
  <c r="B7" i="72"/>
  <c r="B8" i="72"/>
  <c r="B9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3" i="72"/>
  <c r="B35" i="72"/>
  <c r="B36" i="72"/>
  <c r="B37" i="72"/>
  <c r="B38" i="72"/>
  <c r="B39" i="72"/>
  <c r="B40" i="72"/>
  <c r="B4" i="73"/>
  <c r="B4" i="74"/>
  <c r="B4" i="75"/>
  <c r="B4" i="76"/>
  <c r="B4" i="77"/>
  <c r="B4" i="71"/>
  <c r="B4" i="78"/>
  <c r="B4" i="79"/>
  <c r="B4" i="80"/>
  <c r="B4" i="81"/>
  <c r="B4" i="82"/>
  <c r="B4" i="15"/>
  <c r="B4" i="72"/>
  <c r="A4" i="73"/>
  <c r="A4" i="74"/>
  <c r="A4" i="75"/>
  <c r="A4" i="76"/>
  <c r="A4" i="77"/>
  <c r="A4" i="71"/>
  <c r="A4" i="78"/>
  <c r="A4" i="79"/>
  <c r="A4" i="80"/>
  <c r="A4" i="81"/>
  <c r="A4" i="82"/>
  <c r="A4" i="15"/>
  <c r="A4" i="72"/>
  <c r="B192" i="97" l="1"/>
  <c r="C192" i="97" s="1"/>
  <c r="C46" i="97"/>
  <c r="C68" i="97"/>
  <c r="C131" i="97"/>
  <c r="C88" i="97"/>
  <c r="V106" i="97"/>
  <c r="B9" i="111"/>
  <c r="B8" i="110"/>
  <c r="B9" i="107"/>
  <c r="V85" i="97"/>
  <c r="B8" i="111"/>
  <c r="B7" i="110"/>
  <c r="B8" i="107"/>
  <c r="V168" i="97"/>
  <c r="B12" i="111"/>
  <c r="B11" i="110"/>
  <c r="B12" i="107"/>
  <c r="V189" i="97"/>
  <c r="B13" i="111"/>
  <c r="B12" i="110"/>
  <c r="B13" i="107"/>
  <c r="V290" i="98"/>
  <c r="B46" i="107"/>
  <c r="B45" i="110"/>
  <c r="B46" i="111"/>
  <c r="V331" i="98"/>
  <c r="B47" i="110"/>
  <c r="B48" i="107"/>
  <c r="B48" i="111"/>
  <c r="C215" i="105"/>
  <c r="C260" i="105"/>
  <c r="C111" i="105"/>
  <c r="B110" i="105"/>
  <c r="C340" i="105"/>
  <c r="C319" i="105"/>
  <c r="C259" i="105"/>
  <c r="C235" i="105"/>
  <c r="C178" i="105"/>
  <c r="C153" i="105"/>
  <c r="B338" i="97"/>
  <c r="C338" i="97" s="1"/>
  <c r="B133" i="105"/>
  <c r="C99" i="105"/>
  <c r="C74" i="105"/>
  <c r="C50" i="105"/>
  <c r="B234" i="97"/>
  <c r="C234" i="97" s="1"/>
  <c r="B29" i="105"/>
  <c r="C341" i="105"/>
  <c r="C236" i="105"/>
  <c r="C179" i="105"/>
  <c r="B339" i="97"/>
  <c r="C339" i="97" s="1"/>
  <c r="B134" i="105"/>
  <c r="C76" i="105"/>
  <c r="C339" i="105"/>
  <c r="C318" i="105"/>
  <c r="C295" i="105"/>
  <c r="C258" i="105"/>
  <c r="C234" i="105"/>
  <c r="C214" i="105"/>
  <c r="B213" i="105"/>
  <c r="C177" i="105"/>
  <c r="C152" i="105"/>
  <c r="C98" i="105"/>
  <c r="C73" i="105"/>
  <c r="C16" i="105"/>
  <c r="C320" i="105"/>
  <c r="C296" i="105"/>
  <c r="C154" i="105"/>
  <c r="C51" i="105"/>
  <c r="C361" i="105"/>
  <c r="C337" i="105"/>
  <c r="C317" i="105"/>
  <c r="C282" i="105"/>
  <c r="C256" i="105"/>
  <c r="C233" i="105"/>
  <c r="C200" i="105"/>
  <c r="C175" i="105"/>
  <c r="C151" i="105"/>
  <c r="B337" i="97"/>
  <c r="C337" i="97" s="1"/>
  <c r="B132" i="105"/>
  <c r="C97" i="105"/>
  <c r="C72" i="105"/>
  <c r="C49" i="105"/>
  <c r="B48" i="105"/>
  <c r="C15" i="105"/>
  <c r="C360" i="105"/>
  <c r="C336" i="105"/>
  <c r="C281" i="105"/>
  <c r="C255" i="105"/>
  <c r="C199" i="105"/>
  <c r="C174" i="105"/>
  <c r="C119" i="105"/>
  <c r="C95" i="105"/>
  <c r="C71" i="105"/>
  <c r="B242" i="97"/>
  <c r="C242" i="97" s="1"/>
  <c r="B37" i="105"/>
  <c r="C14" i="105"/>
  <c r="C359" i="105"/>
  <c r="C335" i="105"/>
  <c r="C316" i="105"/>
  <c r="B315" i="105"/>
  <c r="C280" i="105"/>
  <c r="C254" i="105"/>
  <c r="C232" i="105"/>
  <c r="B231" i="105"/>
  <c r="C198" i="105"/>
  <c r="C173" i="105"/>
  <c r="B149" i="105"/>
  <c r="C150" i="105"/>
  <c r="C118" i="105"/>
  <c r="C94" i="105"/>
  <c r="B241" i="97"/>
  <c r="C241" i="97" s="1"/>
  <c r="B36" i="105"/>
  <c r="C12" i="105"/>
  <c r="C357" i="105"/>
  <c r="C334" i="105"/>
  <c r="B303" i="105"/>
  <c r="B294" i="105" s="1"/>
  <c r="B324" i="105"/>
  <c r="C278" i="105"/>
  <c r="C253" i="105"/>
  <c r="C222" i="105"/>
  <c r="C196" i="105"/>
  <c r="C172" i="105"/>
  <c r="B345" i="97"/>
  <c r="C345" i="97" s="1"/>
  <c r="B140" i="105"/>
  <c r="C117" i="105"/>
  <c r="C93" i="105"/>
  <c r="C70" i="105"/>
  <c r="B69" i="105"/>
  <c r="B240" i="97"/>
  <c r="C240" i="97" s="1"/>
  <c r="B35" i="105"/>
  <c r="C11" i="105"/>
  <c r="C356" i="105"/>
  <c r="C302" i="105"/>
  <c r="C277" i="105"/>
  <c r="C221" i="105"/>
  <c r="C195" i="105"/>
  <c r="B344" i="97"/>
  <c r="C344" i="97" s="1"/>
  <c r="B139" i="105"/>
  <c r="C115" i="105"/>
  <c r="C92" i="105"/>
  <c r="C57" i="105"/>
  <c r="C10" i="105"/>
  <c r="C355" i="105"/>
  <c r="C333" i="105"/>
  <c r="B332" i="105"/>
  <c r="C301" i="105"/>
  <c r="C276" i="105"/>
  <c r="C252" i="105"/>
  <c r="B251" i="105"/>
  <c r="C220" i="105"/>
  <c r="C194" i="105"/>
  <c r="C171" i="105"/>
  <c r="B170" i="105"/>
  <c r="B343" i="97"/>
  <c r="C343" i="97" s="1"/>
  <c r="B138" i="105"/>
  <c r="C114" i="105"/>
  <c r="C56" i="105"/>
  <c r="B238" i="97"/>
  <c r="C238" i="97" s="1"/>
  <c r="B33" i="105"/>
  <c r="C9" i="105"/>
  <c r="C354" i="105"/>
  <c r="C299" i="105"/>
  <c r="C275" i="105"/>
  <c r="C240" i="105"/>
  <c r="C218" i="105"/>
  <c r="C193" i="105"/>
  <c r="C158" i="105"/>
  <c r="C113" i="105"/>
  <c r="C91" i="105"/>
  <c r="B90" i="105"/>
  <c r="C55" i="105"/>
  <c r="B237" i="97"/>
  <c r="C237" i="97" s="1"/>
  <c r="B32" i="105"/>
  <c r="C323" i="105"/>
  <c r="C298" i="105"/>
  <c r="C239" i="105"/>
  <c r="C217" i="105"/>
  <c r="C157" i="105"/>
  <c r="B341" i="97"/>
  <c r="C341" i="97" s="1"/>
  <c r="B136" i="105"/>
  <c r="C112" i="105"/>
  <c r="C78" i="105"/>
  <c r="C53" i="105"/>
  <c r="B236" i="97"/>
  <c r="C236" i="97" s="1"/>
  <c r="B31" i="105"/>
  <c r="C8" i="105"/>
  <c r="B7" i="105"/>
  <c r="B352" i="105"/>
  <c r="C353" i="105"/>
  <c r="C322" i="105"/>
  <c r="C297" i="105"/>
  <c r="C274" i="105"/>
  <c r="B273" i="105"/>
  <c r="C238" i="105"/>
  <c r="C216" i="105"/>
  <c r="B191" i="105"/>
  <c r="C192" i="105"/>
  <c r="C156" i="105"/>
  <c r="B340" i="97"/>
  <c r="C340" i="97" s="1"/>
  <c r="B135" i="105"/>
  <c r="C77" i="105"/>
  <c r="C52" i="105"/>
  <c r="B235" i="97"/>
  <c r="C235" i="97" s="1"/>
  <c r="B30" i="105"/>
  <c r="BE48" i="72"/>
  <c r="BE36" i="72"/>
  <c r="BE62" i="72"/>
  <c r="BE53" i="72"/>
  <c r="BE41" i="72"/>
  <c r="BE49" i="72"/>
  <c r="BE37" i="72"/>
  <c r="BE50" i="72"/>
  <c r="BE38" i="72"/>
  <c r="BE43" i="72"/>
  <c r="BE57" i="72"/>
  <c r="BE55" i="72"/>
  <c r="BE46" i="72"/>
  <c r="BE59" i="72"/>
  <c r="BE51" i="72"/>
  <c r="BE39" i="72"/>
  <c r="BE44" i="72"/>
  <c r="BE63" i="72"/>
  <c r="BE42" i="72"/>
  <c r="BE56" i="72"/>
  <c r="BE47" i="72"/>
  <c r="BE60" i="72"/>
  <c r="BE52" i="72"/>
  <c r="BE40" i="72"/>
  <c r="BE54" i="72"/>
  <c r="BE45" i="72"/>
  <c r="BE58" i="72"/>
  <c r="BA44" i="15"/>
  <c r="BA40" i="15"/>
  <c r="BA36" i="15"/>
  <c r="BA48" i="15"/>
  <c r="BA37" i="15"/>
  <c r="BA47" i="15"/>
  <c r="BA60" i="15"/>
  <c r="D466" i="98" s="1"/>
  <c r="AV57" i="15"/>
  <c r="D396" i="98" s="1"/>
  <c r="BE57" i="15"/>
  <c r="BA56" i="15"/>
  <c r="D379" i="98" s="1"/>
  <c r="BA52" i="15"/>
  <c r="D298" i="98" s="1"/>
  <c r="BE48" i="15"/>
  <c r="BE40" i="15"/>
  <c r="BE36" i="15"/>
  <c r="BA63" i="15"/>
  <c r="BA58" i="15"/>
  <c r="D422" i="98" s="1"/>
  <c r="BE44" i="15"/>
  <c r="AV56" i="15"/>
  <c r="D374" i="98" s="1"/>
  <c r="BE56" i="15"/>
  <c r="BE52" i="15"/>
  <c r="AV63" i="15"/>
  <c r="B461" i="98" s="1"/>
  <c r="BE63" i="15"/>
  <c r="AV58" i="15"/>
  <c r="D417" i="98" s="1"/>
  <c r="BE58" i="15"/>
  <c r="BA39" i="15"/>
  <c r="BA35" i="15"/>
  <c r="BA43" i="15"/>
  <c r="BA55" i="15"/>
  <c r="D358" i="98" s="1"/>
  <c r="BA51" i="15"/>
  <c r="BE47" i="15"/>
  <c r="BE43" i="15"/>
  <c r="BE39" i="15"/>
  <c r="BE35" i="15"/>
  <c r="BA62" i="15"/>
  <c r="D488" i="98" s="1"/>
  <c r="BE62" i="15"/>
  <c r="AV55" i="15"/>
  <c r="D353" i="98" s="1"/>
  <c r="BE55" i="15"/>
  <c r="BE51" i="15"/>
  <c r="BA50" i="15"/>
  <c r="BA46" i="15"/>
  <c r="BA42" i="15"/>
  <c r="BA38" i="15"/>
  <c r="BE42" i="15"/>
  <c r="BE38" i="15"/>
  <c r="BA54" i="15"/>
  <c r="D339" i="98" s="1"/>
  <c r="BE50" i="15"/>
  <c r="AV50" i="15"/>
  <c r="B417" i="98" s="1"/>
  <c r="BE46" i="15"/>
  <c r="BE54" i="15"/>
  <c r="AV60" i="15"/>
  <c r="D461" i="98" s="1"/>
  <c r="BE60" i="15"/>
  <c r="BA45" i="15"/>
  <c r="BA41" i="15"/>
  <c r="BA49" i="15"/>
  <c r="BA57" i="15"/>
  <c r="D401" i="98" s="1"/>
  <c r="BA53" i="15"/>
  <c r="D316" i="98" s="1"/>
  <c r="BE49" i="15"/>
  <c r="BE45" i="15"/>
  <c r="BE41" i="15"/>
  <c r="BE37" i="15"/>
  <c r="BA59" i="15"/>
  <c r="D445" i="98" s="1"/>
  <c r="BE53" i="15"/>
  <c r="AV59" i="15"/>
  <c r="D440" i="98" s="1"/>
  <c r="BE59" i="15"/>
  <c r="BE59" i="73"/>
  <c r="BB53" i="15"/>
  <c r="D317" i="98" s="1"/>
  <c r="BC58" i="15"/>
  <c r="D424" i="98" s="1"/>
  <c r="AX56" i="15"/>
  <c r="D376" i="98" s="1"/>
  <c r="BB54" i="15"/>
  <c r="D340" i="98" s="1"/>
  <c r="BD57" i="15"/>
  <c r="D404" i="98" s="1"/>
  <c r="AY55" i="15"/>
  <c r="D356" i="98" s="1"/>
  <c r="BC54" i="15"/>
  <c r="D341" i="98" s="1"/>
  <c r="BD63" i="15"/>
  <c r="BB55" i="15"/>
  <c r="D359" i="98" s="1"/>
  <c r="BC60" i="15"/>
  <c r="D468" i="98" s="1"/>
  <c r="BC59" i="15"/>
  <c r="D447" i="98" s="1"/>
  <c r="BB56" i="15"/>
  <c r="D380" i="98" s="1"/>
  <c r="BC62" i="15"/>
  <c r="D490" i="98" s="1"/>
  <c r="BB58" i="15"/>
  <c r="D423" i="98" s="1"/>
  <c r="AY58" i="15"/>
  <c r="D420" i="98" s="1"/>
  <c r="AY53" i="15"/>
  <c r="D314" i="98" s="1"/>
  <c r="BB60" i="15"/>
  <c r="D467" i="98" s="1"/>
  <c r="AX58" i="15"/>
  <c r="D419" i="98" s="1"/>
  <c r="BD55" i="15"/>
  <c r="D361" i="98" s="1"/>
  <c r="BB63" i="15"/>
  <c r="BE58" i="74"/>
  <c r="BE59" i="75"/>
  <c r="AY59" i="15"/>
  <c r="D443" i="98" s="1"/>
  <c r="BE59" i="74"/>
  <c r="BB62" i="15"/>
  <c r="D489" i="98" s="1"/>
  <c r="BD59" i="15"/>
  <c r="D448" i="98" s="1"/>
  <c r="BB59" i="15"/>
  <c r="D446" i="98" s="1"/>
  <c r="BD60" i="15"/>
  <c r="D469" i="98" s="1"/>
  <c r="BD54" i="15"/>
  <c r="D342" i="98" s="1"/>
  <c r="BD53" i="15"/>
  <c r="D319" i="98" s="1"/>
  <c r="BE60" i="74"/>
  <c r="BE58" i="75"/>
  <c r="AZ59" i="15"/>
  <c r="D444" i="98" s="1"/>
  <c r="AX59" i="15"/>
  <c r="D442" i="98" s="1"/>
  <c r="BD58" i="15"/>
  <c r="D425" i="98" s="1"/>
  <c r="BE60" i="73"/>
  <c r="BC63" i="15"/>
  <c r="BD62" i="15"/>
  <c r="D491" i="98" s="1"/>
  <c r="BE60" i="75"/>
  <c r="BE42" i="74"/>
  <c r="AX52" i="15"/>
  <c r="D295" i="98" s="1"/>
  <c r="BE58" i="73"/>
  <c r="AX63" i="15"/>
  <c r="AX60" i="15"/>
  <c r="D463" i="98" s="1"/>
  <c r="AX62" i="15"/>
  <c r="D485" i="98" s="1"/>
  <c r="AY60" i="15"/>
  <c r="D464" i="98" s="1"/>
  <c r="C50" i="76"/>
  <c r="C50" i="77"/>
  <c r="C42" i="76"/>
  <c r="AZ63" i="15"/>
  <c r="AW63" i="15"/>
  <c r="AZ62" i="15"/>
  <c r="D487" i="98" s="1"/>
  <c r="AY62" i="15"/>
  <c r="D486" i="98" s="1"/>
  <c r="AW62" i="15"/>
  <c r="D484" i="98" s="1"/>
  <c r="AZ60" i="15"/>
  <c r="D465" i="98" s="1"/>
  <c r="AW59" i="15"/>
  <c r="D441" i="98" s="1"/>
  <c r="AZ58" i="15"/>
  <c r="D421" i="98" s="1"/>
  <c r="AY63" i="15"/>
  <c r="AW60" i="15"/>
  <c r="D462" i="98" s="1"/>
  <c r="AW58" i="15"/>
  <c r="D418" i="98" s="1"/>
  <c r="AV62" i="15"/>
  <c r="D483" i="98" s="1"/>
  <c r="C45" i="76"/>
  <c r="C45" i="77"/>
  <c r="C48" i="77"/>
  <c r="C48" i="76"/>
  <c r="C51" i="76"/>
  <c r="C51" i="77"/>
  <c r="C43" i="77"/>
  <c r="C11" i="77"/>
  <c r="C53" i="77"/>
  <c r="C53" i="76"/>
  <c r="C47" i="77"/>
  <c r="C47" i="76"/>
  <c r="C52" i="76"/>
  <c r="C52" i="77"/>
  <c r="C44" i="76"/>
  <c r="C44" i="77"/>
  <c r="C46" i="77"/>
  <c r="C46" i="76"/>
  <c r="C49" i="77"/>
  <c r="C41" i="77"/>
  <c r="BF44" i="85"/>
  <c r="BF41" i="85"/>
  <c r="BF40" i="85"/>
  <c r="BF38" i="85"/>
  <c r="BF33" i="85"/>
  <c r="BF25" i="85"/>
  <c r="BF17" i="85"/>
  <c r="BF9" i="85"/>
  <c r="C27" i="76"/>
  <c r="C27" i="77"/>
  <c r="C19" i="77"/>
  <c r="C19" i="76"/>
  <c r="C38" i="76"/>
  <c r="C38" i="77"/>
  <c r="C28" i="76"/>
  <c r="C28" i="77"/>
  <c r="BE42" i="75"/>
  <c r="BF6" i="85"/>
  <c r="BF5" i="85"/>
  <c r="BF7" i="85"/>
  <c r="BF26" i="85"/>
  <c r="BF18" i="85"/>
  <c r="BF10" i="85"/>
  <c r="BF46" i="85"/>
  <c r="BF42" i="85"/>
  <c r="AZ57" i="15"/>
  <c r="D400" i="98" s="1"/>
  <c r="AZ56" i="15"/>
  <c r="C37" i="77"/>
  <c r="BF36" i="85"/>
  <c r="BF8" i="85"/>
  <c r="B110" i="97"/>
  <c r="C110" i="97" s="1"/>
  <c r="BF37" i="85"/>
  <c r="BB57" i="15"/>
  <c r="D402" i="98" s="1"/>
  <c r="AX55" i="15"/>
  <c r="D355" i="98" s="1"/>
  <c r="BB52" i="15"/>
  <c r="D299" i="98" s="1"/>
  <c r="AY52" i="15"/>
  <c r="D296" i="98" s="1"/>
  <c r="BC57" i="15"/>
  <c r="D403" i="98" s="1"/>
  <c r="AY56" i="15"/>
  <c r="AW56" i="15"/>
  <c r="AZ55" i="15"/>
  <c r="D357" i="98" s="1"/>
  <c r="AX54" i="15"/>
  <c r="D336" i="98" s="1"/>
  <c r="AZ53" i="15"/>
  <c r="D315" i="98" s="1"/>
  <c r="AX53" i="15"/>
  <c r="D313" i="98" s="1"/>
  <c r="AZ52" i="15"/>
  <c r="D297" i="98" s="1"/>
  <c r="BC56" i="15"/>
  <c r="D381" i="98" s="1"/>
  <c r="AW55" i="15"/>
  <c r="D354" i="98" s="1"/>
  <c r="AZ54" i="15"/>
  <c r="D338" i="98" s="1"/>
  <c r="BD52" i="15"/>
  <c r="D301" i="98" s="1"/>
  <c r="AY57" i="15"/>
  <c r="D399" i="98" s="1"/>
  <c r="AW57" i="15"/>
  <c r="D397" i="98" s="1"/>
  <c r="BC55" i="15"/>
  <c r="D360" i="98" s="1"/>
  <c r="BC53" i="15"/>
  <c r="D318" i="98" s="1"/>
  <c r="BC52" i="15"/>
  <c r="D300" i="98" s="1"/>
  <c r="AW52" i="15"/>
  <c r="AX57" i="15"/>
  <c r="D398" i="98" s="1"/>
  <c r="BD56" i="15"/>
  <c r="D382" i="98" s="1"/>
  <c r="AY54" i="15"/>
  <c r="D337" i="98" s="1"/>
  <c r="AW53" i="15"/>
  <c r="D312" i="98" s="1"/>
  <c r="AW54" i="15"/>
  <c r="D335" i="98" s="1"/>
  <c r="B191" i="97"/>
  <c r="C193" i="97"/>
  <c r="C191" i="97" s="1"/>
  <c r="B170" i="97"/>
  <c r="C174" i="97"/>
  <c r="C171" i="97"/>
  <c r="C172" i="97"/>
  <c r="B87" i="97"/>
  <c r="C111" i="97"/>
  <c r="C108" i="97" s="1"/>
  <c r="C89" i="97"/>
  <c r="C90" i="97"/>
  <c r="C87" i="97" s="1"/>
  <c r="BF28" i="85"/>
  <c r="BF24" i="85"/>
  <c r="BF20" i="85"/>
  <c r="BF48" i="85"/>
  <c r="BF34" i="85"/>
  <c r="BF45" i="85"/>
  <c r="BF16" i="85"/>
  <c r="BF29" i="85"/>
  <c r="BF21" i="85"/>
  <c r="BF13" i="85"/>
  <c r="BF39" i="85"/>
  <c r="BF35" i="85"/>
  <c r="BF30" i="85"/>
  <c r="BF22" i="85"/>
  <c r="BF14" i="85"/>
  <c r="BF47" i="85"/>
  <c r="BF31" i="85"/>
  <c r="BF27" i="85"/>
  <c r="BF23" i="85"/>
  <c r="BF19" i="85"/>
  <c r="BF15" i="85"/>
  <c r="BF43" i="85"/>
  <c r="BF32" i="85"/>
  <c r="BF11" i="85"/>
  <c r="BF12" i="85"/>
  <c r="C24" i="76"/>
  <c r="C24" i="77"/>
  <c r="C33" i="76"/>
  <c r="C12" i="77"/>
  <c r="C39" i="76"/>
  <c r="C39" i="77"/>
  <c r="C21" i="76"/>
  <c r="C21" i="77"/>
  <c r="C5" i="76"/>
  <c r="C5" i="77"/>
  <c r="C29" i="77"/>
  <c r="C29" i="76"/>
  <c r="C13" i="77"/>
  <c r="C13" i="76"/>
  <c r="C16" i="77"/>
  <c r="C16" i="76"/>
  <c r="C8" i="76"/>
  <c r="C8" i="77"/>
  <c r="C20" i="77"/>
  <c r="BE49" i="75"/>
  <c r="BE49" i="73"/>
  <c r="BE57" i="75"/>
  <c r="BE47" i="75"/>
  <c r="BE45" i="74"/>
  <c r="BE47" i="73"/>
  <c r="BE41" i="75"/>
  <c r="BE41" i="73"/>
  <c r="BE43" i="75"/>
  <c r="BE39" i="75"/>
  <c r="BE35" i="75"/>
  <c r="BE37" i="74"/>
  <c r="BE43" i="73"/>
  <c r="BE39" i="73"/>
  <c r="BE35" i="73"/>
  <c r="BE42" i="73"/>
  <c r="BE55" i="75"/>
  <c r="BE51" i="75"/>
  <c r="BE53" i="74"/>
  <c r="BE55" i="73"/>
  <c r="BE51" i="73"/>
  <c r="BE50" i="75"/>
  <c r="BE50" i="74"/>
  <c r="BE50" i="73"/>
  <c r="BE54" i="75"/>
  <c r="BE46" i="75"/>
  <c r="BE38" i="75"/>
  <c r="BE56" i="74"/>
  <c r="BE52" i="74"/>
  <c r="BE48" i="74"/>
  <c r="BE44" i="74"/>
  <c r="BE40" i="74"/>
  <c r="BE36" i="74"/>
  <c r="BE54" i="73"/>
  <c r="BE46" i="73"/>
  <c r="BE38" i="73"/>
  <c r="BE57" i="73"/>
  <c r="BE45" i="75"/>
  <c r="BE37" i="75"/>
  <c r="BE55" i="74"/>
  <c r="BE51" i="74"/>
  <c r="BE47" i="74"/>
  <c r="BE43" i="74"/>
  <c r="BE39" i="74"/>
  <c r="BE35" i="74"/>
  <c r="BE53" i="73"/>
  <c r="BE45" i="73"/>
  <c r="BE37" i="73"/>
  <c r="BE56" i="75"/>
  <c r="BE52" i="75"/>
  <c r="BE48" i="75"/>
  <c r="BE44" i="75"/>
  <c r="BE40" i="75"/>
  <c r="BE36" i="75"/>
  <c r="BE54" i="74"/>
  <c r="BE49" i="74"/>
  <c r="BE46" i="74"/>
  <c r="BE41" i="74"/>
  <c r="BE38" i="74"/>
  <c r="BE56" i="73"/>
  <c r="BE52" i="73"/>
  <c r="BE48" i="73"/>
  <c r="BE44" i="73"/>
  <c r="BE40" i="73"/>
  <c r="BE36" i="73"/>
  <c r="BE57" i="74"/>
  <c r="C40" i="76"/>
  <c r="C40" i="77"/>
  <c r="C30" i="76"/>
  <c r="C30" i="77"/>
  <c r="C22" i="76"/>
  <c r="C22" i="77"/>
  <c r="C14" i="76"/>
  <c r="C14" i="77"/>
  <c r="C6" i="76"/>
  <c r="C6" i="77"/>
  <c r="C31" i="76"/>
  <c r="C31" i="77"/>
  <c r="C23" i="76"/>
  <c r="C23" i="77"/>
  <c r="C7" i="76"/>
  <c r="C7" i="77"/>
  <c r="C15" i="76"/>
  <c r="C15" i="77"/>
  <c r="C36" i="76"/>
  <c r="C26" i="76"/>
  <c r="C18" i="76"/>
  <c r="C10" i="76"/>
  <c r="C35" i="76"/>
  <c r="C25" i="76"/>
  <c r="C17" i="76"/>
  <c r="C9" i="76"/>
  <c r="B233" i="97" l="1"/>
  <c r="C336" i="97"/>
  <c r="C7" i="105"/>
  <c r="C136" i="105"/>
  <c r="C32" i="105"/>
  <c r="C139" i="105"/>
  <c r="C303" i="105"/>
  <c r="C294" i="105" s="1"/>
  <c r="C37" i="105"/>
  <c r="C48" i="105"/>
  <c r="C33" i="105"/>
  <c r="C332" i="105"/>
  <c r="C170" i="105"/>
  <c r="C149" i="105"/>
  <c r="C133" i="105"/>
  <c r="B336" i="97"/>
  <c r="C135" i="105"/>
  <c r="C31" i="105"/>
  <c r="C35" i="105"/>
  <c r="C273" i="105"/>
  <c r="B131" i="105"/>
  <c r="C132" i="105"/>
  <c r="C90" i="105"/>
  <c r="C69" i="105"/>
  <c r="C138" i="105"/>
  <c r="C36" i="105"/>
  <c r="C29" i="105"/>
  <c r="B28" i="105"/>
  <c r="C110" i="105"/>
  <c r="C191" i="105"/>
  <c r="C231" i="105"/>
  <c r="C213" i="105"/>
  <c r="C30" i="105"/>
  <c r="C352" i="105"/>
  <c r="C140" i="105"/>
  <c r="C324" i="105"/>
  <c r="C315" i="105" s="1"/>
  <c r="C251" i="105"/>
  <c r="C134" i="105"/>
  <c r="B440" i="98"/>
  <c r="B444" i="98"/>
  <c r="B465" i="98"/>
  <c r="B463" i="98"/>
  <c r="B442" i="98"/>
  <c r="B469" i="98"/>
  <c r="B448" i="98"/>
  <c r="B468" i="98"/>
  <c r="B447" i="98"/>
  <c r="B464" i="98"/>
  <c r="B443" i="98"/>
  <c r="B446" i="98"/>
  <c r="B467" i="98"/>
  <c r="B466" i="98"/>
  <c r="B445" i="98"/>
  <c r="B462" i="98"/>
  <c r="B441" i="98"/>
  <c r="D333" i="98"/>
  <c r="D375" i="98"/>
  <c r="B108" i="97"/>
  <c r="D378" i="98"/>
  <c r="D416" i="98"/>
  <c r="D377" i="98"/>
  <c r="D352" i="98"/>
  <c r="BE53" i="75"/>
  <c r="D294" i="98"/>
  <c r="C233" i="97"/>
  <c r="C170" i="97"/>
  <c r="AV4" i="81"/>
  <c r="AX4" i="81"/>
  <c r="AY4" i="81"/>
  <c r="AZ4" i="81"/>
  <c r="BA4" i="81"/>
  <c r="BC4" i="81"/>
  <c r="BD4" i="81"/>
  <c r="BE4" i="81" l="1"/>
  <c r="BF4" i="81" s="1"/>
  <c r="C28" i="105"/>
  <c r="C131" i="105"/>
  <c r="D292" i="98"/>
  <c r="AV4" i="82" l="1"/>
  <c r="AX4" i="82"/>
  <c r="AY4" i="82"/>
  <c r="AZ4" i="82"/>
  <c r="BC4" i="82"/>
  <c r="BD4" i="82"/>
  <c r="BE4" i="82" l="1"/>
  <c r="BF4" i="82" s="1"/>
  <c r="BE29" i="72"/>
  <c r="BE14" i="72"/>
  <c r="BE7" i="72"/>
  <c r="BE19" i="72"/>
  <c r="BE5" i="72"/>
  <c r="BE24" i="72"/>
  <c r="BE17" i="72"/>
  <c r="BE12" i="72"/>
  <c r="BE10" i="72"/>
  <c r="BE15" i="72"/>
  <c r="BE8" i="72"/>
  <c r="BE27" i="72"/>
  <c r="BE20" i="72"/>
  <c r="BE25" i="72"/>
  <c r="BE13" i="72"/>
  <c r="BE6" i="72"/>
  <c r="BE18" i="72"/>
  <c r="BE23" i="72"/>
  <c r="BE11" i="72"/>
  <c r="BE22" i="72"/>
  <c r="BE31" i="72"/>
  <c r="BE16" i="72"/>
  <c r="BE9" i="72"/>
  <c r="BE30" i="72"/>
  <c r="BE28" i="72"/>
  <c r="BE21" i="72"/>
  <c r="BE33" i="73"/>
  <c r="BE33" i="74"/>
  <c r="BD4" i="80"/>
  <c r="BC4" i="80"/>
  <c r="BA4" i="80"/>
  <c r="AZ4" i="80"/>
  <c r="AY4" i="80"/>
  <c r="AX4" i="80"/>
  <c r="AV4" i="80"/>
  <c r="AV35" i="15"/>
  <c r="D27" i="98" s="1"/>
  <c r="AV36" i="15"/>
  <c r="AV37" i="15"/>
  <c r="AV38" i="15"/>
  <c r="D86" i="98" s="1"/>
  <c r="AV39" i="15"/>
  <c r="D105" i="98" s="1"/>
  <c r="AV40" i="15"/>
  <c r="D127" i="98" s="1"/>
  <c r="AV41" i="15"/>
  <c r="D146" i="98" s="1"/>
  <c r="AV42" i="15"/>
  <c r="D166" i="98" s="1"/>
  <c r="AV43" i="15"/>
  <c r="D187" i="98" s="1"/>
  <c r="AV44" i="15"/>
  <c r="D208" i="98" s="1"/>
  <c r="AV45" i="15"/>
  <c r="D228" i="98" s="1"/>
  <c r="AV46" i="15"/>
  <c r="D248" i="98" s="1"/>
  <c r="AV47" i="15"/>
  <c r="B271" i="98" s="1"/>
  <c r="AV48" i="15"/>
  <c r="AV49" i="15"/>
  <c r="B396" i="98"/>
  <c r="AV51" i="15"/>
  <c r="D271" i="98" s="1"/>
  <c r="BE4" i="80" l="1"/>
  <c r="BF4" i="80" s="1"/>
  <c r="BD33" i="15"/>
  <c r="D16" i="98" s="1"/>
  <c r="BC33" i="15"/>
  <c r="D15" i="98" s="1"/>
  <c r="AY33" i="15"/>
  <c r="D11" i="98" s="1"/>
  <c r="G11" i="98" s="1"/>
  <c r="BE33" i="15"/>
  <c r="AV33" i="15"/>
  <c r="D8" i="98" s="1"/>
  <c r="AW33" i="15"/>
  <c r="D9" i="98" s="1"/>
  <c r="BA23" i="15"/>
  <c r="BA17" i="15"/>
  <c r="BA33" i="15"/>
  <c r="D13" i="98" s="1"/>
  <c r="BA26" i="15"/>
  <c r="D257" i="105" s="1"/>
  <c r="G257" i="105" s="1"/>
  <c r="AX33" i="15"/>
  <c r="D10" i="98" s="1"/>
  <c r="AZ33" i="15"/>
  <c r="D12" i="98" s="1"/>
  <c r="BB33" i="15"/>
  <c r="D14" i="98" s="1"/>
  <c r="BA9" i="15"/>
  <c r="D114" i="97" s="1"/>
  <c r="BA20" i="15"/>
  <c r="BA29" i="15"/>
  <c r="BA13" i="15"/>
  <c r="D197" i="97" s="1"/>
  <c r="AV10" i="15"/>
  <c r="D131" i="97" s="1"/>
  <c r="BE10" i="15"/>
  <c r="AV21" i="15"/>
  <c r="BE21" i="15"/>
  <c r="AV9" i="15"/>
  <c r="D109" i="97" s="1"/>
  <c r="BE9" i="15"/>
  <c r="BA22" i="15"/>
  <c r="BA16" i="15"/>
  <c r="AV29" i="15"/>
  <c r="BE29" i="15"/>
  <c r="BA31" i="15"/>
  <c r="AV22" i="15"/>
  <c r="BE22" i="15"/>
  <c r="AV20" i="15"/>
  <c r="BE20" i="15"/>
  <c r="AV8" i="15"/>
  <c r="D88" i="97" s="1"/>
  <c r="BE8" i="15"/>
  <c r="BA10" i="15"/>
  <c r="AV28" i="15"/>
  <c r="BE28" i="15"/>
  <c r="AV19" i="15"/>
  <c r="BE19" i="15"/>
  <c r="AV7" i="15"/>
  <c r="D68" i="97" s="1"/>
  <c r="BE7" i="15"/>
  <c r="BA21" i="15"/>
  <c r="BA15" i="15"/>
  <c r="BA4" i="15"/>
  <c r="AV27" i="15"/>
  <c r="BE27" i="15"/>
  <c r="BA30" i="15"/>
  <c r="AV18" i="15"/>
  <c r="BE18" i="15"/>
  <c r="AV6" i="15"/>
  <c r="D46" i="97" s="1"/>
  <c r="BE6" i="15"/>
  <c r="BE26" i="15"/>
  <c r="BA5" i="15"/>
  <c r="AV30" i="15"/>
  <c r="BE30" i="15"/>
  <c r="AV23" i="15"/>
  <c r="BE23" i="15"/>
  <c r="AV17" i="15"/>
  <c r="BE17" i="15"/>
  <c r="AV16" i="15"/>
  <c r="BE16" i="15"/>
  <c r="BA14" i="15"/>
  <c r="D13" i="105" s="1"/>
  <c r="G13" i="105" s="1"/>
  <c r="BA8" i="15"/>
  <c r="AV11" i="15"/>
  <c r="D150" i="97" s="1"/>
  <c r="BE11" i="15"/>
  <c r="AV5" i="15"/>
  <c r="BE5" i="15"/>
  <c r="AV15" i="15"/>
  <c r="BE15" i="15"/>
  <c r="BA25" i="15"/>
  <c r="BA19" i="15"/>
  <c r="BA28" i="15"/>
  <c r="BA7" i="15"/>
  <c r="AV14" i="15"/>
  <c r="BE14" i="15"/>
  <c r="AV25" i="15"/>
  <c r="BE25" i="15"/>
  <c r="AV13" i="15"/>
  <c r="BE13" i="15"/>
  <c r="BA24" i="15"/>
  <c r="BA18" i="15"/>
  <c r="BA27" i="15"/>
  <c r="AV31" i="15"/>
  <c r="BE31" i="15"/>
  <c r="BA11" i="15"/>
  <c r="D155" i="97" s="1"/>
  <c r="BE4" i="15"/>
  <c r="AV24" i="15"/>
  <c r="BE24" i="15"/>
  <c r="AV12" i="15"/>
  <c r="D171" i="97" s="1"/>
  <c r="BE12" i="15"/>
  <c r="BA12" i="15"/>
  <c r="D176" i="97" s="1"/>
  <c r="BA6" i="15"/>
  <c r="B374" i="98"/>
  <c r="B353" i="98"/>
  <c r="G353" i="98" s="1"/>
  <c r="D49" i="111" s="1"/>
  <c r="D48" i="110" s="1"/>
  <c r="B311" i="98"/>
  <c r="B334" i="98"/>
  <c r="G334" i="98" s="1"/>
  <c r="D48" i="111" s="1"/>
  <c r="D47" i="110" s="1"/>
  <c r="B293" i="98"/>
  <c r="BB46" i="15"/>
  <c r="D254" i="98" s="1"/>
  <c r="AX44" i="15"/>
  <c r="D210" i="98" s="1"/>
  <c r="AX35" i="15"/>
  <c r="D29" i="98" s="1"/>
  <c r="BC44" i="15"/>
  <c r="D215" i="98" s="1"/>
  <c r="D213" i="98"/>
  <c r="BC41" i="15"/>
  <c r="D153" i="98" s="1"/>
  <c r="AY45" i="15"/>
  <c r="D231" i="98" s="1"/>
  <c r="BB50" i="15"/>
  <c r="BB49" i="15"/>
  <c r="BB45" i="15"/>
  <c r="D234" i="98" s="1"/>
  <c r="BD48" i="15"/>
  <c r="BD47" i="15"/>
  <c r="AX48" i="15"/>
  <c r="AX46" i="15"/>
  <c r="D250" i="98" s="1"/>
  <c r="AX45" i="15"/>
  <c r="D230" i="98" s="1"/>
  <c r="AZ47" i="15"/>
  <c r="BB37" i="15"/>
  <c r="D72" i="98" s="1"/>
  <c r="BD43" i="15"/>
  <c r="D195" i="98" s="1"/>
  <c r="BD40" i="15"/>
  <c r="D135" i="98" s="1"/>
  <c r="BD36" i="15"/>
  <c r="D54" i="98" s="1"/>
  <c r="AX42" i="15"/>
  <c r="D168" i="98" s="1"/>
  <c r="AX41" i="15"/>
  <c r="D148" i="98" s="1"/>
  <c r="AX40" i="15"/>
  <c r="D129" i="98" s="1"/>
  <c r="AX38" i="15"/>
  <c r="D88" i="98" s="1"/>
  <c r="BC42" i="15"/>
  <c r="D173" i="98" s="1"/>
  <c r="BC40" i="15"/>
  <c r="D134" i="98" s="1"/>
  <c r="D132" i="98"/>
  <c r="AY51" i="15"/>
  <c r="D274" i="98" s="1"/>
  <c r="AY50" i="15"/>
  <c r="AY49" i="15"/>
  <c r="AY48" i="15"/>
  <c r="AY47" i="15"/>
  <c r="AY46" i="15"/>
  <c r="D251" i="98" s="1"/>
  <c r="AY44" i="15"/>
  <c r="D211" i="98" s="1"/>
  <c r="AY43" i="15"/>
  <c r="D190" i="98" s="1"/>
  <c r="AY42" i="15"/>
  <c r="D169" i="98" s="1"/>
  <c r="AY41" i="15"/>
  <c r="D149" i="98" s="1"/>
  <c r="AY40" i="15"/>
  <c r="D130" i="98" s="1"/>
  <c r="AY39" i="15"/>
  <c r="D108" i="98" s="1"/>
  <c r="AY38" i="15"/>
  <c r="D89" i="98" s="1"/>
  <c r="AY37" i="15"/>
  <c r="D69" i="98" s="1"/>
  <c r="AY36" i="15"/>
  <c r="D49" i="98" s="1"/>
  <c r="AY35" i="15"/>
  <c r="D30" i="98" s="1"/>
  <c r="BB51" i="15"/>
  <c r="D277" i="98" s="1"/>
  <c r="BB48" i="15"/>
  <c r="BB47" i="15"/>
  <c r="BB44" i="15"/>
  <c r="D214" i="98" s="1"/>
  <c r="BB43" i="15"/>
  <c r="D193" i="98" s="1"/>
  <c r="BB42" i="15"/>
  <c r="D172" i="98" s="1"/>
  <c r="BB41" i="15"/>
  <c r="D152" i="98" s="1"/>
  <c r="BB40" i="15"/>
  <c r="D133" i="98" s="1"/>
  <c r="BB39" i="15"/>
  <c r="D111" i="98" s="1"/>
  <c r="BB38" i="15"/>
  <c r="D92" i="98" s="1"/>
  <c r="BB36" i="15"/>
  <c r="D52" i="98" s="1"/>
  <c r="BB35" i="15"/>
  <c r="D33" i="98" s="1"/>
  <c r="BD51" i="15"/>
  <c r="D279" i="98" s="1"/>
  <c r="BD50" i="15"/>
  <c r="BD49" i="15"/>
  <c r="BD46" i="15"/>
  <c r="D256" i="98" s="1"/>
  <c r="BD45" i="15"/>
  <c r="D236" i="98" s="1"/>
  <c r="BD44" i="15"/>
  <c r="D216" i="98" s="1"/>
  <c r="BD42" i="15"/>
  <c r="D174" i="98" s="1"/>
  <c r="BD41" i="15"/>
  <c r="D154" i="98" s="1"/>
  <c r="BD39" i="15"/>
  <c r="D113" i="98" s="1"/>
  <c r="BD38" i="15"/>
  <c r="D94" i="98" s="1"/>
  <c r="BD37" i="15"/>
  <c r="D74" i="98" s="1"/>
  <c r="BD35" i="15"/>
  <c r="D35" i="98" s="1"/>
  <c r="AX51" i="15"/>
  <c r="D273" i="98" s="1"/>
  <c r="AX50" i="15"/>
  <c r="AX49" i="15"/>
  <c r="AX47" i="15"/>
  <c r="AX43" i="15"/>
  <c r="D189" i="98" s="1"/>
  <c r="AX39" i="15"/>
  <c r="D107" i="98" s="1"/>
  <c r="AX37" i="15"/>
  <c r="D68" i="98" s="1"/>
  <c r="AX36" i="15"/>
  <c r="D48" i="98" s="1"/>
  <c r="AZ51" i="15"/>
  <c r="D275" i="98" s="1"/>
  <c r="AZ50" i="15"/>
  <c r="AZ49" i="15"/>
  <c r="AZ48" i="15"/>
  <c r="AZ46" i="15"/>
  <c r="D252" i="98" s="1"/>
  <c r="AZ45" i="15"/>
  <c r="D232" i="98" s="1"/>
  <c r="AZ44" i="15"/>
  <c r="D212" i="98" s="1"/>
  <c r="AZ43" i="15"/>
  <c r="D191" i="98" s="1"/>
  <c r="AZ42" i="15"/>
  <c r="D170" i="98" s="1"/>
  <c r="AZ41" i="15"/>
  <c r="D150" i="98" s="1"/>
  <c r="AZ40" i="15"/>
  <c r="D131" i="98" s="1"/>
  <c r="AZ39" i="15"/>
  <c r="D109" i="98" s="1"/>
  <c r="AZ38" i="15"/>
  <c r="D90" i="98" s="1"/>
  <c r="AZ37" i="15"/>
  <c r="D70" i="98" s="1"/>
  <c r="AZ36" i="15"/>
  <c r="D50" i="98" s="1"/>
  <c r="AZ35" i="15"/>
  <c r="D31" i="98" s="1"/>
  <c r="AW51" i="15"/>
  <c r="AW50" i="15"/>
  <c r="AW49" i="15"/>
  <c r="AW48" i="15"/>
  <c r="AW47" i="15"/>
  <c r="AW46" i="15"/>
  <c r="D249" i="98" s="1"/>
  <c r="AW45" i="15"/>
  <c r="D229" i="98" s="1"/>
  <c r="AW44" i="15"/>
  <c r="D209" i="98" s="1"/>
  <c r="AW43" i="15"/>
  <c r="D188" i="98" s="1"/>
  <c r="AW42" i="15"/>
  <c r="D167" i="98" s="1"/>
  <c r="AW41" i="15"/>
  <c r="D147" i="98" s="1"/>
  <c r="AW40" i="15"/>
  <c r="D128" i="98" s="1"/>
  <c r="AW39" i="15"/>
  <c r="D106" i="98" s="1"/>
  <c r="AW38" i="15"/>
  <c r="D87" i="98" s="1"/>
  <c r="AW37" i="15"/>
  <c r="D67" i="98" s="1"/>
  <c r="AW36" i="15"/>
  <c r="D47" i="98" s="1"/>
  <c r="AW35" i="15"/>
  <c r="D28" i="98" s="1"/>
  <c r="BC51" i="15"/>
  <c r="D278" i="98" s="1"/>
  <c r="D276" i="98"/>
  <c r="BC50" i="15"/>
  <c r="BC49" i="15"/>
  <c r="BC48" i="15"/>
  <c r="BC47" i="15"/>
  <c r="BC46" i="15"/>
  <c r="D255" i="98" s="1"/>
  <c r="D253" i="98"/>
  <c r="BC45" i="15"/>
  <c r="D235" i="98" s="1"/>
  <c r="D233" i="98"/>
  <c r="BC43" i="15"/>
  <c r="D194" i="98" s="1"/>
  <c r="D192" i="98"/>
  <c r="D171" i="98"/>
  <c r="D151" i="98"/>
  <c r="BC39" i="15"/>
  <c r="D112" i="98" s="1"/>
  <c r="D110" i="98"/>
  <c r="BC38" i="15"/>
  <c r="D93" i="98" s="1"/>
  <c r="D91" i="98"/>
  <c r="BC37" i="15"/>
  <c r="D73" i="98" s="1"/>
  <c r="D71" i="98"/>
  <c r="BC36" i="15"/>
  <c r="D53" i="98" s="1"/>
  <c r="D51" i="98"/>
  <c r="BC35" i="15"/>
  <c r="D34" i="98" s="1"/>
  <c r="D32" i="98"/>
  <c r="BC19" i="15"/>
  <c r="BC18" i="15"/>
  <c r="BC7" i="15"/>
  <c r="BC6" i="15"/>
  <c r="BC25" i="15"/>
  <c r="BC24" i="15"/>
  <c r="BC23" i="15"/>
  <c r="BC22" i="15"/>
  <c r="BC21" i="15"/>
  <c r="BC20" i="15"/>
  <c r="BC17" i="15"/>
  <c r="BC16" i="15"/>
  <c r="BC15" i="15"/>
  <c r="BC14" i="15"/>
  <c r="D15" i="105" s="1"/>
  <c r="G15" i="105" s="1"/>
  <c r="BC13" i="15"/>
  <c r="D199" i="97" s="1"/>
  <c r="BC12" i="15"/>
  <c r="D178" i="97" s="1"/>
  <c r="BC11" i="15"/>
  <c r="D157" i="97" s="1"/>
  <c r="BC10" i="15"/>
  <c r="BC9" i="15"/>
  <c r="D116" i="97" s="1"/>
  <c r="BC8" i="15"/>
  <c r="BD31" i="15"/>
  <c r="BD30" i="15"/>
  <c r="BD29" i="15"/>
  <c r="BD28" i="15"/>
  <c r="BD27" i="15"/>
  <c r="BC31" i="15"/>
  <c r="BC5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D11" i="105" s="1"/>
  <c r="G11" i="105" s="1"/>
  <c r="AY13" i="15"/>
  <c r="D195" i="97" s="1"/>
  <c r="AY12" i="15"/>
  <c r="D174" i="97" s="1"/>
  <c r="AY11" i="15"/>
  <c r="D153" i="97" s="1"/>
  <c r="AY10" i="15"/>
  <c r="AY9" i="15"/>
  <c r="D112" i="97" s="1"/>
  <c r="AY8" i="15"/>
  <c r="AY7" i="15"/>
  <c r="D71" i="97" s="1"/>
  <c r="AY6" i="15"/>
  <c r="AY5" i="15"/>
  <c r="AY31" i="15"/>
  <c r="AY30" i="15"/>
  <c r="BC30" i="15"/>
  <c r="BC28" i="15"/>
  <c r="BC27" i="15"/>
  <c r="AY29" i="15"/>
  <c r="AY28" i="15"/>
  <c r="AY27" i="15"/>
  <c r="BB25" i="15"/>
  <c r="BB24" i="15"/>
  <c r="BB23" i="15"/>
  <c r="BB22" i="15"/>
  <c r="BB21" i="15"/>
  <c r="BB20" i="15"/>
  <c r="BB19" i="15"/>
  <c r="BB18" i="15"/>
  <c r="BB17" i="15"/>
  <c r="BB16" i="15"/>
  <c r="BB15" i="15"/>
  <c r="BB14" i="15"/>
  <c r="D14" i="105" s="1"/>
  <c r="G14" i="105" s="1"/>
  <c r="BB13" i="15"/>
  <c r="D198" i="97" s="1"/>
  <c r="BB12" i="15"/>
  <c r="D177" i="97" s="1"/>
  <c r="BB11" i="15"/>
  <c r="D156" i="97" s="1"/>
  <c r="BB10" i="15"/>
  <c r="BB9" i="15"/>
  <c r="D115" i="97" s="1"/>
  <c r="BB8" i="15"/>
  <c r="BB7" i="15"/>
  <c r="BB6" i="15"/>
  <c r="BB5" i="15"/>
  <c r="BB31" i="15"/>
  <c r="BB30" i="15"/>
  <c r="BB29" i="15"/>
  <c r="BB28" i="15"/>
  <c r="BB27" i="15"/>
  <c r="BD25" i="15"/>
  <c r="BD20" i="15"/>
  <c r="BD17" i="15"/>
  <c r="BD13" i="15"/>
  <c r="D200" i="97" s="1"/>
  <c r="BD12" i="15"/>
  <c r="D179" i="97" s="1"/>
  <c r="BD11" i="15"/>
  <c r="D158" i="97" s="1"/>
  <c r="BD10" i="15"/>
  <c r="BD9" i="15"/>
  <c r="D117" i="97" s="1"/>
  <c r="BD8" i="15"/>
  <c r="BD7" i="15"/>
  <c r="BD6" i="15"/>
  <c r="BD5" i="15"/>
  <c r="BD24" i="15"/>
  <c r="BD22" i="15"/>
  <c r="BD19" i="15"/>
  <c r="BD16" i="15"/>
  <c r="BD14" i="15"/>
  <c r="D16" i="105" s="1"/>
  <c r="G16" i="105" s="1"/>
  <c r="AX25" i="15"/>
  <c r="AX24" i="15"/>
  <c r="AX23" i="15"/>
  <c r="AX22" i="15"/>
  <c r="AX21" i="15"/>
  <c r="AX20" i="15"/>
  <c r="AX19" i="15"/>
  <c r="AX18" i="15"/>
  <c r="AX17" i="15"/>
  <c r="AX16" i="15"/>
  <c r="AX15" i="15"/>
  <c r="AX14" i="15"/>
  <c r="D10" i="105" s="1"/>
  <c r="G10" i="105" s="1"/>
  <c r="AX13" i="15"/>
  <c r="D194" i="97" s="1"/>
  <c r="AX12" i="15"/>
  <c r="D173" i="97" s="1"/>
  <c r="AX11" i="15"/>
  <c r="D152" i="97" s="1"/>
  <c r="AX10" i="15"/>
  <c r="AX9" i="15"/>
  <c r="D111" i="97" s="1"/>
  <c r="G111" i="97" s="1"/>
  <c r="AX8" i="15"/>
  <c r="D90" i="97" s="1"/>
  <c r="AX7" i="15"/>
  <c r="AX6" i="15"/>
  <c r="AX5" i="15"/>
  <c r="AX31" i="15"/>
  <c r="AX30" i="15"/>
  <c r="AX29" i="15"/>
  <c r="AX28" i="15"/>
  <c r="AX27" i="15"/>
  <c r="BD23" i="15"/>
  <c r="BD21" i="15"/>
  <c r="BD18" i="15"/>
  <c r="BD15" i="15"/>
  <c r="AZ25" i="15"/>
  <c r="AZ24" i="15"/>
  <c r="AZ23" i="15"/>
  <c r="AZ22" i="15"/>
  <c r="AZ21" i="15"/>
  <c r="AZ20" i="15"/>
  <c r="AZ19" i="15"/>
  <c r="AZ18" i="15"/>
  <c r="AZ17" i="15"/>
  <c r="AZ16" i="15"/>
  <c r="AZ15" i="15"/>
  <c r="AZ14" i="15"/>
  <c r="D12" i="105" s="1"/>
  <c r="G12" i="105" s="1"/>
  <c r="AZ13" i="15"/>
  <c r="D196" i="97" s="1"/>
  <c r="AZ12" i="15"/>
  <c r="D175" i="97" s="1"/>
  <c r="AZ11" i="15"/>
  <c r="D154" i="97" s="1"/>
  <c r="AZ10" i="15"/>
  <c r="AZ9" i="15"/>
  <c r="D113" i="97" s="1"/>
  <c r="AZ8" i="15"/>
  <c r="AZ7" i="15"/>
  <c r="AZ6" i="15"/>
  <c r="AZ5" i="15"/>
  <c r="AZ31" i="15"/>
  <c r="AZ30" i="15"/>
  <c r="BC29" i="15"/>
  <c r="AZ29" i="15"/>
  <c r="AZ28" i="15"/>
  <c r="AZ27" i="15"/>
  <c r="AW25" i="15"/>
  <c r="AW24" i="15"/>
  <c r="AW23" i="15"/>
  <c r="AW22" i="15"/>
  <c r="AW21" i="15"/>
  <c r="AW20" i="15"/>
  <c r="AW19" i="15"/>
  <c r="AW18" i="15"/>
  <c r="AW17" i="15"/>
  <c r="AW16" i="15"/>
  <c r="AW15" i="15"/>
  <c r="AW14" i="15"/>
  <c r="D9" i="105" s="1"/>
  <c r="G9" i="105" s="1"/>
  <c r="AW13" i="15"/>
  <c r="D193" i="97" s="1"/>
  <c r="AW12" i="15"/>
  <c r="D172" i="97" s="1"/>
  <c r="AW11" i="15"/>
  <c r="D151" i="97" s="1"/>
  <c r="AW10" i="15"/>
  <c r="D132" i="97" s="1"/>
  <c r="AW9" i="15"/>
  <c r="D110" i="97" s="1"/>
  <c r="AW8" i="15"/>
  <c r="D89" i="97" s="1"/>
  <c r="AW7" i="15"/>
  <c r="D69" i="97" s="1"/>
  <c r="AW6" i="15"/>
  <c r="AW5" i="15"/>
  <c r="AW31" i="15"/>
  <c r="AW30" i="15"/>
  <c r="AW29" i="15"/>
  <c r="AW28" i="15"/>
  <c r="AW27" i="15"/>
  <c r="D192" i="97" l="1"/>
  <c r="G192" i="97" s="1"/>
  <c r="D13" i="111" s="1"/>
  <c r="G109" i="97"/>
  <c r="D9" i="111" s="1"/>
  <c r="G46" i="97"/>
  <c r="D6" i="111" s="1"/>
  <c r="G68" i="97"/>
  <c r="D7" i="111" s="1"/>
  <c r="G131" i="97"/>
  <c r="D10" i="111" s="1"/>
  <c r="G88" i="97"/>
  <c r="D8" i="111" s="1"/>
  <c r="E9" i="107"/>
  <c r="F9" i="111"/>
  <c r="I14" i="107"/>
  <c r="J14" i="111"/>
  <c r="K14" i="107"/>
  <c r="L14" i="111"/>
  <c r="J14" i="107"/>
  <c r="K14" i="111"/>
  <c r="F14" i="107"/>
  <c r="G14" i="111"/>
  <c r="F32" i="107"/>
  <c r="R32" i="107" s="1"/>
  <c r="J11" i="98"/>
  <c r="H11" i="98"/>
  <c r="I11" i="98"/>
  <c r="G32" i="111"/>
  <c r="G31" i="110" s="1"/>
  <c r="D14" i="107"/>
  <c r="E14" i="111"/>
  <c r="E14" i="107"/>
  <c r="F14" i="111"/>
  <c r="H14" i="107"/>
  <c r="I14" i="111"/>
  <c r="G14" i="107"/>
  <c r="H14" i="111"/>
  <c r="H26" i="107"/>
  <c r="I26" i="111"/>
  <c r="D484" i="97"/>
  <c r="D279" i="105"/>
  <c r="G279" i="105" s="1"/>
  <c r="D442" i="97"/>
  <c r="D237" i="105"/>
  <c r="G237" i="105" s="1"/>
  <c r="D275" i="97"/>
  <c r="D70" i="105"/>
  <c r="D301" i="97"/>
  <c r="D96" i="105"/>
  <c r="G96" i="105" s="1"/>
  <c r="D479" i="97"/>
  <c r="D274" i="105"/>
  <c r="D317" i="97"/>
  <c r="D112" i="105"/>
  <c r="G112" i="105" s="1"/>
  <c r="D378" i="97"/>
  <c r="D173" i="105"/>
  <c r="G173" i="105" s="1"/>
  <c r="D505" i="97"/>
  <c r="D300" i="105"/>
  <c r="G300" i="105" s="1"/>
  <c r="D254" i="97"/>
  <c r="D49" i="105"/>
  <c r="D381" i="97"/>
  <c r="D176" i="105"/>
  <c r="G176" i="105" s="1"/>
  <c r="D279" i="97"/>
  <c r="D74" i="105"/>
  <c r="G74" i="105" s="1"/>
  <c r="D421" i="97"/>
  <c r="D216" i="105"/>
  <c r="G216" i="105" s="1"/>
  <c r="D377" i="97"/>
  <c r="D172" i="105"/>
  <c r="G172" i="105" s="1"/>
  <c r="D320" i="97"/>
  <c r="D115" i="105"/>
  <c r="G115" i="105" s="1"/>
  <c r="D502" i="97"/>
  <c r="D297" i="105"/>
  <c r="G297" i="105" s="1"/>
  <c r="D439" i="97"/>
  <c r="D234" i="105"/>
  <c r="G234" i="105" s="1"/>
  <c r="D281" i="97"/>
  <c r="D76" i="105"/>
  <c r="G76" i="105" s="1"/>
  <c r="D486" i="97"/>
  <c r="D281" i="105"/>
  <c r="G281" i="105" s="1"/>
  <c r="D379" i="97"/>
  <c r="D174" i="105"/>
  <c r="G174" i="105" s="1"/>
  <c r="D383" i="97"/>
  <c r="D178" i="105"/>
  <c r="G178" i="105" s="1"/>
  <c r="D398" i="97"/>
  <c r="D193" i="105"/>
  <c r="G193" i="105" s="1"/>
  <c r="D341" i="97"/>
  <c r="G341" i="97" s="1"/>
  <c r="D136" i="105"/>
  <c r="G136" i="105" s="1"/>
  <c r="D523" i="97"/>
  <c r="D318" i="105"/>
  <c r="G318" i="105" s="1"/>
  <c r="D302" i="97"/>
  <c r="D97" i="105"/>
  <c r="G97" i="105" s="1"/>
  <c r="D507" i="97"/>
  <c r="D302" i="105"/>
  <c r="G302" i="105" s="1"/>
  <c r="D400" i="97"/>
  <c r="D195" i="105"/>
  <c r="G195" i="105" s="1"/>
  <c r="D404" i="97"/>
  <c r="D199" i="105"/>
  <c r="G199" i="105" s="1"/>
  <c r="D424" i="97"/>
  <c r="D219" i="105"/>
  <c r="G219" i="105" s="1"/>
  <c r="D234" i="97"/>
  <c r="G234" i="97" s="1"/>
  <c r="D29" i="105"/>
  <c r="D397" i="97"/>
  <c r="D192" i="105"/>
  <c r="D355" i="97"/>
  <c r="D150" i="105"/>
  <c r="D280" i="97"/>
  <c r="D75" i="105"/>
  <c r="G75" i="105" s="1"/>
  <c r="D239" i="97"/>
  <c r="G239" i="97" s="1"/>
  <c r="D34" i="105"/>
  <c r="G34" i="105" s="1"/>
  <c r="D337" i="97"/>
  <c r="G337" i="97" s="1"/>
  <c r="D132" i="105"/>
  <c r="D402" i="97"/>
  <c r="D197" i="105"/>
  <c r="G197" i="105" s="1"/>
  <c r="D564" i="97"/>
  <c r="D357" i="105"/>
  <c r="G357" i="105" s="1"/>
  <c r="D258" i="97"/>
  <c r="D53" i="105"/>
  <c r="G53" i="105" s="1"/>
  <c r="D550" i="97"/>
  <c r="D339" i="105"/>
  <c r="G339" i="105" s="1"/>
  <c r="D482" i="97"/>
  <c r="D277" i="105"/>
  <c r="G277" i="105" s="1"/>
  <c r="D300" i="97"/>
  <c r="D95" i="105"/>
  <c r="G95" i="105" s="1"/>
  <c r="D524" i="97"/>
  <c r="D319" i="105"/>
  <c r="G319" i="105" s="1"/>
  <c r="D236" i="97"/>
  <c r="G236" i="97" s="1"/>
  <c r="D31" i="105"/>
  <c r="G31" i="105" s="1"/>
  <c r="D544" i="97"/>
  <c r="D333" i="105"/>
  <c r="D360" i="97"/>
  <c r="D155" i="105"/>
  <c r="G155" i="105" s="1"/>
  <c r="D319" i="97"/>
  <c r="D114" i="105"/>
  <c r="G114" i="105" s="1"/>
  <c r="D500" i="97"/>
  <c r="D295" i="105"/>
  <c r="D568" i="97"/>
  <c r="D361" i="105"/>
  <c r="G361" i="105" s="1"/>
  <c r="D480" i="97"/>
  <c r="D275" i="105"/>
  <c r="G275" i="105" s="1"/>
  <c r="D501" i="97"/>
  <c r="D296" i="105"/>
  <c r="G296" i="105" s="1"/>
  <c r="D256" i="97"/>
  <c r="D51" i="105"/>
  <c r="G51" i="105" s="1"/>
  <c r="D343" i="97"/>
  <c r="G343" i="97" s="1"/>
  <c r="D138" i="105"/>
  <c r="G138" i="105" s="1"/>
  <c r="D522" i="97"/>
  <c r="D317" i="105"/>
  <c r="G317" i="105" s="1"/>
  <c r="D483" i="97"/>
  <c r="D278" i="105"/>
  <c r="G278" i="105" s="1"/>
  <c r="D401" i="97"/>
  <c r="D196" i="105"/>
  <c r="G196" i="105" s="1"/>
  <c r="D277" i="97"/>
  <c r="D72" i="105"/>
  <c r="G72" i="105" s="1"/>
  <c r="D384" i="97"/>
  <c r="D179" i="105"/>
  <c r="G179" i="105" s="1"/>
  <c r="D345" i="97"/>
  <c r="G345" i="97" s="1"/>
  <c r="D140" i="105"/>
  <c r="G140" i="105" s="1"/>
  <c r="D361" i="97"/>
  <c r="D156" i="105"/>
  <c r="G156" i="105" s="1"/>
  <c r="D547" i="97"/>
  <c r="D336" i="105"/>
  <c r="G336" i="105" s="1"/>
  <c r="D376" i="97"/>
  <c r="D171" i="105"/>
  <c r="D552" i="97"/>
  <c r="D341" i="105"/>
  <c r="G341" i="105" s="1"/>
  <c r="D282" i="97"/>
  <c r="D77" i="105"/>
  <c r="G77" i="105" s="1"/>
  <c r="D405" i="97"/>
  <c r="D200" i="105"/>
  <c r="G200" i="105" s="1"/>
  <c r="D399" i="97"/>
  <c r="D194" i="105"/>
  <c r="G194" i="105" s="1"/>
  <c r="D566" i="97"/>
  <c r="D359" i="105"/>
  <c r="G359" i="105" s="1"/>
  <c r="D503" i="97"/>
  <c r="D298" i="105"/>
  <c r="G298" i="105" s="1"/>
  <c r="D344" i="97"/>
  <c r="G344" i="97" s="1"/>
  <c r="D139" i="105"/>
  <c r="G139" i="105" s="1"/>
  <c r="D356" i="97"/>
  <c r="D151" i="105"/>
  <c r="G151" i="105" s="1"/>
  <c r="D481" i="97"/>
  <c r="D276" i="105"/>
  <c r="G276" i="105" s="1"/>
  <c r="D260" i="97"/>
  <c r="D55" i="105"/>
  <c r="G55" i="105" s="1"/>
  <c r="D358" i="97"/>
  <c r="D153" i="105"/>
  <c r="G153" i="105" s="1"/>
  <c r="D359" i="97"/>
  <c r="D154" i="105"/>
  <c r="G154" i="105" s="1"/>
  <c r="D546" i="97"/>
  <c r="D335" i="105"/>
  <c r="G335" i="105" s="1"/>
  <c r="D262" i="97"/>
  <c r="D57" i="105"/>
  <c r="G57" i="105" s="1"/>
  <c r="D322" i="97"/>
  <c r="D117" i="105"/>
  <c r="G117" i="105" s="1"/>
  <c r="D551" i="97"/>
  <c r="D340" i="105"/>
  <c r="G340" i="105" s="1"/>
  <c r="D426" i="97"/>
  <c r="D221" i="105"/>
  <c r="G221" i="105" s="1"/>
  <c r="D438" i="97"/>
  <c r="D233" i="105"/>
  <c r="G233" i="105" s="1"/>
  <c r="D440" i="97"/>
  <c r="D235" i="105"/>
  <c r="G235" i="105" s="1"/>
  <c r="D444" i="97"/>
  <c r="D239" i="105"/>
  <c r="G239" i="105" s="1"/>
  <c r="D545" i="97"/>
  <c r="D334" i="105"/>
  <c r="G334" i="105" s="1"/>
  <c r="D235" i="97"/>
  <c r="G235" i="97" s="1"/>
  <c r="D30" i="105"/>
  <c r="G30" i="105" s="1"/>
  <c r="D504" i="97"/>
  <c r="D299" i="105"/>
  <c r="G299" i="105" s="1"/>
  <c r="D423" i="97"/>
  <c r="D218" i="105"/>
  <c r="G218" i="105" s="1"/>
  <c r="D298" i="97"/>
  <c r="D93" i="105"/>
  <c r="G93" i="105" s="1"/>
  <c r="D427" i="97"/>
  <c r="D222" i="105"/>
  <c r="G222" i="105" s="1"/>
  <c r="D445" i="97"/>
  <c r="D240" i="105"/>
  <c r="G240" i="105" s="1"/>
  <c r="D382" i="97"/>
  <c r="D177" i="105"/>
  <c r="G177" i="105" s="1"/>
  <c r="D563" i="97"/>
  <c r="D356" i="105"/>
  <c r="G356" i="105" s="1"/>
  <c r="D237" i="97"/>
  <c r="G237" i="97" s="1"/>
  <c r="D32" i="105"/>
  <c r="G32" i="105" s="1"/>
  <c r="D567" i="97"/>
  <c r="D360" i="105"/>
  <c r="G360" i="105" s="1"/>
  <c r="D437" i="97"/>
  <c r="D232" i="105"/>
  <c r="D565" i="97"/>
  <c r="D358" i="105"/>
  <c r="G358" i="105" s="1"/>
  <c r="D526" i="97"/>
  <c r="D321" i="105"/>
  <c r="G321" i="105" s="1"/>
  <c r="D419" i="97"/>
  <c r="D214" i="105"/>
  <c r="D342" i="97"/>
  <c r="G342" i="97" s="1"/>
  <c r="D137" i="105"/>
  <c r="G137" i="105" s="1"/>
  <c r="D363" i="97"/>
  <c r="D158" i="105"/>
  <c r="G158" i="105" s="1"/>
  <c r="D296" i="97"/>
  <c r="D91" i="105"/>
  <c r="D338" i="97"/>
  <c r="G338" i="97" s="1"/>
  <c r="D133" i="105"/>
  <c r="G133" i="105" s="1"/>
  <c r="D240" i="97"/>
  <c r="G240" i="97" s="1"/>
  <c r="D35" i="105"/>
  <c r="G35" i="105" s="1"/>
  <c r="D340" i="97"/>
  <c r="G340" i="97" s="1"/>
  <c r="D135" i="105"/>
  <c r="G135" i="105" s="1"/>
  <c r="D420" i="97"/>
  <c r="D215" i="105"/>
  <c r="G215" i="105" s="1"/>
  <c r="D422" i="97"/>
  <c r="D217" i="105"/>
  <c r="G217" i="105" s="1"/>
  <c r="D318" i="97"/>
  <c r="D113" i="105"/>
  <c r="G113" i="105" s="1"/>
  <c r="D485" i="97"/>
  <c r="D280" i="105"/>
  <c r="G280" i="105" s="1"/>
  <c r="D403" i="97"/>
  <c r="D198" i="105"/>
  <c r="G198" i="105" s="1"/>
  <c r="D257" i="97"/>
  <c r="D52" i="105"/>
  <c r="G52" i="105" s="1"/>
  <c r="D487" i="97"/>
  <c r="D282" i="105"/>
  <c r="G282" i="105" s="1"/>
  <c r="D303" i="97"/>
  <c r="D98" i="105"/>
  <c r="G98" i="105" s="1"/>
  <c r="D528" i="97"/>
  <c r="D323" i="105"/>
  <c r="G323" i="105" s="1"/>
  <c r="D323" i="97"/>
  <c r="D118" i="105"/>
  <c r="G118" i="105" s="1"/>
  <c r="D213" i="97"/>
  <c r="D8" i="105"/>
  <c r="D316" i="97"/>
  <c r="D111" i="105"/>
  <c r="D521" i="97"/>
  <c r="D316" i="105"/>
  <c r="D560" i="97"/>
  <c r="D353" i="105"/>
  <c r="D321" i="97"/>
  <c r="D116" i="105"/>
  <c r="G116" i="105" s="1"/>
  <c r="D549" i="97"/>
  <c r="D338" i="105"/>
  <c r="G338" i="105" s="1"/>
  <c r="D362" i="97"/>
  <c r="D157" i="105"/>
  <c r="G157" i="105" s="1"/>
  <c r="D380" i="97"/>
  <c r="D175" i="105"/>
  <c r="G175" i="105" s="1"/>
  <c r="D562" i="97"/>
  <c r="D355" i="105"/>
  <c r="G355" i="105" s="1"/>
  <c r="D324" i="97"/>
  <c r="D119" i="105"/>
  <c r="G119" i="105" s="1"/>
  <c r="D283" i="97"/>
  <c r="D78" i="105"/>
  <c r="G78" i="105" s="1"/>
  <c r="D561" i="97"/>
  <c r="D354" i="105"/>
  <c r="G354" i="105" s="1"/>
  <c r="D255" i="97"/>
  <c r="D50" i="105"/>
  <c r="G50" i="105" s="1"/>
  <c r="D525" i="97"/>
  <c r="D320" i="105"/>
  <c r="G320" i="105" s="1"/>
  <c r="D441" i="97"/>
  <c r="D236" i="105"/>
  <c r="G236" i="105" s="1"/>
  <c r="D276" i="97"/>
  <c r="D71" i="105"/>
  <c r="G71" i="105" s="1"/>
  <c r="D242" i="97"/>
  <c r="G242" i="97" s="1"/>
  <c r="D37" i="105"/>
  <c r="G37" i="105" s="1"/>
  <c r="D339" i="97"/>
  <c r="G339" i="97" s="1"/>
  <c r="D134" i="105"/>
  <c r="G134" i="105" s="1"/>
  <c r="D506" i="97"/>
  <c r="D301" i="105"/>
  <c r="G301" i="105" s="1"/>
  <c r="D425" i="97"/>
  <c r="D220" i="105"/>
  <c r="G220" i="105" s="1"/>
  <c r="D278" i="97"/>
  <c r="D73" i="105"/>
  <c r="G73" i="105" s="1"/>
  <c r="D508" i="97"/>
  <c r="D303" i="105"/>
  <c r="G303" i="105" s="1"/>
  <c r="D241" i="97"/>
  <c r="G241" i="97" s="1"/>
  <c r="D36" i="105"/>
  <c r="G36" i="105" s="1"/>
  <c r="D297" i="97"/>
  <c r="D92" i="105"/>
  <c r="G92" i="105" s="1"/>
  <c r="D548" i="97"/>
  <c r="D337" i="105"/>
  <c r="G337" i="105" s="1"/>
  <c r="D238" i="97"/>
  <c r="G238" i="97" s="1"/>
  <c r="D33" i="105"/>
  <c r="G33" i="105" s="1"/>
  <c r="D304" i="97"/>
  <c r="D99" i="105"/>
  <c r="G99" i="105" s="1"/>
  <c r="D357" i="97"/>
  <c r="D152" i="105"/>
  <c r="G152" i="105" s="1"/>
  <c r="D527" i="97"/>
  <c r="D322" i="105"/>
  <c r="G322" i="105" s="1"/>
  <c r="D443" i="97"/>
  <c r="D238" i="105"/>
  <c r="G238" i="105" s="1"/>
  <c r="D299" i="97"/>
  <c r="D94" i="105"/>
  <c r="G94" i="105" s="1"/>
  <c r="D529" i="97"/>
  <c r="D324" i="105"/>
  <c r="G324" i="105" s="1"/>
  <c r="D261" i="97"/>
  <c r="D56" i="105"/>
  <c r="G56" i="105" s="1"/>
  <c r="D259" i="97"/>
  <c r="D54" i="105"/>
  <c r="G54" i="105" s="1"/>
  <c r="B403" i="98"/>
  <c r="B424" i="98"/>
  <c r="G424" i="98" s="1"/>
  <c r="B276" i="98"/>
  <c r="B298" i="98"/>
  <c r="G298" i="98" s="1"/>
  <c r="B317" i="98"/>
  <c r="B340" i="98"/>
  <c r="G340" i="98" s="1"/>
  <c r="B402" i="98"/>
  <c r="B423" i="98"/>
  <c r="G423" i="98" s="1"/>
  <c r="B278" i="98"/>
  <c r="B300" i="98"/>
  <c r="G300" i="98" s="1"/>
  <c r="B277" i="98"/>
  <c r="B299" i="98"/>
  <c r="G299" i="98" s="1"/>
  <c r="B316" i="98"/>
  <c r="B339" i="98"/>
  <c r="G339" i="98" s="1"/>
  <c r="B401" i="98"/>
  <c r="B422" i="98"/>
  <c r="G422" i="98" s="1"/>
  <c r="B279" i="98"/>
  <c r="G279" i="98" s="1"/>
  <c r="B301" i="98"/>
  <c r="G301" i="98" s="1"/>
  <c r="B318" i="98"/>
  <c r="B341" i="98"/>
  <c r="G341" i="98" s="1"/>
  <c r="B382" i="98"/>
  <c r="B361" i="98"/>
  <c r="G361" i="98" s="1"/>
  <c r="B319" i="98"/>
  <c r="B342" i="98"/>
  <c r="G342" i="98" s="1"/>
  <c r="B379" i="98"/>
  <c r="B358" i="98"/>
  <c r="G358" i="98" s="1"/>
  <c r="B404" i="98"/>
  <c r="B425" i="98"/>
  <c r="G425" i="98" s="1"/>
  <c r="B381" i="98"/>
  <c r="B360" i="98"/>
  <c r="G360" i="98" s="1"/>
  <c r="B380" i="98"/>
  <c r="B359" i="98"/>
  <c r="G359" i="98" s="1"/>
  <c r="B398" i="98"/>
  <c r="B419" i="98"/>
  <c r="G419" i="98" s="1"/>
  <c r="B399" i="98"/>
  <c r="B420" i="98"/>
  <c r="G420" i="98" s="1"/>
  <c r="B397" i="98"/>
  <c r="B418" i="98"/>
  <c r="G418" i="98" s="1"/>
  <c r="D7" i="98"/>
  <c r="D85" i="98"/>
  <c r="B400" i="98"/>
  <c r="B421" i="98"/>
  <c r="G421" i="98" s="1"/>
  <c r="B313" i="98"/>
  <c r="B336" i="98"/>
  <c r="G336" i="98" s="1"/>
  <c r="G293" i="98"/>
  <c r="D46" i="111" s="1"/>
  <c r="D45" i="110" s="1"/>
  <c r="D149" i="97"/>
  <c r="B272" i="98"/>
  <c r="B294" i="98"/>
  <c r="G294" i="98" s="1"/>
  <c r="B274" i="98"/>
  <c r="B296" i="98"/>
  <c r="G296" i="98" s="1"/>
  <c r="G417" i="98"/>
  <c r="D52" i="111" s="1"/>
  <c r="D51" i="110" s="1"/>
  <c r="B312" i="98"/>
  <c r="B335" i="98"/>
  <c r="G335" i="98" s="1"/>
  <c r="B315" i="98"/>
  <c r="B338" i="98"/>
  <c r="G338" i="98" s="1"/>
  <c r="B273" i="98"/>
  <c r="B295" i="98"/>
  <c r="G295" i="98" s="1"/>
  <c r="B314" i="98"/>
  <c r="B337" i="98"/>
  <c r="G337" i="98" s="1"/>
  <c r="B275" i="98"/>
  <c r="G275" i="98" s="1"/>
  <c r="B297" i="98"/>
  <c r="G297" i="98" s="1"/>
  <c r="B375" i="98"/>
  <c r="B354" i="98"/>
  <c r="G354" i="98" s="1"/>
  <c r="B378" i="98"/>
  <c r="B357" i="98"/>
  <c r="G357" i="98" s="1"/>
  <c r="B376" i="98"/>
  <c r="B355" i="98"/>
  <c r="G355" i="98" s="1"/>
  <c r="B377" i="98"/>
  <c r="B356" i="98"/>
  <c r="G356" i="98" s="1"/>
  <c r="D272" i="98"/>
  <c r="D136" i="97"/>
  <c r="D134" i="97"/>
  <c r="D133" i="97"/>
  <c r="D221" i="97"/>
  <c r="D219" i="97"/>
  <c r="D138" i="97"/>
  <c r="D214" i="97"/>
  <c r="D135" i="97"/>
  <c r="D139" i="97"/>
  <c r="D218" i="97"/>
  <c r="D216" i="97"/>
  <c r="D217" i="97"/>
  <c r="G89" i="97"/>
  <c r="D108" i="97"/>
  <c r="G110" i="97"/>
  <c r="D215" i="97"/>
  <c r="D137" i="97"/>
  <c r="D220" i="97"/>
  <c r="G200" i="97"/>
  <c r="G179" i="97"/>
  <c r="G176" i="97"/>
  <c r="G197" i="97"/>
  <c r="G195" i="97"/>
  <c r="G174" i="97"/>
  <c r="G171" i="97"/>
  <c r="D12" i="111" s="1"/>
  <c r="G198" i="97"/>
  <c r="G177" i="97"/>
  <c r="G193" i="97"/>
  <c r="G172" i="97"/>
  <c r="G196" i="97"/>
  <c r="G175" i="97"/>
  <c r="G173" i="97"/>
  <c r="G194" i="97"/>
  <c r="G199" i="97"/>
  <c r="G178" i="97"/>
  <c r="G115" i="97"/>
  <c r="D94" i="97"/>
  <c r="G94" i="97" s="1"/>
  <c r="D93" i="97"/>
  <c r="G93" i="97" s="1"/>
  <c r="G114" i="97"/>
  <c r="D91" i="97"/>
  <c r="G116" i="97"/>
  <c r="D95" i="97"/>
  <c r="G95" i="97" s="1"/>
  <c r="D92" i="97"/>
  <c r="G92" i="97" s="1"/>
  <c r="G113" i="97"/>
  <c r="D96" i="97"/>
  <c r="G96" i="97" s="1"/>
  <c r="G117" i="97"/>
  <c r="G90" i="97"/>
  <c r="AV4" i="78"/>
  <c r="AX4" i="78"/>
  <c r="AY4" i="78"/>
  <c r="AZ4" i="78"/>
  <c r="BA4" i="78"/>
  <c r="BC4" i="78"/>
  <c r="BD4" i="78"/>
  <c r="BE4" i="78" l="1"/>
  <c r="F13" i="107"/>
  <c r="G13" i="111"/>
  <c r="J46" i="107"/>
  <c r="K46" i="111"/>
  <c r="G24" i="107"/>
  <c r="H24" i="111"/>
  <c r="I9" i="107"/>
  <c r="J9" i="111"/>
  <c r="D8" i="107"/>
  <c r="E8" i="111"/>
  <c r="G45" i="107"/>
  <c r="H45" i="111"/>
  <c r="D46" i="107"/>
  <c r="E46" i="111"/>
  <c r="F52" i="107"/>
  <c r="G52" i="111"/>
  <c r="K48" i="107"/>
  <c r="L48" i="111"/>
  <c r="I46" i="107"/>
  <c r="J46" i="111"/>
  <c r="H16" i="107"/>
  <c r="I16" i="111"/>
  <c r="E21" i="107"/>
  <c r="F21" i="111"/>
  <c r="K28" i="107"/>
  <c r="L28" i="111"/>
  <c r="D17" i="107"/>
  <c r="E17" i="111"/>
  <c r="K19" i="107"/>
  <c r="L19" i="111"/>
  <c r="J18" i="107"/>
  <c r="K18" i="111"/>
  <c r="F24" i="107"/>
  <c r="G24" i="111"/>
  <c r="K21" i="107"/>
  <c r="L21" i="111"/>
  <c r="J31" i="107"/>
  <c r="K31" i="111"/>
  <c r="E18" i="107"/>
  <c r="F18" i="111"/>
  <c r="F25" i="107"/>
  <c r="G25" i="111"/>
  <c r="E30" i="107"/>
  <c r="F30" i="111"/>
  <c r="J20" i="107"/>
  <c r="K20" i="111"/>
  <c r="K30" i="107"/>
  <c r="L30" i="111"/>
  <c r="E17" i="107"/>
  <c r="F17" i="111"/>
  <c r="D28" i="107"/>
  <c r="E28" i="111"/>
  <c r="G16" i="107"/>
  <c r="H16" i="111"/>
  <c r="J28" i="107"/>
  <c r="K28" i="111"/>
  <c r="F22" i="107"/>
  <c r="G22" i="111"/>
  <c r="D22" i="107"/>
  <c r="E22" i="111"/>
  <c r="E22" i="107"/>
  <c r="F22" i="111"/>
  <c r="H27" i="107"/>
  <c r="I27" i="111"/>
  <c r="E8" i="107"/>
  <c r="F8" i="111"/>
  <c r="J12" i="107"/>
  <c r="K12" i="111"/>
  <c r="F12" i="107"/>
  <c r="G12" i="111"/>
  <c r="F48" i="107"/>
  <c r="G48" i="111"/>
  <c r="K9" i="107"/>
  <c r="L9" i="111"/>
  <c r="E52" i="107"/>
  <c r="F52" i="111"/>
  <c r="K49" i="107"/>
  <c r="L49" i="111"/>
  <c r="K18" i="107"/>
  <c r="L18" i="111"/>
  <c r="G25" i="107"/>
  <c r="H25" i="111"/>
  <c r="E31" i="107"/>
  <c r="F31" i="111"/>
  <c r="D24" i="107"/>
  <c r="E24" i="111"/>
  <c r="H20" i="107"/>
  <c r="I20" i="111"/>
  <c r="G21" i="107"/>
  <c r="H21" i="111"/>
  <c r="F28" i="107"/>
  <c r="G28" i="111"/>
  <c r="G23" i="107"/>
  <c r="H23" i="111"/>
  <c r="E15" i="107"/>
  <c r="F15" i="111"/>
  <c r="G31" i="107"/>
  <c r="H31" i="111"/>
  <c r="I18" i="107"/>
  <c r="J18" i="111"/>
  <c r="E24" i="107"/>
  <c r="F24" i="111"/>
  <c r="H13" i="107"/>
  <c r="I13" i="111"/>
  <c r="G49" i="111"/>
  <c r="E12" i="107"/>
  <c r="F12" i="111"/>
  <c r="E48" i="107"/>
  <c r="F48" i="111"/>
  <c r="J48" i="107"/>
  <c r="K48" i="111"/>
  <c r="K29" i="107"/>
  <c r="L29" i="111"/>
  <c r="I24" i="107"/>
  <c r="J24" i="111"/>
  <c r="G22" i="107"/>
  <c r="H22" i="111"/>
  <c r="F16" i="107"/>
  <c r="G16" i="111"/>
  <c r="F31" i="107"/>
  <c r="G31" i="111"/>
  <c r="J24" i="107"/>
  <c r="K24" i="111"/>
  <c r="I31" i="107"/>
  <c r="J31" i="111"/>
  <c r="F30" i="107"/>
  <c r="G30" i="111"/>
  <c r="F29" i="107"/>
  <c r="G29" i="111"/>
  <c r="H23" i="107"/>
  <c r="I23" i="111"/>
  <c r="I17" i="107"/>
  <c r="J17" i="111"/>
  <c r="G17" i="107"/>
  <c r="H17" i="111"/>
  <c r="G8" i="107"/>
  <c r="H8" i="111"/>
  <c r="F49" i="111"/>
  <c r="J8" i="107"/>
  <c r="K8" i="111"/>
  <c r="K13" i="107"/>
  <c r="L13" i="111"/>
  <c r="J49" i="107"/>
  <c r="K49" i="111"/>
  <c r="J48" i="111"/>
  <c r="G30" i="107"/>
  <c r="H30" i="111"/>
  <c r="J21" i="107"/>
  <c r="K21" i="111"/>
  <c r="I23" i="107"/>
  <c r="J23" i="111"/>
  <c r="H29" i="107"/>
  <c r="I29" i="111"/>
  <c r="I22" i="107"/>
  <c r="J22" i="111"/>
  <c r="J30" i="107"/>
  <c r="K30" i="111"/>
  <c r="E23" i="107"/>
  <c r="F23" i="111"/>
  <c r="I21" i="107"/>
  <c r="J21" i="111"/>
  <c r="E25" i="107"/>
  <c r="F25" i="111"/>
  <c r="J9" i="107"/>
  <c r="K9" i="111"/>
  <c r="G13" i="107"/>
  <c r="H13" i="111"/>
  <c r="D48" i="107"/>
  <c r="E48" i="111"/>
  <c r="K45" i="107"/>
  <c r="L45" i="111"/>
  <c r="D12" i="107"/>
  <c r="E12" i="111"/>
  <c r="I52" i="111"/>
  <c r="H46" i="107"/>
  <c r="I46" i="111"/>
  <c r="I25" i="107"/>
  <c r="J25" i="111"/>
  <c r="D18" i="107"/>
  <c r="E18" i="111"/>
  <c r="E20" i="107"/>
  <c r="F20" i="111"/>
  <c r="D31" i="107"/>
  <c r="E31" i="111"/>
  <c r="H30" i="107"/>
  <c r="I30" i="111"/>
  <c r="J19" i="107"/>
  <c r="K19" i="111"/>
  <c r="I27" i="107"/>
  <c r="J27" i="111"/>
  <c r="D20" i="107"/>
  <c r="E20" i="111"/>
  <c r="H31" i="107"/>
  <c r="I31" i="111"/>
  <c r="K25" i="107"/>
  <c r="L25" i="111"/>
  <c r="D30" i="107"/>
  <c r="E30" i="111"/>
  <c r="I19" i="107"/>
  <c r="J19" i="111"/>
  <c r="E27" i="107"/>
  <c r="F27" i="111"/>
  <c r="K23" i="107"/>
  <c r="L23" i="111"/>
  <c r="K20" i="107"/>
  <c r="L20" i="111"/>
  <c r="I20" i="107"/>
  <c r="J20" i="111"/>
  <c r="F19" i="107"/>
  <c r="G19" i="111"/>
  <c r="F27" i="107"/>
  <c r="G27" i="111"/>
  <c r="H15" i="107"/>
  <c r="I15" i="111"/>
  <c r="J23" i="107"/>
  <c r="K23" i="111"/>
  <c r="D23" i="107"/>
  <c r="E23" i="111"/>
  <c r="E28" i="107"/>
  <c r="F28" i="111"/>
  <c r="H9" i="107"/>
  <c r="I9" i="111"/>
  <c r="D13" i="107"/>
  <c r="E13" i="111"/>
  <c r="D49" i="107"/>
  <c r="E49" i="111"/>
  <c r="J13" i="107"/>
  <c r="K13" i="111"/>
  <c r="F17" i="107"/>
  <c r="G17" i="111"/>
  <c r="F15" i="107"/>
  <c r="G15" i="111"/>
  <c r="D27" i="107"/>
  <c r="E27" i="111"/>
  <c r="J27" i="107"/>
  <c r="K27" i="111"/>
  <c r="K8" i="107"/>
  <c r="L8" i="111"/>
  <c r="E46" i="107"/>
  <c r="F46" i="111"/>
  <c r="G9" i="107"/>
  <c r="H9" i="111"/>
  <c r="I49" i="107"/>
  <c r="J49" i="111"/>
  <c r="G15" i="107"/>
  <c r="H15" i="111"/>
  <c r="F20" i="107"/>
  <c r="G20" i="111"/>
  <c r="F21" i="107"/>
  <c r="G21" i="111"/>
  <c r="K31" i="107"/>
  <c r="L31" i="111"/>
  <c r="G48" i="107"/>
  <c r="H48" i="111"/>
  <c r="H52" i="111"/>
  <c r="F18" i="107"/>
  <c r="G18" i="111"/>
  <c r="D16" i="107"/>
  <c r="E16" i="111"/>
  <c r="D15" i="107"/>
  <c r="E15" i="111"/>
  <c r="D29" i="107"/>
  <c r="E29" i="111"/>
  <c r="H24" i="107"/>
  <c r="I24" i="111"/>
  <c r="H18" i="107"/>
  <c r="I18" i="111"/>
  <c r="G49" i="107"/>
  <c r="H49" i="111"/>
  <c r="K52" i="107"/>
  <c r="L52" i="111"/>
  <c r="H8" i="107"/>
  <c r="I8" i="111"/>
  <c r="I12" i="107"/>
  <c r="J12" i="111"/>
  <c r="D9" i="107"/>
  <c r="E9" i="111"/>
  <c r="F46" i="107"/>
  <c r="G46" i="111"/>
  <c r="D52" i="107"/>
  <c r="E52" i="111"/>
  <c r="H49" i="107"/>
  <c r="I49" i="111"/>
  <c r="H48" i="107"/>
  <c r="I48" i="111"/>
  <c r="J52" i="107"/>
  <c r="K52" i="111"/>
  <c r="I29" i="107"/>
  <c r="J29" i="111"/>
  <c r="J15" i="107"/>
  <c r="K15" i="111"/>
  <c r="K15" i="107"/>
  <c r="L15" i="111"/>
  <c r="K17" i="107"/>
  <c r="L17" i="111"/>
  <c r="H19" i="107"/>
  <c r="I19" i="111"/>
  <c r="J29" i="107"/>
  <c r="K29" i="111"/>
  <c r="E19" i="107"/>
  <c r="F19" i="111"/>
  <c r="K24" i="107"/>
  <c r="L24" i="111"/>
  <c r="J25" i="107"/>
  <c r="K25" i="111"/>
  <c r="K16" i="107"/>
  <c r="L16" i="111"/>
  <c r="D21" i="107"/>
  <c r="E21" i="111"/>
  <c r="J17" i="107"/>
  <c r="K17" i="111"/>
  <c r="K22" i="107"/>
  <c r="L22" i="111"/>
  <c r="E16" i="107"/>
  <c r="F16" i="111"/>
  <c r="H21" i="107"/>
  <c r="I21" i="111"/>
  <c r="I30" i="107"/>
  <c r="J30" i="111"/>
  <c r="H17" i="107"/>
  <c r="I17" i="111"/>
  <c r="F23" i="107"/>
  <c r="G23" i="111"/>
  <c r="J22" i="107"/>
  <c r="K22" i="111"/>
  <c r="G19" i="107"/>
  <c r="H19" i="111"/>
  <c r="H28" i="107"/>
  <c r="I28" i="111"/>
  <c r="H25" i="107"/>
  <c r="I25" i="111"/>
  <c r="J16" i="107"/>
  <c r="K16" i="111"/>
  <c r="K27" i="107"/>
  <c r="L27" i="111"/>
  <c r="D25" i="107"/>
  <c r="E25" i="111"/>
  <c r="D19" i="107"/>
  <c r="E19" i="111"/>
  <c r="E13" i="107"/>
  <c r="F13" i="111"/>
  <c r="H12" i="107"/>
  <c r="I12" i="111"/>
  <c r="I52" i="107"/>
  <c r="J52" i="111"/>
  <c r="G29" i="107"/>
  <c r="H29" i="111"/>
  <c r="G28" i="107"/>
  <c r="H28" i="111"/>
  <c r="G27" i="107"/>
  <c r="H27" i="111"/>
  <c r="E29" i="107"/>
  <c r="F29" i="111"/>
  <c r="K12" i="107"/>
  <c r="L12" i="111"/>
  <c r="G12" i="107"/>
  <c r="H12" i="111"/>
  <c r="K46" i="107"/>
  <c r="L46" i="111"/>
  <c r="I28" i="107"/>
  <c r="J28" i="111"/>
  <c r="I15" i="107"/>
  <c r="J15" i="111"/>
  <c r="I16" i="107"/>
  <c r="J16" i="111"/>
  <c r="G18" i="107"/>
  <c r="H18" i="111"/>
  <c r="G20" i="107"/>
  <c r="H20" i="111"/>
  <c r="H22" i="107"/>
  <c r="I22" i="111"/>
  <c r="I8" i="107"/>
  <c r="J8" i="111"/>
  <c r="I13" i="107"/>
  <c r="J13" i="111"/>
  <c r="H46" i="111"/>
  <c r="F49" i="107"/>
  <c r="E49" i="107"/>
  <c r="G52" i="107"/>
  <c r="I48" i="107"/>
  <c r="H52" i="107"/>
  <c r="G46" i="107"/>
  <c r="D233" i="97"/>
  <c r="G233" i="97" s="1"/>
  <c r="D352" i="105"/>
  <c r="G352" i="105" s="1"/>
  <c r="G353" i="105"/>
  <c r="D31" i="111" s="1"/>
  <c r="D332" i="105"/>
  <c r="G332" i="105" s="1"/>
  <c r="G333" i="105"/>
  <c r="D30" i="111" s="1"/>
  <c r="D149" i="105"/>
  <c r="G149" i="105" s="1"/>
  <c r="G150" i="105"/>
  <c r="D21" i="111" s="1"/>
  <c r="D7" i="105"/>
  <c r="G7" i="105" s="1"/>
  <c r="G8" i="105"/>
  <c r="D14" i="111" s="1"/>
  <c r="D191" i="105"/>
  <c r="G191" i="105" s="1"/>
  <c r="G192" i="105"/>
  <c r="D23" i="111" s="1"/>
  <c r="D90" i="105"/>
  <c r="G90" i="105" s="1"/>
  <c r="G91" i="105"/>
  <c r="D18" i="111" s="1"/>
  <c r="D231" i="105"/>
  <c r="G231" i="105" s="1"/>
  <c r="G232" i="105"/>
  <c r="D25" i="111" s="1"/>
  <c r="D48" i="105"/>
  <c r="G48" i="105" s="1"/>
  <c r="G49" i="105"/>
  <c r="D16" i="111" s="1"/>
  <c r="D315" i="105"/>
  <c r="G315" i="105" s="1"/>
  <c r="G316" i="105"/>
  <c r="D29" i="111" s="1"/>
  <c r="D28" i="105"/>
  <c r="G28" i="105" s="1"/>
  <c r="G29" i="105"/>
  <c r="D15" i="111" s="1"/>
  <c r="D110" i="105"/>
  <c r="G110" i="105" s="1"/>
  <c r="G111" i="105"/>
  <c r="D19" i="111" s="1"/>
  <c r="D294" i="105"/>
  <c r="G294" i="105" s="1"/>
  <c r="G295" i="105"/>
  <c r="D28" i="111" s="1"/>
  <c r="D131" i="105"/>
  <c r="G131" i="105" s="1"/>
  <c r="G132" i="105"/>
  <c r="D20" i="111" s="1"/>
  <c r="D69" i="105"/>
  <c r="G69" i="105" s="1"/>
  <c r="G70" i="105"/>
  <c r="D17" i="111" s="1"/>
  <c r="D336" i="97"/>
  <c r="G336" i="97" s="1"/>
  <c r="D213" i="105"/>
  <c r="G213" i="105" s="1"/>
  <c r="G214" i="105"/>
  <c r="D24" i="111" s="1"/>
  <c r="D170" i="105"/>
  <c r="G170" i="105" s="1"/>
  <c r="G171" i="105"/>
  <c r="D22" i="111" s="1"/>
  <c r="D273" i="105"/>
  <c r="G273" i="105" s="1"/>
  <c r="G274" i="105"/>
  <c r="D27" i="111" s="1"/>
  <c r="BF4" i="78"/>
  <c r="D130" i="97"/>
  <c r="D87" i="97"/>
  <c r="G87" i="97" s="1"/>
  <c r="B352" i="98"/>
  <c r="G352" i="98" s="1"/>
  <c r="B416" i="98"/>
  <c r="G416" i="98" s="1"/>
  <c r="B333" i="98"/>
  <c r="G333" i="98" s="1"/>
  <c r="B292" i="98"/>
  <c r="G292" i="98" s="1"/>
  <c r="D170" i="97"/>
  <c r="G170" i="97" s="1"/>
  <c r="D191" i="97"/>
  <c r="G191" i="97" s="1"/>
  <c r="G108" i="97"/>
  <c r="G112" i="97"/>
  <c r="G91" i="97"/>
  <c r="C17" i="107" l="1"/>
  <c r="C17" i="111"/>
  <c r="C49" i="107"/>
  <c r="C49" i="111"/>
  <c r="C30" i="107"/>
  <c r="C30" i="111"/>
  <c r="C20" i="107"/>
  <c r="C20" i="111"/>
  <c r="C31" i="107"/>
  <c r="C31" i="111"/>
  <c r="F8" i="107"/>
  <c r="G8" i="111"/>
  <c r="C28" i="107"/>
  <c r="C28" i="111"/>
  <c r="C13" i="107"/>
  <c r="C13" i="111"/>
  <c r="C15" i="107"/>
  <c r="C15" i="111"/>
  <c r="C16" i="107"/>
  <c r="C16" i="111"/>
  <c r="C8" i="107"/>
  <c r="C8" i="111"/>
  <c r="C25" i="107"/>
  <c r="C25" i="111"/>
  <c r="C18" i="107"/>
  <c r="C18" i="111"/>
  <c r="C27" i="107"/>
  <c r="C27" i="111"/>
  <c r="C9" i="107"/>
  <c r="C9" i="111"/>
  <c r="C23" i="107"/>
  <c r="C23" i="111"/>
  <c r="C12" i="107"/>
  <c r="C12" i="111"/>
  <c r="C14" i="107"/>
  <c r="C14" i="111"/>
  <c r="C46" i="107"/>
  <c r="C46" i="111"/>
  <c r="C24" i="107"/>
  <c r="C24" i="111"/>
  <c r="C52" i="107"/>
  <c r="C52" i="111"/>
  <c r="F9" i="107"/>
  <c r="G9" i="111"/>
  <c r="C19" i="107"/>
  <c r="C19" i="111"/>
  <c r="C22" i="107"/>
  <c r="C22" i="111"/>
  <c r="C48" i="107"/>
  <c r="C48" i="111"/>
  <c r="C29" i="107"/>
  <c r="C29" i="111"/>
  <c r="C21" i="107"/>
  <c r="C21" i="111"/>
  <c r="E310" i="98"/>
  <c r="AV4" i="71"/>
  <c r="AX4" i="71"/>
  <c r="AY4" i="71"/>
  <c r="AZ4" i="71"/>
  <c r="BA4" i="71"/>
  <c r="BC4" i="71"/>
  <c r="BD4" i="71"/>
  <c r="BA4" i="77"/>
  <c r="AZ4" i="77"/>
  <c r="AY4" i="77"/>
  <c r="AX4" i="77"/>
  <c r="AV4" i="77"/>
  <c r="A480" i="98"/>
  <c r="A482" i="98"/>
  <c r="A458" i="98"/>
  <c r="A460" i="98"/>
  <c r="A437" i="98"/>
  <c r="A439" i="98"/>
  <c r="AV4" i="15"/>
  <c r="AW57" i="85"/>
  <c r="C440" i="98" s="1"/>
  <c r="AX57" i="85"/>
  <c r="C441" i="98" s="1"/>
  <c r="AY57" i="85"/>
  <c r="C442" i="98" s="1"/>
  <c r="AZ57" i="85"/>
  <c r="C443" i="98" s="1"/>
  <c r="BA57" i="85"/>
  <c r="C444" i="98" s="1"/>
  <c r="BB57" i="85"/>
  <c r="C445" i="98" s="1"/>
  <c r="BC57" i="85"/>
  <c r="C446" i="98" s="1"/>
  <c r="BD57" i="85"/>
  <c r="C447" i="98" s="1"/>
  <c r="BE57" i="85"/>
  <c r="C448" i="98" s="1"/>
  <c r="AW58" i="85"/>
  <c r="AX58" i="85"/>
  <c r="AY58" i="85"/>
  <c r="C463" i="98" s="1"/>
  <c r="AZ58" i="85"/>
  <c r="C464" i="98" s="1"/>
  <c r="BA58" i="85"/>
  <c r="C465" i="98" s="1"/>
  <c r="BB58" i="85"/>
  <c r="C466" i="98" s="1"/>
  <c r="BC58" i="85"/>
  <c r="C467" i="98" s="1"/>
  <c r="BD58" i="85"/>
  <c r="C468" i="98" s="1"/>
  <c r="BE58" i="85"/>
  <c r="C469" i="98" s="1"/>
  <c r="AW60" i="85"/>
  <c r="AX60" i="85"/>
  <c r="C484" i="98" s="1"/>
  <c r="AY60" i="85"/>
  <c r="C485" i="98" s="1"/>
  <c r="AZ60" i="85"/>
  <c r="C486" i="98" s="1"/>
  <c r="BA60" i="85"/>
  <c r="C487" i="98" s="1"/>
  <c r="BB60" i="85"/>
  <c r="C488" i="98" s="1"/>
  <c r="BC60" i="85"/>
  <c r="C489" i="98" s="1"/>
  <c r="BD60" i="85"/>
  <c r="C490" i="98" s="1"/>
  <c r="BE60" i="85"/>
  <c r="C491" i="98" s="1"/>
  <c r="BE4" i="77" l="1"/>
  <c r="BF4" i="77" s="1"/>
  <c r="BE4" i="71"/>
  <c r="BF4" i="71" s="1"/>
  <c r="B54" i="111"/>
  <c r="B54" i="107"/>
  <c r="B53" i="110"/>
  <c r="B55" i="107"/>
  <c r="B55" i="111"/>
  <c r="B54" i="110"/>
  <c r="V435" i="98"/>
  <c r="B53" i="111"/>
  <c r="B52" i="110"/>
  <c r="B53" i="107"/>
  <c r="V441" i="98"/>
  <c r="V457" i="98"/>
  <c r="V464" i="98"/>
  <c r="V479" i="98"/>
  <c r="BF57" i="85"/>
  <c r="C439" i="98"/>
  <c r="G485" i="98"/>
  <c r="G468" i="98"/>
  <c r="G447" i="98"/>
  <c r="G463" i="98"/>
  <c r="G466" i="98"/>
  <c r="G464" i="98"/>
  <c r="AX4" i="15"/>
  <c r="G443" i="98"/>
  <c r="G465" i="98"/>
  <c r="G462" i="98"/>
  <c r="G490" i="98"/>
  <c r="G488" i="98"/>
  <c r="G441" i="98"/>
  <c r="G486" i="98"/>
  <c r="G444" i="98"/>
  <c r="G489" i="98"/>
  <c r="BC4" i="15"/>
  <c r="G442" i="98"/>
  <c r="G491" i="98"/>
  <c r="G467" i="98"/>
  <c r="G445" i="98"/>
  <c r="G448" i="98"/>
  <c r="G484" i="98"/>
  <c r="G469" i="98"/>
  <c r="G446" i="98"/>
  <c r="G487" i="98"/>
  <c r="G440" i="98"/>
  <c r="D53" i="111" s="1"/>
  <c r="D52" i="110" s="1"/>
  <c r="G483" i="98"/>
  <c r="D55" i="111" s="1"/>
  <c r="D54" i="110" s="1"/>
  <c r="AZ4" i="15"/>
  <c r="BB4" i="15"/>
  <c r="AY4" i="15"/>
  <c r="B482" i="98"/>
  <c r="C483" i="98"/>
  <c r="C482" i="98" s="1"/>
  <c r="B460" i="98"/>
  <c r="C462" i="98"/>
  <c r="C461" i="98"/>
  <c r="G461" i="98"/>
  <c r="D54" i="111" s="1"/>
  <c r="D53" i="110" s="1"/>
  <c r="B439" i="98"/>
  <c r="AW4" i="15"/>
  <c r="BF60" i="85"/>
  <c r="BF58" i="85"/>
  <c r="G53" i="107" l="1"/>
  <c r="H53" i="111"/>
  <c r="F55" i="107"/>
  <c r="G55" i="111"/>
  <c r="D53" i="107"/>
  <c r="E53" i="111"/>
  <c r="H55" i="107"/>
  <c r="I55" i="111"/>
  <c r="H55" i="111"/>
  <c r="J53" i="107"/>
  <c r="K53" i="111"/>
  <c r="D55" i="107"/>
  <c r="E55" i="111"/>
  <c r="J54" i="107"/>
  <c r="K54" i="111"/>
  <c r="K53" i="107"/>
  <c r="L53" i="111"/>
  <c r="H53" i="107"/>
  <c r="I53" i="111"/>
  <c r="G54" i="107"/>
  <c r="H54" i="111"/>
  <c r="K55" i="107"/>
  <c r="L55" i="111"/>
  <c r="E53" i="107"/>
  <c r="F53" i="111"/>
  <c r="F54" i="107"/>
  <c r="G54" i="111"/>
  <c r="H54" i="107"/>
  <c r="I54" i="111"/>
  <c r="I53" i="107"/>
  <c r="J53" i="111"/>
  <c r="E54" i="107"/>
  <c r="F54" i="111"/>
  <c r="K54" i="107"/>
  <c r="L54" i="111"/>
  <c r="E55" i="107"/>
  <c r="F55" i="111"/>
  <c r="J55" i="107"/>
  <c r="K55" i="111"/>
  <c r="D54" i="107"/>
  <c r="E54" i="111"/>
  <c r="I54" i="107"/>
  <c r="J54" i="111"/>
  <c r="F53" i="107"/>
  <c r="G53" i="111"/>
  <c r="I55" i="107"/>
  <c r="J55" i="111"/>
  <c r="G55" i="107"/>
  <c r="C460" i="98"/>
  <c r="D439" i="98"/>
  <c r="G439" i="98" s="1"/>
  <c r="D482" i="98"/>
  <c r="G482" i="98" s="1"/>
  <c r="D460" i="98"/>
  <c r="G460" i="98" s="1"/>
  <c r="AV4" i="76"/>
  <c r="AW4" i="76"/>
  <c r="AX4" i="76"/>
  <c r="AY4" i="76"/>
  <c r="AZ4" i="76"/>
  <c r="BB4" i="76"/>
  <c r="BC4" i="76"/>
  <c r="AW49" i="85"/>
  <c r="AX49" i="85"/>
  <c r="AY49" i="85"/>
  <c r="AZ49" i="85"/>
  <c r="BA49" i="85"/>
  <c r="BC49" i="85"/>
  <c r="BD49" i="85"/>
  <c r="BE49" i="85"/>
  <c r="AW51" i="85"/>
  <c r="AX51" i="85"/>
  <c r="AY51" i="85"/>
  <c r="AZ51" i="85"/>
  <c r="BA51" i="85"/>
  <c r="BB51" i="85"/>
  <c r="BC51" i="85"/>
  <c r="BD51" i="85"/>
  <c r="BE51" i="85"/>
  <c r="AW53" i="85"/>
  <c r="AX53" i="85"/>
  <c r="AY53" i="85"/>
  <c r="AZ53" i="85"/>
  <c r="BA53" i="85"/>
  <c r="BB53" i="85"/>
  <c r="BC53" i="85"/>
  <c r="BD53" i="85"/>
  <c r="BE53" i="85"/>
  <c r="AW55" i="85"/>
  <c r="AX55" i="85"/>
  <c r="AY55" i="85"/>
  <c r="AZ55" i="85"/>
  <c r="BA55" i="85"/>
  <c r="BB55" i="85"/>
  <c r="BC55" i="85"/>
  <c r="BD55" i="85"/>
  <c r="BE55" i="85"/>
  <c r="BE4" i="76" l="1"/>
  <c r="C55" i="107"/>
  <c r="C55" i="111"/>
  <c r="C53" i="107"/>
  <c r="C53" i="111"/>
  <c r="C54" i="107"/>
  <c r="C54" i="111"/>
  <c r="BF49" i="85"/>
  <c r="BF51" i="85"/>
  <c r="BF53" i="85"/>
  <c r="BF55" i="85"/>
  <c r="AX26" i="15" l="1"/>
  <c r="AZ26" i="15"/>
  <c r="AW26" i="15"/>
  <c r="BC26" i="15"/>
  <c r="D462" i="97"/>
  <c r="AY26" i="15"/>
  <c r="BB26" i="15"/>
  <c r="BD26" i="15"/>
  <c r="D465" i="97" l="1"/>
  <c r="D260" i="105"/>
  <c r="G260" i="105" s="1"/>
  <c r="D463" i="97"/>
  <c r="D258" i="105"/>
  <c r="G258" i="105" s="1"/>
  <c r="D464" i="97"/>
  <c r="D259" i="105"/>
  <c r="G259" i="105" s="1"/>
  <c r="D460" i="97"/>
  <c r="D255" i="105"/>
  <c r="G255" i="105" s="1"/>
  <c r="D461" i="97"/>
  <c r="D256" i="105"/>
  <c r="G256" i="105" s="1"/>
  <c r="D458" i="97"/>
  <c r="D253" i="105"/>
  <c r="G253" i="105" s="1"/>
  <c r="D459" i="97"/>
  <c r="D254" i="105"/>
  <c r="G254" i="105" s="1"/>
  <c r="BC4" i="75"/>
  <c r="BB4" i="75"/>
  <c r="AZ4" i="75"/>
  <c r="AY4" i="75"/>
  <c r="AX4" i="75"/>
  <c r="AV4" i="75"/>
  <c r="G26" i="107" l="1"/>
  <c r="H26" i="111"/>
  <c r="J26" i="107"/>
  <c r="K26" i="111"/>
  <c r="D26" i="107"/>
  <c r="E26" i="111"/>
  <c r="F26" i="107"/>
  <c r="G26" i="111"/>
  <c r="I26" i="107"/>
  <c r="J26" i="111"/>
  <c r="E26" i="107"/>
  <c r="F26" i="111"/>
  <c r="K26" i="107"/>
  <c r="L26" i="111"/>
  <c r="BE4" i="75"/>
  <c r="BE33" i="75"/>
  <c r="BE12" i="75"/>
  <c r="BE10" i="75"/>
  <c r="BE16" i="75"/>
  <c r="BE17" i="75"/>
  <c r="BE22" i="75"/>
  <c r="BE28" i="75"/>
  <c r="BE15" i="75"/>
  <c r="BE21" i="75"/>
  <c r="BE27" i="75"/>
  <c r="BE8" i="75"/>
  <c r="BE9" i="75"/>
  <c r="BE26" i="75"/>
  <c r="BE20" i="75"/>
  <c r="BE7" i="75"/>
  <c r="BE13" i="75"/>
  <c r="BE14" i="75"/>
  <c r="BE19" i="75"/>
  <c r="BE31" i="75"/>
  <c r="BE18" i="75"/>
  <c r="BE24" i="75"/>
  <c r="BE25" i="75"/>
  <c r="BE30" i="75"/>
  <c r="BE5" i="75"/>
  <c r="BE6" i="75"/>
  <c r="BE11" i="75"/>
  <c r="BE23" i="75"/>
  <c r="BE29" i="75"/>
  <c r="A559" i="97" l="1"/>
  <c r="A543" i="97"/>
  <c r="A520" i="97"/>
  <c r="A499" i="97"/>
  <c r="A478" i="97"/>
  <c r="A456" i="97"/>
  <c r="A436" i="97"/>
  <c r="A418" i="97"/>
  <c r="A396" i="97"/>
  <c r="A375" i="97"/>
  <c r="A354" i="97"/>
  <c r="A315" i="97"/>
  <c r="A295" i="97"/>
  <c r="A274" i="97"/>
  <c r="A253" i="97"/>
  <c r="A212" i="97"/>
  <c r="A130" i="97"/>
  <c r="E373" i="98" l="1"/>
  <c r="E395" i="98"/>
  <c r="A393" i="98"/>
  <c r="V371" i="98"/>
  <c r="A308" i="98"/>
  <c r="A268" i="98"/>
  <c r="B44" i="110" l="1"/>
  <c r="B45" i="111"/>
  <c r="B45" i="107"/>
  <c r="V309" i="98"/>
  <c r="B47" i="107"/>
  <c r="B46" i="110"/>
  <c r="B47" i="111"/>
  <c r="V392" i="98"/>
  <c r="B51" i="107"/>
  <c r="B51" i="111"/>
  <c r="B50" i="110"/>
  <c r="A395" i="98"/>
  <c r="A373" i="98"/>
  <c r="A310" i="98"/>
  <c r="A270" i="98"/>
  <c r="A247" i="98"/>
  <c r="A227" i="98"/>
  <c r="A207" i="98"/>
  <c r="A186" i="98"/>
  <c r="A165" i="98"/>
  <c r="A145" i="98"/>
  <c r="A126" i="98"/>
  <c r="I3" i="98"/>
  <c r="H3" i="98"/>
  <c r="A104" i="98"/>
  <c r="A85" i="98"/>
  <c r="A65" i="98"/>
  <c r="A26" i="98"/>
  <c r="A45" i="98"/>
  <c r="V4" i="98"/>
  <c r="V3" i="98"/>
  <c r="V1" i="98"/>
  <c r="A7" i="98"/>
  <c r="I269" i="98" l="1"/>
  <c r="H481" i="98"/>
  <c r="H394" i="98"/>
  <c r="H309" i="98"/>
  <c r="I438" i="98"/>
  <c r="I351" i="98"/>
  <c r="H269" i="98"/>
  <c r="H438" i="98"/>
  <c r="H351" i="98"/>
  <c r="I415" i="98"/>
  <c r="I332" i="98"/>
  <c r="H415" i="98"/>
  <c r="H332" i="98"/>
  <c r="I481" i="98"/>
  <c r="I394" i="98"/>
  <c r="I309" i="98"/>
  <c r="I459" i="98"/>
  <c r="I372" i="98"/>
  <c r="I291" i="98"/>
  <c r="H459" i="98"/>
  <c r="H372" i="98"/>
  <c r="H291" i="98"/>
  <c r="I353" i="98"/>
  <c r="I334" i="98"/>
  <c r="H334" i="98"/>
  <c r="H353" i="98"/>
  <c r="I294" i="98"/>
  <c r="I356" i="98"/>
  <c r="H418" i="98"/>
  <c r="I337" i="98"/>
  <c r="H356" i="98"/>
  <c r="I336" i="98"/>
  <c r="I340" i="98"/>
  <c r="I335" i="98"/>
  <c r="I354" i="98"/>
  <c r="I359" i="98"/>
  <c r="H424" i="98"/>
  <c r="I299" i="98"/>
  <c r="H361" i="98"/>
  <c r="H336" i="98"/>
  <c r="H340" i="98"/>
  <c r="H335" i="98"/>
  <c r="H354" i="98"/>
  <c r="I295" i="98"/>
  <c r="H359" i="98"/>
  <c r="I338" i="98"/>
  <c r="I301" i="98"/>
  <c r="H420" i="98"/>
  <c r="H299" i="98"/>
  <c r="I422" i="98"/>
  <c r="H295" i="98"/>
  <c r="H338" i="98"/>
  <c r="I358" i="98"/>
  <c r="I424" i="98"/>
  <c r="I423" i="98"/>
  <c r="H301" i="98"/>
  <c r="I420" i="98"/>
  <c r="I361" i="98"/>
  <c r="I293" i="98"/>
  <c r="H422" i="98"/>
  <c r="H357" i="98"/>
  <c r="H358" i="98"/>
  <c r="H423" i="98"/>
  <c r="H293" i="98"/>
  <c r="H341" i="98"/>
  <c r="H279" i="98"/>
  <c r="I417" i="98"/>
  <c r="H421" i="98"/>
  <c r="H296" i="98"/>
  <c r="I300" i="98"/>
  <c r="H275" i="98"/>
  <c r="I355" i="98"/>
  <c r="I279" i="98"/>
  <c r="H417" i="98"/>
  <c r="I357" i="98"/>
  <c r="H300" i="98"/>
  <c r="I275" i="98"/>
  <c r="I341" i="98"/>
  <c r="H355" i="98"/>
  <c r="H298" i="98"/>
  <c r="I421" i="98"/>
  <c r="I296" i="98"/>
  <c r="I298" i="98"/>
  <c r="H360" i="98"/>
  <c r="I425" i="98"/>
  <c r="H425" i="98"/>
  <c r="H294" i="98"/>
  <c r="I339" i="98"/>
  <c r="H339" i="98"/>
  <c r="I419" i="98"/>
  <c r="H419" i="98"/>
  <c r="H337" i="98"/>
  <c r="I297" i="98"/>
  <c r="I342" i="98"/>
  <c r="H297" i="98"/>
  <c r="H342" i="98"/>
  <c r="I360" i="98"/>
  <c r="I418" i="98"/>
  <c r="H292" i="98"/>
  <c r="H416" i="98"/>
  <c r="I416" i="98"/>
  <c r="I352" i="98"/>
  <c r="H333" i="98"/>
  <c r="H352" i="98"/>
  <c r="I333" i="98"/>
  <c r="I292" i="98"/>
  <c r="I441" i="98"/>
  <c r="H468" i="98"/>
  <c r="I442" i="98"/>
  <c r="H463" i="98"/>
  <c r="H440" i="98"/>
  <c r="H444" i="98"/>
  <c r="H441" i="98"/>
  <c r="H442" i="98"/>
  <c r="H466" i="98"/>
  <c r="I467" i="98"/>
  <c r="I440" i="98"/>
  <c r="I447" i="98"/>
  <c r="I466" i="98"/>
  <c r="H490" i="98"/>
  <c r="H467" i="98"/>
  <c r="I444" i="98"/>
  <c r="H447" i="98"/>
  <c r="I465" i="98"/>
  <c r="H448" i="98"/>
  <c r="H465" i="98"/>
  <c r="I490" i="98"/>
  <c r="H489" i="98"/>
  <c r="I488" i="98"/>
  <c r="I448" i="98"/>
  <c r="I469" i="98"/>
  <c r="H488" i="98"/>
  <c r="I464" i="98"/>
  <c r="H469" i="98"/>
  <c r="I443" i="98"/>
  <c r="I489" i="98"/>
  <c r="I486" i="98"/>
  <c r="I484" i="98"/>
  <c r="H464" i="98"/>
  <c r="I446" i="98"/>
  <c r="H462" i="98"/>
  <c r="H443" i="98"/>
  <c r="H486" i="98"/>
  <c r="H484" i="98"/>
  <c r="I491" i="98"/>
  <c r="H446" i="98"/>
  <c r="I487" i="98"/>
  <c r="H445" i="98"/>
  <c r="H491" i="98"/>
  <c r="H485" i="98"/>
  <c r="I462" i="98"/>
  <c r="H487" i="98"/>
  <c r="I461" i="98"/>
  <c r="I483" i="98"/>
  <c r="I468" i="98"/>
  <c r="I445" i="98"/>
  <c r="H461" i="98"/>
  <c r="I463" i="98"/>
  <c r="I485" i="98"/>
  <c r="H483" i="98"/>
  <c r="I460" i="98"/>
  <c r="H482" i="98"/>
  <c r="H460" i="98"/>
  <c r="I482" i="98"/>
  <c r="I439" i="98"/>
  <c r="H439" i="98"/>
  <c r="J438" i="98"/>
  <c r="J351" i="98"/>
  <c r="J269" i="98"/>
  <c r="J415" i="98"/>
  <c r="J332" i="98"/>
  <c r="J481" i="98"/>
  <c r="J394" i="98"/>
  <c r="J309" i="98"/>
  <c r="J459" i="98"/>
  <c r="J372" i="98"/>
  <c r="J291" i="98"/>
  <c r="J353" i="98"/>
  <c r="J334" i="98"/>
  <c r="J337" i="98"/>
  <c r="J336" i="98"/>
  <c r="J340" i="98"/>
  <c r="J335" i="98"/>
  <c r="J354" i="98"/>
  <c r="J359" i="98"/>
  <c r="J299" i="98"/>
  <c r="J338" i="98"/>
  <c r="J301" i="98"/>
  <c r="J422" i="98"/>
  <c r="J424" i="98"/>
  <c r="J423" i="98"/>
  <c r="J361" i="98"/>
  <c r="J293" i="98"/>
  <c r="J417" i="98"/>
  <c r="J295" i="98"/>
  <c r="J275" i="98"/>
  <c r="J420" i="98"/>
  <c r="J355" i="98"/>
  <c r="J357" i="98"/>
  <c r="J358" i="98"/>
  <c r="J341" i="98"/>
  <c r="J421" i="98"/>
  <c r="J296" i="98"/>
  <c r="J279" i="98"/>
  <c r="J300" i="98"/>
  <c r="J342" i="98"/>
  <c r="J360" i="98"/>
  <c r="J425" i="98"/>
  <c r="J356" i="98"/>
  <c r="J294" i="98"/>
  <c r="J419" i="98"/>
  <c r="J339" i="98"/>
  <c r="J297" i="98"/>
  <c r="J298" i="98"/>
  <c r="J418" i="98"/>
  <c r="J352" i="98"/>
  <c r="J416" i="98"/>
  <c r="J333" i="98"/>
  <c r="J292" i="98"/>
  <c r="J467" i="98"/>
  <c r="J447" i="98"/>
  <c r="J468" i="98"/>
  <c r="J463" i="98"/>
  <c r="J444" i="98"/>
  <c r="J465" i="98"/>
  <c r="J442" i="98"/>
  <c r="J440" i="98"/>
  <c r="J466" i="98"/>
  <c r="J490" i="98"/>
  <c r="J488" i="98"/>
  <c r="J469" i="98"/>
  <c r="J464" i="98"/>
  <c r="J443" i="98"/>
  <c r="J489" i="98"/>
  <c r="J486" i="98"/>
  <c r="J484" i="98"/>
  <c r="J448" i="98"/>
  <c r="J446" i="98"/>
  <c r="J491" i="98"/>
  <c r="J487" i="98"/>
  <c r="J462" i="98"/>
  <c r="J461" i="98"/>
  <c r="J483" i="98"/>
  <c r="J445" i="98"/>
  <c r="J485" i="98"/>
  <c r="J441" i="98"/>
  <c r="J482" i="98"/>
  <c r="J439" i="98"/>
  <c r="J460" i="98"/>
  <c r="A149" i="97"/>
  <c r="A67" i="97"/>
  <c r="A45" i="97"/>
  <c r="A28" i="97"/>
  <c r="A7" i="97"/>
  <c r="V4" i="97"/>
  <c r="V3" i="97"/>
  <c r="V1" i="97"/>
  <c r="I3" i="97"/>
  <c r="H3" i="97"/>
  <c r="O1" i="111" l="1"/>
  <c r="J1" i="107"/>
  <c r="P1" i="111"/>
  <c r="K1" i="107"/>
  <c r="A245" i="98"/>
  <c r="A225" i="98"/>
  <c r="A205" i="98"/>
  <c r="A184" i="98"/>
  <c r="A163" i="98"/>
  <c r="A143" i="98"/>
  <c r="A124" i="98"/>
  <c r="A102" i="98"/>
  <c r="A83" i="98"/>
  <c r="A63" i="98"/>
  <c r="A43" i="98"/>
  <c r="A24" i="98"/>
  <c r="A5" i="98"/>
  <c r="M54" i="107" l="1"/>
  <c r="L52" i="107"/>
  <c r="L50" i="107"/>
  <c r="M55" i="107"/>
  <c r="M46" i="107"/>
  <c r="M51" i="107"/>
  <c r="L46" i="107"/>
  <c r="L49" i="107"/>
  <c r="L55" i="107"/>
  <c r="L45" i="107"/>
  <c r="L51" i="107"/>
  <c r="L47" i="107"/>
  <c r="L54" i="107"/>
  <c r="M45" i="107"/>
  <c r="L48" i="107"/>
  <c r="M53" i="107"/>
  <c r="M52" i="107"/>
  <c r="M48" i="107"/>
  <c r="M49" i="107"/>
  <c r="M50" i="107"/>
  <c r="L53" i="107"/>
  <c r="M47" i="107"/>
  <c r="S45" i="107"/>
  <c r="W52" i="107"/>
  <c r="Q46" i="107"/>
  <c r="W49" i="107"/>
  <c r="U52" i="107"/>
  <c r="P52" i="107"/>
  <c r="U48" i="107"/>
  <c r="P48" i="107"/>
  <c r="T46" i="107"/>
  <c r="W48" i="107"/>
  <c r="P46" i="107"/>
  <c r="R49" i="107"/>
  <c r="T49" i="107"/>
  <c r="T52" i="107"/>
  <c r="S46" i="107"/>
  <c r="Q48" i="107"/>
  <c r="R46" i="107"/>
  <c r="U49" i="107"/>
  <c r="V52" i="107"/>
  <c r="S48" i="107"/>
  <c r="W46" i="107"/>
  <c r="R48" i="107"/>
  <c r="S52" i="107"/>
  <c r="V48" i="107"/>
  <c r="S49" i="107"/>
  <c r="W45" i="107"/>
  <c r="P49" i="107"/>
  <c r="V49" i="107"/>
  <c r="Q52" i="107"/>
  <c r="U46" i="107"/>
  <c r="Q49" i="107"/>
  <c r="R52" i="107"/>
  <c r="V46" i="107"/>
  <c r="T48" i="107"/>
  <c r="O46" i="107"/>
  <c r="O52" i="107"/>
  <c r="O49" i="107"/>
  <c r="O48" i="107"/>
  <c r="Q53" i="107"/>
  <c r="U53" i="107"/>
  <c r="W55" i="107"/>
  <c r="T53" i="107"/>
  <c r="R53" i="107"/>
  <c r="R55" i="107"/>
  <c r="Q54" i="107"/>
  <c r="V55" i="107"/>
  <c r="P53" i="107"/>
  <c r="V54" i="107"/>
  <c r="S55" i="107"/>
  <c r="Q55" i="107"/>
  <c r="U54" i="107"/>
  <c r="P55" i="107"/>
  <c r="W53" i="107"/>
  <c r="S53" i="107"/>
  <c r="S54" i="107"/>
  <c r="V53" i="107"/>
  <c r="T54" i="107"/>
  <c r="U55" i="107"/>
  <c r="W54" i="107"/>
  <c r="R54" i="107"/>
  <c r="P54" i="107"/>
  <c r="T55" i="107"/>
  <c r="O54" i="107"/>
  <c r="O53" i="107"/>
  <c r="O55" i="107"/>
  <c r="O55" i="111"/>
  <c r="O51" i="111"/>
  <c r="O47" i="111"/>
  <c r="O54" i="111"/>
  <c r="O50" i="111"/>
  <c r="O46" i="111"/>
  <c r="O53" i="111"/>
  <c r="O49" i="111"/>
  <c r="O52" i="111"/>
  <c r="O48" i="111"/>
  <c r="O45" i="111"/>
  <c r="N55" i="111"/>
  <c r="N51" i="111"/>
  <c r="N47" i="111"/>
  <c r="M55" i="111"/>
  <c r="M51" i="111"/>
  <c r="M47" i="111"/>
  <c r="N54" i="111"/>
  <c r="N50" i="111"/>
  <c r="N46" i="111"/>
  <c r="M54" i="111"/>
  <c r="M50" i="111"/>
  <c r="M46" i="111"/>
  <c r="N45" i="111"/>
  <c r="N53" i="111"/>
  <c r="N49" i="111"/>
  <c r="M45" i="111"/>
  <c r="M53" i="111"/>
  <c r="M49" i="111"/>
  <c r="N52" i="111"/>
  <c r="M52" i="111"/>
  <c r="N48" i="111"/>
  <c r="M48" i="111"/>
  <c r="G51" i="110"/>
  <c r="E47" i="110"/>
  <c r="H44" i="110"/>
  <c r="J45" i="110"/>
  <c r="J51" i="110"/>
  <c r="F45" i="110"/>
  <c r="E51" i="110"/>
  <c r="F51" i="110"/>
  <c r="K47" i="110"/>
  <c r="E45" i="110"/>
  <c r="H45" i="110"/>
  <c r="I51" i="110"/>
  <c r="H51" i="110"/>
  <c r="G48" i="110"/>
  <c r="G45" i="110"/>
  <c r="L44" i="110"/>
  <c r="L51" i="110"/>
  <c r="K51" i="110"/>
  <c r="J47" i="110"/>
  <c r="I48" i="110"/>
  <c r="K45" i="110"/>
  <c r="F47" i="110"/>
  <c r="L48" i="110"/>
  <c r="I45" i="110"/>
  <c r="H48" i="110"/>
  <c r="L45" i="110"/>
  <c r="L47" i="110"/>
  <c r="G47" i="110"/>
  <c r="E48" i="110"/>
  <c r="F48" i="110"/>
  <c r="J48" i="110"/>
  <c r="K48" i="110"/>
  <c r="H47" i="110"/>
  <c r="I47" i="110"/>
  <c r="C47" i="110"/>
  <c r="C48" i="110"/>
  <c r="C51" i="110"/>
  <c r="C45" i="110"/>
  <c r="J54" i="110"/>
  <c r="K54" i="110"/>
  <c r="L53" i="110"/>
  <c r="G53" i="110"/>
  <c r="H54" i="110"/>
  <c r="E52" i="110"/>
  <c r="L54" i="110"/>
  <c r="K53" i="110"/>
  <c r="E53" i="110"/>
  <c r="K52" i="110"/>
  <c r="I53" i="110"/>
  <c r="L52" i="110"/>
  <c r="I54" i="110"/>
  <c r="G52" i="110"/>
  <c r="H52" i="110"/>
  <c r="J52" i="110"/>
  <c r="G54" i="110"/>
  <c r="F54" i="110"/>
  <c r="J53" i="110"/>
  <c r="F53" i="110"/>
  <c r="I52" i="110"/>
  <c r="H53" i="110"/>
  <c r="F52" i="110"/>
  <c r="E54" i="110"/>
  <c r="C53" i="110"/>
  <c r="C52" i="110"/>
  <c r="C54" i="110"/>
  <c r="N46" i="107"/>
  <c r="N45" i="107"/>
  <c r="N47" i="107"/>
  <c r="N53" i="107"/>
  <c r="N49" i="107"/>
  <c r="N52" i="107"/>
  <c r="N54" i="107"/>
  <c r="N50" i="107"/>
  <c r="N55" i="107"/>
  <c r="N48" i="107"/>
  <c r="N51" i="107"/>
  <c r="B33" i="107"/>
  <c r="B33" i="111"/>
  <c r="B32" i="110"/>
  <c r="B34" i="111"/>
  <c r="B34" i="107"/>
  <c r="B33" i="110"/>
  <c r="B35" i="107"/>
  <c r="B34" i="110"/>
  <c r="B35" i="111"/>
  <c r="B35" i="110"/>
  <c r="B36" i="107"/>
  <c r="B36" i="111"/>
  <c r="B36" i="110"/>
  <c r="B37" i="111"/>
  <c r="B37" i="107"/>
  <c r="B38" i="111"/>
  <c r="B37" i="110"/>
  <c r="B38" i="107"/>
  <c r="B39" i="111"/>
  <c r="B39" i="107"/>
  <c r="B38" i="110"/>
  <c r="B39" i="110"/>
  <c r="B40" i="111"/>
  <c r="B40" i="107"/>
  <c r="B41" i="107"/>
  <c r="B40" i="110"/>
  <c r="B41" i="111"/>
  <c r="B42" i="111"/>
  <c r="B42" i="107"/>
  <c r="B41" i="110"/>
  <c r="B43" i="111"/>
  <c r="B43" i="107"/>
  <c r="B42" i="110"/>
  <c r="B32" i="111"/>
  <c r="B31" i="110"/>
  <c r="B32" i="107"/>
  <c r="B44" i="111"/>
  <c r="B43" i="110"/>
  <c r="B44" i="107"/>
  <c r="V267" i="98"/>
  <c r="AL247" i="98"/>
  <c r="AO246" i="98"/>
  <c r="AN246" i="98"/>
  <c r="AM246" i="98"/>
  <c r="AL246" i="98"/>
  <c r="AL245" i="98"/>
  <c r="AL227" i="98"/>
  <c r="AO226" i="98"/>
  <c r="AN226" i="98"/>
  <c r="AM226" i="98"/>
  <c r="AL226" i="98"/>
  <c r="AL225" i="98"/>
  <c r="AL207" i="98"/>
  <c r="AO206" i="98"/>
  <c r="AN206" i="98"/>
  <c r="AM206" i="98"/>
  <c r="AL206" i="98"/>
  <c r="V205" i="98"/>
  <c r="AL186" i="98"/>
  <c r="AO185" i="98"/>
  <c r="AN185" i="98"/>
  <c r="AM185" i="98"/>
  <c r="AL185" i="98"/>
  <c r="V184" i="98"/>
  <c r="AL165" i="98"/>
  <c r="AO164" i="98"/>
  <c r="AN164" i="98"/>
  <c r="AL164" i="98"/>
  <c r="AL163" i="98"/>
  <c r="AM154" i="98"/>
  <c r="AM152" i="98"/>
  <c r="AM150" i="98"/>
  <c r="AM149" i="98"/>
  <c r="AM148" i="98"/>
  <c r="AM147" i="98"/>
  <c r="AM146" i="98"/>
  <c r="AL145" i="98"/>
  <c r="AP144" i="98"/>
  <c r="AO144" i="98"/>
  <c r="AL144" i="98"/>
  <c r="V144" i="98"/>
  <c r="AL143" i="98"/>
  <c r="AL126" i="98"/>
  <c r="AP125" i="98"/>
  <c r="AO125" i="98"/>
  <c r="AL125" i="98"/>
  <c r="AL124" i="98"/>
  <c r="AM112" i="98"/>
  <c r="AM110" i="98"/>
  <c r="AM108" i="98"/>
  <c r="AM107" i="98"/>
  <c r="AM105" i="98"/>
  <c r="AL104" i="98"/>
  <c r="AP103" i="98"/>
  <c r="AO103" i="98"/>
  <c r="AL103" i="98"/>
  <c r="V103" i="98"/>
  <c r="AL102" i="98"/>
  <c r="AM94" i="98"/>
  <c r="AM93" i="98"/>
  <c r="AM92" i="98"/>
  <c r="AM86" i="98"/>
  <c r="AL85" i="98"/>
  <c r="AP84" i="98"/>
  <c r="AO84" i="98"/>
  <c r="AL84" i="98"/>
  <c r="AL83" i="98"/>
  <c r="AM74" i="98"/>
  <c r="AM73" i="98"/>
  <c r="AM70" i="98"/>
  <c r="AM66" i="98"/>
  <c r="AL65" i="98"/>
  <c r="AP64" i="98"/>
  <c r="AO64" i="98"/>
  <c r="AL64" i="98"/>
  <c r="V63" i="98"/>
  <c r="AL54" i="98"/>
  <c r="AM54" i="98"/>
  <c r="AM53" i="98"/>
  <c r="AM51" i="98"/>
  <c r="AM50" i="98"/>
  <c r="AM49" i="98"/>
  <c r="AM46" i="98"/>
  <c r="AL45" i="98"/>
  <c r="AP44" i="98"/>
  <c r="AO44" i="98"/>
  <c r="AL44" i="98"/>
  <c r="AL43" i="98"/>
  <c r="AQ35" i="98"/>
  <c r="AP35" i="98"/>
  <c r="AO35" i="98"/>
  <c r="AQ34" i="98"/>
  <c r="AO34" i="98"/>
  <c r="AQ33" i="98"/>
  <c r="AO33" i="98"/>
  <c r="AQ32" i="98"/>
  <c r="AO32" i="98"/>
  <c r="AQ31" i="98"/>
  <c r="AO31" i="98"/>
  <c r="AQ30" i="98"/>
  <c r="AO30" i="98"/>
  <c r="AQ29" i="98"/>
  <c r="AO29" i="98"/>
  <c r="AQ28" i="98"/>
  <c r="AO28" i="98"/>
  <c r="AQ27" i="98"/>
  <c r="AO27" i="98"/>
  <c r="F27" i="98"/>
  <c r="F28" i="98" s="1"/>
  <c r="F29" i="98" s="1"/>
  <c r="F30" i="98" s="1"/>
  <c r="F31" i="98" s="1"/>
  <c r="F32" i="98" s="1"/>
  <c r="F33" i="98" s="1"/>
  <c r="F34" i="98" s="1"/>
  <c r="F35" i="98" s="1"/>
  <c r="AQ26" i="98"/>
  <c r="AO26" i="98"/>
  <c r="AL26" i="98"/>
  <c r="AO25" i="98"/>
  <c r="AN25" i="98"/>
  <c r="AL25" i="98"/>
  <c r="J25" i="98"/>
  <c r="AL24" i="98"/>
  <c r="AQ16" i="98"/>
  <c r="AP16" i="98"/>
  <c r="AO16" i="98"/>
  <c r="AQ15" i="98"/>
  <c r="AO15" i="98"/>
  <c r="AQ14" i="98"/>
  <c r="AO14" i="98"/>
  <c r="AQ13" i="98"/>
  <c r="AO13" i="98"/>
  <c r="AQ12" i="98"/>
  <c r="AO12" i="98"/>
  <c r="AQ11" i="98"/>
  <c r="AO11" i="98"/>
  <c r="AQ10" i="98"/>
  <c r="AO10" i="98"/>
  <c r="AQ9" i="98"/>
  <c r="AO9" i="98"/>
  <c r="AQ8" i="98"/>
  <c r="AO8" i="98"/>
  <c r="F8" i="98"/>
  <c r="F9" i="98" s="1"/>
  <c r="F10" i="98" s="1"/>
  <c r="F11" i="98" s="1"/>
  <c r="F12" i="98" s="1"/>
  <c r="F13" i="98" s="1"/>
  <c r="F14" i="98" s="1"/>
  <c r="F15" i="98" s="1"/>
  <c r="F16" i="98" s="1"/>
  <c r="AQ7" i="98"/>
  <c r="AO7" i="98"/>
  <c r="AL7" i="98"/>
  <c r="AO6" i="98"/>
  <c r="AN6" i="98"/>
  <c r="AL6" i="98"/>
  <c r="J6" i="98"/>
  <c r="V6" i="98"/>
  <c r="A557" i="97"/>
  <c r="V558" i="97" s="1"/>
  <c r="A541" i="97"/>
  <c r="V542" i="97" s="1"/>
  <c r="A518" i="97"/>
  <c r="V519" i="97" s="1"/>
  <c r="A497" i="97"/>
  <c r="V498" i="97" s="1"/>
  <c r="A476" i="97"/>
  <c r="V476" i="97" s="1"/>
  <c r="A454" i="97"/>
  <c r="V455" i="97" s="1"/>
  <c r="A434" i="97"/>
  <c r="V433" i="97" s="1"/>
  <c r="A416" i="97"/>
  <c r="V416" i="97" s="1"/>
  <c r="A394" i="97"/>
  <c r="V394" i="97" s="1"/>
  <c r="A373" i="97"/>
  <c r="V373" i="97" s="1"/>
  <c r="A352" i="97"/>
  <c r="V352" i="97" s="1"/>
  <c r="A313" i="97"/>
  <c r="V313" i="97" s="1"/>
  <c r="A293" i="97"/>
  <c r="V292" i="97" s="1"/>
  <c r="A272" i="97"/>
  <c r="V271" i="97" s="1"/>
  <c r="A251" i="97"/>
  <c r="V250" i="97" s="1"/>
  <c r="A210" i="97"/>
  <c r="V210" i="97" s="1"/>
  <c r="A147" i="97"/>
  <c r="A128" i="97"/>
  <c r="A65" i="97"/>
  <c r="D8" i="97"/>
  <c r="D29" i="97"/>
  <c r="AV26" i="15"/>
  <c r="D252" i="105" s="1"/>
  <c r="D46" i="98"/>
  <c r="D66" i="98"/>
  <c r="AO127" i="98"/>
  <c r="AO146" i="98"/>
  <c r="G374" i="98"/>
  <c r="D50" i="111" s="1"/>
  <c r="D49" i="110" s="1"/>
  <c r="BE4" i="73"/>
  <c r="AV4" i="74"/>
  <c r="AX4" i="74"/>
  <c r="AY4" i="74"/>
  <c r="AZ4" i="74"/>
  <c r="BB4" i="74"/>
  <c r="BC4" i="74"/>
  <c r="AV4" i="72"/>
  <c r="AW4" i="72"/>
  <c r="AX4" i="72"/>
  <c r="AY4" i="72"/>
  <c r="AZ4" i="72"/>
  <c r="BB4" i="72"/>
  <c r="BC4" i="72"/>
  <c r="C4" i="73"/>
  <c r="C4" i="74"/>
  <c r="C4" i="75" s="1"/>
  <c r="C4" i="71"/>
  <c r="C4" i="78" s="1"/>
  <c r="C4" i="79" s="1"/>
  <c r="C4" i="80" s="1"/>
  <c r="C4" i="81" s="1"/>
  <c r="C4" i="82" s="1"/>
  <c r="C4" i="15"/>
  <c r="A43" i="97"/>
  <c r="A26" i="97"/>
  <c r="A5" i="97"/>
  <c r="BE4" i="72" l="1"/>
  <c r="V6" i="97"/>
  <c r="B4" i="111"/>
  <c r="B3" i="110"/>
  <c r="B4" i="107"/>
  <c r="V23" i="97"/>
  <c r="B4" i="110"/>
  <c r="B5" i="107"/>
  <c r="B5" i="111"/>
  <c r="V43" i="97"/>
  <c r="B6" i="111"/>
  <c r="B5" i="110"/>
  <c r="B6" i="107"/>
  <c r="V127" i="97"/>
  <c r="B10" i="111"/>
  <c r="B9" i="110"/>
  <c r="B10" i="107"/>
  <c r="V65" i="97"/>
  <c r="B6" i="110"/>
  <c r="B7" i="107"/>
  <c r="B7" i="111"/>
  <c r="V147" i="97"/>
  <c r="B11" i="111"/>
  <c r="B10" i="110"/>
  <c r="B11" i="107"/>
  <c r="J374" i="98"/>
  <c r="I374" i="98"/>
  <c r="H374" i="98"/>
  <c r="D251" i="105"/>
  <c r="G251" i="105" s="1"/>
  <c r="G252" i="105"/>
  <c r="D26" i="111" s="1"/>
  <c r="BE4" i="74"/>
  <c r="BE26" i="72"/>
  <c r="D457" i="97"/>
  <c r="C4" i="76"/>
  <c r="C4" i="77"/>
  <c r="AO89" i="98"/>
  <c r="AO87" i="98"/>
  <c r="AO86" i="98"/>
  <c r="AO91" i="98"/>
  <c r="AO105" i="98"/>
  <c r="AO92" i="98"/>
  <c r="G271" i="98"/>
  <c r="D45" i="111" s="1"/>
  <c r="D44" i="110" s="1"/>
  <c r="BE28" i="73"/>
  <c r="BE26" i="74"/>
  <c r="BE14" i="74"/>
  <c r="D15" i="97"/>
  <c r="BE13" i="73"/>
  <c r="BE11" i="73"/>
  <c r="BE5" i="73"/>
  <c r="D16" i="97"/>
  <c r="BE30" i="73"/>
  <c r="BE20" i="73"/>
  <c r="D36" i="97"/>
  <c r="AM113" i="98"/>
  <c r="AM90" i="98"/>
  <c r="AM69" i="98"/>
  <c r="AL184" i="98"/>
  <c r="AL63" i="98"/>
  <c r="V23" i="98"/>
  <c r="AM48" i="98"/>
  <c r="V164" i="98"/>
  <c r="V43" i="98"/>
  <c r="AM89" i="98"/>
  <c r="V124" i="98"/>
  <c r="V245" i="98"/>
  <c r="V225" i="98"/>
  <c r="AM88" i="98"/>
  <c r="AN27" i="98"/>
  <c r="AM47" i="98"/>
  <c r="AM52" i="98"/>
  <c r="AO46" i="98"/>
  <c r="AO66" i="98"/>
  <c r="AL5" i="98"/>
  <c r="V83" i="98"/>
  <c r="AM151" i="98"/>
  <c r="AN8" i="98"/>
  <c r="AM67" i="98"/>
  <c r="AM71" i="98"/>
  <c r="AM91" i="98"/>
  <c r="AM111" i="98"/>
  <c r="AM106" i="98"/>
  <c r="AM87" i="98"/>
  <c r="AM109" i="98"/>
  <c r="AM68" i="98"/>
  <c r="AM65" i="98" s="1"/>
  <c r="AM72" i="98"/>
  <c r="AM153" i="98"/>
  <c r="AL205" i="98"/>
  <c r="BE10" i="74"/>
  <c r="BE24" i="74"/>
  <c r="BE16" i="74"/>
  <c r="BE9" i="74"/>
  <c r="BE28" i="74"/>
  <c r="BE20" i="74"/>
  <c r="BE8" i="74"/>
  <c r="AO153" i="98"/>
  <c r="BE25" i="74"/>
  <c r="BE17" i="74"/>
  <c r="BE29" i="74"/>
  <c r="BE23" i="74"/>
  <c r="BE21" i="74"/>
  <c r="BE15" i="74"/>
  <c r="BE12" i="74"/>
  <c r="BE18" i="74"/>
  <c r="BE30" i="74"/>
  <c r="BE13" i="74"/>
  <c r="BE27" i="74"/>
  <c r="BE22" i="74"/>
  <c r="BE19" i="74"/>
  <c r="BE7" i="74"/>
  <c r="BE5" i="74"/>
  <c r="BE11" i="74"/>
  <c r="BE6" i="74"/>
  <c r="BE29" i="73"/>
  <c r="BE26" i="73"/>
  <c r="BE21" i="73"/>
  <c r="BE18" i="73"/>
  <c r="BE12" i="73"/>
  <c r="BE6" i="73"/>
  <c r="AN14" i="98"/>
  <c r="BE10" i="73"/>
  <c r="BE25" i="73"/>
  <c r="BE17" i="73"/>
  <c r="D50" i="97"/>
  <c r="D32" i="97"/>
  <c r="BE9" i="73"/>
  <c r="AO154" i="98"/>
  <c r="D75" i="97"/>
  <c r="D73" i="97"/>
  <c r="D53" i="97"/>
  <c r="BE24" i="73"/>
  <c r="BE16" i="73"/>
  <c r="BE22" i="73"/>
  <c r="BE14" i="73"/>
  <c r="BE23" i="73"/>
  <c r="BE15" i="73"/>
  <c r="BE8" i="73"/>
  <c r="BE27" i="73"/>
  <c r="BE19" i="73"/>
  <c r="BE7" i="73"/>
  <c r="AO134" i="98"/>
  <c r="D34" i="97"/>
  <c r="AO73" i="98"/>
  <c r="D54" i="97"/>
  <c r="G382" i="98"/>
  <c r="G381" i="98"/>
  <c r="AO133" i="98"/>
  <c r="AN34" i="98"/>
  <c r="D37" i="97"/>
  <c r="AO135" i="98"/>
  <c r="D74" i="97"/>
  <c r="D76" i="97"/>
  <c r="D12" i="97"/>
  <c r="D35" i="97"/>
  <c r="D14" i="97"/>
  <c r="D47" i="97"/>
  <c r="AO68" i="98"/>
  <c r="AN30" i="98"/>
  <c r="D51" i="97"/>
  <c r="D49" i="97"/>
  <c r="D13" i="97"/>
  <c r="D11" i="97"/>
  <c r="D9" i="97"/>
  <c r="D70" i="97"/>
  <c r="D31" i="97"/>
  <c r="D30" i="97"/>
  <c r="D52" i="97"/>
  <c r="D72" i="97"/>
  <c r="D33" i="97"/>
  <c r="D48" i="97"/>
  <c r="D10" i="97"/>
  <c r="AO69" i="98"/>
  <c r="G377" i="98"/>
  <c r="G380" i="98"/>
  <c r="AO48" i="98"/>
  <c r="AN33" i="98"/>
  <c r="AO152" i="98"/>
  <c r="AN28" i="98"/>
  <c r="AO147" i="98"/>
  <c r="G376" i="98"/>
  <c r="G375" i="98"/>
  <c r="AO129" i="98"/>
  <c r="AO49" i="98"/>
  <c r="AN10" i="98"/>
  <c r="AN9" i="98"/>
  <c r="AO151" i="98"/>
  <c r="AN32" i="98"/>
  <c r="AN12" i="98"/>
  <c r="G378" i="98"/>
  <c r="AO71" i="98"/>
  <c r="G379" i="98"/>
  <c r="AN13" i="98"/>
  <c r="G316" i="98"/>
  <c r="AO72" i="98"/>
  <c r="AO67" i="98"/>
  <c r="AN31" i="98"/>
  <c r="H50" i="107" l="1"/>
  <c r="T50" i="107" s="1"/>
  <c r="H379" i="98"/>
  <c r="I379" i="98"/>
  <c r="J379" i="98"/>
  <c r="I50" i="111"/>
  <c r="I49" i="110" s="1"/>
  <c r="C26" i="107"/>
  <c r="C26" i="111"/>
  <c r="G50" i="107"/>
  <c r="S50" i="107" s="1"/>
  <c r="J378" i="98"/>
  <c r="I378" i="98"/>
  <c r="H378" i="98"/>
  <c r="H50" i="111"/>
  <c r="H49" i="110" s="1"/>
  <c r="J377" i="98"/>
  <c r="I377" i="98"/>
  <c r="H377" i="98"/>
  <c r="G50" i="111"/>
  <c r="G49" i="110" s="1"/>
  <c r="J50" i="107"/>
  <c r="V50" i="107" s="1"/>
  <c r="J381" i="98"/>
  <c r="I381" i="98"/>
  <c r="H381" i="98"/>
  <c r="K50" i="111"/>
  <c r="K49" i="110" s="1"/>
  <c r="I50" i="107"/>
  <c r="U50" i="107" s="1"/>
  <c r="H380" i="98"/>
  <c r="J380" i="98"/>
  <c r="I380" i="98"/>
  <c r="J50" i="111"/>
  <c r="J49" i="110" s="1"/>
  <c r="H47" i="107"/>
  <c r="T47" i="107" s="1"/>
  <c r="J316" i="98"/>
  <c r="I316" i="98"/>
  <c r="H316" i="98"/>
  <c r="I47" i="111"/>
  <c r="I46" i="110" s="1"/>
  <c r="D50" i="107"/>
  <c r="P50" i="107" s="1"/>
  <c r="H375" i="98"/>
  <c r="J375" i="98"/>
  <c r="I375" i="98"/>
  <c r="E50" i="111"/>
  <c r="E49" i="110" s="1"/>
  <c r="K50" i="107"/>
  <c r="W50" i="107" s="1"/>
  <c r="J382" i="98"/>
  <c r="I382" i="98"/>
  <c r="H382" i="98"/>
  <c r="L50" i="111"/>
  <c r="L49" i="110" s="1"/>
  <c r="I271" i="98"/>
  <c r="J271" i="98"/>
  <c r="H271" i="98"/>
  <c r="J376" i="98"/>
  <c r="I376" i="98"/>
  <c r="H376" i="98"/>
  <c r="F50" i="111"/>
  <c r="F49" i="110" s="1"/>
  <c r="F50" i="107"/>
  <c r="R50" i="107" s="1"/>
  <c r="E50" i="107"/>
  <c r="Q50" i="107" s="1"/>
  <c r="AO111" i="98"/>
  <c r="AO109" i="98"/>
  <c r="AO108" i="98"/>
  <c r="AO107" i="98"/>
  <c r="AO113" i="98"/>
  <c r="AO110" i="98"/>
  <c r="AO112" i="98"/>
  <c r="AO106" i="98"/>
  <c r="BE31" i="73"/>
  <c r="BE31" i="74"/>
  <c r="D7" i="97"/>
  <c r="D436" i="97"/>
  <c r="D354" i="97"/>
  <c r="D499" i="97"/>
  <c r="D375" i="97"/>
  <c r="D520" i="97"/>
  <c r="D28" i="97"/>
  <c r="D456" i="97"/>
  <c r="D543" i="97"/>
  <c r="D373" i="98"/>
  <c r="AO150" i="98"/>
  <c r="AO90" i="98"/>
  <c r="AN29" i="98"/>
  <c r="AO88" i="98"/>
  <c r="AO85" i="98"/>
  <c r="D227" i="98"/>
  <c r="AO70" i="98"/>
  <c r="AO128" i="98"/>
  <c r="AO148" i="98"/>
  <c r="D418" i="97"/>
  <c r="D212" i="97"/>
  <c r="D126" i="98"/>
  <c r="AO126" i="98" s="1"/>
  <c r="D45" i="97"/>
  <c r="AN11" i="98"/>
  <c r="AO149" i="98"/>
  <c r="D396" i="97"/>
  <c r="D67" i="97"/>
  <c r="D165" i="98"/>
  <c r="AO130" i="98"/>
  <c r="AO50" i="98"/>
  <c r="AO47" i="98"/>
  <c r="D45" i="98"/>
  <c r="AO45" i="98" s="1"/>
  <c r="AO52" i="98"/>
  <c r="D274" i="97"/>
  <c r="AO54" i="98"/>
  <c r="AO74" i="98"/>
  <c r="AN15" i="98"/>
  <c r="AO131" i="98"/>
  <c r="D253" i="97"/>
  <c r="AN35" i="98"/>
  <c r="AO132" i="98"/>
  <c r="AN16" i="98"/>
  <c r="D559" i="97"/>
  <c r="D207" i="98"/>
  <c r="D247" i="98"/>
  <c r="D295" i="97"/>
  <c r="D395" i="98"/>
  <c r="D186" i="98"/>
  <c r="AO53" i="98"/>
  <c r="AO94" i="98"/>
  <c r="D478" i="97"/>
  <c r="AO93" i="98"/>
  <c r="D65" i="98"/>
  <c r="D26" i="98"/>
  <c r="AN26" i="98" s="1"/>
  <c r="D145" i="98"/>
  <c r="AO145" i="98" s="1"/>
  <c r="D310" i="98"/>
  <c r="D315" i="97"/>
  <c r="D270" i="98"/>
  <c r="AN7" i="98"/>
  <c r="AO51" i="98"/>
  <c r="AM85" i="98"/>
  <c r="AM104" i="98"/>
  <c r="AM45" i="98"/>
  <c r="AM145" i="98"/>
  <c r="AW4" i="85"/>
  <c r="B8" i="97" s="1"/>
  <c r="AX4" i="85"/>
  <c r="B9" i="97" s="1"/>
  <c r="C9" i="97" s="1"/>
  <c r="AY4" i="85"/>
  <c r="B10" i="97" s="1"/>
  <c r="C10" i="97" s="1"/>
  <c r="AZ4" i="85"/>
  <c r="B11" i="97" s="1"/>
  <c r="C11" i="97" s="1"/>
  <c r="BA4" i="85"/>
  <c r="B12" i="97" s="1"/>
  <c r="B13" i="97"/>
  <c r="BC4" i="85"/>
  <c r="B14" i="97" s="1"/>
  <c r="BD4" i="85"/>
  <c r="B15" i="97" s="1"/>
  <c r="BE4" i="85"/>
  <c r="B16" i="97" s="1"/>
  <c r="B29" i="97"/>
  <c r="B30" i="97"/>
  <c r="B31" i="97"/>
  <c r="B32" i="97"/>
  <c r="B33" i="97"/>
  <c r="C33" i="97" s="1"/>
  <c r="B34" i="97"/>
  <c r="C34" i="97" s="1"/>
  <c r="B35" i="97"/>
  <c r="C35" i="97" s="1"/>
  <c r="B36" i="97"/>
  <c r="B37" i="97"/>
  <c r="B47" i="97"/>
  <c r="B48" i="97"/>
  <c r="B49" i="97"/>
  <c r="B50" i="97"/>
  <c r="B51" i="97"/>
  <c r="C51" i="97" s="1"/>
  <c r="B52" i="97"/>
  <c r="C52" i="97" s="1"/>
  <c r="B53" i="97"/>
  <c r="C53" i="97" s="1"/>
  <c r="B54" i="97"/>
  <c r="C54" i="97" s="1"/>
  <c r="B69" i="97"/>
  <c r="B70" i="97"/>
  <c r="C70" i="97" s="1"/>
  <c r="B71" i="97"/>
  <c r="B72" i="97"/>
  <c r="B73" i="97"/>
  <c r="B74" i="97"/>
  <c r="B75" i="97"/>
  <c r="B76" i="97"/>
  <c r="C76" i="97" s="1"/>
  <c r="B132" i="97"/>
  <c r="G132" i="97" s="1"/>
  <c r="B133" i="97"/>
  <c r="C133" i="97" s="1"/>
  <c r="B134" i="97"/>
  <c r="B135" i="97"/>
  <c r="C135" i="97" s="1"/>
  <c r="B136" i="97"/>
  <c r="B137" i="97"/>
  <c r="B138" i="97"/>
  <c r="C138" i="97" s="1"/>
  <c r="B139" i="97"/>
  <c r="B150" i="97"/>
  <c r="B151" i="97"/>
  <c r="B152" i="97"/>
  <c r="C152" i="97" s="1"/>
  <c r="B153" i="97"/>
  <c r="B154" i="97"/>
  <c r="B155" i="97"/>
  <c r="B156" i="97"/>
  <c r="C156" i="97" s="1"/>
  <c r="B157" i="97"/>
  <c r="B158" i="97"/>
  <c r="B213" i="97"/>
  <c r="B214" i="97"/>
  <c r="C214" i="97" s="1"/>
  <c r="B215" i="97"/>
  <c r="C215" i="97" s="1"/>
  <c r="B216" i="97"/>
  <c r="B217" i="97"/>
  <c r="B218" i="97"/>
  <c r="B219" i="97"/>
  <c r="B220" i="97"/>
  <c r="C220" i="97" s="1"/>
  <c r="B221" i="97"/>
  <c r="B254" i="97"/>
  <c r="G254" i="97" s="1"/>
  <c r="B255" i="97"/>
  <c r="G255" i="97" s="1"/>
  <c r="B256" i="97"/>
  <c r="G256" i="97" s="1"/>
  <c r="B257" i="97"/>
  <c r="G257" i="97" s="1"/>
  <c r="B258" i="97"/>
  <c r="G258" i="97" s="1"/>
  <c r="B259" i="97"/>
  <c r="G259" i="97" s="1"/>
  <c r="B260" i="97"/>
  <c r="G260" i="97" s="1"/>
  <c r="B261" i="97"/>
  <c r="C261" i="97" s="1"/>
  <c r="B262" i="97"/>
  <c r="G262" i="97" s="1"/>
  <c r="B275" i="97"/>
  <c r="G275" i="97" s="1"/>
  <c r="B276" i="97"/>
  <c r="G276" i="97" s="1"/>
  <c r="B277" i="97"/>
  <c r="C277" i="97" s="1"/>
  <c r="B278" i="97"/>
  <c r="G278" i="97" s="1"/>
  <c r="B279" i="97"/>
  <c r="G279" i="97" s="1"/>
  <c r="B280" i="97"/>
  <c r="C280" i="97" s="1"/>
  <c r="B281" i="97"/>
  <c r="G281" i="97" s="1"/>
  <c r="B282" i="97"/>
  <c r="G282" i="97" s="1"/>
  <c r="B283" i="97"/>
  <c r="G283" i="97" s="1"/>
  <c r="B296" i="97"/>
  <c r="B297" i="97"/>
  <c r="B298" i="97"/>
  <c r="B299" i="97"/>
  <c r="B300" i="97"/>
  <c r="C300" i="97" s="1"/>
  <c r="B301" i="97"/>
  <c r="B302" i="97"/>
  <c r="B303" i="97"/>
  <c r="B304" i="97"/>
  <c r="B316" i="97"/>
  <c r="B317" i="97"/>
  <c r="B318" i="97"/>
  <c r="B319" i="97"/>
  <c r="B320" i="97"/>
  <c r="B321" i="97"/>
  <c r="B322" i="97"/>
  <c r="B323" i="97"/>
  <c r="C323" i="97" s="1"/>
  <c r="B324" i="97"/>
  <c r="B355" i="97"/>
  <c r="B356" i="97"/>
  <c r="B357" i="97"/>
  <c r="C357" i="97" s="1"/>
  <c r="B358" i="97"/>
  <c r="B359" i="97"/>
  <c r="B360" i="97"/>
  <c r="B361" i="97"/>
  <c r="B362" i="97"/>
  <c r="B363" i="97"/>
  <c r="B376" i="97"/>
  <c r="B377" i="97"/>
  <c r="B378" i="97"/>
  <c r="B379" i="97"/>
  <c r="B380" i="97"/>
  <c r="B381" i="97"/>
  <c r="C381" i="97" s="1"/>
  <c r="B382" i="97"/>
  <c r="B383" i="97"/>
  <c r="B384" i="97"/>
  <c r="B397" i="97"/>
  <c r="B398" i="97"/>
  <c r="C398" i="97" s="1"/>
  <c r="B399" i="97"/>
  <c r="B400" i="97"/>
  <c r="B401" i="97"/>
  <c r="B402" i="97"/>
  <c r="B403" i="97"/>
  <c r="B404" i="97"/>
  <c r="B405" i="97"/>
  <c r="B419" i="97"/>
  <c r="B420" i="97"/>
  <c r="B421" i="97"/>
  <c r="B422" i="97"/>
  <c r="B423" i="97"/>
  <c r="C423" i="97" s="1"/>
  <c r="B424" i="97"/>
  <c r="B425" i="97"/>
  <c r="B426" i="97"/>
  <c r="C426" i="97" s="1"/>
  <c r="B427" i="97"/>
  <c r="B437" i="97"/>
  <c r="B438" i="97"/>
  <c r="B439" i="97"/>
  <c r="B440" i="97"/>
  <c r="B441" i="97"/>
  <c r="C441" i="97" s="1"/>
  <c r="B442" i="97"/>
  <c r="C442" i="97" s="1"/>
  <c r="B443" i="97"/>
  <c r="B444" i="97"/>
  <c r="B445" i="97"/>
  <c r="B457" i="97"/>
  <c r="B458" i="97"/>
  <c r="C458" i="97" s="1"/>
  <c r="B459" i="97"/>
  <c r="B460" i="97"/>
  <c r="B461" i="97"/>
  <c r="C461" i="97" s="1"/>
  <c r="B462" i="97"/>
  <c r="B463" i="97"/>
  <c r="C463" i="97" s="1"/>
  <c r="B464" i="97"/>
  <c r="B465" i="97"/>
  <c r="C465" i="97" s="1"/>
  <c r="B479" i="97"/>
  <c r="B480" i="97"/>
  <c r="C480" i="97" s="1"/>
  <c r="B481" i="97"/>
  <c r="C481" i="97" s="1"/>
  <c r="B482" i="97"/>
  <c r="B483" i="97"/>
  <c r="C483" i="97" s="1"/>
  <c r="B484" i="97"/>
  <c r="B485" i="97"/>
  <c r="C485" i="97" s="1"/>
  <c r="B486" i="97"/>
  <c r="C486" i="97" s="1"/>
  <c r="B487" i="97"/>
  <c r="B500" i="97"/>
  <c r="B501" i="97"/>
  <c r="B502" i="97"/>
  <c r="B503" i="97"/>
  <c r="B504" i="97"/>
  <c r="C504" i="97" s="1"/>
  <c r="B505" i="97"/>
  <c r="B506" i="97"/>
  <c r="B507" i="97"/>
  <c r="C507" i="97" s="1"/>
  <c r="B521" i="97"/>
  <c r="B522" i="97"/>
  <c r="C522" i="97" s="1"/>
  <c r="B523" i="97"/>
  <c r="B524" i="97"/>
  <c r="C524" i="97" s="1"/>
  <c r="B525" i="97"/>
  <c r="B526" i="97"/>
  <c r="B527" i="97"/>
  <c r="C527" i="97" s="1"/>
  <c r="B528" i="97"/>
  <c r="C528" i="97" s="1"/>
  <c r="B544" i="97"/>
  <c r="B545" i="97"/>
  <c r="C545" i="97" s="1"/>
  <c r="B546" i="97"/>
  <c r="B547" i="97"/>
  <c r="B548" i="97"/>
  <c r="B549" i="97"/>
  <c r="B550" i="97"/>
  <c r="B551" i="97"/>
  <c r="B552" i="97"/>
  <c r="B560" i="97"/>
  <c r="B561" i="97"/>
  <c r="B562" i="97"/>
  <c r="B563" i="97"/>
  <c r="B564" i="97"/>
  <c r="C564" i="97" s="1"/>
  <c r="B565" i="97"/>
  <c r="C565" i="97" s="1"/>
  <c r="B566" i="97"/>
  <c r="B567" i="97"/>
  <c r="C567" i="97" s="1"/>
  <c r="B568" i="97"/>
  <c r="AM15" i="98"/>
  <c r="AM29" i="98"/>
  <c r="AM30" i="98"/>
  <c r="AM31" i="98"/>
  <c r="AM34" i="98"/>
  <c r="AM35" i="98"/>
  <c r="B46" i="98"/>
  <c r="B47" i="98"/>
  <c r="C47" i="98" s="1"/>
  <c r="AN47" i="98" s="1"/>
  <c r="B48" i="98"/>
  <c r="B49" i="98"/>
  <c r="B50" i="98"/>
  <c r="B51" i="98"/>
  <c r="B52" i="98"/>
  <c r="C52" i="98" s="1"/>
  <c r="AN52" i="98" s="1"/>
  <c r="B53" i="98"/>
  <c r="B54" i="98"/>
  <c r="C54" i="98" s="1"/>
  <c r="AN54" i="98" s="1"/>
  <c r="B66" i="98"/>
  <c r="B67" i="98"/>
  <c r="B68" i="98"/>
  <c r="C68" i="98" s="1"/>
  <c r="AN68" i="98" s="1"/>
  <c r="AQ68" i="98" s="1"/>
  <c r="B69" i="98"/>
  <c r="B70" i="98"/>
  <c r="C70" i="98" s="1"/>
  <c r="AN70" i="98" s="1"/>
  <c r="B71" i="98"/>
  <c r="C71" i="98" s="1"/>
  <c r="AN71" i="98" s="1"/>
  <c r="AQ71" i="98" s="1"/>
  <c r="B72" i="98"/>
  <c r="B73" i="98"/>
  <c r="B74" i="98"/>
  <c r="B86" i="98"/>
  <c r="B87" i="98"/>
  <c r="B88" i="98"/>
  <c r="B89" i="98"/>
  <c r="B90" i="98"/>
  <c r="B91" i="98"/>
  <c r="B92" i="98"/>
  <c r="B93" i="98"/>
  <c r="B94" i="98"/>
  <c r="B105" i="98"/>
  <c r="B106" i="98"/>
  <c r="B107" i="98"/>
  <c r="C107" i="98" s="1"/>
  <c r="AN107" i="98" s="1"/>
  <c r="B108" i="98"/>
  <c r="B109" i="98"/>
  <c r="B110" i="98"/>
  <c r="B111" i="98"/>
  <c r="B112" i="98"/>
  <c r="B113" i="98"/>
  <c r="B127" i="98"/>
  <c r="B128" i="98"/>
  <c r="B129" i="98"/>
  <c r="B130" i="98"/>
  <c r="B131" i="98"/>
  <c r="B132" i="98"/>
  <c r="C132" i="98" s="1"/>
  <c r="AN132" i="98" s="1"/>
  <c r="B133" i="98"/>
  <c r="B134" i="98"/>
  <c r="B135" i="98"/>
  <c r="B146" i="98"/>
  <c r="B147" i="98"/>
  <c r="C147" i="98" s="1"/>
  <c r="AN147" i="98" s="1"/>
  <c r="AQ147" i="98" s="1"/>
  <c r="B148" i="98"/>
  <c r="B149" i="98"/>
  <c r="B150" i="98"/>
  <c r="B151" i="98"/>
  <c r="B152" i="98"/>
  <c r="C152" i="98" s="1"/>
  <c r="AN152" i="98" s="1"/>
  <c r="AQ152" i="98" s="1"/>
  <c r="B153" i="98"/>
  <c r="B154" i="98"/>
  <c r="B166" i="98"/>
  <c r="B167" i="98"/>
  <c r="B168" i="98"/>
  <c r="B169" i="98"/>
  <c r="B170" i="98"/>
  <c r="B171" i="98"/>
  <c r="B172" i="98"/>
  <c r="G172" i="98" s="1"/>
  <c r="B173" i="98"/>
  <c r="B174" i="98"/>
  <c r="B187" i="98"/>
  <c r="B188" i="98"/>
  <c r="B189" i="98"/>
  <c r="B190" i="98"/>
  <c r="B191" i="98"/>
  <c r="B192" i="98"/>
  <c r="B193" i="98"/>
  <c r="B194" i="98"/>
  <c r="B195" i="98"/>
  <c r="G195" i="98" s="1"/>
  <c r="B208" i="98"/>
  <c r="G208" i="98" s="1"/>
  <c r="D42" i="111" s="1"/>
  <c r="B209" i="98"/>
  <c r="G209" i="98" s="1"/>
  <c r="B210" i="98"/>
  <c r="G210" i="98" s="1"/>
  <c r="B211" i="98"/>
  <c r="G211" i="98" s="1"/>
  <c r="B212" i="98"/>
  <c r="G212" i="98" s="1"/>
  <c r="B213" i="98"/>
  <c r="G213" i="98" s="1"/>
  <c r="B214" i="98"/>
  <c r="G214" i="98" s="1"/>
  <c r="B215" i="98"/>
  <c r="G215" i="98" s="1"/>
  <c r="B216" i="98"/>
  <c r="G216" i="98" s="1"/>
  <c r="B228" i="98"/>
  <c r="B229" i="98"/>
  <c r="B230" i="98"/>
  <c r="B231" i="98"/>
  <c r="B232" i="98"/>
  <c r="B233" i="98"/>
  <c r="B234" i="98"/>
  <c r="B235" i="98"/>
  <c r="B236" i="98"/>
  <c r="B248" i="98"/>
  <c r="B249" i="98"/>
  <c r="B250" i="98"/>
  <c r="B251" i="98"/>
  <c r="B252" i="98"/>
  <c r="B253" i="98"/>
  <c r="B254" i="98"/>
  <c r="B255" i="98"/>
  <c r="B256" i="98"/>
  <c r="G42" i="111" l="1"/>
  <c r="F42" i="107"/>
  <c r="E42" i="107"/>
  <c r="F42" i="111"/>
  <c r="D42" i="107"/>
  <c r="E42" i="111"/>
  <c r="K42" i="107"/>
  <c r="L42" i="111"/>
  <c r="K42" i="111"/>
  <c r="J42" i="107"/>
  <c r="C53" i="98"/>
  <c r="AN53" i="98" s="1"/>
  <c r="AQ53" i="98" s="1"/>
  <c r="G53" i="98"/>
  <c r="J42" i="111"/>
  <c r="I42" i="107"/>
  <c r="H42" i="107"/>
  <c r="I42" i="111"/>
  <c r="G42" i="107"/>
  <c r="H42" i="111"/>
  <c r="K41" i="107"/>
  <c r="L41" i="111"/>
  <c r="D10" i="107"/>
  <c r="E10" i="111"/>
  <c r="I40" i="107"/>
  <c r="J40" i="111"/>
  <c r="G280" i="97"/>
  <c r="G261" i="97"/>
  <c r="G277" i="97"/>
  <c r="AQ107" i="98"/>
  <c r="G465" i="97"/>
  <c r="G10" i="97"/>
  <c r="G423" i="97"/>
  <c r="G483" i="97"/>
  <c r="G51" i="97"/>
  <c r="G70" i="98"/>
  <c r="G9" i="97"/>
  <c r="G507" i="97"/>
  <c r="G35" i="97"/>
  <c r="G528" i="97"/>
  <c r="G398" i="97"/>
  <c r="G152" i="97"/>
  <c r="D104" i="98"/>
  <c r="AO104" i="98" s="1"/>
  <c r="AQ70" i="98"/>
  <c r="AQ52" i="98"/>
  <c r="AQ47" i="98"/>
  <c r="AQ54" i="98"/>
  <c r="AO195" i="98"/>
  <c r="AP172" i="98"/>
  <c r="AO214" i="98"/>
  <c r="AM9" i="98"/>
  <c r="G9" i="98"/>
  <c r="C560" i="97"/>
  <c r="G560" i="97"/>
  <c r="B559" i="97"/>
  <c r="G559" i="97" s="1"/>
  <c r="C505" i="97"/>
  <c r="G505" i="97"/>
  <c r="C482" i="97"/>
  <c r="G482" i="97"/>
  <c r="C437" i="97"/>
  <c r="B436" i="97"/>
  <c r="G436" i="97" s="1"/>
  <c r="G437" i="97"/>
  <c r="C404" i="97"/>
  <c r="G404" i="97"/>
  <c r="C358" i="97"/>
  <c r="G358" i="97"/>
  <c r="C317" i="97"/>
  <c r="G317" i="97"/>
  <c r="C296" i="97"/>
  <c r="G296" i="97"/>
  <c r="B295" i="97"/>
  <c r="G295" i="97" s="1"/>
  <c r="C218" i="97"/>
  <c r="G218" i="97"/>
  <c r="C153" i="97"/>
  <c r="G153" i="97"/>
  <c r="C132" i="97"/>
  <c r="B130" i="97"/>
  <c r="G130" i="97" s="1"/>
  <c r="G36" i="97"/>
  <c r="C36" i="97"/>
  <c r="C13" i="97"/>
  <c r="G13" i="97"/>
  <c r="G463" i="97"/>
  <c r="G152" i="98"/>
  <c r="G313" i="98"/>
  <c r="G522" i="97"/>
  <c r="G552" i="97"/>
  <c r="C552" i="97"/>
  <c r="C427" i="97"/>
  <c r="G427" i="97"/>
  <c r="C403" i="97"/>
  <c r="G403" i="97"/>
  <c r="C380" i="97"/>
  <c r="G380" i="97"/>
  <c r="C283" i="97"/>
  <c r="C260" i="97"/>
  <c r="G217" i="97"/>
  <c r="C217" i="97"/>
  <c r="G401" i="98"/>
  <c r="G34" i="98"/>
  <c r="G35" i="98"/>
  <c r="G54" i="98"/>
  <c r="G214" i="97"/>
  <c r="G156" i="97"/>
  <c r="G314" i="98"/>
  <c r="C194" i="98"/>
  <c r="AN194" i="98" s="1"/>
  <c r="AM194" i="98"/>
  <c r="G194" i="98"/>
  <c r="C149" i="98"/>
  <c r="AN149" i="98" s="1"/>
  <c r="AQ149" i="98" s="1"/>
  <c r="G149" i="98"/>
  <c r="C105" i="98"/>
  <c r="B104" i="98"/>
  <c r="C51" i="98"/>
  <c r="AN51" i="98" s="1"/>
  <c r="AQ51" i="98" s="1"/>
  <c r="G51" i="98"/>
  <c r="G402" i="98"/>
  <c r="C216" i="98"/>
  <c r="AN216" i="98" s="1"/>
  <c r="AM216" i="98"/>
  <c r="C170" i="98"/>
  <c r="AN170" i="98" s="1"/>
  <c r="AM170" i="98"/>
  <c r="G170" i="98"/>
  <c r="C94" i="98"/>
  <c r="AN94" i="98" s="1"/>
  <c r="AQ94" i="98" s="1"/>
  <c r="G94" i="98"/>
  <c r="C72" i="98"/>
  <c r="AN72" i="98" s="1"/>
  <c r="AQ72" i="98" s="1"/>
  <c r="G72" i="98"/>
  <c r="G312" i="98"/>
  <c r="C215" i="98"/>
  <c r="AN215" i="98" s="1"/>
  <c r="AM215" i="98"/>
  <c r="C192" i="98"/>
  <c r="AN192" i="98" s="1"/>
  <c r="AM192" i="98"/>
  <c r="G192" i="98"/>
  <c r="C169" i="98"/>
  <c r="AN169" i="98" s="1"/>
  <c r="AM169" i="98"/>
  <c r="C127" i="98"/>
  <c r="B126" i="98"/>
  <c r="G126" i="98" s="1"/>
  <c r="C93" i="98"/>
  <c r="AN93" i="98" s="1"/>
  <c r="AQ93" i="98" s="1"/>
  <c r="G93" i="98"/>
  <c r="C49" i="98"/>
  <c r="AN49" i="98" s="1"/>
  <c r="AQ49" i="98" s="1"/>
  <c r="G49" i="98"/>
  <c r="AM28" i="98"/>
  <c r="G28" i="98"/>
  <c r="B7" i="98"/>
  <c r="C551" i="97"/>
  <c r="G551" i="97"/>
  <c r="C526" i="97"/>
  <c r="G526" i="97"/>
  <c r="C503" i="97"/>
  <c r="G503" i="97"/>
  <c r="C457" i="97"/>
  <c r="G457" i="97"/>
  <c r="B456" i="97"/>
  <c r="G456" i="97" s="1"/>
  <c r="C402" i="97"/>
  <c r="G402" i="97"/>
  <c r="C379" i="97"/>
  <c r="G379" i="97"/>
  <c r="C356" i="97"/>
  <c r="G356" i="97"/>
  <c r="C316" i="97"/>
  <c r="G316" i="97"/>
  <c r="B315" i="97"/>
  <c r="G315" i="97" s="1"/>
  <c r="C282" i="97"/>
  <c r="C259" i="97"/>
  <c r="C216" i="97"/>
  <c r="G216" i="97"/>
  <c r="C151" i="97"/>
  <c r="G151" i="97"/>
  <c r="G71" i="98"/>
  <c r="G147" i="98"/>
  <c r="G357" i="97"/>
  <c r="B373" i="98"/>
  <c r="G373" i="98" s="1"/>
  <c r="C166" i="98"/>
  <c r="B165" i="98"/>
  <c r="AM166" i="98"/>
  <c r="C67" i="98"/>
  <c r="AN67" i="98" s="1"/>
  <c r="AQ67" i="98" s="1"/>
  <c r="G67" i="98"/>
  <c r="C193" i="98"/>
  <c r="AN193" i="98" s="1"/>
  <c r="AM193" i="98"/>
  <c r="G193" i="98"/>
  <c r="C148" i="98"/>
  <c r="AN148" i="98" s="1"/>
  <c r="AQ148" i="98" s="1"/>
  <c r="G148" i="98"/>
  <c r="C50" i="98"/>
  <c r="AN50" i="98" s="1"/>
  <c r="AQ50" i="98" s="1"/>
  <c r="G50" i="98"/>
  <c r="C214" i="98"/>
  <c r="AN214" i="98" s="1"/>
  <c r="AM214" i="98"/>
  <c r="C191" i="98"/>
  <c r="AN191" i="98" s="1"/>
  <c r="AM191" i="98"/>
  <c r="C168" i="98"/>
  <c r="AN168" i="98" s="1"/>
  <c r="AM168" i="98"/>
  <c r="G168" i="98"/>
  <c r="C113" i="98"/>
  <c r="AN113" i="98" s="1"/>
  <c r="AQ113" i="98" s="1"/>
  <c r="G113" i="98"/>
  <c r="C92" i="98"/>
  <c r="AN92" i="98" s="1"/>
  <c r="AQ92" i="98" s="1"/>
  <c r="G92" i="98"/>
  <c r="C48" i="98"/>
  <c r="AN48" i="98" s="1"/>
  <c r="AQ48" i="98" s="1"/>
  <c r="G48" i="98"/>
  <c r="C568" i="97"/>
  <c r="G568" i="97"/>
  <c r="C550" i="97"/>
  <c r="G550" i="97"/>
  <c r="C525" i="97"/>
  <c r="G525" i="97"/>
  <c r="C502" i="97"/>
  <c r="G502" i="97"/>
  <c r="C445" i="97"/>
  <c r="G445" i="97"/>
  <c r="C425" i="97"/>
  <c r="G425" i="97"/>
  <c r="C401" i="97"/>
  <c r="G401" i="97"/>
  <c r="C378" i="97"/>
  <c r="G378" i="97"/>
  <c r="C304" i="97"/>
  <c r="G304" i="97"/>
  <c r="C281" i="97"/>
  <c r="C258" i="97"/>
  <c r="G481" i="97"/>
  <c r="G381" i="97"/>
  <c r="G319" i="98"/>
  <c r="G504" i="97"/>
  <c r="G480" i="97"/>
  <c r="G138" i="97"/>
  <c r="G300" i="97"/>
  <c r="G524" i="97"/>
  <c r="B26" i="98"/>
  <c r="C549" i="97"/>
  <c r="G549" i="97"/>
  <c r="C501" i="97"/>
  <c r="G501" i="97"/>
  <c r="C479" i="97"/>
  <c r="B478" i="97"/>
  <c r="G478" i="97" s="1"/>
  <c r="G479" i="97"/>
  <c r="C444" i="97"/>
  <c r="G444" i="97"/>
  <c r="C424" i="97"/>
  <c r="G424" i="97"/>
  <c r="C400" i="97"/>
  <c r="G400" i="97"/>
  <c r="C377" i="97"/>
  <c r="G377" i="97"/>
  <c r="C355" i="97"/>
  <c r="G355" i="97"/>
  <c r="B354" i="97"/>
  <c r="G354" i="97" s="1"/>
  <c r="C303" i="97"/>
  <c r="G303" i="97"/>
  <c r="C257" i="97"/>
  <c r="G150" i="97"/>
  <c r="D11" i="111" s="1"/>
  <c r="B149" i="97"/>
  <c r="G149" i="97" s="1"/>
  <c r="C150" i="97"/>
  <c r="G441" i="97"/>
  <c r="G567" i="97"/>
  <c r="G53" i="97"/>
  <c r="G565" i="97"/>
  <c r="C188" i="98"/>
  <c r="AN188" i="98" s="1"/>
  <c r="AM188" i="98"/>
  <c r="G188" i="98"/>
  <c r="C89" i="98"/>
  <c r="AN89" i="98" s="1"/>
  <c r="AQ89" i="98" s="1"/>
  <c r="G89" i="98"/>
  <c r="G403" i="98"/>
  <c r="G272" i="98"/>
  <c r="C171" i="98"/>
  <c r="AN171" i="98" s="1"/>
  <c r="AM171" i="98"/>
  <c r="G171" i="98"/>
  <c r="C128" i="98"/>
  <c r="AN128" i="98" s="1"/>
  <c r="G128" i="98"/>
  <c r="C73" i="98"/>
  <c r="AN73" i="98" s="1"/>
  <c r="AQ73" i="98" s="1"/>
  <c r="G73" i="98"/>
  <c r="G399" i="98"/>
  <c r="G311" i="98"/>
  <c r="D47" i="111" s="1"/>
  <c r="D46" i="110" s="1"/>
  <c r="B310" i="98"/>
  <c r="G310" i="98" s="1"/>
  <c r="C213" i="98"/>
  <c r="AN213" i="98" s="1"/>
  <c r="AM213" i="98"/>
  <c r="C190" i="98"/>
  <c r="AN190" i="98" s="1"/>
  <c r="AM190" i="98"/>
  <c r="G190" i="98"/>
  <c r="C167" i="98"/>
  <c r="AN167" i="98" s="1"/>
  <c r="AM167" i="98"/>
  <c r="G167" i="98"/>
  <c r="C146" i="98"/>
  <c r="B145" i="98"/>
  <c r="G145" i="98" s="1"/>
  <c r="C112" i="98"/>
  <c r="AN112" i="98" s="1"/>
  <c r="AQ112" i="98" s="1"/>
  <c r="G112" i="98"/>
  <c r="C91" i="98"/>
  <c r="AN91" i="98" s="1"/>
  <c r="AQ91" i="98" s="1"/>
  <c r="G91" i="98"/>
  <c r="C69" i="98"/>
  <c r="AN69" i="98" s="1"/>
  <c r="AQ69" i="98" s="1"/>
  <c r="G69" i="98"/>
  <c r="G398" i="98"/>
  <c r="C212" i="98"/>
  <c r="AN212" i="98" s="1"/>
  <c r="AM212" i="98"/>
  <c r="C189" i="98"/>
  <c r="AN189" i="98" s="1"/>
  <c r="AM189" i="98"/>
  <c r="G189" i="98"/>
  <c r="C135" i="98"/>
  <c r="AN135" i="98" s="1"/>
  <c r="G135" i="98"/>
  <c r="C111" i="98"/>
  <c r="AN111" i="98" s="1"/>
  <c r="AQ111" i="98" s="1"/>
  <c r="G111" i="98"/>
  <c r="C90" i="98"/>
  <c r="AN90" i="98" s="1"/>
  <c r="AQ90" i="98" s="1"/>
  <c r="G90" i="98"/>
  <c r="AM16" i="98"/>
  <c r="G16" i="98"/>
  <c r="C566" i="97"/>
  <c r="G566" i="97"/>
  <c r="C548" i="97"/>
  <c r="G548" i="97"/>
  <c r="C523" i="97"/>
  <c r="G523" i="97"/>
  <c r="C443" i="97"/>
  <c r="G443" i="97"/>
  <c r="C399" i="97"/>
  <c r="G399" i="97"/>
  <c r="C324" i="97"/>
  <c r="G324" i="97"/>
  <c r="C302" i="97"/>
  <c r="G302" i="97"/>
  <c r="C279" i="97"/>
  <c r="C256" i="97"/>
  <c r="C139" i="97"/>
  <c r="G139" i="97"/>
  <c r="C74" i="97"/>
  <c r="G74" i="97"/>
  <c r="C50" i="97"/>
  <c r="G50" i="97"/>
  <c r="C31" i="97"/>
  <c r="G31" i="97"/>
  <c r="G107" i="98"/>
  <c r="AO65" i="98"/>
  <c r="G545" i="97"/>
  <c r="G458" i="97"/>
  <c r="G485" i="97"/>
  <c r="G461" i="97"/>
  <c r="C547" i="97"/>
  <c r="G547" i="97"/>
  <c r="C500" i="97"/>
  <c r="G500" i="97"/>
  <c r="C464" i="97"/>
  <c r="G464" i="97"/>
  <c r="C422" i="97"/>
  <c r="G422" i="97"/>
  <c r="G376" i="97"/>
  <c r="C376" i="97"/>
  <c r="B375" i="97"/>
  <c r="G375" i="97" s="1"/>
  <c r="C301" i="97"/>
  <c r="G301" i="97"/>
  <c r="C278" i="97"/>
  <c r="C255" i="97"/>
  <c r="C213" i="97"/>
  <c r="B212" i="97"/>
  <c r="G212" i="97" s="1"/>
  <c r="G213" i="97"/>
  <c r="C73" i="97"/>
  <c r="G73" i="97"/>
  <c r="C49" i="97"/>
  <c r="G49" i="97"/>
  <c r="C30" i="97"/>
  <c r="G30" i="97"/>
  <c r="C8" i="97"/>
  <c r="G8" i="97"/>
  <c r="D4" i="111" s="1"/>
  <c r="D3" i="110" s="1"/>
  <c r="B7" i="97"/>
  <c r="G7" i="97" s="1"/>
  <c r="G133" i="97"/>
  <c r="G397" i="98"/>
  <c r="G29" i="98"/>
  <c r="AM14" i="98"/>
  <c r="G14" i="98"/>
  <c r="C546" i="97"/>
  <c r="G546" i="97"/>
  <c r="C487" i="97"/>
  <c r="G487" i="97"/>
  <c r="C421" i="97"/>
  <c r="G421" i="97"/>
  <c r="C363" i="97"/>
  <c r="G363" i="97"/>
  <c r="C322" i="97"/>
  <c r="G322" i="97"/>
  <c r="C158" i="97"/>
  <c r="G158" i="97"/>
  <c r="C137" i="97"/>
  <c r="G137" i="97"/>
  <c r="C72" i="97"/>
  <c r="G72" i="97"/>
  <c r="C48" i="97"/>
  <c r="G48" i="97"/>
  <c r="G426" i="97"/>
  <c r="G52" i="98"/>
  <c r="B395" i="98"/>
  <c r="G395" i="98" s="1"/>
  <c r="G396" i="98"/>
  <c r="D51" i="111" s="1"/>
  <c r="D50" i="110" s="1"/>
  <c r="G318" i="98"/>
  <c r="G276" i="98"/>
  <c r="C209" i="98"/>
  <c r="AN209" i="98" s="1"/>
  <c r="AM209" i="98"/>
  <c r="C187" i="98"/>
  <c r="AM187" i="98"/>
  <c r="G187" i="98"/>
  <c r="D41" i="111" s="1"/>
  <c r="B186" i="98"/>
  <c r="AM186" i="98" s="1"/>
  <c r="C153" i="98"/>
  <c r="AN153" i="98" s="1"/>
  <c r="AQ153" i="98" s="1"/>
  <c r="G153" i="98"/>
  <c r="C108" i="98"/>
  <c r="AN108" i="98" s="1"/>
  <c r="AQ108" i="98" s="1"/>
  <c r="G108" i="98"/>
  <c r="C87" i="98"/>
  <c r="AN87" i="98" s="1"/>
  <c r="AQ87" i="98" s="1"/>
  <c r="G87" i="98"/>
  <c r="C66" i="98"/>
  <c r="B65" i="98"/>
  <c r="G65" i="98" s="1"/>
  <c r="AM13" i="98"/>
  <c r="G13" i="98"/>
  <c r="C563" i="97"/>
  <c r="G563" i="97"/>
  <c r="C521" i="97"/>
  <c r="G521" i="97"/>
  <c r="C462" i="97"/>
  <c r="G462" i="97"/>
  <c r="C440" i="97"/>
  <c r="G440" i="97"/>
  <c r="C420" i="97"/>
  <c r="G420" i="97"/>
  <c r="G397" i="97"/>
  <c r="C397" i="97"/>
  <c r="B396" i="97"/>
  <c r="G396" i="97" s="1"/>
  <c r="C362" i="97"/>
  <c r="G362" i="97"/>
  <c r="C321" i="97"/>
  <c r="G321" i="97"/>
  <c r="C299" i="97"/>
  <c r="G299" i="97"/>
  <c r="C276" i="97"/>
  <c r="C254" i="97"/>
  <c r="B253" i="97"/>
  <c r="G253" i="97" s="1"/>
  <c r="C157" i="97"/>
  <c r="G157" i="97"/>
  <c r="C136" i="97"/>
  <c r="G136" i="97"/>
  <c r="G34" i="97"/>
  <c r="G527" i="97"/>
  <c r="G11" i="97"/>
  <c r="C211" i="98"/>
  <c r="AN211" i="98" s="1"/>
  <c r="AM211" i="98"/>
  <c r="C110" i="98"/>
  <c r="AN110" i="98" s="1"/>
  <c r="AQ110" i="98" s="1"/>
  <c r="G110" i="98"/>
  <c r="G277" i="98"/>
  <c r="C210" i="98"/>
  <c r="AN210" i="98" s="1"/>
  <c r="AM210" i="98"/>
  <c r="C154" i="98"/>
  <c r="AN154" i="98" s="1"/>
  <c r="AQ154" i="98" s="1"/>
  <c r="G154" i="98"/>
  <c r="C133" i="98"/>
  <c r="AN133" i="98" s="1"/>
  <c r="G133" i="98"/>
  <c r="C109" i="98"/>
  <c r="AN109" i="98" s="1"/>
  <c r="AQ109" i="98" s="1"/>
  <c r="G109" i="98"/>
  <c r="C88" i="98"/>
  <c r="AN88" i="98" s="1"/>
  <c r="AQ88" i="98" s="1"/>
  <c r="G88" i="98"/>
  <c r="G317" i="98"/>
  <c r="C174" i="98"/>
  <c r="AN174" i="98" s="1"/>
  <c r="AM174" i="98"/>
  <c r="G174" i="98"/>
  <c r="C131" i="98"/>
  <c r="AN131" i="98" s="1"/>
  <c r="G131" i="98"/>
  <c r="AM33" i="98"/>
  <c r="G33" i="98"/>
  <c r="AM12" i="98"/>
  <c r="G12" i="98"/>
  <c r="C562" i="97"/>
  <c r="G562" i="97"/>
  <c r="B529" i="97"/>
  <c r="B508" i="97"/>
  <c r="B499" i="97" s="1"/>
  <c r="G499" i="97" s="1"/>
  <c r="C439" i="97"/>
  <c r="G439" i="97"/>
  <c r="C384" i="97"/>
  <c r="G384" i="97"/>
  <c r="C361" i="97"/>
  <c r="G361" i="97"/>
  <c r="C320" i="97"/>
  <c r="G320" i="97"/>
  <c r="C298" i="97"/>
  <c r="G298" i="97"/>
  <c r="C221" i="97"/>
  <c r="G221" i="97"/>
  <c r="G135" i="97"/>
  <c r="G30" i="98"/>
  <c r="G15" i="98"/>
  <c r="G169" i="98"/>
  <c r="AM11" i="98"/>
  <c r="C561" i="97"/>
  <c r="G561" i="97"/>
  <c r="C544" i="97"/>
  <c r="G544" i="97"/>
  <c r="B543" i="97"/>
  <c r="G543" i="97" s="1"/>
  <c r="C484" i="97"/>
  <c r="G484" i="97"/>
  <c r="C460" i="97"/>
  <c r="G460" i="97"/>
  <c r="C438" i="97"/>
  <c r="G438" i="97"/>
  <c r="C419" i="97"/>
  <c r="G419" i="97"/>
  <c r="B418" i="97"/>
  <c r="G418" i="97" s="1"/>
  <c r="C383" i="97"/>
  <c r="G383" i="97"/>
  <c r="C360" i="97"/>
  <c r="G360" i="97"/>
  <c r="C319" i="97"/>
  <c r="G319" i="97"/>
  <c r="C297" i="97"/>
  <c r="G297" i="97"/>
  <c r="G68" i="98"/>
  <c r="G132" i="98"/>
  <c r="G47" i="98"/>
  <c r="G191" i="98"/>
  <c r="G442" i="97"/>
  <c r="G278" i="98"/>
  <c r="C134" i="98"/>
  <c r="AN134" i="98" s="1"/>
  <c r="G134" i="98"/>
  <c r="C46" i="98"/>
  <c r="B45" i="98"/>
  <c r="G45" i="98" s="1"/>
  <c r="G274" i="98"/>
  <c r="C208" i="98"/>
  <c r="AM208" i="98"/>
  <c r="B207" i="98"/>
  <c r="AM207" i="98" s="1"/>
  <c r="C173" i="98"/>
  <c r="AN173" i="98" s="1"/>
  <c r="AM173" i="98"/>
  <c r="G173" i="98"/>
  <c r="C151" i="98"/>
  <c r="AN151" i="98" s="1"/>
  <c r="AQ151" i="98" s="1"/>
  <c r="G151" i="98"/>
  <c r="C130" i="98"/>
  <c r="AN130" i="98" s="1"/>
  <c r="G130" i="98"/>
  <c r="C106" i="98"/>
  <c r="AN106" i="98" s="1"/>
  <c r="AQ106" i="98" s="1"/>
  <c r="G106" i="98"/>
  <c r="C86" i="98"/>
  <c r="B85" i="98"/>
  <c r="G85" i="98" s="1"/>
  <c r="AM32" i="98"/>
  <c r="G32" i="98"/>
  <c r="G404" i="98"/>
  <c r="G315" i="98"/>
  <c r="B270" i="98"/>
  <c r="G270" i="98" s="1"/>
  <c r="C195" i="98"/>
  <c r="AN195" i="98" s="1"/>
  <c r="AM195" i="98"/>
  <c r="C172" i="98"/>
  <c r="AN172" i="98" s="1"/>
  <c r="AM172" i="98"/>
  <c r="C150" i="98"/>
  <c r="AN150" i="98" s="1"/>
  <c r="AQ150" i="98" s="1"/>
  <c r="G150" i="98"/>
  <c r="C129" i="98"/>
  <c r="AN129" i="98" s="1"/>
  <c r="G129" i="98"/>
  <c r="C74" i="98"/>
  <c r="AN74" i="98" s="1"/>
  <c r="AQ74" i="98" s="1"/>
  <c r="G74" i="98"/>
  <c r="AM10" i="98"/>
  <c r="G10" i="98"/>
  <c r="C506" i="97"/>
  <c r="G506" i="97"/>
  <c r="C459" i="97"/>
  <c r="G459" i="97"/>
  <c r="C405" i="97"/>
  <c r="G405" i="97"/>
  <c r="C382" i="97"/>
  <c r="G382" i="97"/>
  <c r="C359" i="97"/>
  <c r="G359" i="97"/>
  <c r="C318" i="97"/>
  <c r="G318" i="97"/>
  <c r="C262" i="97"/>
  <c r="C219" i="97"/>
  <c r="G219" i="97"/>
  <c r="C154" i="97"/>
  <c r="G154" i="97"/>
  <c r="C37" i="97"/>
  <c r="G37" i="97"/>
  <c r="C14" i="97"/>
  <c r="G14" i="97"/>
  <c r="G486" i="97"/>
  <c r="G31" i="98"/>
  <c r="G400" i="98"/>
  <c r="G564" i="97"/>
  <c r="G323" i="97"/>
  <c r="C275" i="97"/>
  <c r="B274" i="97"/>
  <c r="G274" i="97" s="1"/>
  <c r="C155" i="97"/>
  <c r="G155" i="97"/>
  <c r="C134" i="97"/>
  <c r="G134" i="97"/>
  <c r="C69" i="97"/>
  <c r="B67" i="97"/>
  <c r="G67" i="97" s="1"/>
  <c r="C15" i="97"/>
  <c r="G15" i="97"/>
  <c r="C12" i="97"/>
  <c r="G12" i="97"/>
  <c r="G54" i="97"/>
  <c r="G52" i="97"/>
  <c r="G220" i="97"/>
  <c r="C75" i="97"/>
  <c r="G75" i="97"/>
  <c r="C32" i="97"/>
  <c r="G32" i="97"/>
  <c r="G76" i="97"/>
  <c r="G70" i="97"/>
  <c r="C71" i="97"/>
  <c r="G71" i="97"/>
  <c r="C47" i="97"/>
  <c r="B45" i="97"/>
  <c r="G45" i="97" s="1"/>
  <c r="G47" i="97"/>
  <c r="C29" i="97"/>
  <c r="G29" i="97"/>
  <c r="D5" i="111" s="1"/>
  <c r="D4" i="110" s="1"/>
  <c r="B28" i="97"/>
  <c r="G28" i="97" s="1"/>
  <c r="G33" i="97"/>
  <c r="G69" i="97"/>
  <c r="C16" i="97"/>
  <c r="G16" i="97"/>
  <c r="G215" i="97"/>
  <c r="BF4" i="85"/>
  <c r="J34" i="107" l="1"/>
  <c r="K34" i="111"/>
  <c r="G41" i="107"/>
  <c r="H41" i="111"/>
  <c r="D51" i="107"/>
  <c r="P51" i="107" s="1"/>
  <c r="J397" i="98"/>
  <c r="I397" i="98"/>
  <c r="H397" i="98"/>
  <c r="E51" i="111"/>
  <c r="E50" i="110" s="1"/>
  <c r="D34" i="107"/>
  <c r="E34" i="111"/>
  <c r="F10" i="107"/>
  <c r="G10" i="111"/>
  <c r="H38" i="107"/>
  <c r="I38" i="111"/>
  <c r="J4" i="107"/>
  <c r="V4" i="107" s="1"/>
  <c r="H15" i="97"/>
  <c r="I15" i="97"/>
  <c r="J15" i="97"/>
  <c r="K4" i="111"/>
  <c r="K3" i="110" s="1"/>
  <c r="G51" i="107"/>
  <c r="S51" i="107" s="1"/>
  <c r="H400" i="98"/>
  <c r="J400" i="98"/>
  <c r="I400" i="98"/>
  <c r="H51" i="111"/>
  <c r="H50" i="110" s="1"/>
  <c r="E32" i="107"/>
  <c r="Q32" i="107" s="1"/>
  <c r="H10" i="98"/>
  <c r="I10" i="98"/>
  <c r="J10" i="98"/>
  <c r="F32" i="111"/>
  <c r="F31" i="110" s="1"/>
  <c r="C45" i="107"/>
  <c r="O45" i="107" s="1"/>
  <c r="H270" i="98"/>
  <c r="J270" i="98"/>
  <c r="I270" i="98"/>
  <c r="C45" i="111"/>
  <c r="C44" i="110" s="1"/>
  <c r="J45" i="107"/>
  <c r="V45" i="107" s="1"/>
  <c r="J278" i="98"/>
  <c r="H278" i="98"/>
  <c r="I278" i="98"/>
  <c r="K45" i="111"/>
  <c r="K44" i="110" s="1"/>
  <c r="J47" i="107"/>
  <c r="V47" i="107" s="1"/>
  <c r="H318" i="98"/>
  <c r="J318" i="98"/>
  <c r="I318" i="98"/>
  <c r="K47" i="111"/>
  <c r="K46" i="110" s="1"/>
  <c r="E37" i="107"/>
  <c r="F37" i="111"/>
  <c r="D38" i="107"/>
  <c r="E38" i="111"/>
  <c r="E39" i="107"/>
  <c r="F39" i="111"/>
  <c r="D39" i="107"/>
  <c r="E39" i="111"/>
  <c r="H6" i="107"/>
  <c r="I6" i="111"/>
  <c r="K4" i="107"/>
  <c r="W4" i="107" s="1"/>
  <c r="I16" i="97"/>
  <c r="H16" i="97"/>
  <c r="J16" i="97"/>
  <c r="L4" i="111"/>
  <c r="L3" i="110" s="1"/>
  <c r="E7" i="107"/>
  <c r="F7" i="111"/>
  <c r="G33" i="107"/>
  <c r="S33" i="107" s="1"/>
  <c r="J31" i="98"/>
  <c r="I31" i="98"/>
  <c r="H31" i="98"/>
  <c r="H33" i="111"/>
  <c r="H32" i="110" s="1"/>
  <c r="I315" i="98"/>
  <c r="J315" i="98"/>
  <c r="H315" i="98"/>
  <c r="H47" i="111"/>
  <c r="H46" i="110" s="1"/>
  <c r="J40" i="107"/>
  <c r="K40" i="111"/>
  <c r="G32" i="107"/>
  <c r="S32" i="107" s="1"/>
  <c r="H12" i="98"/>
  <c r="I12" i="98"/>
  <c r="J12" i="98"/>
  <c r="H32" i="111"/>
  <c r="H31" i="110" s="1"/>
  <c r="G37" i="107"/>
  <c r="H37" i="111"/>
  <c r="F37" i="107"/>
  <c r="G37" i="111"/>
  <c r="H396" i="98"/>
  <c r="I396" i="98"/>
  <c r="J396" i="98"/>
  <c r="E33" i="107"/>
  <c r="Q33" i="107" s="1"/>
  <c r="J29" i="98"/>
  <c r="I29" i="98"/>
  <c r="H29" i="98"/>
  <c r="F33" i="111"/>
  <c r="F32" i="110" s="1"/>
  <c r="E5" i="107"/>
  <c r="Q5" i="107" s="1"/>
  <c r="H31" i="97"/>
  <c r="J31" i="97"/>
  <c r="I31" i="97"/>
  <c r="F5" i="111"/>
  <c r="F4" i="110" s="1"/>
  <c r="K32" i="107"/>
  <c r="W32" i="107" s="1"/>
  <c r="H16" i="98"/>
  <c r="I16" i="98"/>
  <c r="J16" i="98"/>
  <c r="L32" i="111"/>
  <c r="L31" i="110" s="1"/>
  <c r="J6" i="107"/>
  <c r="K6" i="111"/>
  <c r="K37" i="107"/>
  <c r="L37" i="111"/>
  <c r="H35" i="107"/>
  <c r="I35" i="111"/>
  <c r="H41" i="107"/>
  <c r="I41" i="111"/>
  <c r="H4" i="107"/>
  <c r="T4" i="107" s="1"/>
  <c r="H13" i="97"/>
  <c r="I13" i="97"/>
  <c r="J13" i="97"/>
  <c r="I4" i="111"/>
  <c r="I3" i="110" s="1"/>
  <c r="K7" i="107"/>
  <c r="L7" i="111"/>
  <c r="C51" i="107"/>
  <c r="O51" i="107" s="1"/>
  <c r="H395" i="98"/>
  <c r="J395" i="98"/>
  <c r="I395" i="98"/>
  <c r="C51" i="111"/>
  <c r="C50" i="110" s="1"/>
  <c r="H398" i="98"/>
  <c r="J398" i="98"/>
  <c r="I398" i="98"/>
  <c r="F51" i="111"/>
  <c r="F50" i="110" s="1"/>
  <c r="D11" i="107"/>
  <c r="E11" i="111"/>
  <c r="F47" i="107"/>
  <c r="R47" i="107" s="1"/>
  <c r="J314" i="98"/>
  <c r="I314" i="98"/>
  <c r="H314" i="98"/>
  <c r="G47" i="111"/>
  <c r="G46" i="110" s="1"/>
  <c r="I4" i="107"/>
  <c r="U4" i="107" s="1"/>
  <c r="J14" i="97"/>
  <c r="H14" i="97"/>
  <c r="I14" i="97"/>
  <c r="J4" i="111"/>
  <c r="J3" i="110" s="1"/>
  <c r="I33" i="107"/>
  <c r="U33" i="107" s="1"/>
  <c r="H33" i="98"/>
  <c r="J33" i="98"/>
  <c r="I33" i="98"/>
  <c r="J33" i="111"/>
  <c r="J32" i="110" s="1"/>
  <c r="I38" i="107"/>
  <c r="J38" i="111"/>
  <c r="J39" i="107"/>
  <c r="K39" i="111"/>
  <c r="E10" i="107"/>
  <c r="F10" i="111"/>
  <c r="G6" i="107"/>
  <c r="H6" i="111"/>
  <c r="D33" i="107"/>
  <c r="P33" i="107" s="1"/>
  <c r="H28" i="98"/>
  <c r="I28" i="98"/>
  <c r="J28" i="98"/>
  <c r="E33" i="111"/>
  <c r="E32" i="110" s="1"/>
  <c r="I11" i="107"/>
  <c r="J11" i="111"/>
  <c r="E38" i="107"/>
  <c r="F38" i="111"/>
  <c r="J7" i="97"/>
  <c r="H7" i="97"/>
  <c r="I7" i="97"/>
  <c r="C4" i="111"/>
  <c r="C3" i="110" s="1"/>
  <c r="J5" i="107"/>
  <c r="V5" i="107" s="1"/>
  <c r="J36" i="97"/>
  <c r="I36" i="97"/>
  <c r="H36" i="97"/>
  <c r="K5" i="111"/>
  <c r="K4" i="110" s="1"/>
  <c r="K5" i="107"/>
  <c r="W5" i="107" s="1"/>
  <c r="H37" i="97"/>
  <c r="J37" i="97"/>
  <c r="I37" i="97"/>
  <c r="L5" i="111"/>
  <c r="L4" i="110" s="1"/>
  <c r="E35" i="107"/>
  <c r="F35" i="111"/>
  <c r="K39" i="107"/>
  <c r="L39" i="111"/>
  <c r="H36" i="107"/>
  <c r="I36" i="111"/>
  <c r="C11" i="107"/>
  <c r="C11" i="111"/>
  <c r="K34" i="107"/>
  <c r="L34" i="111"/>
  <c r="C10" i="107"/>
  <c r="C10" i="111"/>
  <c r="H11" i="107"/>
  <c r="I11" i="111"/>
  <c r="G39" i="107"/>
  <c r="H39" i="111"/>
  <c r="D47" i="107"/>
  <c r="P47" i="107" s="1"/>
  <c r="J312" i="98"/>
  <c r="I312" i="98"/>
  <c r="H312" i="98"/>
  <c r="E47" i="111"/>
  <c r="E46" i="110" s="1"/>
  <c r="K33" i="107"/>
  <c r="W33" i="107" s="1"/>
  <c r="I35" i="98"/>
  <c r="J35" i="98"/>
  <c r="H35" i="98"/>
  <c r="L33" i="111"/>
  <c r="L32" i="110" s="1"/>
  <c r="D32" i="107"/>
  <c r="P32" i="107" s="1"/>
  <c r="J9" i="98"/>
  <c r="H9" i="98"/>
  <c r="I9" i="98"/>
  <c r="E32" i="111"/>
  <c r="E31" i="110" s="1"/>
  <c r="H32" i="107"/>
  <c r="T32" i="107" s="1"/>
  <c r="H13" i="98"/>
  <c r="I13" i="98"/>
  <c r="J13" i="98"/>
  <c r="I32" i="111"/>
  <c r="I31" i="110" s="1"/>
  <c r="G7" i="107"/>
  <c r="H7" i="111"/>
  <c r="D5" i="107"/>
  <c r="P5" i="107" s="1"/>
  <c r="J30" i="97"/>
  <c r="I30" i="97"/>
  <c r="H30" i="97"/>
  <c r="E5" i="111"/>
  <c r="E4" i="110" s="1"/>
  <c r="K38" i="107"/>
  <c r="L38" i="111"/>
  <c r="C47" i="107"/>
  <c r="O47" i="107" s="1"/>
  <c r="J310" i="98"/>
  <c r="I310" i="98"/>
  <c r="H310" i="98"/>
  <c r="C47" i="111"/>
  <c r="C46" i="110" s="1"/>
  <c r="F36" i="107"/>
  <c r="G36" i="111"/>
  <c r="I35" i="107"/>
  <c r="J35" i="111"/>
  <c r="J33" i="107"/>
  <c r="V33" i="107" s="1"/>
  <c r="J34" i="98"/>
  <c r="I34" i="98"/>
  <c r="H34" i="98"/>
  <c r="K33" i="111"/>
  <c r="K32" i="110" s="1"/>
  <c r="F11" i="107"/>
  <c r="G11" i="111"/>
  <c r="I6" i="107"/>
  <c r="J6" i="111"/>
  <c r="J311" i="98"/>
  <c r="I311" i="98"/>
  <c r="H311" i="98"/>
  <c r="H51" i="107"/>
  <c r="T51" i="107" s="1"/>
  <c r="J401" i="98"/>
  <c r="I401" i="98"/>
  <c r="H401" i="98"/>
  <c r="I51" i="111"/>
  <c r="I50" i="110" s="1"/>
  <c r="H35" i="97"/>
  <c r="J35" i="97"/>
  <c r="I35" i="97"/>
  <c r="J5" i="111"/>
  <c r="J4" i="110" s="1"/>
  <c r="F41" i="107"/>
  <c r="G41" i="111"/>
  <c r="D7" i="107"/>
  <c r="E7" i="111"/>
  <c r="E40" i="107"/>
  <c r="F40" i="111"/>
  <c r="G5" i="107"/>
  <c r="S5" i="107" s="1"/>
  <c r="H33" i="97"/>
  <c r="J33" i="97"/>
  <c r="I33" i="97"/>
  <c r="H5" i="111"/>
  <c r="H4" i="110" s="1"/>
  <c r="H5" i="107"/>
  <c r="T5" i="107" s="1"/>
  <c r="J34" i="97"/>
  <c r="I34" i="97"/>
  <c r="H34" i="97"/>
  <c r="I5" i="111"/>
  <c r="I4" i="110" s="1"/>
  <c r="J7" i="107"/>
  <c r="K7" i="111"/>
  <c r="F40" i="107"/>
  <c r="G40" i="111"/>
  <c r="H10" i="107"/>
  <c r="I10" i="111"/>
  <c r="I7" i="107"/>
  <c r="J7" i="111"/>
  <c r="F34" i="107"/>
  <c r="G34" i="111"/>
  <c r="H29" i="97"/>
  <c r="J29" i="97"/>
  <c r="I29" i="97"/>
  <c r="G11" i="107"/>
  <c r="H11" i="111"/>
  <c r="F45" i="107"/>
  <c r="R45" i="107" s="1"/>
  <c r="J274" i="98"/>
  <c r="H274" i="98"/>
  <c r="I274" i="98"/>
  <c r="G45" i="111"/>
  <c r="G44" i="110" s="1"/>
  <c r="K40" i="107"/>
  <c r="L40" i="111"/>
  <c r="J37" i="107"/>
  <c r="K37" i="111"/>
  <c r="J10" i="107"/>
  <c r="K10" i="111"/>
  <c r="D6" i="107"/>
  <c r="E6" i="111"/>
  <c r="C34" i="111"/>
  <c r="C6" i="107"/>
  <c r="C6" i="111"/>
  <c r="F38" i="107"/>
  <c r="G38" i="111"/>
  <c r="J277" i="98"/>
  <c r="H277" i="98"/>
  <c r="I277" i="98"/>
  <c r="J45" i="111"/>
  <c r="J44" i="110" s="1"/>
  <c r="C35" i="107"/>
  <c r="C35" i="111"/>
  <c r="I10" i="107"/>
  <c r="J10" i="111"/>
  <c r="F6" i="107"/>
  <c r="G6" i="111"/>
  <c r="E41" i="107"/>
  <c r="F41" i="111"/>
  <c r="C39" i="111"/>
  <c r="F51" i="107"/>
  <c r="R51" i="107" s="1"/>
  <c r="J399" i="98"/>
  <c r="I399" i="98"/>
  <c r="H399" i="98"/>
  <c r="G51" i="111"/>
  <c r="G50" i="110" s="1"/>
  <c r="D41" i="107"/>
  <c r="E41" i="111"/>
  <c r="E34" i="107"/>
  <c r="F34" i="111"/>
  <c r="C38" i="111"/>
  <c r="K36" i="107"/>
  <c r="L36" i="111"/>
  <c r="F39" i="107"/>
  <c r="G39" i="111"/>
  <c r="C7" i="107"/>
  <c r="C7" i="111"/>
  <c r="K51" i="107"/>
  <c r="W51" i="107" s="1"/>
  <c r="J404" i="98"/>
  <c r="I404" i="98"/>
  <c r="H404" i="98"/>
  <c r="L51" i="111"/>
  <c r="L50" i="110" s="1"/>
  <c r="H40" i="107"/>
  <c r="I40" i="111"/>
  <c r="I41" i="107"/>
  <c r="J41" i="111"/>
  <c r="F5" i="107"/>
  <c r="R5" i="107" s="1"/>
  <c r="J32" i="97"/>
  <c r="I32" i="97"/>
  <c r="H32" i="97"/>
  <c r="G5" i="111"/>
  <c r="G4" i="110" s="1"/>
  <c r="I34" i="107"/>
  <c r="J34" i="111"/>
  <c r="G36" i="107"/>
  <c r="H36" i="111"/>
  <c r="I51" i="107"/>
  <c r="U51" i="107" s="1"/>
  <c r="H402" i="98"/>
  <c r="J402" i="98"/>
  <c r="I402" i="98"/>
  <c r="J51" i="111"/>
  <c r="J50" i="110" s="1"/>
  <c r="J28" i="97"/>
  <c r="I28" i="97"/>
  <c r="H28" i="97"/>
  <c r="C5" i="111"/>
  <c r="C4" i="110" s="1"/>
  <c r="G38" i="107"/>
  <c r="H38" i="111"/>
  <c r="E6" i="107"/>
  <c r="F6" i="111"/>
  <c r="I37" i="107"/>
  <c r="J37" i="111"/>
  <c r="E11" i="107"/>
  <c r="F11" i="111"/>
  <c r="F33" i="107"/>
  <c r="R33" i="107" s="1"/>
  <c r="J30" i="98"/>
  <c r="I30" i="98"/>
  <c r="H30" i="98"/>
  <c r="G33" i="111"/>
  <c r="G32" i="110" s="1"/>
  <c r="K10" i="107"/>
  <c r="L10" i="111"/>
  <c r="G10" i="107"/>
  <c r="H10" i="111"/>
  <c r="K6" i="107"/>
  <c r="L6" i="111"/>
  <c r="G4" i="107"/>
  <c r="S4" i="107" s="1"/>
  <c r="H12" i="97"/>
  <c r="I12" i="97"/>
  <c r="J12" i="97"/>
  <c r="H4" i="111"/>
  <c r="H3" i="110" s="1"/>
  <c r="J38" i="107"/>
  <c r="K38" i="111"/>
  <c r="H317" i="98"/>
  <c r="J317" i="98"/>
  <c r="I317" i="98"/>
  <c r="J47" i="111"/>
  <c r="J46" i="110" s="1"/>
  <c r="H37" i="107"/>
  <c r="I37" i="111"/>
  <c r="J35" i="107"/>
  <c r="K35" i="111"/>
  <c r="K47" i="107"/>
  <c r="W47" i="107" s="1"/>
  <c r="J319" i="98"/>
  <c r="I319" i="98"/>
  <c r="H319" i="98"/>
  <c r="L47" i="111"/>
  <c r="L46" i="110" s="1"/>
  <c r="G34" i="107"/>
  <c r="H34" i="111"/>
  <c r="C50" i="107"/>
  <c r="O50" i="107" s="1"/>
  <c r="I373" i="98"/>
  <c r="H373" i="98"/>
  <c r="J373" i="98"/>
  <c r="C50" i="111"/>
  <c r="C49" i="110" s="1"/>
  <c r="E47" i="107"/>
  <c r="Q47" i="107" s="1"/>
  <c r="H313" i="98"/>
  <c r="J313" i="98"/>
  <c r="I313" i="98"/>
  <c r="F47" i="111"/>
  <c r="F46" i="110" s="1"/>
  <c r="H9" i="97"/>
  <c r="I9" i="97"/>
  <c r="J9" i="97"/>
  <c r="E4" i="111"/>
  <c r="E3" i="110" s="1"/>
  <c r="K35" i="107"/>
  <c r="L35" i="111"/>
  <c r="F4" i="107"/>
  <c r="R4" i="107" s="1"/>
  <c r="H11" i="97"/>
  <c r="I11" i="97"/>
  <c r="J11" i="97"/>
  <c r="G4" i="111"/>
  <c r="G3" i="110" s="1"/>
  <c r="H33" i="107"/>
  <c r="T33" i="107" s="1"/>
  <c r="J32" i="98"/>
  <c r="I32" i="98"/>
  <c r="H32" i="98"/>
  <c r="I33" i="111"/>
  <c r="I32" i="110" s="1"/>
  <c r="F35" i="107"/>
  <c r="G35" i="111"/>
  <c r="J10" i="97"/>
  <c r="H10" i="97"/>
  <c r="I10" i="97"/>
  <c r="F4" i="111"/>
  <c r="F3" i="110" s="1"/>
  <c r="C36" i="111"/>
  <c r="J8" i="97"/>
  <c r="I8" i="97"/>
  <c r="H8" i="97"/>
  <c r="D45" i="107"/>
  <c r="P45" i="107" s="1"/>
  <c r="I272" i="98"/>
  <c r="H272" i="98"/>
  <c r="J272" i="98"/>
  <c r="E45" i="111"/>
  <c r="E44" i="110" s="1"/>
  <c r="D35" i="107"/>
  <c r="E35" i="111"/>
  <c r="H34" i="107"/>
  <c r="I34" i="111"/>
  <c r="J32" i="107"/>
  <c r="V32" i="107" s="1"/>
  <c r="J15" i="98"/>
  <c r="H15" i="98"/>
  <c r="I15" i="98"/>
  <c r="K32" i="111"/>
  <c r="K31" i="110" s="1"/>
  <c r="J51" i="107"/>
  <c r="V51" i="107" s="1"/>
  <c r="I403" i="98"/>
  <c r="H403" i="98"/>
  <c r="J403" i="98"/>
  <c r="K51" i="111"/>
  <c r="K50" i="110" s="1"/>
  <c r="D37" i="107"/>
  <c r="E37" i="111"/>
  <c r="J11" i="107"/>
  <c r="K11" i="111"/>
  <c r="J36" i="107"/>
  <c r="K36" i="111"/>
  <c r="F7" i="107"/>
  <c r="G7" i="111"/>
  <c r="H39" i="107"/>
  <c r="I39" i="111"/>
  <c r="E36" i="107"/>
  <c r="F36" i="111"/>
  <c r="D36" i="107"/>
  <c r="E36" i="111"/>
  <c r="H45" i="107"/>
  <c r="T45" i="107" s="1"/>
  <c r="J276" i="98"/>
  <c r="H276" i="98"/>
  <c r="I276" i="98"/>
  <c r="I45" i="111"/>
  <c r="I44" i="110" s="1"/>
  <c r="K11" i="107"/>
  <c r="L11" i="111"/>
  <c r="I32" i="107"/>
  <c r="U32" i="107" s="1"/>
  <c r="H14" i="98"/>
  <c r="I14" i="98"/>
  <c r="J14" i="98"/>
  <c r="J32" i="111"/>
  <c r="J31" i="110" s="1"/>
  <c r="H7" i="107"/>
  <c r="I7" i="111"/>
  <c r="D40" i="107"/>
  <c r="E40" i="111"/>
  <c r="I36" i="107"/>
  <c r="J36" i="111"/>
  <c r="G40" i="107"/>
  <c r="H40" i="111"/>
  <c r="J41" i="107"/>
  <c r="K41" i="111"/>
  <c r="I39" i="107"/>
  <c r="J39" i="111"/>
  <c r="H35" i="111"/>
  <c r="I45" i="107"/>
  <c r="U45" i="107" s="1"/>
  <c r="AP145" i="98"/>
  <c r="C39" i="107"/>
  <c r="AP126" i="98"/>
  <c r="C38" i="107"/>
  <c r="I47" i="107"/>
  <c r="U47" i="107" s="1"/>
  <c r="D4" i="107"/>
  <c r="P4" i="107" s="1"/>
  <c r="AP70" i="98"/>
  <c r="G35" i="107"/>
  <c r="E51" i="107"/>
  <c r="Q51" i="107" s="1"/>
  <c r="E4" i="107"/>
  <c r="Q4" i="107" s="1"/>
  <c r="C4" i="107"/>
  <c r="O4" i="107" s="1"/>
  <c r="G47" i="107"/>
  <c r="S47" i="107" s="1"/>
  <c r="C5" i="107"/>
  <c r="O5" i="107" s="1"/>
  <c r="AP85" i="98"/>
  <c r="C36" i="107"/>
  <c r="AP45" i="98"/>
  <c r="C34" i="107"/>
  <c r="I5" i="107"/>
  <c r="U5" i="107" s="1"/>
  <c r="AP188" i="98"/>
  <c r="AP192" i="98"/>
  <c r="C559" i="97"/>
  <c r="AP190" i="98"/>
  <c r="AP189" i="98"/>
  <c r="AP214" i="98"/>
  <c r="AP193" i="98"/>
  <c r="C478" i="97"/>
  <c r="C274" i="97"/>
  <c r="G186" i="98"/>
  <c r="C418" i="97"/>
  <c r="AP210" i="98"/>
  <c r="AP211" i="98"/>
  <c r="G104" i="98"/>
  <c r="C207" i="98"/>
  <c r="AN207" i="98" s="1"/>
  <c r="AP207" i="98" s="1"/>
  <c r="AN208" i="98"/>
  <c r="AP208" i="98" s="1"/>
  <c r="AP132" i="98"/>
  <c r="C508" i="97"/>
  <c r="C499" i="97" s="1"/>
  <c r="G508" i="97"/>
  <c r="AO211" i="98"/>
  <c r="AP13" i="98"/>
  <c r="AP29" i="98"/>
  <c r="AP212" i="98"/>
  <c r="AP112" i="98"/>
  <c r="AP128" i="98"/>
  <c r="AP168" i="98"/>
  <c r="C228" i="98"/>
  <c r="G228" i="98"/>
  <c r="D43" i="111" s="1"/>
  <c r="B227" i="98"/>
  <c r="AM228" i="98"/>
  <c r="C456" i="97"/>
  <c r="C436" i="97"/>
  <c r="AP129" i="98"/>
  <c r="AP11" i="98"/>
  <c r="G529" i="97"/>
  <c r="C529" i="97"/>
  <c r="C520" i="97" s="1"/>
  <c r="C230" i="98"/>
  <c r="AN230" i="98" s="1"/>
  <c r="AM230" i="98"/>
  <c r="G230" i="98"/>
  <c r="AP154" i="98"/>
  <c r="C253" i="97"/>
  <c r="C186" i="98"/>
  <c r="AN186" i="98" s="1"/>
  <c r="AP186" i="98" s="1"/>
  <c r="AN187" i="98"/>
  <c r="AP187" i="98" s="1"/>
  <c r="C395" i="98"/>
  <c r="C235" i="98"/>
  <c r="AN235" i="98" s="1"/>
  <c r="AM235" i="98"/>
  <c r="G235" i="98"/>
  <c r="AO188" i="98"/>
  <c r="AP93" i="98"/>
  <c r="AP54" i="98"/>
  <c r="AP68" i="98"/>
  <c r="C250" i="98"/>
  <c r="AN250" i="98" s="1"/>
  <c r="AM250" i="98"/>
  <c r="G250" i="98"/>
  <c r="AO209" i="98"/>
  <c r="AP90" i="98"/>
  <c r="C234" i="98"/>
  <c r="AN234" i="98" s="1"/>
  <c r="AM234" i="98"/>
  <c r="G234" i="98"/>
  <c r="C255" i="98"/>
  <c r="AN255" i="98" s="1"/>
  <c r="AM255" i="98"/>
  <c r="G255" i="98"/>
  <c r="AP171" i="98"/>
  <c r="AO215" i="98"/>
  <c r="AP72" i="98"/>
  <c r="AP151" i="98"/>
  <c r="AP65" i="98"/>
  <c r="AP150" i="98"/>
  <c r="AP173" i="98"/>
  <c r="G46" i="98"/>
  <c r="D34" i="111" s="1"/>
  <c r="C45" i="98"/>
  <c r="AN45" i="98" s="1"/>
  <c r="AN46" i="98"/>
  <c r="AQ46" i="98" s="1"/>
  <c r="AO210" i="98"/>
  <c r="AN66" i="98"/>
  <c r="AQ66" i="98" s="1"/>
  <c r="G66" i="98"/>
  <c r="D35" i="111" s="1"/>
  <c r="C65" i="98"/>
  <c r="AN65" i="98" s="1"/>
  <c r="AP209" i="98"/>
  <c r="C375" i="97"/>
  <c r="C254" i="98"/>
  <c r="AN254" i="98" s="1"/>
  <c r="AM254" i="98"/>
  <c r="G254" i="98"/>
  <c r="G146" i="98"/>
  <c r="D39" i="111" s="1"/>
  <c r="AN146" i="98"/>
  <c r="AQ146" i="98" s="1"/>
  <c r="C145" i="98"/>
  <c r="AN145" i="98" s="1"/>
  <c r="C354" i="97"/>
  <c r="AP191" i="98"/>
  <c r="AP67" i="98"/>
  <c r="AP147" i="98"/>
  <c r="C315" i="97"/>
  <c r="C253" i="98"/>
  <c r="AN253" i="98" s="1"/>
  <c r="AM253" i="98"/>
  <c r="G253" i="98"/>
  <c r="G207" i="98"/>
  <c r="C295" i="97"/>
  <c r="AP169" i="98"/>
  <c r="AP12" i="98"/>
  <c r="AP87" i="98"/>
  <c r="AP111" i="98"/>
  <c r="AP167" i="98"/>
  <c r="AP50" i="98"/>
  <c r="AP71" i="98"/>
  <c r="AN127" i="98"/>
  <c r="G127" i="98"/>
  <c r="D38" i="111" s="1"/>
  <c r="C126" i="98"/>
  <c r="AN126" i="98" s="1"/>
  <c r="AP94" i="98"/>
  <c r="AP51" i="98"/>
  <c r="C233" i="98"/>
  <c r="AN233" i="98" s="1"/>
  <c r="AM233" i="98"/>
  <c r="G233" i="98"/>
  <c r="AP34" i="98"/>
  <c r="AP134" i="98"/>
  <c r="AP32" i="98"/>
  <c r="C231" i="98"/>
  <c r="AN231" i="98" s="1"/>
  <c r="AM231" i="98"/>
  <c r="G231" i="98"/>
  <c r="C310" i="98"/>
  <c r="C67" i="97"/>
  <c r="AP33" i="98"/>
  <c r="C252" i="98"/>
  <c r="AN252" i="98" s="1"/>
  <c r="AM252" i="98"/>
  <c r="G252" i="98"/>
  <c r="AP108" i="98"/>
  <c r="C251" i="98"/>
  <c r="AN251" i="98" s="1"/>
  <c r="AM251" i="98"/>
  <c r="G251" i="98"/>
  <c r="AP135" i="98"/>
  <c r="C149" i="97"/>
  <c r="AP48" i="98"/>
  <c r="AP148" i="98"/>
  <c r="AM165" i="98"/>
  <c r="G165" i="98"/>
  <c r="AP170" i="98"/>
  <c r="C130" i="97"/>
  <c r="C232" i="98"/>
  <c r="AN232" i="98" s="1"/>
  <c r="AM232" i="98"/>
  <c r="G232" i="98"/>
  <c r="B520" i="97"/>
  <c r="G520" i="97" s="1"/>
  <c r="C212" i="97"/>
  <c r="AO190" i="98"/>
  <c r="G27" i="98"/>
  <c r="D33" i="111" s="1"/>
  <c r="D32" i="110" s="1"/>
  <c r="C26" i="98"/>
  <c r="AM27" i="98"/>
  <c r="C236" i="98"/>
  <c r="AN236" i="98" s="1"/>
  <c r="AM236" i="98"/>
  <c r="G236" i="98"/>
  <c r="G166" i="98"/>
  <c r="D40" i="111" s="1"/>
  <c r="AN166" i="98"/>
  <c r="C165" i="98"/>
  <c r="AN165" i="98" s="1"/>
  <c r="C7" i="98"/>
  <c r="AM8" i="98"/>
  <c r="G8" i="98"/>
  <c r="D32" i="111" s="1"/>
  <c r="D31" i="110" s="1"/>
  <c r="AO192" i="98"/>
  <c r="AN105" i="98"/>
  <c r="AQ105" i="98" s="1"/>
  <c r="G105" i="98"/>
  <c r="D37" i="111" s="1"/>
  <c r="C104" i="98"/>
  <c r="AN104" i="98" s="1"/>
  <c r="C28" i="97"/>
  <c r="AP31" i="98"/>
  <c r="AP88" i="98"/>
  <c r="AP10" i="98"/>
  <c r="AP195" i="98"/>
  <c r="AN86" i="98"/>
  <c r="AQ86" i="98" s="1"/>
  <c r="G86" i="98"/>
  <c r="D36" i="111" s="1"/>
  <c r="C85" i="98"/>
  <c r="AN85" i="98" s="1"/>
  <c r="AO208" i="98"/>
  <c r="AP15" i="98"/>
  <c r="AP131" i="98"/>
  <c r="AP153" i="98"/>
  <c r="AO189" i="98"/>
  <c r="AP69" i="98"/>
  <c r="AP92" i="98"/>
  <c r="C256" i="98"/>
  <c r="AN256" i="98" s="1"/>
  <c r="AM256" i="98"/>
  <c r="G256" i="98"/>
  <c r="AO193" i="98"/>
  <c r="AP149" i="98"/>
  <c r="AP9" i="98"/>
  <c r="G273" i="98"/>
  <c r="AP53" i="98"/>
  <c r="AP30" i="98"/>
  <c r="AP109" i="98"/>
  <c r="AP107" i="98"/>
  <c r="AP28" i="98"/>
  <c r="AO216" i="98"/>
  <c r="C45" i="97"/>
  <c r="AP74" i="98"/>
  <c r="C229" i="98"/>
  <c r="AN229" i="98" s="1"/>
  <c r="AM229" i="98"/>
  <c r="G229" i="98"/>
  <c r="AO191" i="98"/>
  <c r="C543" i="97"/>
  <c r="AP174" i="98"/>
  <c r="AP110" i="98"/>
  <c r="AP52" i="98"/>
  <c r="AP14" i="98"/>
  <c r="C7" i="97"/>
  <c r="AP91" i="98"/>
  <c r="AO213" i="98"/>
  <c r="AP73" i="98"/>
  <c r="AP113" i="98"/>
  <c r="C373" i="98"/>
  <c r="AO194" i="98"/>
  <c r="AP106" i="98"/>
  <c r="AP130" i="98"/>
  <c r="C249" i="98"/>
  <c r="AN249" i="98" s="1"/>
  <c r="AM249" i="98"/>
  <c r="G249" i="98"/>
  <c r="AP47" i="98"/>
  <c r="AP133" i="98"/>
  <c r="C396" i="97"/>
  <c r="AO187" i="98"/>
  <c r="AO212" i="98"/>
  <c r="AP213" i="98"/>
  <c r="AP89" i="98"/>
  <c r="C248" i="98"/>
  <c r="B247" i="98"/>
  <c r="G248" i="98"/>
  <c r="D44" i="111" s="1"/>
  <c r="AM248" i="98"/>
  <c r="AP49" i="98"/>
  <c r="AP215" i="98"/>
  <c r="AP216" i="98"/>
  <c r="AP194" i="98"/>
  <c r="AP152" i="98"/>
  <c r="J43" i="107" l="1"/>
  <c r="K43" i="111"/>
  <c r="K44" i="107"/>
  <c r="L44" i="111"/>
  <c r="F44" i="107"/>
  <c r="G44" i="111"/>
  <c r="G43" i="107"/>
  <c r="H43" i="111"/>
  <c r="G44" i="107"/>
  <c r="H44" i="111"/>
  <c r="E43" i="107"/>
  <c r="F43" i="111"/>
  <c r="J44" i="107"/>
  <c r="K44" i="111"/>
  <c r="H43" i="107"/>
  <c r="I43" i="111"/>
  <c r="K43" i="107"/>
  <c r="L43" i="111"/>
  <c r="D44" i="107"/>
  <c r="E44" i="111"/>
  <c r="C37" i="111"/>
  <c r="I43" i="107"/>
  <c r="J43" i="111"/>
  <c r="C42" i="107"/>
  <c r="C42" i="111"/>
  <c r="D43" i="107"/>
  <c r="E43" i="111"/>
  <c r="C40" i="107"/>
  <c r="C40" i="111"/>
  <c r="C41" i="111"/>
  <c r="H273" i="98"/>
  <c r="J273" i="98"/>
  <c r="I273" i="98"/>
  <c r="F45" i="111"/>
  <c r="F44" i="110" s="1"/>
  <c r="I44" i="107"/>
  <c r="J44" i="111"/>
  <c r="J27" i="98"/>
  <c r="H27" i="98"/>
  <c r="I27" i="98"/>
  <c r="H44" i="107"/>
  <c r="I44" i="111"/>
  <c r="J8" i="98"/>
  <c r="I8" i="98"/>
  <c r="F43" i="107"/>
  <c r="G43" i="111"/>
  <c r="E44" i="107"/>
  <c r="F44" i="111"/>
  <c r="AQ145" i="98"/>
  <c r="AQ45" i="98"/>
  <c r="AQ85" i="98"/>
  <c r="AO186" i="98"/>
  <c r="C41" i="107"/>
  <c r="E45" i="107"/>
  <c r="Q45" i="107" s="1"/>
  <c r="AP104" i="98"/>
  <c r="AQ104" i="98" s="1"/>
  <c r="C37" i="107"/>
  <c r="AP249" i="98"/>
  <c r="AP231" i="98"/>
  <c r="AP251" i="98"/>
  <c r="AP233" i="98"/>
  <c r="AP235" i="98"/>
  <c r="AP250" i="98"/>
  <c r="AP105" i="98"/>
  <c r="AO248" i="98"/>
  <c r="AM247" i="98"/>
  <c r="G247" i="98"/>
  <c r="AP8" i="98"/>
  <c r="H8" i="98"/>
  <c r="AP165" i="98"/>
  <c r="AO251" i="98"/>
  <c r="AO255" i="98"/>
  <c r="AO232" i="98"/>
  <c r="C247" i="98"/>
  <c r="AN247" i="98" s="1"/>
  <c r="AN248" i="98"/>
  <c r="AP248" i="98" s="1"/>
  <c r="AP166" i="98"/>
  <c r="AP232" i="98"/>
  <c r="AP66" i="98"/>
  <c r="AQ65" i="98"/>
  <c r="AP255" i="98"/>
  <c r="AP86" i="98"/>
  <c r="AO236" i="98"/>
  <c r="AO250" i="98"/>
  <c r="AO229" i="98"/>
  <c r="AP229" i="98"/>
  <c r="AO256" i="98"/>
  <c r="AP236" i="98"/>
  <c r="AO207" i="98"/>
  <c r="AO234" i="98"/>
  <c r="AO230" i="98"/>
  <c r="AP256" i="98"/>
  <c r="AO231" i="98"/>
  <c r="AO233" i="98"/>
  <c r="AP127" i="98"/>
  <c r="AO253" i="98"/>
  <c r="AP234" i="98"/>
  <c r="AP230" i="98"/>
  <c r="AP253" i="98"/>
  <c r="AP146" i="98"/>
  <c r="AP46" i="98"/>
  <c r="AM26" i="98"/>
  <c r="G26" i="98"/>
  <c r="AO252" i="98"/>
  <c r="AM7" i="98"/>
  <c r="G7" i="98"/>
  <c r="AP27" i="98"/>
  <c r="AP252" i="98"/>
  <c r="AO254" i="98"/>
  <c r="AO235" i="98"/>
  <c r="AM227" i="98"/>
  <c r="G227" i="98"/>
  <c r="AO249" i="98"/>
  <c r="AO228" i="98"/>
  <c r="AP254" i="98"/>
  <c r="AN228" i="98"/>
  <c r="AP228" i="98" s="1"/>
  <c r="C227" i="98"/>
  <c r="AN227" i="98" s="1"/>
  <c r="C43" i="107" l="1"/>
  <c r="C43" i="111"/>
  <c r="I7" i="98"/>
  <c r="J7" i="98"/>
  <c r="C32" i="111"/>
  <c r="C31" i="110" s="1"/>
  <c r="C44" i="107"/>
  <c r="C44" i="111"/>
  <c r="C33" i="107"/>
  <c r="O33" i="107" s="1"/>
  <c r="I26" i="98"/>
  <c r="J26" i="98"/>
  <c r="C33" i="111"/>
  <c r="C32" i="110" s="1"/>
  <c r="H7" i="98"/>
  <c r="C32" i="107"/>
  <c r="O32" i="107" s="1"/>
  <c r="AP247" i="98"/>
  <c r="AP227" i="98"/>
  <c r="AO247" i="98"/>
  <c r="AO227" i="98"/>
  <c r="H26" i="98"/>
  <c r="AP26" i="98"/>
  <c r="AP7" i="98"/>
  <c r="H44" i="86" l="1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BF3" i="85" l="1"/>
  <c r="B2" i="85"/>
  <c r="B2" i="82" l="1"/>
  <c r="B2" i="81"/>
  <c r="B2" i="80"/>
  <c r="B2" i="79"/>
  <c r="B2" i="78"/>
  <c r="B2" i="77"/>
  <c r="B2" i="76"/>
  <c r="B2" i="75"/>
  <c r="B2" i="74"/>
  <c r="BE3" i="72"/>
  <c r="BD3" i="72"/>
  <c r="BC3" i="72"/>
  <c r="BB3" i="72"/>
  <c r="BA3" i="72"/>
  <c r="AZ3" i="72"/>
  <c r="AY3" i="72"/>
  <c r="AX3" i="72"/>
  <c r="AW3" i="72"/>
  <c r="AV3" i="72"/>
  <c r="B2" i="72"/>
  <c r="B2" i="71"/>
  <c r="C15" i="41" l="1"/>
  <c r="B17" i="41" l="1"/>
  <c r="B18" i="41"/>
  <c r="B19" i="41"/>
  <c r="B20" i="41"/>
  <c r="B21" i="41"/>
  <c r="B22" i="41"/>
  <c r="B23" i="41"/>
  <c r="B24" i="41"/>
  <c r="B16" i="41"/>
  <c r="A171" i="97" l="1"/>
  <c r="A234" i="97" s="1"/>
  <c r="A192" i="97"/>
  <c r="A179" i="97"/>
  <c r="A242" i="97" s="1"/>
  <c r="A200" i="97"/>
  <c r="A117" i="97"/>
  <c r="A96" i="97"/>
  <c r="A178" i="97"/>
  <c r="A241" i="97" s="1"/>
  <c r="A199" i="97"/>
  <c r="A116" i="97"/>
  <c r="A95" i="97"/>
  <c r="A177" i="97"/>
  <c r="A240" i="97" s="1"/>
  <c r="A198" i="97"/>
  <c r="A115" i="97"/>
  <c r="A94" i="97"/>
  <c r="A176" i="97"/>
  <c r="A239" i="97" s="1"/>
  <c r="A197" i="97"/>
  <c r="A114" i="97"/>
  <c r="A93" i="97"/>
  <c r="A92" i="97"/>
  <c r="A175" i="97"/>
  <c r="A238" i="97" s="1"/>
  <c r="A196" i="97"/>
  <c r="A113" i="97"/>
  <c r="A195" i="97"/>
  <c r="A91" i="97"/>
  <c r="A174" i="97"/>
  <c r="A237" i="97" s="1"/>
  <c r="A112" i="97"/>
  <c r="A111" i="97"/>
  <c r="A194" i="97"/>
  <c r="A90" i="97"/>
  <c r="A173" i="97"/>
  <c r="A236" i="97" s="1"/>
  <c r="A110" i="97"/>
  <c r="A193" i="97"/>
  <c r="A89" i="97"/>
  <c r="A172" i="97"/>
  <c r="A235" i="97" s="1"/>
  <c r="A489" i="98"/>
  <c r="A446" i="98"/>
  <c r="A467" i="98"/>
  <c r="A464" i="98"/>
  <c r="A486" i="98"/>
  <c r="A443" i="98"/>
  <c r="A442" i="98"/>
  <c r="A485" i="98"/>
  <c r="A463" i="98"/>
  <c r="A440" i="98"/>
  <c r="A483" i="98"/>
  <c r="A461" i="98"/>
  <c r="A469" i="98"/>
  <c r="A491" i="98"/>
  <c r="A448" i="98"/>
  <c r="A490" i="98"/>
  <c r="A468" i="98"/>
  <c r="A447" i="98"/>
  <c r="A488" i="98"/>
  <c r="A445" i="98"/>
  <c r="A466" i="98"/>
  <c r="A465" i="98"/>
  <c r="A487" i="98"/>
  <c r="A444" i="98"/>
  <c r="A441" i="98"/>
  <c r="A484" i="98"/>
  <c r="A462" i="98"/>
  <c r="A130" i="98"/>
  <c r="AL130" i="98" s="1"/>
  <c r="A69" i="98"/>
  <c r="AL69" i="98" s="1"/>
  <c r="A89" i="98"/>
  <c r="AL89" i="98" s="1"/>
  <c r="A11" i="98"/>
  <c r="AL11" i="98" s="1"/>
  <c r="A30" i="98"/>
  <c r="AL30" i="98" s="1"/>
  <c r="A314" i="98"/>
  <c r="A211" i="98"/>
  <c r="AL211" i="98" s="1"/>
  <c r="A149" i="98"/>
  <c r="AL149" i="98" s="1"/>
  <c r="A377" i="98"/>
  <c r="A231" i="98"/>
  <c r="AL231" i="98" s="1"/>
  <c r="A399" i="98"/>
  <c r="A274" i="98"/>
  <c r="A190" i="98"/>
  <c r="AL190" i="98" s="1"/>
  <c r="A169" i="98"/>
  <c r="AL169" i="98" s="1"/>
  <c r="A49" i="98"/>
  <c r="AL49" i="98" s="1"/>
  <c r="A251" i="98"/>
  <c r="AL251" i="98" s="1"/>
  <c r="A108" i="98"/>
  <c r="AL108" i="98" s="1"/>
  <c r="A134" i="97"/>
  <c r="A32" i="97"/>
  <c r="A49" i="97" s="1"/>
  <c r="A71" i="97" s="1"/>
  <c r="A153" i="97"/>
  <c r="A216" i="97" s="1"/>
  <c r="A11" i="97"/>
  <c r="A66" i="98"/>
  <c r="AL66" i="98" s="1"/>
  <c r="A311" i="98"/>
  <c r="A208" i="98"/>
  <c r="AL208" i="98" s="1"/>
  <c r="A46" i="98"/>
  <c r="AL46" i="98" s="1"/>
  <c r="A127" i="98"/>
  <c r="AL127" i="98" s="1"/>
  <c r="A271" i="98"/>
  <c r="A187" i="98"/>
  <c r="AL187" i="98" s="1"/>
  <c r="A8" i="98"/>
  <c r="AL8" i="98" s="1"/>
  <c r="A105" i="98"/>
  <c r="AL105" i="98" s="1"/>
  <c r="A374" i="98"/>
  <c r="A396" i="98"/>
  <c r="A27" i="98"/>
  <c r="AL27" i="98" s="1"/>
  <c r="A86" i="98"/>
  <c r="AL86" i="98" s="1"/>
  <c r="A248" i="98"/>
  <c r="AL248" i="98" s="1"/>
  <c r="A166" i="98"/>
  <c r="AL166" i="98" s="1"/>
  <c r="A146" i="98"/>
  <c r="AL146" i="98" s="1"/>
  <c r="A228" i="98"/>
  <c r="AL228" i="98" s="1"/>
  <c r="A150" i="97"/>
  <c r="A213" i="97" s="1"/>
  <c r="A8" i="97"/>
  <c r="A29" i="97"/>
  <c r="A153" i="98"/>
  <c r="AL153" i="98" s="1"/>
  <c r="A93" i="98"/>
  <c r="AL93" i="98" s="1"/>
  <c r="A34" i="98"/>
  <c r="AL34" i="98" s="1"/>
  <c r="A403" i="98"/>
  <c r="A173" i="98"/>
  <c r="AL173" i="98" s="1"/>
  <c r="A53" i="98"/>
  <c r="A381" i="98"/>
  <c r="A235" i="98"/>
  <c r="AL235" i="98" s="1"/>
  <c r="A112" i="98"/>
  <c r="AL112" i="98" s="1"/>
  <c r="A255" i="98"/>
  <c r="AL255" i="98" s="1"/>
  <c r="A215" i="98"/>
  <c r="AL215" i="98" s="1"/>
  <c r="A134" i="98"/>
  <c r="AL134" i="98" s="1"/>
  <c r="A194" i="98"/>
  <c r="AL194" i="98" s="1"/>
  <c r="A15" i="98"/>
  <c r="AL15" i="98" s="1"/>
  <c r="A278" i="98"/>
  <c r="A73" i="98"/>
  <c r="AL73" i="98" s="1"/>
  <c r="A318" i="98"/>
  <c r="A36" i="97"/>
  <c r="A53" i="97" s="1"/>
  <c r="A75" i="97" s="1"/>
  <c r="A15" i="97"/>
  <c r="A157" i="97"/>
  <c r="A220" i="97" s="1"/>
  <c r="A138" i="97"/>
  <c r="A273" i="98"/>
  <c r="A189" i="98"/>
  <c r="AL189" i="98" s="1"/>
  <c r="A29" i="98"/>
  <c r="AL29" i="98" s="1"/>
  <c r="A129" i="98"/>
  <c r="AL129" i="98" s="1"/>
  <c r="A68" i="98"/>
  <c r="AL68" i="98" s="1"/>
  <c r="A148" i="98"/>
  <c r="AL148" i="98" s="1"/>
  <c r="A10" i="98"/>
  <c r="AL10" i="98" s="1"/>
  <c r="A88" i="98"/>
  <c r="AL88" i="98" s="1"/>
  <c r="A313" i="98"/>
  <c r="A210" i="98"/>
  <c r="AL210" i="98" s="1"/>
  <c r="A230" i="98"/>
  <c r="AL230" i="98" s="1"/>
  <c r="A168" i="98"/>
  <c r="AL168" i="98" s="1"/>
  <c r="A48" i="98"/>
  <c r="AL48" i="98" s="1"/>
  <c r="A376" i="98"/>
  <c r="A250" i="98"/>
  <c r="AL250" i="98" s="1"/>
  <c r="A398" i="98"/>
  <c r="A107" i="98"/>
  <c r="AL107" i="98" s="1"/>
  <c r="A31" i="97"/>
  <c r="A48" i="97" s="1"/>
  <c r="A70" i="97" s="1"/>
  <c r="A133" i="97"/>
  <c r="A152" i="97"/>
  <c r="A215" i="97" s="1"/>
  <c r="A10" i="97"/>
  <c r="A382" i="98"/>
  <c r="A236" i="98"/>
  <c r="AL236" i="98" s="1"/>
  <c r="A404" i="98"/>
  <c r="A256" i="98"/>
  <c r="AL256" i="98" s="1"/>
  <c r="A174" i="98"/>
  <c r="AL174" i="98" s="1"/>
  <c r="A113" i="98"/>
  <c r="AL113" i="98" s="1"/>
  <c r="A54" i="98"/>
  <c r="AL53" i="98" s="1"/>
  <c r="A279" i="98"/>
  <c r="A135" i="98"/>
  <c r="AL135" i="98" s="1"/>
  <c r="A154" i="98"/>
  <c r="AL154" i="98" s="1"/>
  <c r="A94" i="98"/>
  <c r="AL94" i="98" s="1"/>
  <c r="A35" i="98"/>
  <c r="AL35" i="98" s="1"/>
  <c r="A319" i="98"/>
  <c r="A195" i="98"/>
  <c r="AL195" i="98" s="1"/>
  <c r="A74" i="98"/>
  <c r="AL74" i="98" s="1"/>
  <c r="A16" i="98"/>
  <c r="AL16" i="98" s="1"/>
  <c r="A216" i="98"/>
  <c r="AL216" i="98" s="1"/>
  <c r="A16" i="97"/>
  <c r="A158" i="97"/>
  <c r="A221" i="97" s="1"/>
  <c r="A37" i="97"/>
  <c r="A54" i="97" s="1"/>
  <c r="A76" i="97" s="1"/>
  <c r="A139" i="97"/>
  <c r="A402" i="98"/>
  <c r="A111" i="98"/>
  <c r="AL111" i="98" s="1"/>
  <c r="A152" i="98"/>
  <c r="AL152" i="98" s="1"/>
  <c r="A92" i="98"/>
  <c r="AL92" i="98" s="1"/>
  <c r="A33" i="98"/>
  <c r="AL33" i="98" s="1"/>
  <c r="A254" i="98"/>
  <c r="AL254" i="98" s="1"/>
  <c r="A380" i="98"/>
  <c r="A234" i="98"/>
  <c r="AL234" i="98" s="1"/>
  <c r="A172" i="98"/>
  <c r="AL172" i="98" s="1"/>
  <c r="A52" i="98"/>
  <c r="AL52" i="98" s="1"/>
  <c r="A214" i="98"/>
  <c r="AL214" i="98" s="1"/>
  <c r="A72" i="98"/>
  <c r="AL72" i="98" s="1"/>
  <c r="A317" i="98"/>
  <c r="A277" i="98"/>
  <c r="A193" i="98"/>
  <c r="AL193" i="98" s="1"/>
  <c r="A133" i="98"/>
  <c r="AL133" i="98" s="1"/>
  <c r="A14" i="98"/>
  <c r="AL14" i="98" s="1"/>
  <c r="A156" i="97"/>
  <c r="A219" i="97" s="1"/>
  <c r="A35" i="97"/>
  <c r="A52" i="97" s="1"/>
  <c r="A74" i="97" s="1"/>
  <c r="A14" i="97"/>
  <c r="A137" i="97"/>
  <c r="A316" i="98"/>
  <c r="A213" i="98"/>
  <c r="AL213" i="98" s="1"/>
  <c r="A151" i="98"/>
  <c r="AL151" i="98" s="1"/>
  <c r="A91" i="98"/>
  <c r="AL91" i="98" s="1"/>
  <c r="A32" i="98"/>
  <c r="AL32" i="98" s="1"/>
  <c r="A379" i="98"/>
  <c r="A233" i="98"/>
  <c r="AL233" i="98" s="1"/>
  <c r="A401" i="98"/>
  <c r="A171" i="98"/>
  <c r="AL171" i="98" s="1"/>
  <c r="A110" i="98"/>
  <c r="AL110" i="98" s="1"/>
  <c r="A51" i="98"/>
  <c r="AL51" i="98" s="1"/>
  <c r="A192" i="98"/>
  <c r="AL192" i="98" s="1"/>
  <c r="A253" i="98"/>
  <c r="AL253" i="98" s="1"/>
  <c r="A13" i="98"/>
  <c r="AL13" i="98" s="1"/>
  <c r="A132" i="98"/>
  <c r="AL132" i="98" s="1"/>
  <c r="A71" i="98"/>
  <c r="AL71" i="98" s="1"/>
  <c r="A276" i="98"/>
  <c r="A155" i="97"/>
  <c r="A218" i="97" s="1"/>
  <c r="A34" i="97"/>
  <c r="A51" i="97" s="1"/>
  <c r="A73" i="97" s="1"/>
  <c r="A13" i="97"/>
  <c r="A136" i="97"/>
  <c r="A12" i="98"/>
  <c r="AL12" i="98" s="1"/>
  <c r="A232" i="98"/>
  <c r="AL232" i="98" s="1"/>
  <c r="A315" i="98"/>
  <c r="A212" i="98"/>
  <c r="AL212" i="98" s="1"/>
  <c r="A150" i="98"/>
  <c r="AL150" i="98" s="1"/>
  <c r="A90" i="98"/>
  <c r="AL90" i="98" s="1"/>
  <c r="A31" i="98"/>
  <c r="AL31" i="98" s="1"/>
  <c r="A378" i="98"/>
  <c r="A50" i="98"/>
  <c r="AL50" i="98" s="1"/>
  <c r="A275" i="98"/>
  <c r="A252" i="98"/>
  <c r="AL252" i="98" s="1"/>
  <c r="A131" i="98"/>
  <c r="AL131" i="98" s="1"/>
  <c r="A70" i="98"/>
  <c r="AL70" i="98" s="1"/>
  <c r="A109" i="98"/>
  <c r="AL109" i="98" s="1"/>
  <c r="A191" i="98"/>
  <c r="AL191" i="98" s="1"/>
  <c r="A400" i="98"/>
  <c r="A170" i="98"/>
  <c r="AL170" i="98" s="1"/>
  <c r="A12" i="97"/>
  <c r="A154" i="97"/>
  <c r="A217" i="97" s="1"/>
  <c r="A33" i="97"/>
  <c r="A50" i="97" s="1"/>
  <c r="A72" i="97" s="1"/>
  <c r="A135" i="97"/>
  <c r="A272" i="98"/>
  <c r="A188" i="98"/>
  <c r="AL188" i="98" s="1"/>
  <c r="A312" i="98"/>
  <c r="A209" i="98"/>
  <c r="AL209" i="98" s="1"/>
  <c r="A128" i="98"/>
  <c r="AL128" i="98" s="1"/>
  <c r="A67" i="98"/>
  <c r="AL67" i="98" s="1"/>
  <c r="A9" i="98"/>
  <c r="AL9" i="98" s="1"/>
  <c r="A397" i="98"/>
  <c r="A167" i="98"/>
  <c r="AL167" i="98" s="1"/>
  <c r="A106" i="98"/>
  <c r="AL106" i="98" s="1"/>
  <c r="A47" i="98"/>
  <c r="AL47" i="98" s="1"/>
  <c r="A147" i="98"/>
  <c r="AL147" i="98" s="1"/>
  <c r="A87" i="98"/>
  <c r="AL87" i="98" s="1"/>
  <c r="A28" i="98"/>
  <c r="AL28" i="98" s="1"/>
  <c r="A375" i="98"/>
  <c r="A249" i="98"/>
  <c r="AL249" i="98" s="1"/>
  <c r="A229" i="98"/>
  <c r="AL229" i="98" s="1"/>
  <c r="A151" i="97"/>
  <c r="A214" i="97" s="1"/>
  <c r="A9" i="97"/>
  <c r="A30" i="97"/>
  <c r="A47" i="97" s="1"/>
  <c r="A69" i="97" s="1"/>
  <c r="A132" i="97"/>
  <c r="C23" i="41"/>
  <c r="C24" i="41"/>
  <c r="C21" i="41"/>
  <c r="C18" i="41"/>
  <c r="C16" i="41"/>
  <c r="C22" i="41"/>
  <c r="C20" i="41"/>
  <c r="C19" i="41"/>
  <c r="C17" i="41"/>
  <c r="AV3" i="15"/>
  <c r="BB3" i="15"/>
  <c r="AW3" i="15"/>
  <c r="BA3" i="15"/>
  <c r="AX3" i="15"/>
  <c r="AY3" i="15"/>
  <c r="AZ3" i="15"/>
  <c r="BC3" i="15"/>
  <c r="BD3" i="15"/>
  <c r="BE3" i="15"/>
  <c r="B2" i="15"/>
  <c r="D12" i="41"/>
  <c r="C8" i="41"/>
  <c r="V2" i="105" l="1"/>
  <c r="V169" i="105" s="1"/>
  <c r="P2" i="110"/>
  <c r="X67" i="110" s="1"/>
  <c r="V2" i="98"/>
  <c r="V2" i="97"/>
  <c r="Q50" i="41"/>
  <c r="C9" i="41"/>
  <c r="V315" i="105" l="1"/>
  <c r="V88" i="105"/>
  <c r="V148" i="105"/>
  <c r="V229" i="105"/>
  <c r="V27" i="105"/>
  <c r="V251" i="105"/>
  <c r="V109" i="105"/>
  <c r="V294" i="105"/>
  <c r="V67" i="105"/>
  <c r="V332" i="105"/>
  <c r="V212" i="105"/>
  <c r="V7" i="105"/>
  <c r="V46" i="105"/>
  <c r="V272" i="105"/>
  <c r="V352" i="105"/>
  <c r="V130" i="105"/>
  <c r="V190" i="105"/>
  <c r="V335" i="97"/>
  <c r="V7" i="97"/>
  <c r="E332" i="105"/>
  <c r="E333" i="105" s="1"/>
  <c r="E334" i="105" s="1"/>
  <c r="E335" i="105" s="1"/>
  <c r="E336" i="105" s="1"/>
  <c r="E337" i="105" s="1"/>
  <c r="E338" i="105" s="1"/>
  <c r="E339" i="105" s="1"/>
  <c r="E340" i="105" s="1"/>
  <c r="E341" i="105" s="1"/>
  <c r="E251" i="105"/>
  <c r="E252" i="105" s="1"/>
  <c r="E253" i="105" s="1"/>
  <c r="E254" i="105" s="1"/>
  <c r="E255" i="105" s="1"/>
  <c r="E256" i="105" s="1"/>
  <c r="E257" i="105" s="1"/>
  <c r="E258" i="105" s="1"/>
  <c r="E259" i="105" s="1"/>
  <c r="E260" i="105" s="1"/>
  <c r="E170" i="105"/>
  <c r="E171" i="105" s="1"/>
  <c r="E172" i="105" s="1"/>
  <c r="E173" i="105" s="1"/>
  <c r="E174" i="105" s="1"/>
  <c r="E175" i="105" s="1"/>
  <c r="E176" i="105" s="1"/>
  <c r="E177" i="105" s="1"/>
  <c r="E178" i="105" s="1"/>
  <c r="E179" i="105" s="1"/>
  <c r="E90" i="105"/>
  <c r="E91" i="105" s="1"/>
  <c r="E92" i="105" s="1"/>
  <c r="E93" i="105" s="1"/>
  <c r="E94" i="105" s="1"/>
  <c r="E95" i="105" s="1"/>
  <c r="E96" i="105" s="1"/>
  <c r="E97" i="105" s="1"/>
  <c r="E98" i="105" s="1"/>
  <c r="E99" i="105" s="1"/>
  <c r="E7" i="105"/>
  <c r="E8" i="105" s="1"/>
  <c r="E9" i="105" s="1"/>
  <c r="E10" i="105" s="1"/>
  <c r="E11" i="105" s="1"/>
  <c r="E12" i="105" s="1"/>
  <c r="E13" i="105" s="1"/>
  <c r="E14" i="105" s="1"/>
  <c r="E15" i="105" s="1"/>
  <c r="E16" i="105" s="1"/>
  <c r="E231" i="105"/>
  <c r="E232" i="105" s="1"/>
  <c r="E233" i="105" s="1"/>
  <c r="E234" i="105" s="1"/>
  <c r="E235" i="105" s="1"/>
  <c r="E236" i="105" s="1"/>
  <c r="E237" i="105" s="1"/>
  <c r="E238" i="105" s="1"/>
  <c r="E239" i="105" s="1"/>
  <c r="E240" i="105" s="1"/>
  <c r="E149" i="105"/>
  <c r="E150" i="105" s="1"/>
  <c r="E151" i="105" s="1"/>
  <c r="E152" i="105" s="1"/>
  <c r="E153" i="105" s="1"/>
  <c r="E154" i="105" s="1"/>
  <c r="E155" i="105" s="1"/>
  <c r="E156" i="105" s="1"/>
  <c r="E157" i="105" s="1"/>
  <c r="E158" i="105" s="1"/>
  <c r="E69" i="105"/>
  <c r="E70" i="105" s="1"/>
  <c r="E71" i="105" s="1"/>
  <c r="E72" i="105" s="1"/>
  <c r="E73" i="105" s="1"/>
  <c r="E74" i="105" s="1"/>
  <c r="E75" i="105" s="1"/>
  <c r="E76" i="105" s="1"/>
  <c r="E77" i="105" s="1"/>
  <c r="E78" i="105" s="1"/>
  <c r="E315" i="105"/>
  <c r="E316" i="105" s="1"/>
  <c r="E317" i="105" s="1"/>
  <c r="E318" i="105" s="1"/>
  <c r="E319" i="105" s="1"/>
  <c r="E320" i="105" s="1"/>
  <c r="E321" i="105" s="1"/>
  <c r="E322" i="105" s="1"/>
  <c r="E323" i="105" s="1"/>
  <c r="E324" i="105" s="1"/>
  <c r="E294" i="105"/>
  <c r="E295" i="105" s="1"/>
  <c r="E296" i="105" s="1"/>
  <c r="E297" i="105" s="1"/>
  <c r="E298" i="105" s="1"/>
  <c r="E299" i="105" s="1"/>
  <c r="E300" i="105" s="1"/>
  <c r="E301" i="105" s="1"/>
  <c r="E302" i="105" s="1"/>
  <c r="E303" i="105" s="1"/>
  <c r="E213" i="105"/>
  <c r="E214" i="105" s="1"/>
  <c r="E215" i="105" s="1"/>
  <c r="E216" i="105" s="1"/>
  <c r="E217" i="105" s="1"/>
  <c r="E218" i="105" s="1"/>
  <c r="E219" i="105" s="1"/>
  <c r="E220" i="105" s="1"/>
  <c r="E221" i="105" s="1"/>
  <c r="E222" i="105" s="1"/>
  <c r="E131" i="105"/>
  <c r="E132" i="105" s="1"/>
  <c r="E133" i="105" s="1"/>
  <c r="E134" i="105" s="1"/>
  <c r="E135" i="105" s="1"/>
  <c r="E136" i="105" s="1"/>
  <c r="E137" i="105" s="1"/>
  <c r="E138" i="105" s="1"/>
  <c r="E139" i="105" s="1"/>
  <c r="E140" i="105" s="1"/>
  <c r="E48" i="105"/>
  <c r="E49" i="105" s="1"/>
  <c r="E50" i="105" s="1"/>
  <c r="E51" i="105" s="1"/>
  <c r="E52" i="105" s="1"/>
  <c r="E53" i="105" s="1"/>
  <c r="E54" i="105" s="1"/>
  <c r="E55" i="105" s="1"/>
  <c r="E56" i="105" s="1"/>
  <c r="E57" i="105" s="1"/>
  <c r="E352" i="105"/>
  <c r="E353" i="105" s="1"/>
  <c r="E354" i="105" s="1"/>
  <c r="E355" i="105" s="1"/>
  <c r="E356" i="105" s="1"/>
  <c r="E357" i="105" s="1"/>
  <c r="E358" i="105" s="1"/>
  <c r="E359" i="105" s="1"/>
  <c r="E360" i="105" s="1"/>
  <c r="E361" i="105" s="1"/>
  <c r="E273" i="105"/>
  <c r="E274" i="105" s="1"/>
  <c r="E275" i="105" s="1"/>
  <c r="E276" i="105" s="1"/>
  <c r="E277" i="105" s="1"/>
  <c r="E278" i="105" s="1"/>
  <c r="E279" i="105" s="1"/>
  <c r="E280" i="105" s="1"/>
  <c r="E281" i="105" s="1"/>
  <c r="E282" i="105" s="1"/>
  <c r="E191" i="105"/>
  <c r="E192" i="105" s="1"/>
  <c r="E193" i="105" s="1"/>
  <c r="E194" i="105" s="1"/>
  <c r="E195" i="105" s="1"/>
  <c r="E196" i="105" s="1"/>
  <c r="E197" i="105" s="1"/>
  <c r="E198" i="105" s="1"/>
  <c r="E199" i="105" s="1"/>
  <c r="E200" i="105" s="1"/>
  <c r="E110" i="105"/>
  <c r="E111" i="105" s="1"/>
  <c r="E112" i="105" s="1"/>
  <c r="E113" i="105" s="1"/>
  <c r="E114" i="105" s="1"/>
  <c r="E115" i="105" s="1"/>
  <c r="E116" i="105" s="1"/>
  <c r="E117" i="105" s="1"/>
  <c r="E118" i="105" s="1"/>
  <c r="E119" i="105" s="1"/>
  <c r="E28" i="105"/>
  <c r="E29" i="105" s="1"/>
  <c r="E30" i="105" s="1"/>
  <c r="E31" i="105" s="1"/>
  <c r="E32" i="105" s="1"/>
  <c r="E33" i="105" s="1"/>
  <c r="E34" i="105" s="1"/>
  <c r="E35" i="105" s="1"/>
  <c r="E36" i="105" s="1"/>
  <c r="E37" i="105" s="1"/>
  <c r="V351" i="98"/>
  <c r="V415" i="98"/>
  <c r="V310" i="98"/>
  <c r="V436" i="98"/>
  <c r="V458" i="98"/>
  <c r="V393" i="98"/>
  <c r="V480" i="98"/>
  <c r="V332" i="98"/>
  <c r="E336" i="97"/>
  <c r="E337" i="97" s="1"/>
  <c r="E338" i="97" s="1"/>
  <c r="E339" i="97" s="1"/>
  <c r="E340" i="97" s="1"/>
  <c r="E341" i="97" s="1"/>
  <c r="E342" i="97" s="1"/>
  <c r="E343" i="97" s="1"/>
  <c r="E344" i="97" s="1"/>
  <c r="E345" i="97" s="1"/>
  <c r="E170" i="97"/>
  <c r="E171" i="97" s="1"/>
  <c r="E172" i="97" s="1"/>
  <c r="E173" i="97" s="1"/>
  <c r="E174" i="97" s="1"/>
  <c r="E175" i="97" s="1"/>
  <c r="E176" i="97" s="1"/>
  <c r="E177" i="97" s="1"/>
  <c r="E178" i="97" s="1"/>
  <c r="E179" i="97" s="1"/>
  <c r="E108" i="97"/>
  <c r="E233" i="97"/>
  <c r="E234" i="97" s="1"/>
  <c r="E235" i="97" s="1"/>
  <c r="E236" i="97" s="1"/>
  <c r="E237" i="97" s="1"/>
  <c r="E238" i="97" s="1"/>
  <c r="E239" i="97" s="1"/>
  <c r="E240" i="97" s="1"/>
  <c r="E241" i="97" s="1"/>
  <c r="E242" i="97" s="1"/>
  <c r="E191" i="97"/>
  <c r="E192" i="97" s="1"/>
  <c r="E193" i="97" s="1"/>
  <c r="E194" i="97" s="1"/>
  <c r="E195" i="97" s="1"/>
  <c r="E196" i="97" s="1"/>
  <c r="E197" i="97" s="1"/>
  <c r="E198" i="97" s="1"/>
  <c r="E199" i="97" s="1"/>
  <c r="E200" i="97" s="1"/>
  <c r="E149" i="97"/>
  <c r="E150" i="97" s="1"/>
  <c r="E151" i="97" s="1"/>
  <c r="E152" i="97" s="1"/>
  <c r="E153" i="97" s="1"/>
  <c r="E154" i="97" s="1"/>
  <c r="E155" i="97" s="1"/>
  <c r="E156" i="97" s="1"/>
  <c r="E157" i="97" s="1"/>
  <c r="E158" i="97" s="1"/>
  <c r="E87" i="97"/>
  <c r="V190" i="97"/>
  <c r="V232" i="97"/>
  <c r="V107" i="97"/>
  <c r="V169" i="97"/>
  <c r="V86" i="97"/>
  <c r="V66" i="97"/>
  <c r="E440" i="98"/>
  <c r="E441" i="98" s="1"/>
  <c r="E442" i="98" s="1"/>
  <c r="E443" i="98" s="1"/>
  <c r="E444" i="98" s="1"/>
  <c r="E445" i="98" s="1"/>
  <c r="E446" i="98" s="1"/>
  <c r="E447" i="98" s="1"/>
  <c r="E448" i="98" s="1"/>
  <c r="E461" i="98"/>
  <c r="E462" i="98" s="1"/>
  <c r="E463" i="98" s="1"/>
  <c r="E464" i="98" s="1"/>
  <c r="E465" i="98" s="1"/>
  <c r="E466" i="98" s="1"/>
  <c r="E467" i="98" s="1"/>
  <c r="E468" i="98" s="1"/>
  <c r="E469" i="98" s="1"/>
  <c r="E483" i="98"/>
  <c r="E484" i="98" s="1"/>
  <c r="E485" i="98" s="1"/>
  <c r="E486" i="98" s="1"/>
  <c r="E487" i="98" s="1"/>
  <c r="E488" i="98" s="1"/>
  <c r="E489" i="98" s="1"/>
  <c r="E490" i="98" s="1"/>
  <c r="E491" i="98" s="1"/>
  <c r="V372" i="98"/>
  <c r="V465" i="98"/>
  <c r="V442" i="98"/>
  <c r="F7" i="97"/>
  <c r="F8" i="97" s="1"/>
  <c r="F9" i="97" s="1"/>
  <c r="F10" i="97" s="1"/>
  <c r="F11" i="97" s="1"/>
  <c r="F12" i="97" s="1"/>
  <c r="F13" i="97" s="1"/>
  <c r="F14" i="97" s="1"/>
  <c r="F15" i="97" s="1"/>
  <c r="F16" i="97" s="1"/>
  <c r="E45" i="98"/>
  <c r="E46" i="98" s="1"/>
  <c r="E47" i="98" s="1"/>
  <c r="E48" i="98" s="1"/>
  <c r="E49" i="98" s="1"/>
  <c r="E50" i="98" s="1"/>
  <c r="E51" i="98" s="1"/>
  <c r="E52" i="98" s="1"/>
  <c r="E53" i="98" s="1"/>
  <c r="E54" i="98" s="1"/>
  <c r="E311" i="98"/>
  <c r="E312" i="98" s="1"/>
  <c r="E313" i="98" s="1"/>
  <c r="E314" i="98" s="1"/>
  <c r="E315" i="98" s="1"/>
  <c r="E316" i="98" s="1"/>
  <c r="E317" i="98" s="1"/>
  <c r="E318" i="98" s="1"/>
  <c r="E319" i="98" s="1"/>
  <c r="E375" i="97"/>
  <c r="E376" i="97" s="1"/>
  <c r="E377" i="97" s="1"/>
  <c r="E378" i="97" s="1"/>
  <c r="E379" i="97" s="1"/>
  <c r="E380" i="97" s="1"/>
  <c r="E381" i="97" s="1"/>
  <c r="E382" i="97" s="1"/>
  <c r="E383" i="97" s="1"/>
  <c r="E384" i="97" s="1"/>
  <c r="E247" i="98"/>
  <c r="E248" i="98" s="1"/>
  <c r="E249" i="98" s="1"/>
  <c r="E250" i="98" s="1"/>
  <c r="E251" i="98" s="1"/>
  <c r="E252" i="98" s="1"/>
  <c r="E253" i="98" s="1"/>
  <c r="E254" i="98" s="1"/>
  <c r="E255" i="98" s="1"/>
  <c r="E256" i="98" s="1"/>
  <c r="E130" i="97"/>
  <c r="E65" i="98"/>
  <c r="E66" i="98" s="1"/>
  <c r="E67" i="98" s="1"/>
  <c r="E68" i="98" s="1"/>
  <c r="E69" i="98" s="1"/>
  <c r="E70" i="98" s="1"/>
  <c r="E71" i="98" s="1"/>
  <c r="E72" i="98" s="1"/>
  <c r="E73" i="98" s="1"/>
  <c r="E74" i="98" s="1"/>
  <c r="E396" i="98"/>
  <c r="E397" i="98" s="1"/>
  <c r="E398" i="98" s="1"/>
  <c r="E399" i="98" s="1"/>
  <c r="E400" i="98" s="1"/>
  <c r="E401" i="98" s="1"/>
  <c r="E402" i="98" s="1"/>
  <c r="E403" i="98" s="1"/>
  <c r="E404" i="98" s="1"/>
  <c r="E354" i="97"/>
  <c r="E355" i="97" s="1"/>
  <c r="E356" i="97" s="1"/>
  <c r="E357" i="97" s="1"/>
  <c r="E358" i="97" s="1"/>
  <c r="E359" i="97" s="1"/>
  <c r="E360" i="97" s="1"/>
  <c r="E361" i="97" s="1"/>
  <c r="E362" i="97" s="1"/>
  <c r="E363" i="97" s="1"/>
  <c r="E418" i="97"/>
  <c r="E419" i="97" s="1"/>
  <c r="E420" i="97" s="1"/>
  <c r="E421" i="97" s="1"/>
  <c r="E422" i="97" s="1"/>
  <c r="E423" i="97" s="1"/>
  <c r="E424" i="97" s="1"/>
  <c r="E425" i="97" s="1"/>
  <c r="E426" i="97" s="1"/>
  <c r="E427" i="97" s="1"/>
  <c r="E271" i="98"/>
  <c r="E272" i="98" s="1"/>
  <c r="E273" i="98" s="1"/>
  <c r="E274" i="98" s="1"/>
  <c r="E275" i="98" s="1"/>
  <c r="E276" i="98" s="1"/>
  <c r="E277" i="98" s="1"/>
  <c r="E278" i="98" s="1"/>
  <c r="E279" i="98" s="1"/>
  <c r="E85" i="98"/>
  <c r="E86" i="98" s="1"/>
  <c r="E87" i="98" s="1"/>
  <c r="E88" i="98" s="1"/>
  <c r="E89" i="98" s="1"/>
  <c r="E90" i="98" s="1"/>
  <c r="E91" i="98" s="1"/>
  <c r="E92" i="98" s="1"/>
  <c r="E93" i="98" s="1"/>
  <c r="E94" i="98" s="1"/>
  <c r="E374" i="98"/>
  <c r="E375" i="98" s="1"/>
  <c r="E376" i="98" s="1"/>
  <c r="E377" i="98" s="1"/>
  <c r="E378" i="98" s="1"/>
  <c r="E379" i="98" s="1"/>
  <c r="E380" i="98" s="1"/>
  <c r="E381" i="98" s="1"/>
  <c r="E382" i="98" s="1"/>
  <c r="E315" i="97"/>
  <c r="E316" i="97" s="1"/>
  <c r="E317" i="97" s="1"/>
  <c r="E318" i="97" s="1"/>
  <c r="E319" i="97" s="1"/>
  <c r="E320" i="97" s="1"/>
  <c r="E321" i="97" s="1"/>
  <c r="E322" i="97" s="1"/>
  <c r="E323" i="97" s="1"/>
  <c r="E324" i="97" s="1"/>
  <c r="E396" i="97"/>
  <c r="E397" i="97" s="1"/>
  <c r="E398" i="97" s="1"/>
  <c r="E399" i="97" s="1"/>
  <c r="E400" i="97" s="1"/>
  <c r="E401" i="97" s="1"/>
  <c r="E402" i="97" s="1"/>
  <c r="E403" i="97" s="1"/>
  <c r="E404" i="97" s="1"/>
  <c r="E405" i="97" s="1"/>
  <c r="E104" i="98"/>
  <c r="E105" i="98" s="1"/>
  <c r="E106" i="98" s="1"/>
  <c r="E107" i="98" s="1"/>
  <c r="E108" i="98" s="1"/>
  <c r="E109" i="98" s="1"/>
  <c r="E110" i="98" s="1"/>
  <c r="E111" i="98" s="1"/>
  <c r="E112" i="98" s="1"/>
  <c r="E113" i="98" s="1"/>
  <c r="E559" i="97"/>
  <c r="E560" i="97" s="1"/>
  <c r="E561" i="97" s="1"/>
  <c r="E562" i="97" s="1"/>
  <c r="E563" i="97" s="1"/>
  <c r="E564" i="97" s="1"/>
  <c r="E565" i="97" s="1"/>
  <c r="E566" i="97" s="1"/>
  <c r="E567" i="97" s="1"/>
  <c r="E568" i="97" s="1"/>
  <c r="E295" i="97"/>
  <c r="E296" i="97" s="1"/>
  <c r="E297" i="97" s="1"/>
  <c r="E298" i="97" s="1"/>
  <c r="E299" i="97" s="1"/>
  <c r="E300" i="97" s="1"/>
  <c r="E301" i="97" s="1"/>
  <c r="E302" i="97" s="1"/>
  <c r="E303" i="97" s="1"/>
  <c r="E304" i="97" s="1"/>
  <c r="E126" i="98"/>
  <c r="E127" i="98" s="1"/>
  <c r="E128" i="98" s="1"/>
  <c r="E129" i="98" s="1"/>
  <c r="E130" i="98" s="1"/>
  <c r="E131" i="98" s="1"/>
  <c r="E132" i="98" s="1"/>
  <c r="E133" i="98" s="1"/>
  <c r="E134" i="98" s="1"/>
  <c r="E135" i="98" s="1"/>
  <c r="E543" i="97"/>
  <c r="E544" i="97" s="1"/>
  <c r="E545" i="97" s="1"/>
  <c r="E546" i="97" s="1"/>
  <c r="E547" i="97" s="1"/>
  <c r="E548" i="97" s="1"/>
  <c r="E549" i="97" s="1"/>
  <c r="E550" i="97" s="1"/>
  <c r="E551" i="97" s="1"/>
  <c r="E552" i="97" s="1"/>
  <c r="E274" i="97"/>
  <c r="E275" i="97" s="1"/>
  <c r="E276" i="97" s="1"/>
  <c r="E277" i="97" s="1"/>
  <c r="E278" i="97" s="1"/>
  <c r="E279" i="97" s="1"/>
  <c r="E280" i="97" s="1"/>
  <c r="E281" i="97" s="1"/>
  <c r="E282" i="97" s="1"/>
  <c r="E283" i="97" s="1"/>
  <c r="E67" i="97"/>
  <c r="E186" i="98"/>
  <c r="E187" i="98" s="1"/>
  <c r="E188" i="98" s="1"/>
  <c r="E189" i="98" s="1"/>
  <c r="E190" i="98" s="1"/>
  <c r="E191" i="98" s="1"/>
  <c r="E192" i="98" s="1"/>
  <c r="E193" i="98" s="1"/>
  <c r="E194" i="98" s="1"/>
  <c r="E195" i="98" s="1"/>
  <c r="E436" i="97"/>
  <c r="E437" i="97" s="1"/>
  <c r="E438" i="97" s="1"/>
  <c r="E439" i="97" s="1"/>
  <c r="E440" i="97" s="1"/>
  <c r="E441" i="97" s="1"/>
  <c r="E442" i="97" s="1"/>
  <c r="E443" i="97" s="1"/>
  <c r="E444" i="97" s="1"/>
  <c r="E445" i="97" s="1"/>
  <c r="E145" i="98"/>
  <c r="E146" i="98" s="1"/>
  <c r="E147" i="98" s="1"/>
  <c r="E148" i="98" s="1"/>
  <c r="E149" i="98" s="1"/>
  <c r="E150" i="98" s="1"/>
  <c r="E151" i="98" s="1"/>
  <c r="E152" i="98" s="1"/>
  <c r="E153" i="98" s="1"/>
  <c r="E154" i="98" s="1"/>
  <c r="E520" i="97"/>
  <c r="E521" i="97" s="1"/>
  <c r="E522" i="97" s="1"/>
  <c r="E523" i="97" s="1"/>
  <c r="E524" i="97" s="1"/>
  <c r="E525" i="97" s="1"/>
  <c r="E526" i="97" s="1"/>
  <c r="E527" i="97" s="1"/>
  <c r="E528" i="97" s="1"/>
  <c r="E529" i="97" s="1"/>
  <c r="E253" i="97"/>
  <c r="E254" i="97" s="1"/>
  <c r="E255" i="97" s="1"/>
  <c r="E256" i="97" s="1"/>
  <c r="E257" i="97" s="1"/>
  <c r="E258" i="97" s="1"/>
  <c r="E259" i="97" s="1"/>
  <c r="E260" i="97" s="1"/>
  <c r="E45" i="97"/>
  <c r="E28" i="97"/>
  <c r="E29" i="97" s="1"/>
  <c r="E30" i="97" s="1"/>
  <c r="E31" i="97" s="1"/>
  <c r="E32" i="97" s="1"/>
  <c r="E33" i="97" s="1"/>
  <c r="E34" i="97" s="1"/>
  <c r="E35" i="97" s="1"/>
  <c r="E36" i="97" s="1"/>
  <c r="E37" i="97" s="1"/>
  <c r="E478" i="97"/>
  <c r="E479" i="97" s="1"/>
  <c r="E480" i="97" s="1"/>
  <c r="E481" i="97" s="1"/>
  <c r="E482" i="97" s="1"/>
  <c r="E483" i="97" s="1"/>
  <c r="E484" i="97" s="1"/>
  <c r="E485" i="97" s="1"/>
  <c r="E486" i="97" s="1"/>
  <c r="E487" i="97" s="1"/>
  <c r="E165" i="98"/>
  <c r="E499" i="97"/>
  <c r="E500" i="97" s="1"/>
  <c r="E501" i="97" s="1"/>
  <c r="E502" i="97" s="1"/>
  <c r="E503" i="97" s="1"/>
  <c r="E504" i="97" s="1"/>
  <c r="E505" i="97" s="1"/>
  <c r="E506" i="97" s="1"/>
  <c r="E507" i="97" s="1"/>
  <c r="E508" i="97" s="1"/>
  <c r="E212" i="97"/>
  <c r="E213" i="97" s="1"/>
  <c r="E214" i="97" s="1"/>
  <c r="E215" i="97" s="1"/>
  <c r="E216" i="97" s="1"/>
  <c r="E217" i="97" s="1"/>
  <c r="E218" i="97" s="1"/>
  <c r="E219" i="97" s="1"/>
  <c r="E220" i="97" s="1"/>
  <c r="E221" i="97" s="1"/>
  <c r="E227" i="98"/>
  <c r="E228" i="98" s="1"/>
  <c r="E229" i="98" s="1"/>
  <c r="E230" i="98" s="1"/>
  <c r="E231" i="98" s="1"/>
  <c r="E232" i="98" s="1"/>
  <c r="E233" i="98" s="1"/>
  <c r="E234" i="98" s="1"/>
  <c r="E235" i="98" s="1"/>
  <c r="E236" i="98" s="1"/>
  <c r="E207" i="98"/>
  <c r="E208" i="98" s="1"/>
  <c r="E209" i="98" s="1"/>
  <c r="E210" i="98" s="1"/>
  <c r="E211" i="98" s="1"/>
  <c r="E212" i="98" s="1"/>
  <c r="E213" i="98" s="1"/>
  <c r="E214" i="98" s="1"/>
  <c r="E215" i="98" s="1"/>
  <c r="E216" i="98" s="1"/>
  <c r="E456" i="97"/>
  <c r="E457" i="97" s="1"/>
  <c r="E458" i="97" s="1"/>
  <c r="E459" i="97" s="1"/>
  <c r="E460" i="97" s="1"/>
  <c r="E461" i="97" s="1"/>
  <c r="E462" i="97" s="1"/>
  <c r="E463" i="97" s="1"/>
  <c r="E464" i="97" s="1"/>
  <c r="E465" i="97" s="1"/>
  <c r="V417" i="97"/>
  <c r="V272" i="97"/>
  <c r="V395" i="97"/>
  <c r="V559" i="97"/>
  <c r="V353" i="97"/>
  <c r="V520" i="97"/>
  <c r="V499" i="97"/>
  <c r="V456" i="97"/>
  <c r="V211" i="97"/>
  <c r="V293" i="97"/>
  <c r="V24" i="97"/>
  <c r="V44" i="97"/>
  <c r="V374" i="97"/>
  <c r="V543" i="97"/>
  <c r="V434" i="97"/>
  <c r="V148" i="97"/>
  <c r="V477" i="97"/>
  <c r="V128" i="97"/>
  <c r="V251" i="97"/>
  <c r="V314" i="97"/>
  <c r="V185" i="98"/>
  <c r="V125" i="98"/>
  <c r="V104" i="98"/>
  <c r="V7" i="98"/>
  <c r="V145" i="98"/>
  <c r="V44" i="98"/>
  <c r="V64" i="98"/>
  <c r="V291" i="98"/>
  <c r="V246" i="98"/>
  <c r="V268" i="98"/>
  <c r="V206" i="98"/>
  <c r="V24" i="98"/>
  <c r="V165" i="98"/>
  <c r="V84" i="98"/>
  <c r="V226" i="98"/>
  <c r="I3" i="41"/>
  <c r="F3" i="105" s="1"/>
  <c r="G3" i="41"/>
  <c r="E3" i="105" s="1"/>
  <c r="E89" i="97" l="1"/>
  <c r="E90" i="97" s="1"/>
  <c r="E91" i="97" s="1"/>
  <c r="E92" i="97" s="1"/>
  <c r="E93" i="97" s="1"/>
  <c r="E94" i="97" s="1"/>
  <c r="E95" i="97" s="1"/>
  <c r="E96" i="97" s="1"/>
  <c r="E88" i="97"/>
  <c r="I314" i="105"/>
  <c r="I230" i="105"/>
  <c r="I148" i="105"/>
  <c r="I68" i="105"/>
  <c r="I331" i="105"/>
  <c r="H314" i="105"/>
  <c r="H230" i="105"/>
  <c r="H148" i="105"/>
  <c r="H68" i="105"/>
  <c r="H47" i="105"/>
  <c r="H331" i="105"/>
  <c r="H212" i="105"/>
  <c r="I293" i="105"/>
  <c r="I212" i="105"/>
  <c r="I130" i="105"/>
  <c r="I47" i="105"/>
  <c r="H130" i="105"/>
  <c r="I6" i="105"/>
  <c r="H89" i="105"/>
  <c r="H293" i="105"/>
  <c r="H250" i="105"/>
  <c r="I250" i="105"/>
  <c r="I351" i="105"/>
  <c r="I272" i="105"/>
  <c r="I190" i="105"/>
  <c r="I109" i="105"/>
  <c r="I27" i="105"/>
  <c r="H27" i="105"/>
  <c r="H6" i="105"/>
  <c r="H351" i="105"/>
  <c r="H272" i="105"/>
  <c r="H190" i="105"/>
  <c r="H109" i="105"/>
  <c r="I169" i="105"/>
  <c r="H169" i="105"/>
  <c r="I89" i="105"/>
  <c r="H9" i="105"/>
  <c r="I11" i="105"/>
  <c r="H11" i="105"/>
  <c r="H12" i="105"/>
  <c r="I16" i="105"/>
  <c r="I12" i="105"/>
  <c r="H16" i="105"/>
  <c r="I10" i="105"/>
  <c r="H10" i="105"/>
  <c r="H257" i="105"/>
  <c r="I15" i="105"/>
  <c r="I257" i="105"/>
  <c r="H14" i="105"/>
  <c r="H15" i="105"/>
  <c r="I13" i="105"/>
  <c r="H13" i="105"/>
  <c r="I14" i="105"/>
  <c r="I9" i="105"/>
  <c r="H54" i="105"/>
  <c r="H98" i="105"/>
  <c r="H139" i="105"/>
  <c r="H302" i="105"/>
  <c r="H137" i="105"/>
  <c r="H221" i="105"/>
  <c r="I336" i="105"/>
  <c r="I340" i="105"/>
  <c r="H354" i="105"/>
  <c r="H358" i="105"/>
  <c r="H138" i="105"/>
  <c r="I193" i="105"/>
  <c r="I32" i="105"/>
  <c r="H361" i="105"/>
  <c r="I317" i="105"/>
  <c r="I322" i="105"/>
  <c r="H278" i="105"/>
  <c r="H300" i="105"/>
  <c r="I71" i="105"/>
  <c r="I98" i="105"/>
  <c r="I235" i="105"/>
  <c r="H296" i="105"/>
  <c r="I355" i="105"/>
  <c r="I357" i="105"/>
  <c r="I324" i="105"/>
  <c r="I221" i="105"/>
  <c r="I321" i="105"/>
  <c r="H234" i="105"/>
  <c r="I92" i="105"/>
  <c r="I200" i="105"/>
  <c r="H193" i="105"/>
  <c r="H317" i="105"/>
  <c r="I323" i="105"/>
  <c r="I151" i="105"/>
  <c r="H195" i="105"/>
  <c r="H151" i="105"/>
  <c r="H71" i="105"/>
  <c r="H235" i="105"/>
  <c r="I152" i="105"/>
  <c r="I360" i="105"/>
  <c r="H341" i="105"/>
  <c r="I296" i="105"/>
  <c r="I173" i="105"/>
  <c r="I99" i="105"/>
  <c r="H196" i="105"/>
  <c r="I52" i="105"/>
  <c r="H76" i="105"/>
  <c r="I157" i="105"/>
  <c r="I234" i="105"/>
  <c r="I338" i="105"/>
  <c r="H280" i="105"/>
  <c r="I117" i="105"/>
  <c r="H34" i="105"/>
  <c r="I135" i="105"/>
  <c r="H50" i="105"/>
  <c r="H78" i="105"/>
  <c r="I239" i="105"/>
  <c r="H339" i="105"/>
  <c r="I320" i="105"/>
  <c r="I55" i="105"/>
  <c r="H338" i="105"/>
  <c r="H117" i="105"/>
  <c r="I114" i="105"/>
  <c r="I136" i="105"/>
  <c r="I78" i="105"/>
  <c r="I278" i="105"/>
  <c r="H136" i="105"/>
  <c r="I218" i="105"/>
  <c r="H360" i="105"/>
  <c r="I341" i="105"/>
  <c r="H173" i="105"/>
  <c r="H99" i="105"/>
  <c r="I154" i="105"/>
  <c r="H52" i="105"/>
  <c r="I319" i="105"/>
  <c r="H157" i="105"/>
  <c r="I194" i="105"/>
  <c r="I297" i="105"/>
  <c r="I275" i="105"/>
  <c r="H135" i="105"/>
  <c r="H219" i="105"/>
  <c r="I36" i="105"/>
  <c r="H239" i="105"/>
  <c r="I51" i="105"/>
  <c r="I300" i="105"/>
  <c r="I112" i="105"/>
  <c r="H320" i="105"/>
  <c r="H55" i="105"/>
  <c r="H355" i="105"/>
  <c r="H56" i="105"/>
  <c r="H218" i="105"/>
  <c r="H152" i="105"/>
  <c r="I217" i="105"/>
  <c r="I174" i="105"/>
  <c r="H215" i="105"/>
  <c r="H154" i="105"/>
  <c r="I97" i="105"/>
  <c r="I220" i="105"/>
  <c r="H319" i="105"/>
  <c r="H177" i="105"/>
  <c r="H194" i="105"/>
  <c r="I240" i="105"/>
  <c r="H114" i="105"/>
  <c r="H297" i="105"/>
  <c r="H275" i="105"/>
  <c r="I219" i="105"/>
  <c r="H36" i="105"/>
  <c r="I113" i="105"/>
  <c r="H51" i="105"/>
  <c r="I178" i="105"/>
  <c r="H282" i="105"/>
  <c r="H112" i="105"/>
  <c r="H318" i="105"/>
  <c r="I301" i="105"/>
  <c r="I233" i="105"/>
  <c r="I195" i="105"/>
  <c r="I56" i="105"/>
  <c r="H217" i="105"/>
  <c r="I335" i="105"/>
  <c r="H174" i="105"/>
  <c r="H97" i="105"/>
  <c r="H220" i="105"/>
  <c r="I359" i="105"/>
  <c r="H134" i="105"/>
  <c r="I133" i="105"/>
  <c r="H240" i="105"/>
  <c r="I140" i="105"/>
  <c r="I73" i="105"/>
  <c r="H113" i="105"/>
  <c r="H77" i="105"/>
  <c r="H178" i="105"/>
  <c r="I282" i="105"/>
  <c r="H301" i="105"/>
  <c r="I176" i="105"/>
  <c r="H222" i="105"/>
  <c r="H179" i="105"/>
  <c r="H233" i="105"/>
  <c r="I76" i="105"/>
  <c r="I361" i="105"/>
  <c r="I50" i="105"/>
  <c r="I119" i="105"/>
  <c r="H335" i="105"/>
  <c r="I53" i="105"/>
  <c r="I279" i="105"/>
  <c r="H236" i="105"/>
  <c r="I215" i="105"/>
  <c r="I31" i="105"/>
  <c r="H359" i="105"/>
  <c r="I74" i="105"/>
  <c r="I177" i="105"/>
  <c r="H238" i="105"/>
  <c r="I134" i="105"/>
  <c r="I276" i="105"/>
  <c r="H140" i="105"/>
  <c r="I199" i="105"/>
  <c r="H73" i="105"/>
  <c r="I30" i="105"/>
  <c r="I116" i="105"/>
  <c r="I77" i="105"/>
  <c r="I75" i="105"/>
  <c r="I318" i="105"/>
  <c r="H176" i="105"/>
  <c r="H116" i="105"/>
  <c r="I57" i="105"/>
  <c r="I155" i="105"/>
  <c r="H75" i="105"/>
  <c r="I237" i="105"/>
  <c r="I299" i="105"/>
  <c r="I95" i="105"/>
  <c r="H32" i="105"/>
  <c r="H33" i="105"/>
  <c r="H323" i="105"/>
  <c r="I179" i="105"/>
  <c r="I115" i="105"/>
  <c r="H35" i="105"/>
  <c r="I196" i="105"/>
  <c r="H321" i="105"/>
  <c r="H92" i="105"/>
  <c r="I280" i="105"/>
  <c r="H200" i="105"/>
  <c r="I34" i="105"/>
  <c r="H119" i="105"/>
  <c r="H93" i="105"/>
  <c r="H53" i="105"/>
  <c r="H31" i="105"/>
  <c r="I356" i="105"/>
  <c r="H74" i="105"/>
  <c r="I198" i="105"/>
  <c r="I238" i="105"/>
  <c r="H133" i="105"/>
  <c r="H276" i="105"/>
  <c r="H199" i="105"/>
  <c r="H153" i="105"/>
  <c r="H30" i="105"/>
  <c r="I303" i="105"/>
  <c r="I93" i="105"/>
  <c r="H72" i="105"/>
  <c r="H279" i="105"/>
  <c r="I236" i="105"/>
  <c r="I298" i="105"/>
  <c r="H356" i="105"/>
  <c r="I197" i="105"/>
  <c r="H198" i="105"/>
  <c r="I156" i="105"/>
  <c r="I118" i="105"/>
  <c r="H334" i="105"/>
  <c r="I277" i="105"/>
  <c r="I281" i="105"/>
  <c r="I153" i="105"/>
  <c r="I94" i="105"/>
  <c r="I37" i="105"/>
  <c r="H57" i="105"/>
  <c r="H155" i="105"/>
  <c r="H115" i="105"/>
  <c r="H237" i="105"/>
  <c r="H299" i="105"/>
  <c r="H95" i="105"/>
  <c r="H96" i="105"/>
  <c r="I339" i="105"/>
  <c r="H303" i="105"/>
  <c r="I158" i="105"/>
  <c r="I72" i="105"/>
  <c r="I172" i="105"/>
  <c r="H298" i="105"/>
  <c r="I216" i="105"/>
  <c r="I175" i="105"/>
  <c r="H336" i="105"/>
  <c r="H197" i="105"/>
  <c r="I337" i="105"/>
  <c r="H340" i="105"/>
  <c r="H156" i="105"/>
  <c r="H118" i="105"/>
  <c r="H277" i="105"/>
  <c r="H281" i="105"/>
  <c r="I33" i="105"/>
  <c r="H94" i="105"/>
  <c r="I96" i="105"/>
  <c r="H322" i="105"/>
  <c r="H37" i="105"/>
  <c r="I222" i="105"/>
  <c r="I35" i="105"/>
  <c r="I54" i="105"/>
  <c r="H158" i="105"/>
  <c r="I139" i="105"/>
  <c r="I302" i="105"/>
  <c r="H172" i="105"/>
  <c r="I137" i="105"/>
  <c r="H357" i="105"/>
  <c r="H216" i="105"/>
  <c r="H324" i="105"/>
  <c r="H175" i="105"/>
  <c r="H337" i="105"/>
  <c r="I354" i="105"/>
  <c r="I358" i="105"/>
  <c r="I334" i="105"/>
  <c r="I138" i="105"/>
  <c r="I332" i="105"/>
  <c r="I352" i="105"/>
  <c r="I69" i="105"/>
  <c r="H352" i="105"/>
  <c r="I132" i="105"/>
  <c r="H295" i="105"/>
  <c r="H273" i="105"/>
  <c r="H213" i="105"/>
  <c r="H149" i="105"/>
  <c r="I214" i="105"/>
  <c r="H69" i="105"/>
  <c r="I111" i="105"/>
  <c r="I28" i="105"/>
  <c r="H132" i="105"/>
  <c r="H274" i="105"/>
  <c r="I192" i="105"/>
  <c r="I232" i="105"/>
  <c r="H91" i="105"/>
  <c r="H111" i="105"/>
  <c r="H28" i="105"/>
  <c r="H353" i="105"/>
  <c r="H192" i="105"/>
  <c r="H214" i="105"/>
  <c r="I149" i="105"/>
  <c r="I191" i="105"/>
  <c r="I7" i="105"/>
  <c r="I110" i="105"/>
  <c r="H29" i="105"/>
  <c r="H232" i="105"/>
  <c r="I353" i="105"/>
  <c r="I274" i="105"/>
  <c r="I316" i="105"/>
  <c r="I91" i="105"/>
  <c r="I171" i="105"/>
  <c r="H316" i="105"/>
  <c r="I49" i="105"/>
  <c r="H7" i="105"/>
  <c r="I231" i="105"/>
  <c r="I295" i="105"/>
  <c r="I70" i="105"/>
  <c r="H49" i="105"/>
  <c r="H171" i="105"/>
  <c r="H90" i="105"/>
  <c r="H150" i="105"/>
  <c r="I315" i="105"/>
  <c r="H70" i="105"/>
  <c r="I131" i="105"/>
  <c r="I48" i="105"/>
  <c r="H231" i="105"/>
  <c r="I90" i="105"/>
  <c r="H191" i="105"/>
  <c r="I150" i="105"/>
  <c r="H110" i="105"/>
  <c r="I333" i="105"/>
  <c r="I273" i="105"/>
  <c r="H131" i="105"/>
  <c r="H48" i="105"/>
  <c r="H333" i="105"/>
  <c r="H294" i="105"/>
  <c r="H332" i="105"/>
  <c r="I8" i="105"/>
  <c r="I170" i="105"/>
  <c r="H315" i="105"/>
  <c r="I294" i="105"/>
  <c r="H8" i="105"/>
  <c r="I29" i="105"/>
  <c r="H170" i="105"/>
  <c r="I213" i="105"/>
  <c r="I253" i="105"/>
  <c r="H256" i="105"/>
  <c r="I254" i="105"/>
  <c r="H254" i="105"/>
  <c r="I255" i="105"/>
  <c r="H259" i="105"/>
  <c r="H258" i="105"/>
  <c r="H253" i="105"/>
  <c r="I259" i="105"/>
  <c r="H260" i="105"/>
  <c r="I256" i="105"/>
  <c r="H255" i="105"/>
  <c r="I260" i="105"/>
  <c r="I258" i="105"/>
  <c r="I252" i="105"/>
  <c r="H252" i="105"/>
  <c r="H251" i="105"/>
  <c r="I251" i="105"/>
  <c r="E68" i="97"/>
  <c r="E69" i="97" s="1"/>
  <c r="E70" i="97" s="1"/>
  <c r="E71" i="97" s="1"/>
  <c r="E72" i="97" s="1"/>
  <c r="E73" i="97" s="1"/>
  <c r="E74" i="97" s="1"/>
  <c r="E75" i="97" s="1"/>
  <c r="E76" i="97" s="1"/>
  <c r="E110" i="97"/>
  <c r="E111" i="97" s="1"/>
  <c r="E112" i="97" s="1"/>
  <c r="E113" i="97" s="1"/>
  <c r="E114" i="97" s="1"/>
  <c r="E115" i="97" s="1"/>
  <c r="E116" i="97" s="1"/>
  <c r="E117" i="97" s="1"/>
  <c r="E109" i="97"/>
  <c r="J109" i="105"/>
  <c r="J68" i="105"/>
  <c r="J272" i="105"/>
  <c r="J314" i="105"/>
  <c r="J293" i="105"/>
  <c r="J212" i="105"/>
  <c r="J130" i="105"/>
  <c r="J47" i="105"/>
  <c r="J351" i="105"/>
  <c r="J230" i="105"/>
  <c r="J190" i="105"/>
  <c r="J148" i="105"/>
  <c r="J27" i="105"/>
  <c r="J169" i="105"/>
  <c r="J6" i="105"/>
  <c r="J331" i="105"/>
  <c r="J250" i="105"/>
  <c r="J89" i="105"/>
  <c r="J11" i="105"/>
  <c r="J12" i="105"/>
  <c r="J16" i="105"/>
  <c r="J10" i="105"/>
  <c r="J15" i="105"/>
  <c r="J257" i="105"/>
  <c r="J13" i="105"/>
  <c r="J14" i="105"/>
  <c r="J9" i="105"/>
  <c r="J235" i="105"/>
  <c r="J355" i="105"/>
  <c r="J357" i="105"/>
  <c r="J324" i="105"/>
  <c r="J321" i="105"/>
  <c r="J92" i="105"/>
  <c r="J200" i="105"/>
  <c r="J323" i="105"/>
  <c r="J151" i="105"/>
  <c r="J302" i="105"/>
  <c r="J196" i="105"/>
  <c r="J76" i="105"/>
  <c r="J280" i="105"/>
  <c r="J358" i="105"/>
  <c r="J34" i="105"/>
  <c r="J361" i="105"/>
  <c r="J50" i="105"/>
  <c r="J78" i="105"/>
  <c r="J339" i="105"/>
  <c r="J221" i="105"/>
  <c r="J360" i="105"/>
  <c r="J296" i="105"/>
  <c r="J218" i="105"/>
  <c r="J71" i="105"/>
  <c r="J154" i="105"/>
  <c r="J319" i="105"/>
  <c r="J194" i="105"/>
  <c r="J114" i="105"/>
  <c r="J275" i="105"/>
  <c r="J36" i="105"/>
  <c r="J51" i="105"/>
  <c r="J300" i="105"/>
  <c r="J112" i="105"/>
  <c r="J240" i="105"/>
  <c r="J278" i="105"/>
  <c r="J55" i="105"/>
  <c r="J152" i="105"/>
  <c r="J217" i="105"/>
  <c r="J174" i="105"/>
  <c r="J97" i="105"/>
  <c r="J220" i="105"/>
  <c r="J113" i="105"/>
  <c r="J178" i="105"/>
  <c r="J301" i="105"/>
  <c r="J56" i="105"/>
  <c r="J157" i="105"/>
  <c r="J335" i="105"/>
  <c r="J341" i="105"/>
  <c r="J359" i="105"/>
  <c r="J134" i="105"/>
  <c r="J338" i="105"/>
  <c r="J140" i="105"/>
  <c r="J73" i="105"/>
  <c r="J77" i="105"/>
  <c r="J176" i="105"/>
  <c r="J99" i="105"/>
  <c r="J119" i="105"/>
  <c r="J53" i="105"/>
  <c r="J215" i="105"/>
  <c r="J31" i="105"/>
  <c r="J74" i="105"/>
  <c r="J177" i="105"/>
  <c r="J199" i="105"/>
  <c r="J297" i="105"/>
  <c r="J30" i="105"/>
  <c r="J219" i="105"/>
  <c r="J116" i="105"/>
  <c r="J75" i="105"/>
  <c r="J318" i="105"/>
  <c r="J317" i="105"/>
  <c r="J195" i="105"/>
  <c r="J173" i="105"/>
  <c r="J239" i="105"/>
  <c r="J320" i="105"/>
  <c r="J93" i="105"/>
  <c r="J356" i="105"/>
  <c r="J198" i="105"/>
  <c r="J133" i="105"/>
  <c r="J153" i="105"/>
  <c r="J57" i="105"/>
  <c r="J237" i="105"/>
  <c r="J282" i="105"/>
  <c r="J299" i="105"/>
  <c r="J95" i="105"/>
  <c r="J37" i="105"/>
  <c r="J136" i="105"/>
  <c r="J234" i="105"/>
  <c r="J117" i="105"/>
  <c r="J303" i="105"/>
  <c r="J72" i="105"/>
  <c r="J279" i="105"/>
  <c r="J236" i="105"/>
  <c r="J298" i="105"/>
  <c r="J197" i="105"/>
  <c r="J156" i="105"/>
  <c r="J118" i="105"/>
  <c r="J277" i="105"/>
  <c r="J281" i="105"/>
  <c r="J94" i="105"/>
  <c r="J158" i="105"/>
  <c r="J172" i="105"/>
  <c r="J216" i="105"/>
  <c r="J175" i="105"/>
  <c r="J337" i="105"/>
  <c r="J238" i="105"/>
  <c r="J276" i="105"/>
  <c r="J33" i="105"/>
  <c r="J96" i="105"/>
  <c r="J222" i="105"/>
  <c r="J35" i="105"/>
  <c r="J322" i="105"/>
  <c r="J52" i="105"/>
  <c r="J135" i="105"/>
  <c r="J54" i="105"/>
  <c r="J139" i="105"/>
  <c r="J137" i="105"/>
  <c r="J354" i="105"/>
  <c r="J334" i="105"/>
  <c r="J138" i="105"/>
  <c r="J32" i="105"/>
  <c r="J179" i="105"/>
  <c r="J155" i="105"/>
  <c r="J115" i="105"/>
  <c r="J233" i="105"/>
  <c r="J98" i="105"/>
  <c r="J336" i="105"/>
  <c r="J340" i="105"/>
  <c r="J193" i="105"/>
  <c r="J69" i="105"/>
  <c r="J132" i="105"/>
  <c r="J111" i="105"/>
  <c r="J28" i="105"/>
  <c r="J192" i="105"/>
  <c r="J232" i="105"/>
  <c r="J274" i="105"/>
  <c r="J316" i="105"/>
  <c r="J48" i="105"/>
  <c r="J90" i="105"/>
  <c r="J150" i="105"/>
  <c r="J49" i="105"/>
  <c r="J91" i="105"/>
  <c r="J171" i="105"/>
  <c r="J7" i="105"/>
  <c r="J214" i="105"/>
  <c r="J70" i="105"/>
  <c r="J353" i="105"/>
  <c r="J110" i="105"/>
  <c r="J231" i="105"/>
  <c r="J315" i="105"/>
  <c r="J149" i="105"/>
  <c r="J131" i="105"/>
  <c r="J170" i="105"/>
  <c r="J191" i="105"/>
  <c r="J8" i="105"/>
  <c r="J333" i="105"/>
  <c r="J294" i="105"/>
  <c r="J29" i="105"/>
  <c r="J332" i="105"/>
  <c r="J352" i="105"/>
  <c r="J295" i="105"/>
  <c r="J273" i="105"/>
  <c r="J213" i="105"/>
  <c r="J254" i="105"/>
  <c r="J256" i="105"/>
  <c r="J259" i="105"/>
  <c r="J258" i="105"/>
  <c r="J260" i="105"/>
  <c r="J255" i="105"/>
  <c r="J253" i="105"/>
  <c r="J252" i="105"/>
  <c r="J251" i="105"/>
  <c r="E132" i="97"/>
  <c r="E133" i="97" s="1"/>
  <c r="E134" i="97" s="1"/>
  <c r="E135" i="97" s="1"/>
  <c r="E136" i="97" s="1"/>
  <c r="E137" i="97" s="1"/>
  <c r="E138" i="97" s="1"/>
  <c r="E139" i="97" s="1"/>
  <c r="E131" i="97"/>
  <c r="E47" i="97"/>
  <c r="E48" i="97" s="1"/>
  <c r="E49" i="97" s="1"/>
  <c r="E50" i="97" s="1"/>
  <c r="E51" i="97" s="1"/>
  <c r="E52" i="97" s="1"/>
  <c r="E53" i="97" s="1"/>
  <c r="E54" i="97" s="1"/>
  <c r="E46" i="97"/>
  <c r="E261" i="97"/>
  <c r="E262" i="97" s="1"/>
  <c r="AO165" i="98"/>
  <c r="AQ165" i="98" s="1"/>
  <c r="E166" i="98"/>
  <c r="F3" i="98"/>
  <c r="F3" i="97"/>
  <c r="E3" i="98"/>
  <c r="E3" i="97"/>
  <c r="H88" i="97" l="1"/>
  <c r="I131" i="97"/>
  <c r="H131" i="97"/>
  <c r="I68" i="97"/>
  <c r="H68" i="97"/>
  <c r="H109" i="97"/>
  <c r="I46" i="97"/>
  <c r="I109" i="97"/>
  <c r="H46" i="97"/>
  <c r="I88" i="97"/>
  <c r="J131" i="97"/>
  <c r="J68" i="97"/>
  <c r="J109" i="97"/>
  <c r="J46" i="97"/>
  <c r="J88" i="97"/>
  <c r="H1" i="107"/>
  <c r="N35" i="107" s="1"/>
  <c r="J148" i="97"/>
  <c r="J107" i="97"/>
  <c r="J86" i="97"/>
  <c r="J190" i="97"/>
  <c r="J129" i="97"/>
  <c r="J66" i="97"/>
  <c r="J169" i="97"/>
  <c r="N1" i="111"/>
  <c r="J111" i="97"/>
  <c r="J197" i="97"/>
  <c r="J172" i="97"/>
  <c r="J171" i="97"/>
  <c r="J95" i="97"/>
  <c r="J198" i="97"/>
  <c r="J193" i="97"/>
  <c r="J176" i="97"/>
  <c r="J177" i="97"/>
  <c r="J178" i="97"/>
  <c r="J117" i="97"/>
  <c r="J92" i="97"/>
  <c r="J196" i="97"/>
  <c r="J174" i="97"/>
  <c r="J192" i="97"/>
  <c r="J116" i="97"/>
  <c r="J93" i="97"/>
  <c r="J89" i="97"/>
  <c r="J179" i="97"/>
  <c r="J173" i="97"/>
  <c r="J113" i="97"/>
  <c r="J195" i="97"/>
  <c r="J199" i="97"/>
  <c r="J96" i="97"/>
  <c r="J194" i="97"/>
  <c r="J90" i="97"/>
  <c r="J114" i="97"/>
  <c r="J175" i="97"/>
  <c r="J94" i="97"/>
  <c r="J200" i="97"/>
  <c r="J110" i="97"/>
  <c r="J115" i="97"/>
  <c r="J191" i="97"/>
  <c r="J108" i="97"/>
  <c r="J112" i="97"/>
  <c r="J87" i="97"/>
  <c r="J170" i="97"/>
  <c r="J91" i="97"/>
  <c r="J132" i="97"/>
  <c r="J50" i="97"/>
  <c r="J155" i="97"/>
  <c r="J73" i="97"/>
  <c r="J52" i="97"/>
  <c r="J149" i="97"/>
  <c r="J67" i="97"/>
  <c r="J158" i="97"/>
  <c r="J134" i="97"/>
  <c r="J75" i="97"/>
  <c r="J53" i="97"/>
  <c r="J138" i="97"/>
  <c r="J48" i="97"/>
  <c r="J74" i="97"/>
  <c r="J72" i="97"/>
  <c r="J157" i="97"/>
  <c r="J150" i="97"/>
  <c r="J135" i="97"/>
  <c r="J71" i="97"/>
  <c r="J54" i="97"/>
  <c r="J139" i="97"/>
  <c r="J151" i="97"/>
  <c r="J133" i="97"/>
  <c r="J49" i="97"/>
  <c r="J152" i="97"/>
  <c r="J154" i="97"/>
  <c r="J70" i="97"/>
  <c r="J153" i="97"/>
  <c r="J69" i="97"/>
  <c r="J136" i="97"/>
  <c r="J76" i="97"/>
  <c r="J130" i="97"/>
  <c r="J137" i="97"/>
  <c r="J51" i="97"/>
  <c r="J156" i="97"/>
  <c r="G1" i="107"/>
  <c r="M28" i="107" s="1"/>
  <c r="I169" i="97"/>
  <c r="H169" i="97"/>
  <c r="H148" i="97"/>
  <c r="H107" i="97"/>
  <c r="I44" i="97"/>
  <c r="I86" i="97"/>
  <c r="H44" i="97"/>
  <c r="H86" i="97"/>
  <c r="H190" i="97"/>
  <c r="I148" i="97"/>
  <c r="I129" i="97"/>
  <c r="H129" i="97"/>
  <c r="I107" i="97"/>
  <c r="I66" i="97"/>
  <c r="H66" i="97"/>
  <c r="I190" i="97"/>
  <c r="M1" i="111"/>
  <c r="I111" i="97"/>
  <c r="H111" i="97"/>
  <c r="H90" i="97"/>
  <c r="H95" i="97"/>
  <c r="H116" i="97"/>
  <c r="H114" i="97"/>
  <c r="H199" i="97"/>
  <c r="I96" i="97"/>
  <c r="H93" i="97"/>
  <c r="H175" i="97"/>
  <c r="I94" i="97"/>
  <c r="I197" i="97"/>
  <c r="H172" i="97"/>
  <c r="H96" i="97"/>
  <c r="H94" i="97"/>
  <c r="H117" i="97"/>
  <c r="H171" i="97"/>
  <c r="H197" i="97"/>
  <c r="I95" i="97"/>
  <c r="I172" i="97"/>
  <c r="I117" i="97"/>
  <c r="I92" i="97"/>
  <c r="I196" i="97"/>
  <c r="H176" i="97"/>
  <c r="H178" i="97"/>
  <c r="I171" i="97"/>
  <c r="I193" i="97"/>
  <c r="I176" i="97"/>
  <c r="I178" i="97"/>
  <c r="I177" i="97"/>
  <c r="I89" i="97"/>
  <c r="H173" i="97"/>
  <c r="H174" i="97"/>
  <c r="I192" i="97"/>
  <c r="I116" i="97"/>
  <c r="I93" i="97"/>
  <c r="H89" i="97"/>
  <c r="H192" i="97"/>
  <c r="I179" i="97"/>
  <c r="H195" i="97"/>
  <c r="I194" i="97"/>
  <c r="H193" i="97"/>
  <c r="H113" i="97"/>
  <c r="H194" i="97"/>
  <c r="I173" i="97"/>
  <c r="H179" i="97"/>
  <c r="I175" i="97"/>
  <c r="H196" i="97"/>
  <c r="I199" i="97"/>
  <c r="H177" i="97"/>
  <c r="I90" i="97"/>
  <c r="I114" i="97"/>
  <c r="I200" i="97"/>
  <c r="I110" i="97"/>
  <c r="I115" i="97"/>
  <c r="H200" i="97"/>
  <c r="H110" i="97"/>
  <c r="I198" i="97"/>
  <c r="H115" i="97"/>
  <c r="H92" i="97"/>
  <c r="H198" i="97"/>
  <c r="I174" i="97"/>
  <c r="I113" i="97"/>
  <c r="I195" i="97"/>
  <c r="I191" i="97"/>
  <c r="H191" i="97"/>
  <c r="I87" i="97"/>
  <c r="H87" i="97"/>
  <c r="I108" i="97"/>
  <c r="H108" i="97"/>
  <c r="H112" i="97"/>
  <c r="I170" i="97"/>
  <c r="H91" i="97"/>
  <c r="H170" i="97"/>
  <c r="I112" i="97"/>
  <c r="I91" i="97"/>
  <c r="H132" i="97"/>
  <c r="I132" i="97"/>
  <c r="H134" i="97"/>
  <c r="H53" i="97"/>
  <c r="I149" i="97"/>
  <c r="H52" i="97"/>
  <c r="H75" i="97"/>
  <c r="H74" i="97"/>
  <c r="I154" i="97"/>
  <c r="H45" i="97"/>
  <c r="I137" i="97"/>
  <c r="H48" i="97"/>
  <c r="H135" i="97"/>
  <c r="H71" i="97"/>
  <c r="H154" i="97"/>
  <c r="H138" i="97"/>
  <c r="H137" i="97"/>
  <c r="I48" i="97"/>
  <c r="I73" i="97"/>
  <c r="I134" i="97"/>
  <c r="I75" i="97"/>
  <c r="I53" i="97"/>
  <c r="H50" i="97"/>
  <c r="H149" i="97"/>
  <c r="I155" i="97"/>
  <c r="I151" i="97"/>
  <c r="I69" i="97"/>
  <c r="H136" i="97"/>
  <c r="I150" i="97"/>
  <c r="I156" i="97"/>
  <c r="H155" i="97"/>
  <c r="H73" i="97"/>
  <c r="I133" i="97"/>
  <c r="I130" i="97"/>
  <c r="I45" i="97"/>
  <c r="I138" i="97"/>
  <c r="I67" i="97"/>
  <c r="I54" i="97"/>
  <c r="I158" i="97"/>
  <c r="H70" i="97"/>
  <c r="H151" i="97"/>
  <c r="I52" i="97"/>
  <c r="I50" i="97"/>
  <c r="I74" i="97"/>
  <c r="I135" i="97"/>
  <c r="H76" i="97"/>
  <c r="I72" i="97"/>
  <c r="H49" i="97"/>
  <c r="H67" i="97"/>
  <c r="I157" i="97"/>
  <c r="H158" i="97"/>
  <c r="H54" i="97"/>
  <c r="H69" i="97"/>
  <c r="I136" i="97"/>
  <c r="I47" i="97"/>
  <c r="H51" i="97"/>
  <c r="H153" i="97"/>
  <c r="H47" i="97"/>
  <c r="H139" i="97"/>
  <c r="I51" i="97"/>
  <c r="H156" i="97"/>
  <c r="I71" i="97"/>
  <c r="I76" i="97"/>
  <c r="H72" i="97"/>
  <c r="I49" i="97"/>
  <c r="H157" i="97"/>
  <c r="I70" i="97"/>
  <c r="I153" i="97"/>
  <c r="I139" i="97"/>
  <c r="H133" i="97"/>
  <c r="I152" i="97"/>
  <c r="H130" i="97"/>
  <c r="H150" i="97"/>
  <c r="H152" i="97"/>
  <c r="H226" i="98"/>
  <c r="H144" i="98"/>
  <c r="H64" i="98"/>
  <c r="I185" i="98"/>
  <c r="I103" i="98"/>
  <c r="H185" i="98"/>
  <c r="H103" i="98"/>
  <c r="I246" i="98"/>
  <c r="I164" i="98"/>
  <c r="I84" i="98"/>
  <c r="H246" i="98"/>
  <c r="H164" i="98"/>
  <c r="H84" i="98"/>
  <c r="I226" i="98"/>
  <c r="I144" i="98"/>
  <c r="I64" i="98"/>
  <c r="I206" i="98"/>
  <c r="I125" i="98"/>
  <c r="I44" i="98"/>
  <c r="H206" i="98"/>
  <c r="H125" i="98"/>
  <c r="H44" i="98"/>
  <c r="I211" i="98"/>
  <c r="I209" i="98"/>
  <c r="H213" i="98"/>
  <c r="I195" i="98"/>
  <c r="H211" i="98"/>
  <c r="I213" i="98"/>
  <c r="H215" i="98"/>
  <c r="I208" i="98"/>
  <c r="H208" i="98"/>
  <c r="I214" i="98"/>
  <c r="H214" i="98"/>
  <c r="H210" i="98"/>
  <c r="H216" i="98"/>
  <c r="H209" i="98"/>
  <c r="I212" i="98"/>
  <c r="I210" i="98"/>
  <c r="H212" i="98"/>
  <c r="I216" i="98"/>
  <c r="I172" i="98"/>
  <c r="H195" i="98"/>
  <c r="H172" i="98"/>
  <c r="I215" i="98"/>
  <c r="H133" i="98"/>
  <c r="I68" i="98"/>
  <c r="I150" i="98"/>
  <c r="I190" i="98"/>
  <c r="H112" i="98"/>
  <c r="H45" i="98"/>
  <c r="H145" i="98"/>
  <c r="H188" i="98"/>
  <c r="I94" i="98"/>
  <c r="I52" i="98"/>
  <c r="H74" i="98"/>
  <c r="H67" i="98"/>
  <c r="I170" i="98"/>
  <c r="I151" i="98"/>
  <c r="H167" i="98"/>
  <c r="I70" i="98"/>
  <c r="H47" i="98"/>
  <c r="H113" i="98"/>
  <c r="H93" i="98"/>
  <c r="I47" i="98"/>
  <c r="I147" i="98"/>
  <c r="H129" i="98"/>
  <c r="I72" i="98"/>
  <c r="H169" i="98"/>
  <c r="H174" i="98"/>
  <c r="H154" i="98"/>
  <c r="I149" i="98"/>
  <c r="I73" i="98"/>
  <c r="H53" i="98"/>
  <c r="I107" i="98"/>
  <c r="I148" i="98"/>
  <c r="I108" i="98"/>
  <c r="I135" i="98"/>
  <c r="H190" i="98"/>
  <c r="H94" i="98"/>
  <c r="H52" i="98"/>
  <c r="I110" i="98"/>
  <c r="I87" i="98"/>
  <c r="H170" i="98"/>
  <c r="H70" i="98"/>
  <c r="H132" i="98"/>
  <c r="H107" i="98"/>
  <c r="H108" i="98"/>
  <c r="I192" i="98"/>
  <c r="H187" i="98"/>
  <c r="H135" i="98"/>
  <c r="I145" i="98"/>
  <c r="I193" i="98"/>
  <c r="H110" i="98"/>
  <c r="I69" i="98"/>
  <c r="H87" i="98"/>
  <c r="I167" i="98"/>
  <c r="I53" i="98"/>
  <c r="H192" i="98"/>
  <c r="H153" i="98"/>
  <c r="I187" i="98"/>
  <c r="H72" i="98"/>
  <c r="I48" i="98"/>
  <c r="H193" i="98"/>
  <c r="I134" i="98"/>
  <c r="H69" i="98"/>
  <c r="H51" i="98"/>
  <c r="I132" i="98"/>
  <c r="I129" i="98"/>
  <c r="I154" i="98"/>
  <c r="H134" i="98"/>
  <c r="I50" i="98"/>
  <c r="I51" i="98"/>
  <c r="H151" i="98"/>
  <c r="I113" i="98"/>
  <c r="I153" i="98"/>
  <c r="H65" i="98"/>
  <c r="H48" i="98"/>
  <c r="I90" i="98"/>
  <c r="I111" i="98"/>
  <c r="H50" i="98"/>
  <c r="I194" i="98"/>
  <c r="H191" i="98"/>
  <c r="H128" i="98"/>
  <c r="H147" i="98"/>
  <c r="H90" i="98"/>
  <c r="H111" i="98"/>
  <c r="I93" i="98"/>
  <c r="H109" i="98"/>
  <c r="H68" i="98"/>
  <c r="I89" i="98"/>
  <c r="I169" i="98"/>
  <c r="I126" i="98"/>
  <c r="I54" i="98"/>
  <c r="H54" i="98"/>
  <c r="I168" i="98"/>
  <c r="H150" i="98"/>
  <c r="H168" i="98"/>
  <c r="I188" i="98"/>
  <c r="I171" i="98"/>
  <c r="I85" i="98"/>
  <c r="H152" i="98"/>
  <c r="I189" i="98"/>
  <c r="I152" i="98"/>
  <c r="H131" i="98"/>
  <c r="I106" i="98"/>
  <c r="I174" i="98"/>
  <c r="H130" i="98"/>
  <c r="I74" i="98"/>
  <c r="H106" i="98"/>
  <c r="I45" i="98"/>
  <c r="H173" i="98"/>
  <c r="I109" i="98"/>
  <c r="I49" i="98"/>
  <c r="I112" i="98"/>
  <c r="H49" i="98"/>
  <c r="H194" i="98"/>
  <c r="I191" i="98"/>
  <c r="I173" i="98"/>
  <c r="H85" i="98"/>
  <c r="I88" i="98"/>
  <c r="H91" i="98"/>
  <c r="I65" i="98"/>
  <c r="H149" i="98"/>
  <c r="H88" i="98"/>
  <c r="I128" i="98"/>
  <c r="I67" i="98"/>
  <c r="I133" i="98"/>
  <c r="I91" i="98"/>
  <c r="H171" i="98"/>
  <c r="I130" i="98"/>
  <c r="H189" i="98"/>
  <c r="I131" i="98"/>
  <c r="I92" i="98"/>
  <c r="H148" i="98"/>
  <c r="I71" i="98"/>
  <c r="H73" i="98"/>
  <c r="H92" i="98"/>
  <c r="H71" i="98"/>
  <c r="H126" i="98"/>
  <c r="H89" i="98"/>
  <c r="I251" i="98"/>
  <c r="I66" i="98"/>
  <c r="I236" i="98"/>
  <c r="H166" i="98"/>
  <c r="I229" i="98"/>
  <c r="I186" i="98"/>
  <c r="I231" i="98"/>
  <c r="H250" i="98"/>
  <c r="H66" i="98"/>
  <c r="H255" i="98"/>
  <c r="H236" i="98"/>
  <c r="I105" i="98"/>
  <c r="H229" i="98"/>
  <c r="H186" i="98"/>
  <c r="H231" i="98"/>
  <c r="I235" i="98"/>
  <c r="H235" i="98"/>
  <c r="I255" i="98"/>
  <c r="I104" i="98"/>
  <c r="I46" i="98"/>
  <c r="H232" i="98"/>
  <c r="I252" i="98"/>
  <c r="I146" i="98"/>
  <c r="H104" i="98"/>
  <c r="H46" i="98"/>
  <c r="I248" i="98"/>
  <c r="H253" i="98"/>
  <c r="I127" i="98"/>
  <c r="H252" i="98"/>
  <c r="H146" i="98"/>
  <c r="H248" i="98"/>
  <c r="H127" i="98"/>
  <c r="I256" i="98"/>
  <c r="I232" i="98"/>
  <c r="I207" i="98"/>
  <c r="I253" i="98"/>
  <c r="H256" i="98"/>
  <c r="I233" i="98"/>
  <c r="H234" i="98"/>
  <c r="H207" i="98"/>
  <c r="H165" i="98"/>
  <c r="I86" i="98"/>
  <c r="H230" i="98"/>
  <c r="H233" i="98"/>
  <c r="I249" i="98"/>
  <c r="H86" i="98"/>
  <c r="I228" i="98"/>
  <c r="H249" i="98"/>
  <c r="I234" i="98"/>
  <c r="I165" i="98"/>
  <c r="I254" i="98"/>
  <c r="H228" i="98"/>
  <c r="I230" i="98"/>
  <c r="H254" i="98"/>
  <c r="H251" i="98"/>
  <c r="I166" i="98"/>
  <c r="H105" i="98"/>
  <c r="I250" i="98"/>
  <c r="H247" i="98"/>
  <c r="I247" i="98"/>
  <c r="H227" i="98"/>
  <c r="I227" i="98"/>
  <c r="J185" i="98"/>
  <c r="J103" i="98"/>
  <c r="J246" i="98"/>
  <c r="J164" i="98"/>
  <c r="J84" i="98"/>
  <c r="J226" i="98"/>
  <c r="J144" i="98"/>
  <c r="J64" i="98"/>
  <c r="J206" i="98"/>
  <c r="J125" i="98"/>
  <c r="J44" i="98"/>
  <c r="J209" i="98"/>
  <c r="J213" i="98"/>
  <c r="J208" i="98"/>
  <c r="J215" i="98"/>
  <c r="J211" i="98"/>
  <c r="J214" i="98"/>
  <c r="J216" i="98"/>
  <c r="J172" i="98"/>
  <c r="J212" i="98"/>
  <c r="J210" i="98"/>
  <c r="J195" i="98"/>
  <c r="J148" i="98"/>
  <c r="J108" i="98"/>
  <c r="J135" i="98"/>
  <c r="J89" i="98"/>
  <c r="J110" i="98"/>
  <c r="J87" i="98"/>
  <c r="J147" i="98"/>
  <c r="J72" i="98"/>
  <c r="J48" i="98"/>
  <c r="J149" i="98"/>
  <c r="J51" i="98"/>
  <c r="J47" i="98"/>
  <c r="J113" i="98"/>
  <c r="J68" i="98"/>
  <c r="J45" i="98"/>
  <c r="J145" i="98"/>
  <c r="J193" i="98"/>
  <c r="J69" i="98"/>
  <c r="J167" i="98"/>
  <c r="J53" i="98"/>
  <c r="J94" i="98"/>
  <c r="J151" i="98"/>
  <c r="J70" i="98"/>
  <c r="J132" i="98"/>
  <c r="J107" i="98"/>
  <c r="J50" i="98"/>
  <c r="J192" i="98"/>
  <c r="J153" i="98"/>
  <c r="J187" i="98"/>
  <c r="J90" i="98"/>
  <c r="J111" i="98"/>
  <c r="J194" i="98"/>
  <c r="J154" i="98"/>
  <c r="J134" i="98"/>
  <c r="J73" i="98"/>
  <c r="J93" i="98"/>
  <c r="J129" i="98"/>
  <c r="J169" i="98"/>
  <c r="J174" i="98"/>
  <c r="J65" i="98"/>
  <c r="J131" i="98"/>
  <c r="J106" i="98"/>
  <c r="J92" i="98"/>
  <c r="J170" i="98"/>
  <c r="J54" i="98"/>
  <c r="J189" i="98"/>
  <c r="J52" i="98"/>
  <c r="J152" i="98"/>
  <c r="J109" i="98"/>
  <c r="J49" i="98"/>
  <c r="J112" i="98"/>
  <c r="J191" i="98"/>
  <c r="J173" i="98"/>
  <c r="J88" i="98"/>
  <c r="J168" i="98"/>
  <c r="J128" i="98"/>
  <c r="J188" i="98"/>
  <c r="J85" i="98"/>
  <c r="J67" i="98"/>
  <c r="J133" i="98"/>
  <c r="J91" i="98"/>
  <c r="J150" i="98"/>
  <c r="J71" i="98"/>
  <c r="J190" i="98"/>
  <c r="J171" i="98"/>
  <c r="J130" i="98"/>
  <c r="J74" i="98"/>
  <c r="J126" i="98"/>
  <c r="J105" i="98"/>
  <c r="J235" i="98"/>
  <c r="J251" i="98"/>
  <c r="J166" i="98"/>
  <c r="J255" i="98"/>
  <c r="J104" i="98"/>
  <c r="J46" i="98"/>
  <c r="J252" i="98"/>
  <c r="J146" i="98"/>
  <c r="J248" i="98"/>
  <c r="J127" i="98"/>
  <c r="J232" i="98"/>
  <c r="J253" i="98"/>
  <c r="J233" i="98"/>
  <c r="J86" i="98"/>
  <c r="J249" i="98"/>
  <c r="J256" i="98"/>
  <c r="J228" i="98"/>
  <c r="J234" i="98"/>
  <c r="J207" i="98"/>
  <c r="J165" i="98"/>
  <c r="J254" i="98"/>
  <c r="J230" i="98"/>
  <c r="J250" i="98"/>
  <c r="J66" i="98"/>
  <c r="J236" i="98"/>
  <c r="J229" i="98"/>
  <c r="J186" i="98"/>
  <c r="J231" i="98"/>
  <c r="J247" i="98"/>
  <c r="J227" i="98"/>
  <c r="N8" i="107"/>
  <c r="N44" i="107"/>
  <c r="N43" i="107"/>
  <c r="N18" i="107"/>
  <c r="N15" i="107"/>
  <c r="N7" i="107"/>
  <c r="N39" i="107"/>
  <c r="N14" i="107"/>
  <c r="N6" i="107"/>
  <c r="N13" i="107"/>
  <c r="N9" i="107"/>
  <c r="N17" i="107"/>
  <c r="N30" i="107"/>
  <c r="N11" i="107"/>
  <c r="N40" i="107"/>
  <c r="N25" i="107"/>
  <c r="N42" i="107"/>
  <c r="N29" i="107"/>
  <c r="N12" i="107"/>
  <c r="N20" i="107"/>
  <c r="N36" i="107"/>
  <c r="N34" i="107"/>
  <c r="N23" i="107"/>
  <c r="N41" i="107"/>
  <c r="N27" i="107"/>
  <c r="N37" i="107"/>
  <c r="N16" i="107"/>
  <c r="N28" i="107"/>
  <c r="N26" i="107"/>
  <c r="N10" i="107"/>
  <c r="N21" i="107"/>
  <c r="L37" i="107"/>
  <c r="L27" i="107"/>
  <c r="L12" i="107"/>
  <c r="L34" i="107"/>
  <c r="M19" i="107"/>
  <c r="L26" i="107"/>
  <c r="L24" i="107"/>
  <c r="L13" i="107"/>
  <c r="M6" i="107"/>
  <c r="M39" i="107"/>
  <c r="M18" i="107"/>
  <c r="L16" i="107"/>
  <c r="L44" i="107"/>
  <c r="M40" i="107"/>
  <c r="M16" i="107"/>
  <c r="I335" i="97"/>
  <c r="H335" i="97"/>
  <c r="H341" i="97"/>
  <c r="I339" i="97"/>
  <c r="I340" i="97"/>
  <c r="H339" i="97"/>
  <c r="I337" i="97"/>
  <c r="I338" i="97"/>
  <c r="H340" i="97"/>
  <c r="I344" i="97"/>
  <c r="H337" i="97"/>
  <c r="I343" i="97"/>
  <c r="H344" i="97"/>
  <c r="I342" i="97"/>
  <c r="I336" i="97"/>
  <c r="H342" i="97"/>
  <c r="I345" i="97"/>
  <c r="H336" i="97"/>
  <c r="I341" i="97"/>
  <c r="H343" i="97"/>
  <c r="H345" i="97"/>
  <c r="H338" i="97"/>
  <c r="J335" i="97"/>
  <c r="J340" i="97"/>
  <c r="J337" i="97"/>
  <c r="J344" i="97"/>
  <c r="J341" i="97"/>
  <c r="J342" i="97"/>
  <c r="J343" i="97"/>
  <c r="J336" i="97"/>
  <c r="J345" i="97"/>
  <c r="J338" i="97"/>
  <c r="J339" i="97"/>
  <c r="I236" i="97"/>
  <c r="I232" i="97"/>
  <c r="H232" i="97"/>
  <c r="H234" i="97"/>
  <c r="I241" i="97"/>
  <c r="I239" i="97"/>
  <c r="I238" i="97"/>
  <c r="H240" i="97"/>
  <c r="H237" i="97"/>
  <c r="H241" i="97"/>
  <c r="H239" i="97"/>
  <c r="H242" i="97"/>
  <c r="H236" i="97"/>
  <c r="H238" i="97"/>
  <c r="I240" i="97"/>
  <c r="I234" i="97"/>
  <c r="I237" i="97"/>
  <c r="I242" i="97"/>
  <c r="I235" i="97"/>
  <c r="H235" i="97"/>
  <c r="H233" i="97"/>
  <c r="I233" i="97"/>
  <c r="J232" i="97"/>
  <c r="J235" i="97"/>
  <c r="J239" i="97"/>
  <c r="J236" i="97"/>
  <c r="J237" i="97"/>
  <c r="J238" i="97"/>
  <c r="J242" i="97"/>
  <c r="J240" i="97"/>
  <c r="J234" i="97"/>
  <c r="J241" i="97"/>
  <c r="J233" i="97"/>
  <c r="I275" i="97"/>
  <c r="H275" i="97"/>
  <c r="I254" i="97"/>
  <c r="H254" i="97"/>
  <c r="H282" i="97"/>
  <c r="H260" i="97"/>
  <c r="H257" i="97"/>
  <c r="I280" i="97"/>
  <c r="I281" i="97"/>
  <c r="H261" i="97"/>
  <c r="I257" i="97"/>
  <c r="I276" i="97"/>
  <c r="H256" i="97"/>
  <c r="I282" i="97"/>
  <c r="I283" i="97"/>
  <c r="H276" i="97"/>
  <c r="I256" i="97"/>
  <c r="H279" i="97"/>
  <c r="I262" i="97"/>
  <c r="I279" i="97"/>
  <c r="I261" i="97"/>
  <c r="H283" i="97"/>
  <c r="H255" i="97"/>
  <c r="I278" i="97"/>
  <c r="I258" i="97"/>
  <c r="I255" i="97"/>
  <c r="H278" i="97"/>
  <c r="I259" i="97"/>
  <c r="H258" i="97"/>
  <c r="I277" i="97"/>
  <c r="H280" i="97"/>
  <c r="H262" i="97"/>
  <c r="H281" i="97"/>
  <c r="H259" i="97"/>
  <c r="I260" i="97"/>
  <c r="H277" i="97"/>
  <c r="I274" i="97"/>
  <c r="I253" i="97"/>
  <c r="J275" i="97"/>
  <c r="J254" i="97"/>
  <c r="J281" i="97"/>
  <c r="J276" i="97"/>
  <c r="J282" i="97"/>
  <c r="J279" i="97"/>
  <c r="J261" i="97"/>
  <c r="J283" i="97"/>
  <c r="J259" i="97"/>
  <c r="J277" i="97"/>
  <c r="J278" i="97"/>
  <c r="J256" i="97"/>
  <c r="J262" i="97"/>
  <c r="J258" i="97"/>
  <c r="J255" i="97"/>
  <c r="J260" i="97"/>
  <c r="J257" i="97"/>
  <c r="J280" i="97"/>
  <c r="I55" i="98"/>
  <c r="J558" i="97"/>
  <c r="J252" i="97"/>
  <c r="J498" i="97"/>
  <c r="J477" i="97"/>
  <c r="J435" i="97"/>
  <c r="J273" i="97"/>
  <c r="J395" i="97"/>
  <c r="J211" i="97"/>
  <c r="J519" i="97"/>
  <c r="J455" i="97"/>
  <c r="J294" i="97"/>
  <c r="J314" i="97"/>
  <c r="J44" i="97"/>
  <c r="J374" i="97"/>
  <c r="J417" i="97"/>
  <c r="J542" i="97"/>
  <c r="J353" i="97"/>
  <c r="J483" i="97"/>
  <c r="J543" i="97"/>
  <c r="J396" i="97"/>
  <c r="J423" i="97"/>
  <c r="J398" i="97"/>
  <c r="J465" i="97"/>
  <c r="J375" i="97"/>
  <c r="J274" i="97"/>
  <c r="J456" i="97"/>
  <c r="J507" i="97"/>
  <c r="J528" i="97"/>
  <c r="J499" i="97"/>
  <c r="J295" i="97"/>
  <c r="J221" i="97"/>
  <c r="J547" i="97"/>
  <c r="J480" i="97"/>
  <c r="J482" i="97"/>
  <c r="J427" i="97"/>
  <c r="J213" i="97"/>
  <c r="J425" i="97"/>
  <c r="J354" i="97"/>
  <c r="J404" i="97"/>
  <c r="J302" i="97"/>
  <c r="J300" i="97"/>
  <c r="J218" i="97"/>
  <c r="J420" i="97"/>
  <c r="J550" i="97"/>
  <c r="J356" i="97"/>
  <c r="J462" i="97"/>
  <c r="J551" i="97"/>
  <c r="J560" i="97"/>
  <c r="J217" i="97"/>
  <c r="J522" i="97"/>
  <c r="J304" i="97"/>
  <c r="J463" i="97"/>
  <c r="J355" i="97"/>
  <c r="J421" i="97"/>
  <c r="J376" i="97"/>
  <c r="J568" i="97"/>
  <c r="J441" i="97"/>
  <c r="J442" i="97"/>
  <c r="J566" i="97"/>
  <c r="J382" i="97"/>
  <c r="J357" i="97"/>
  <c r="J402" i="97"/>
  <c r="J459" i="97"/>
  <c r="J460" i="97"/>
  <c r="J563" i="97"/>
  <c r="J45" i="97"/>
  <c r="J315" i="97"/>
  <c r="J562" i="97"/>
  <c r="J317" i="97"/>
  <c r="J212" i="97"/>
  <c r="J324" i="97"/>
  <c r="J461" i="97"/>
  <c r="J440" i="97"/>
  <c r="J565" i="97"/>
  <c r="J422" i="97"/>
  <c r="J484" i="97"/>
  <c r="J318" i="97"/>
  <c r="J424" i="97"/>
  <c r="J500" i="97"/>
  <c r="J567" i="97"/>
  <c r="J561" i="97"/>
  <c r="J444" i="97"/>
  <c r="J458" i="97"/>
  <c r="J320" i="97"/>
  <c r="J549" i="97"/>
  <c r="J400" i="97"/>
  <c r="J214" i="97"/>
  <c r="J362" i="97"/>
  <c r="J418" i="97"/>
  <c r="J322" i="97"/>
  <c r="J359" i="97"/>
  <c r="J525" i="97"/>
  <c r="J501" i="97"/>
  <c r="J377" i="97"/>
  <c r="J564" i="97"/>
  <c r="J381" i="97"/>
  <c r="J481" i="97"/>
  <c r="J360" i="97"/>
  <c r="J502" i="97"/>
  <c r="J220" i="97"/>
  <c r="J215" i="97"/>
  <c r="J253" i="97"/>
  <c r="J301" i="97"/>
  <c r="J479" i="97"/>
  <c r="J363" i="97"/>
  <c r="J478" i="97"/>
  <c r="J316" i="97"/>
  <c r="J403" i="97"/>
  <c r="J297" i="97"/>
  <c r="J545" i="97"/>
  <c r="J361" i="97"/>
  <c r="J321" i="97"/>
  <c r="J546" i="97"/>
  <c r="J383" i="97"/>
  <c r="J457" i="97"/>
  <c r="J524" i="97"/>
  <c r="J419" i="97"/>
  <c r="J397" i="97"/>
  <c r="J405" i="97"/>
  <c r="J503" i="97"/>
  <c r="J399" i="97"/>
  <c r="J505" i="97"/>
  <c r="J527" i="97"/>
  <c r="J504" i="97"/>
  <c r="J438" i="97"/>
  <c r="J378" i="97"/>
  <c r="J296" i="97"/>
  <c r="J299" i="97"/>
  <c r="J487" i="97"/>
  <c r="J380" i="97"/>
  <c r="J298" i="97"/>
  <c r="J219" i="97"/>
  <c r="J485" i="97"/>
  <c r="J526" i="97"/>
  <c r="J323" i="97"/>
  <c r="J443" i="97"/>
  <c r="J401" i="97"/>
  <c r="J506" i="97"/>
  <c r="J523" i="97"/>
  <c r="J379" i="97"/>
  <c r="J216" i="97"/>
  <c r="J548" i="97"/>
  <c r="J445" i="97"/>
  <c r="J437" i="97"/>
  <c r="J303" i="97"/>
  <c r="J436" i="97"/>
  <c r="J552" i="97"/>
  <c r="J559" i="97"/>
  <c r="J384" i="97"/>
  <c r="J426" i="97"/>
  <c r="J319" i="97"/>
  <c r="J464" i="97"/>
  <c r="J521" i="97"/>
  <c r="J486" i="97"/>
  <c r="J47" i="97"/>
  <c r="J439" i="97"/>
  <c r="J358" i="97"/>
  <c r="J544" i="97"/>
  <c r="J520" i="97"/>
  <c r="J508" i="97"/>
  <c r="J529" i="97"/>
  <c r="J55" i="98"/>
  <c r="E167" i="98"/>
  <c r="AO166" i="98"/>
  <c r="AQ166" i="98" s="1"/>
  <c r="H435" i="97"/>
  <c r="H519" i="97"/>
  <c r="H417" i="97"/>
  <c r="I455" i="97"/>
  <c r="H211" i="97"/>
  <c r="I353" i="97"/>
  <c r="H477" i="97"/>
  <c r="I395" i="97"/>
  <c r="H294" i="97"/>
  <c r="I252" i="97"/>
  <c r="H455" i="97"/>
  <c r="H252" i="97"/>
  <c r="I294" i="97"/>
  <c r="H353" i="97"/>
  <c r="I542" i="97"/>
  <c r="I211" i="97"/>
  <c r="H558" i="97"/>
  <c r="H395" i="97"/>
  <c r="H498" i="97"/>
  <c r="I435" i="97"/>
  <c r="I374" i="97"/>
  <c r="I558" i="97"/>
  <c r="I417" i="97"/>
  <c r="H273" i="97"/>
  <c r="H314" i="97"/>
  <c r="H374" i="97"/>
  <c r="I477" i="97"/>
  <c r="I273" i="97"/>
  <c r="I314" i="97"/>
  <c r="I498" i="97"/>
  <c r="H542" i="97"/>
  <c r="I519" i="97"/>
  <c r="H559" i="97"/>
  <c r="I478" i="97"/>
  <c r="H483" i="97"/>
  <c r="H543" i="97"/>
  <c r="H423" i="97"/>
  <c r="I398" i="97"/>
  <c r="I418" i="97"/>
  <c r="H396" i="97"/>
  <c r="H375" i="97"/>
  <c r="H398" i="97"/>
  <c r="I436" i="97"/>
  <c r="H418" i="97"/>
  <c r="I396" i="97"/>
  <c r="I423" i="97"/>
  <c r="H354" i="97"/>
  <c r="H465" i="97"/>
  <c r="I456" i="97"/>
  <c r="I465" i="97"/>
  <c r="H436" i="97"/>
  <c r="H456" i="97"/>
  <c r="H253" i="97"/>
  <c r="H507" i="97"/>
  <c r="I528" i="97"/>
  <c r="I507" i="97"/>
  <c r="I483" i="97"/>
  <c r="H528" i="97"/>
  <c r="I559" i="97"/>
  <c r="V9" i="97"/>
  <c r="I543" i="97"/>
  <c r="I375" i="97"/>
  <c r="H274" i="97"/>
  <c r="H380" i="97"/>
  <c r="H420" i="97"/>
  <c r="H298" i="97"/>
  <c r="H550" i="97"/>
  <c r="I296" i="97"/>
  <c r="I219" i="97"/>
  <c r="I526" i="97"/>
  <c r="I323" i="97"/>
  <c r="H443" i="97"/>
  <c r="H401" i="97"/>
  <c r="I462" i="97"/>
  <c r="I523" i="97"/>
  <c r="I379" i="97"/>
  <c r="I358" i="97"/>
  <c r="I216" i="97"/>
  <c r="I217" i="97"/>
  <c r="I486" i="97"/>
  <c r="H548" i="97"/>
  <c r="I522" i="97"/>
  <c r="H437" i="97"/>
  <c r="H303" i="97"/>
  <c r="H357" i="97"/>
  <c r="H478" i="97"/>
  <c r="I437" i="97"/>
  <c r="H382" i="97"/>
  <c r="I303" i="97"/>
  <c r="I357" i="97"/>
  <c r="H442" i="97"/>
  <c r="H295" i="97"/>
  <c r="H221" i="97"/>
  <c r="H547" i="97"/>
  <c r="I480" i="97"/>
  <c r="I380" i="97"/>
  <c r="I482" i="97"/>
  <c r="I298" i="97"/>
  <c r="I459" i="97"/>
  <c r="H526" i="97"/>
  <c r="H323" i="97"/>
  <c r="I443" i="97"/>
  <c r="I401" i="97"/>
  <c r="I213" i="97"/>
  <c r="I441" i="97"/>
  <c r="H523" i="97"/>
  <c r="H379" i="97"/>
  <c r="H216" i="97"/>
  <c r="I442" i="97"/>
  <c r="H404" i="97"/>
  <c r="H302" i="97"/>
  <c r="I295" i="97"/>
  <c r="I420" i="97"/>
  <c r="H482" i="97"/>
  <c r="H562" i="97"/>
  <c r="I550" i="97"/>
  <c r="H459" i="97"/>
  <c r="I356" i="97"/>
  <c r="H462" i="97"/>
  <c r="H213" i="97"/>
  <c r="I551" i="97"/>
  <c r="I560" i="97"/>
  <c r="H217" i="97"/>
  <c r="I402" i="97"/>
  <c r="I404" i="97"/>
  <c r="H522" i="97"/>
  <c r="H441" i="97"/>
  <c r="I484" i="97"/>
  <c r="H560" i="97"/>
  <c r="H464" i="97"/>
  <c r="H424" i="97"/>
  <c r="I566" i="97"/>
  <c r="H304" i="97"/>
  <c r="I463" i="97"/>
  <c r="I562" i="97"/>
  <c r="I461" i="97"/>
  <c r="H355" i="97"/>
  <c r="H421" i="97"/>
  <c r="H376" i="97"/>
  <c r="H568" i="97"/>
  <c r="H356" i="97"/>
  <c r="H319" i="97"/>
  <c r="I422" i="97"/>
  <c r="H551" i="97"/>
  <c r="H212" i="97"/>
  <c r="I304" i="97"/>
  <c r="H463" i="97"/>
  <c r="H461" i="97"/>
  <c r="I355" i="97"/>
  <c r="H440" i="97"/>
  <c r="I421" i="97"/>
  <c r="I376" i="97"/>
  <c r="I565" i="97"/>
  <c r="I568" i="97"/>
  <c r="I460" i="97"/>
  <c r="H525" i="97"/>
  <c r="I315" i="97"/>
  <c r="I458" i="97"/>
  <c r="H317" i="97"/>
  <c r="H460" i="97"/>
  <c r="I564" i="97"/>
  <c r="I319" i="97"/>
  <c r="H549" i="97"/>
  <c r="I400" i="97"/>
  <c r="I464" i="97"/>
  <c r="I552" i="97"/>
  <c r="I360" i="97"/>
  <c r="H218" i="97"/>
  <c r="H439" i="97"/>
  <c r="H563" i="97"/>
  <c r="I567" i="97"/>
  <c r="I502" i="97"/>
  <c r="H426" i="97"/>
  <c r="I212" i="97"/>
  <c r="H359" i="97"/>
  <c r="H215" i="97"/>
  <c r="I324" i="97"/>
  <c r="I525" i="97"/>
  <c r="I363" i="97"/>
  <c r="H315" i="97"/>
  <c r="H316" i="97"/>
  <c r="H297" i="97"/>
  <c r="I440" i="97"/>
  <c r="H565" i="97"/>
  <c r="I317" i="97"/>
  <c r="H564" i="97"/>
  <c r="H545" i="97"/>
  <c r="H361" i="97"/>
  <c r="I318" i="97"/>
  <c r="H360" i="97"/>
  <c r="H500" i="97"/>
  <c r="H383" i="97"/>
  <c r="I439" i="97"/>
  <c r="H499" i="97"/>
  <c r="H567" i="97"/>
  <c r="H502" i="97"/>
  <c r="I426" i="97"/>
  <c r="I457" i="97"/>
  <c r="H457" i="97"/>
  <c r="I544" i="97"/>
  <c r="I215" i="97"/>
  <c r="H324" i="97"/>
  <c r="H363" i="97"/>
  <c r="I354" i="97"/>
  <c r="I503" i="97"/>
  <c r="I316" i="97"/>
  <c r="I403" i="97"/>
  <c r="I297" i="97"/>
  <c r="H458" i="97"/>
  <c r="I320" i="97"/>
  <c r="I545" i="97"/>
  <c r="I361" i="97"/>
  <c r="H321" i="97"/>
  <c r="I214" i="97"/>
  <c r="I220" i="97"/>
  <c r="H362" i="97"/>
  <c r="I524" i="97"/>
  <c r="I383" i="97"/>
  <c r="I499" i="97"/>
  <c r="I359" i="97"/>
  <c r="I419" i="97"/>
  <c r="H503" i="97"/>
  <c r="H438" i="97"/>
  <c r="I501" i="97"/>
  <c r="I505" i="97"/>
  <c r="H377" i="97"/>
  <c r="H320" i="97"/>
  <c r="H381" i="97"/>
  <c r="H481" i="97"/>
  <c r="H214" i="97"/>
  <c r="H220" i="97"/>
  <c r="I384" i="97"/>
  <c r="I362" i="97"/>
  <c r="I500" i="97"/>
  <c r="H524" i="97"/>
  <c r="I444" i="97"/>
  <c r="I561" i="97"/>
  <c r="H322" i="97"/>
  <c r="I321" i="97"/>
  <c r="I521" i="97"/>
  <c r="I445" i="97"/>
  <c r="H561" i="97"/>
  <c r="H301" i="97"/>
  <c r="H479" i="97"/>
  <c r="H504" i="97"/>
  <c r="I438" i="97"/>
  <c r="H378" i="97"/>
  <c r="H403" i="97"/>
  <c r="I485" i="97"/>
  <c r="H501" i="97"/>
  <c r="I377" i="97"/>
  <c r="H299" i="97"/>
  <c r="H487" i="97"/>
  <c r="I381" i="97"/>
  <c r="H506" i="97"/>
  <c r="I481" i="97"/>
  <c r="I546" i="97"/>
  <c r="H384" i="97"/>
  <c r="H419" i="97"/>
  <c r="I397" i="97"/>
  <c r="I301" i="97"/>
  <c r="I479" i="97"/>
  <c r="H405" i="97"/>
  <c r="I399" i="97"/>
  <c r="H219" i="97"/>
  <c r="H485" i="97"/>
  <c r="H505" i="97"/>
  <c r="H427" i="97"/>
  <c r="I527" i="97"/>
  <c r="I221" i="97"/>
  <c r="H397" i="97"/>
  <c r="I547" i="97"/>
  <c r="H480" i="97"/>
  <c r="I405" i="97"/>
  <c r="I504" i="97"/>
  <c r="H399" i="97"/>
  <c r="I378" i="97"/>
  <c r="H296" i="97"/>
  <c r="I427" i="97"/>
  <c r="I299" i="97"/>
  <c r="H527" i="97"/>
  <c r="I487" i="97"/>
  <c r="I425" i="97"/>
  <c r="H358" i="97"/>
  <c r="H486" i="97"/>
  <c r="H521" i="97"/>
  <c r="I302" i="97"/>
  <c r="I300" i="97"/>
  <c r="H544" i="97"/>
  <c r="H300" i="97"/>
  <c r="H546" i="97"/>
  <c r="H445" i="97"/>
  <c r="I563" i="97"/>
  <c r="I322" i="97"/>
  <c r="H444" i="97"/>
  <c r="H318" i="97"/>
  <c r="H402" i="97"/>
  <c r="I218" i="97"/>
  <c r="H422" i="97"/>
  <c r="H400" i="97"/>
  <c r="I548" i="97"/>
  <c r="H425" i="97"/>
  <c r="I506" i="97"/>
  <c r="I549" i="97"/>
  <c r="H484" i="97"/>
  <c r="H552" i="97"/>
  <c r="I382" i="97"/>
  <c r="I424" i="97"/>
  <c r="H566" i="97"/>
  <c r="H520" i="97"/>
  <c r="I520" i="97"/>
  <c r="I508" i="97"/>
  <c r="H529" i="97"/>
  <c r="H508" i="97"/>
  <c r="I529" i="97"/>
  <c r="M9" i="111" l="1"/>
  <c r="D11" i="110"/>
  <c r="D7" i="110"/>
  <c r="D9" i="110"/>
  <c r="D6" i="110"/>
  <c r="D5" i="110"/>
  <c r="D8" i="110"/>
  <c r="D12" i="110"/>
  <c r="D19" i="110"/>
  <c r="D13" i="110"/>
  <c r="D24" i="110"/>
  <c r="D16" i="110"/>
  <c r="D30" i="110"/>
  <c r="D23" i="110"/>
  <c r="D27" i="110"/>
  <c r="D28" i="110"/>
  <c r="D17" i="110"/>
  <c r="D20" i="110"/>
  <c r="D26" i="110"/>
  <c r="D29" i="110"/>
  <c r="D18" i="110"/>
  <c r="D22" i="110"/>
  <c r="D21" i="110"/>
  <c r="D15" i="110"/>
  <c r="D14" i="110"/>
  <c r="D25" i="110"/>
  <c r="D41" i="110"/>
  <c r="D40" i="110"/>
  <c r="D10" i="110"/>
  <c r="D36" i="110"/>
  <c r="D37" i="110"/>
  <c r="D35" i="110"/>
  <c r="D34" i="110"/>
  <c r="D42" i="110"/>
  <c r="D39" i="110"/>
  <c r="D33" i="110"/>
  <c r="D43" i="110"/>
  <c r="D38" i="110"/>
  <c r="M44" i="107"/>
  <c r="M25" i="107"/>
  <c r="M29" i="107"/>
  <c r="L41" i="107"/>
  <c r="L22" i="107"/>
  <c r="L31" i="107"/>
  <c r="L28" i="107"/>
  <c r="M22" i="107"/>
  <c r="M37" i="107"/>
  <c r="M27" i="107"/>
  <c r="M42" i="107"/>
  <c r="M15" i="107"/>
  <c r="L39" i="107"/>
  <c r="M7" i="107"/>
  <c r="M30" i="107"/>
  <c r="L6" i="107"/>
  <c r="L11" i="107"/>
  <c r="M31" i="107"/>
  <c r="M12" i="107"/>
  <c r="M36" i="107"/>
  <c r="L43" i="107"/>
  <c r="M11" i="107"/>
  <c r="L18" i="107"/>
  <c r="M13" i="107"/>
  <c r="L36" i="107"/>
  <c r="L42" i="107"/>
  <c r="L29" i="107"/>
  <c r="M34" i="107"/>
  <c r="M24" i="107"/>
  <c r="M35" i="107"/>
  <c r="M41" i="107"/>
  <c r="L35" i="107"/>
  <c r="M17" i="107"/>
  <c r="M26" i="107"/>
  <c r="M10" i="107"/>
  <c r="L15" i="107"/>
  <c r="L7" i="107"/>
  <c r="M43" i="107"/>
  <c r="L9" i="107"/>
  <c r="M21" i="107"/>
  <c r="L23" i="107"/>
  <c r="L17" i="107"/>
  <c r="M14" i="107"/>
  <c r="M20" i="107"/>
  <c r="L20" i="107"/>
  <c r="M38" i="107"/>
  <c r="L14" i="107"/>
  <c r="L21" i="107"/>
  <c r="M9" i="107"/>
  <c r="L30" i="107"/>
  <c r="M23" i="107"/>
  <c r="L8" i="107"/>
  <c r="M8" i="107"/>
  <c r="N24" i="107"/>
  <c r="N19" i="107"/>
  <c r="N31" i="107"/>
  <c r="L38" i="107"/>
  <c r="L19" i="107"/>
  <c r="L25" i="107"/>
  <c r="L40" i="107"/>
  <c r="L10" i="107"/>
  <c r="N22" i="107"/>
  <c r="N38" i="107"/>
  <c r="O42" i="111"/>
  <c r="O38" i="111"/>
  <c r="O34" i="111"/>
  <c r="O28" i="111"/>
  <c r="O24" i="111"/>
  <c r="O20" i="111"/>
  <c r="O16" i="111"/>
  <c r="O12" i="111"/>
  <c r="O8" i="111"/>
  <c r="O41" i="111"/>
  <c r="O37" i="111"/>
  <c r="O31" i="111"/>
  <c r="O27" i="111"/>
  <c r="O23" i="111"/>
  <c r="O19" i="111"/>
  <c r="O15" i="111"/>
  <c r="O11" i="111"/>
  <c r="O7" i="111"/>
  <c r="O44" i="111"/>
  <c r="O40" i="111"/>
  <c r="O36" i="111"/>
  <c r="O30" i="111"/>
  <c r="O26" i="111"/>
  <c r="O22" i="111"/>
  <c r="O18" i="111"/>
  <c r="O14" i="111"/>
  <c r="O10" i="111"/>
  <c r="O9" i="111"/>
  <c r="O25" i="111"/>
  <c r="O43" i="111"/>
  <c r="O17" i="111"/>
  <c r="O39" i="111"/>
  <c r="O35" i="111"/>
  <c r="O13" i="111"/>
  <c r="O29" i="111"/>
  <c r="O21" i="111"/>
  <c r="O6" i="111"/>
  <c r="W14" i="107"/>
  <c r="S14" i="107"/>
  <c r="R14" i="107"/>
  <c r="P14" i="107"/>
  <c r="T26" i="107"/>
  <c r="U14" i="107"/>
  <c r="T14" i="107"/>
  <c r="V14" i="107"/>
  <c r="Q14" i="107"/>
  <c r="Q9" i="107"/>
  <c r="P12" i="107"/>
  <c r="T31" i="107"/>
  <c r="U8" i="107"/>
  <c r="S18" i="107"/>
  <c r="V20" i="107"/>
  <c r="W28" i="107"/>
  <c r="Q15" i="107"/>
  <c r="P19" i="107"/>
  <c r="V25" i="107"/>
  <c r="S13" i="107"/>
  <c r="T12" i="107"/>
  <c r="W22" i="107"/>
  <c r="V29" i="107"/>
  <c r="V27" i="107"/>
  <c r="T16" i="107"/>
  <c r="S31" i="107"/>
  <c r="R19" i="107"/>
  <c r="Q19" i="107"/>
  <c r="U17" i="107"/>
  <c r="V15" i="107"/>
  <c r="S8" i="107"/>
  <c r="V22" i="107"/>
  <c r="U30" i="107"/>
  <c r="S16" i="107"/>
  <c r="U12" i="107"/>
  <c r="T8" i="107"/>
  <c r="Q13" i="107"/>
  <c r="V21" i="107"/>
  <c r="S12" i="107"/>
  <c r="U15" i="107"/>
  <c r="V8" i="107"/>
  <c r="V13" i="107"/>
  <c r="T22" i="107"/>
  <c r="T30" i="107"/>
  <c r="P29" i="107"/>
  <c r="W29" i="107"/>
  <c r="R21" i="107"/>
  <c r="T27" i="107"/>
  <c r="R28" i="107"/>
  <c r="R12" i="107"/>
  <c r="Q29" i="107"/>
  <c r="P31" i="107"/>
  <c r="V19" i="107"/>
  <c r="V9" i="107"/>
  <c r="W8" i="107"/>
  <c r="Q20" i="107"/>
  <c r="R30" i="107"/>
  <c r="S20" i="107"/>
  <c r="W23" i="107"/>
  <c r="W30" i="107"/>
  <c r="W31" i="107"/>
  <c r="W17" i="107"/>
  <c r="Q18" i="107"/>
  <c r="P15" i="107"/>
  <c r="T24" i="107"/>
  <c r="T23" i="107"/>
  <c r="R31" i="107"/>
  <c r="S17" i="107"/>
  <c r="U29" i="107"/>
  <c r="V23" i="107"/>
  <c r="U21" i="107"/>
  <c r="W19" i="107"/>
  <c r="P16" i="107"/>
  <c r="S25" i="107"/>
  <c r="U18" i="107"/>
  <c r="P18" i="107"/>
  <c r="Q21" i="107"/>
  <c r="T21" i="107"/>
  <c r="T17" i="107"/>
  <c r="S29" i="107"/>
  <c r="Q27" i="107"/>
  <c r="V28" i="107"/>
  <c r="P24" i="107"/>
  <c r="V16" i="107"/>
  <c r="R23" i="107"/>
  <c r="W24" i="107"/>
  <c r="P9" i="107"/>
  <c r="T9" i="107"/>
  <c r="P22" i="107"/>
  <c r="R13" i="107"/>
  <c r="Q25" i="107"/>
  <c r="U27" i="107"/>
  <c r="W13" i="107"/>
  <c r="W15" i="107"/>
  <c r="Q24" i="107"/>
  <c r="S24" i="107"/>
  <c r="R17" i="107"/>
  <c r="V30" i="107"/>
  <c r="V31" i="107"/>
  <c r="R15" i="107"/>
  <c r="S27" i="107"/>
  <c r="W20" i="107"/>
  <c r="R16" i="107"/>
  <c r="R24" i="107"/>
  <c r="S23" i="107"/>
  <c r="P20" i="107"/>
  <c r="R29" i="107"/>
  <c r="R20" i="107"/>
  <c r="V18" i="107"/>
  <c r="W16" i="107"/>
  <c r="V17" i="107"/>
  <c r="T13" i="107"/>
  <c r="Q12" i="107"/>
  <c r="T15" i="107"/>
  <c r="V24" i="107"/>
  <c r="T28" i="107"/>
  <c r="Q30" i="107"/>
  <c r="P21" i="107"/>
  <c r="P25" i="107"/>
  <c r="U20" i="107"/>
  <c r="P30" i="107"/>
  <c r="R27" i="107"/>
  <c r="W21" i="107"/>
  <c r="T18" i="107"/>
  <c r="P17" i="107"/>
  <c r="T25" i="107"/>
  <c r="V12" i="107"/>
  <c r="W25" i="107"/>
  <c r="Q8" i="107"/>
  <c r="U25" i="107"/>
  <c r="R18" i="107"/>
  <c r="Q17" i="107"/>
  <c r="P13" i="107"/>
  <c r="W12" i="107"/>
  <c r="S15" i="107"/>
  <c r="Q22" i="107"/>
  <c r="P28" i="107"/>
  <c r="U31" i="107"/>
  <c r="U28" i="107"/>
  <c r="U22" i="107"/>
  <c r="W27" i="107"/>
  <c r="U16" i="107"/>
  <c r="W9" i="107"/>
  <c r="T19" i="107"/>
  <c r="S9" i="107"/>
  <c r="T20" i="107"/>
  <c r="Q23" i="107"/>
  <c r="Q16" i="107"/>
  <c r="P8" i="107"/>
  <c r="P27" i="107"/>
  <c r="P23" i="107"/>
  <c r="R25" i="107"/>
  <c r="Q31" i="107"/>
  <c r="U23" i="107"/>
  <c r="U13" i="107"/>
  <c r="U19" i="107"/>
  <c r="R22" i="107"/>
  <c r="S30" i="107"/>
  <c r="S28" i="107"/>
  <c r="S22" i="107"/>
  <c r="T29" i="107"/>
  <c r="Q28" i="107"/>
  <c r="S21" i="107"/>
  <c r="U9" i="107"/>
  <c r="S19" i="107"/>
  <c r="W18" i="107"/>
  <c r="U24" i="107"/>
  <c r="O30" i="107"/>
  <c r="O27" i="107"/>
  <c r="O19" i="107"/>
  <c r="R8" i="107"/>
  <c r="O16" i="107"/>
  <c r="O18" i="107"/>
  <c r="O15" i="107"/>
  <c r="O17" i="107"/>
  <c r="O13" i="107"/>
  <c r="O14" i="107"/>
  <c r="O9" i="107"/>
  <c r="O23" i="107"/>
  <c r="O24" i="107"/>
  <c r="O28" i="107"/>
  <c r="O31" i="107"/>
  <c r="O29" i="107"/>
  <c r="O21" i="107"/>
  <c r="O8" i="107"/>
  <c r="O12" i="107"/>
  <c r="O25" i="107"/>
  <c r="R9" i="107"/>
  <c r="O20" i="107"/>
  <c r="O22" i="107"/>
  <c r="Q26" i="107"/>
  <c r="P26" i="107"/>
  <c r="S26" i="107"/>
  <c r="U26" i="107"/>
  <c r="W26" i="107"/>
  <c r="V26" i="107"/>
  <c r="R26" i="107"/>
  <c r="O26" i="107"/>
  <c r="P10" i="107"/>
  <c r="Q42" i="107"/>
  <c r="U40" i="107"/>
  <c r="U42" i="107"/>
  <c r="R42" i="107"/>
  <c r="V42" i="107"/>
  <c r="W42" i="107"/>
  <c r="T42" i="107"/>
  <c r="W41" i="107"/>
  <c r="S42" i="107"/>
  <c r="P42" i="107"/>
  <c r="V7" i="107"/>
  <c r="S40" i="107"/>
  <c r="T7" i="107"/>
  <c r="V41" i="107"/>
  <c r="U36" i="107"/>
  <c r="P36" i="107"/>
  <c r="W10" i="107"/>
  <c r="R38" i="107"/>
  <c r="R7" i="107"/>
  <c r="Q40" i="107"/>
  <c r="O38" i="107"/>
  <c r="T35" i="107"/>
  <c r="T10" i="107"/>
  <c r="V37" i="107"/>
  <c r="U39" i="107"/>
  <c r="T40" i="107"/>
  <c r="P7" i="107"/>
  <c r="R36" i="107"/>
  <c r="U11" i="107"/>
  <c r="O6" i="107"/>
  <c r="T6" i="107"/>
  <c r="O34" i="107"/>
  <c r="Q10" i="107"/>
  <c r="W6" i="107"/>
  <c r="V35" i="107"/>
  <c r="W11" i="107"/>
  <c r="W38" i="107"/>
  <c r="S34" i="107"/>
  <c r="U10" i="107"/>
  <c r="P39" i="107"/>
  <c r="P38" i="107"/>
  <c r="R6" i="107"/>
  <c r="U6" i="107"/>
  <c r="O35" i="107"/>
  <c r="V40" i="107"/>
  <c r="P37" i="107"/>
  <c r="T39" i="107"/>
  <c r="P11" i="107"/>
  <c r="Q6" i="107"/>
  <c r="R39" i="107"/>
  <c r="P41" i="107"/>
  <c r="S10" i="107"/>
  <c r="U35" i="107"/>
  <c r="O11" i="107"/>
  <c r="O39" i="107"/>
  <c r="R11" i="107"/>
  <c r="P35" i="107"/>
  <c r="Q39" i="107"/>
  <c r="R34" i="107"/>
  <c r="Q38" i="107"/>
  <c r="T34" i="107"/>
  <c r="S39" i="107"/>
  <c r="W35" i="107"/>
  <c r="T38" i="107"/>
  <c r="R40" i="107"/>
  <c r="U38" i="107"/>
  <c r="V34" i="107"/>
  <c r="V38" i="107"/>
  <c r="W36" i="107"/>
  <c r="S6" i="107"/>
  <c r="V11" i="107"/>
  <c r="V10" i="107"/>
  <c r="S35" i="107"/>
  <c r="O7" i="107"/>
  <c r="S38" i="107"/>
  <c r="T36" i="107"/>
  <c r="T41" i="107"/>
  <c r="P6" i="107"/>
  <c r="V6" i="107"/>
  <c r="R35" i="107"/>
  <c r="W39" i="107"/>
  <c r="Q36" i="107"/>
  <c r="R10" i="107"/>
  <c r="T37" i="107"/>
  <c r="U34" i="107"/>
  <c r="R37" i="107"/>
  <c r="U37" i="107"/>
  <c r="W40" i="107"/>
  <c r="O10" i="107"/>
  <c r="V36" i="107"/>
  <c r="W34" i="107"/>
  <c r="S11" i="107"/>
  <c r="P34" i="107"/>
  <c r="S36" i="107"/>
  <c r="R41" i="107"/>
  <c r="S37" i="107"/>
  <c r="P40" i="107"/>
  <c r="V39" i="107"/>
  <c r="S7" i="107"/>
  <c r="W7" i="107"/>
  <c r="Q37" i="107"/>
  <c r="Q41" i="107"/>
  <c r="U7" i="107"/>
  <c r="Q34" i="107"/>
  <c r="O36" i="107"/>
  <c r="Q35" i="107"/>
  <c r="W37" i="107"/>
  <c r="T11" i="107"/>
  <c r="Q11" i="107"/>
  <c r="Q7" i="107"/>
  <c r="U41" i="107"/>
  <c r="S41" i="107"/>
  <c r="U43" i="107"/>
  <c r="S43" i="107"/>
  <c r="R43" i="107"/>
  <c r="W44" i="107"/>
  <c r="P44" i="107"/>
  <c r="U44" i="107"/>
  <c r="V44" i="107"/>
  <c r="S44" i="107"/>
  <c r="Q43" i="107"/>
  <c r="V43" i="107"/>
  <c r="O37" i="107"/>
  <c r="R44" i="107"/>
  <c r="T43" i="107"/>
  <c r="O41" i="107"/>
  <c r="P43" i="107"/>
  <c r="T44" i="107"/>
  <c r="O40" i="107"/>
  <c r="O42" i="107"/>
  <c r="Q44" i="107"/>
  <c r="W43" i="107"/>
  <c r="O44" i="107"/>
  <c r="O43" i="107"/>
  <c r="N43" i="111"/>
  <c r="N39" i="111"/>
  <c r="N35" i="111"/>
  <c r="N29" i="111"/>
  <c r="N25" i="111"/>
  <c r="N21" i="111"/>
  <c r="N17" i="111"/>
  <c r="N13" i="111"/>
  <c r="N9" i="111"/>
  <c r="M43" i="111"/>
  <c r="M39" i="111"/>
  <c r="M35" i="111"/>
  <c r="M29" i="111"/>
  <c r="M25" i="111"/>
  <c r="M21" i="111"/>
  <c r="M17" i="111"/>
  <c r="M13" i="111"/>
  <c r="N42" i="111"/>
  <c r="N38" i="111"/>
  <c r="N34" i="111"/>
  <c r="N28" i="111"/>
  <c r="N24" i="111"/>
  <c r="M42" i="111"/>
  <c r="M38" i="111"/>
  <c r="M34" i="111"/>
  <c r="M28" i="111"/>
  <c r="M24" i="111"/>
  <c r="M20" i="111"/>
  <c r="M16" i="111"/>
  <c r="M12" i="111"/>
  <c r="M8" i="111"/>
  <c r="N41" i="111"/>
  <c r="N37" i="111"/>
  <c r="N31" i="111"/>
  <c r="N27" i="111"/>
  <c r="N23" i="111"/>
  <c r="N19" i="111"/>
  <c r="N15" i="111"/>
  <c r="N11" i="111"/>
  <c r="N7" i="111"/>
  <c r="M41" i="111"/>
  <c r="M37" i="111"/>
  <c r="M31" i="111"/>
  <c r="M27" i="111"/>
  <c r="M23" i="111"/>
  <c r="M19" i="111"/>
  <c r="M15" i="111"/>
  <c r="M11" i="111"/>
  <c r="M7" i="111"/>
  <c r="N6" i="111"/>
  <c r="N44" i="111"/>
  <c r="N40" i="111"/>
  <c r="N36" i="111"/>
  <c r="N30" i="111"/>
  <c r="N26" i="111"/>
  <c r="N22" i="111"/>
  <c r="N18" i="111"/>
  <c r="N14" i="111"/>
  <c r="N10" i="111"/>
  <c r="M26" i="111"/>
  <c r="N8" i="111"/>
  <c r="M22" i="111"/>
  <c r="M6" i="111"/>
  <c r="M44" i="111"/>
  <c r="N20" i="111"/>
  <c r="M18" i="111"/>
  <c r="M40" i="111"/>
  <c r="N16" i="111"/>
  <c r="M36" i="111"/>
  <c r="M14" i="111"/>
  <c r="M30" i="111"/>
  <c r="N12" i="111"/>
  <c r="M10" i="111"/>
  <c r="E13" i="110"/>
  <c r="J13" i="110"/>
  <c r="H13" i="110"/>
  <c r="I13" i="110"/>
  <c r="I25" i="110"/>
  <c r="K13" i="110"/>
  <c r="L13" i="110"/>
  <c r="F8" i="110"/>
  <c r="F13" i="110"/>
  <c r="G13" i="110"/>
  <c r="E15" i="110"/>
  <c r="E28" i="110"/>
  <c r="K22" i="110"/>
  <c r="K19" i="110"/>
  <c r="L19" i="110"/>
  <c r="L20" i="110"/>
  <c r="F27" i="110"/>
  <c r="J12" i="110"/>
  <c r="I14" i="110"/>
  <c r="F29" i="110"/>
  <c r="G29" i="110"/>
  <c r="K15" i="110"/>
  <c r="H29" i="110"/>
  <c r="I19" i="110"/>
  <c r="E19" i="110"/>
  <c r="I15" i="110"/>
  <c r="F19" i="110"/>
  <c r="L24" i="110"/>
  <c r="J27" i="110"/>
  <c r="H8" i="110"/>
  <c r="J26" i="110"/>
  <c r="H19" i="110"/>
  <c r="F21" i="110"/>
  <c r="H16" i="110"/>
  <c r="G26" i="110"/>
  <c r="K27" i="110"/>
  <c r="H24" i="110"/>
  <c r="I30" i="110"/>
  <c r="H21" i="110"/>
  <c r="G28" i="110"/>
  <c r="F24" i="110"/>
  <c r="G14" i="110"/>
  <c r="H7" i="110"/>
  <c r="F23" i="110"/>
  <c r="J14" i="110"/>
  <c r="H28" i="110"/>
  <c r="K18" i="110"/>
  <c r="K17" i="110"/>
  <c r="L7" i="110"/>
  <c r="K16" i="110"/>
  <c r="K29" i="110"/>
  <c r="H12" i="110"/>
  <c r="I21" i="110"/>
  <c r="G16" i="110"/>
  <c r="I28" i="110"/>
  <c r="G30" i="110"/>
  <c r="L23" i="110"/>
  <c r="I16" i="110"/>
  <c r="J15" i="110"/>
  <c r="K30" i="110"/>
  <c r="I17" i="110"/>
  <c r="H20" i="110"/>
  <c r="F30" i="110"/>
  <c r="J21" i="110"/>
  <c r="K21" i="110"/>
  <c r="H26" i="110"/>
  <c r="I27" i="110"/>
  <c r="L11" i="110"/>
  <c r="G18" i="110"/>
  <c r="L15" i="110"/>
  <c r="K11" i="110"/>
  <c r="H27" i="110"/>
  <c r="I26" i="110"/>
  <c r="E11" i="110"/>
  <c r="G20" i="110"/>
  <c r="H22" i="110"/>
  <c r="K12" i="110"/>
  <c r="F12" i="110"/>
  <c r="G19" i="110"/>
  <c r="E18" i="110"/>
  <c r="J23" i="110"/>
  <c r="G15" i="110"/>
  <c r="F18" i="110"/>
  <c r="J18" i="110"/>
  <c r="I11" i="110"/>
  <c r="J20" i="110"/>
  <c r="H14" i="110"/>
  <c r="J7" i="110"/>
  <c r="I7" i="110"/>
  <c r="H23" i="110"/>
  <c r="I18" i="110"/>
  <c r="H15" i="110"/>
  <c r="I12" i="110"/>
  <c r="L21" i="110"/>
  <c r="E16" i="110"/>
  <c r="L14" i="110"/>
  <c r="J8" i="110"/>
  <c r="G27" i="110"/>
  <c r="L30" i="110"/>
  <c r="L18" i="110"/>
  <c r="J17" i="110"/>
  <c r="L17" i="110"/>
  <c r="G12" i="110"/>
  <c r="E12" i="110"/>
  <c r="I29" i="110"/>
  <c r="I23" i="110"/>
  <c r="E20" i="110"/>
  <c r="J22" i="110"/>
  <c r="F17" i="110"/>
  <c r="L12" i="110"/>
  <c r="L28" i="110"/>
  <c r="I8" i="110"/>
  <c r="E7" i="110"/>
  <c r="L22" i="110"/>
  <c r="E24" i="110"/>
  <c r="J28" i="110"/>
  <c r="K8" i="110"/>
  <c r="F11" i="110"/>
  <c r="F20" i="110"/>
  <c r="L29" i="110"/>
  <c r="G21" i="110"/>
  <c r="E26" i="110"/>
  <c r="J29" i="110"/>
  <c r="H17" i="110"/>
  <c r="K20" i="110"/>
  <c r="F14" i="110"/>
  <c r="E23" i="110"/>
  <c r="E8" i="110"/>
  <c r="G17" i="110"/>
  <c r="E30" i="110"/>
  <c r="G24" i="110"/>
  <c r="J30" i="110"/>
  <c r="E22" i="110"/>
  <c r="E14" i="110"/>
  <c r="L26" i="110"/>
  <c r="K23" i="110"/>
  <c r="I22" i="110"/>
  <c r="E27" i="110"/>
  <c r="I20" i="110"/>
  <c r="L8" i="110"/>
  <c r="F16" i="110"/>
  <c r="F22" i="110"/>
  <c r="G23" i="110"/>
  <c r="J19" i="110"/>
  <c r="E17" i="110"/>
  <c r="F7" i="110"/>
  <c r="I24" i="110"/>
  <c r="E21" i="110"/>
  <c r="J16" i="110"/>
  <c r="K26" i="110"/>
  <c r="K28" i="110"/>
  <c r="H11" i="110"/>
  <c r="F26" i="110"/>
  <c r="L27" i="110"/>
  <c r="F28" i="110"/>
  <c r="J24" i="110"/>
  <c r="G22" i="110"/>
  <c r="H18" i="110"/>
  <c r="K24" i="110"/>
  <c r="F15" i="110"/>
  <c r="K7" i="110"/>
  <c r="H30" i="110"/>
  <c r="K14" i="110"/>
  <c r="J11" i="110"/>
  <c r="L16" i="110"/>
  <c r="G11" i="110"/>
  <c r="E29" i="110"/>
  <c r="G8" i="110"/>
  <c r="C26" i="110"/>
  <c r="C23" i="110"/>
  <c r="C17" i="110"/>
  <c r="C11" i="110"/>
  <c r="C28" i="110"/>
  <c r="C14" i="110"/>
  <c r="C18" i="110"/>
  <c r="C8" i="110"/>
  <c r="C27" i="110"/>
  <c r="C12" i="110"/>
  <c r="G7" i="110"/>
  <c r="C19" i="110"/>
  <c r="C15" i="110"/>
  <c r="C16" i="110"/>
  <c r="C22" i="110"/>
  <c r="C24" i="110"/>
  <c r="C7" i="110"/>
  <c r="C29" i="110"/>
  <c r="C30" i="110"/>
  <c r="C20" i="110"/>
  <c r="C21" i="110"/>
  <c r="C13" i="110"/>
  <c r="J25" i="110"/>
  <c r="K25" i="110"/>
  <c r="G25" i="110"/>
  <c r="E25" i="110"/>
  <c r="L25" i="110"/>
  <c r="F25" i="110"/>
  <c r="H25" i="110"/>
  <c r="C25" i="110"/>
  <c r="K41" i="110"/>
  <c r="L40" i="110"/>
  <c r="L41" i="110"/>
  <c r="E41" i="110"/>
  <c r="J39" i="110"/>
  <c r="E9" i="110"/>
  <c r="H41" i="110"/>
  <c r="J41" i="110"/>
  <c r="G41" i="110"/>
  <c r="I41" i="110"/>
  <c r="F41" i="110"/>
  <c r="H39" i="110"/>
  <c r="E39" i="110"/>
  <c r="E34" i="110"/>
  <c r="F6" i="110"/>
  <c r="F34" i="110"/>
  <c r="K9" i="110"/>
  <c r="K40" i="110"/>
  <c r="E6" i="110"/>
  <c r="G37" i="110"/>
  <c r="H5" i="110"/>
  <c r="H34" i="110"/>
  <c r="K6" i="110"/>
  <c r="J6" i="110"/>
  <c r="G39" i="110"/>
  <c r="L37" i="110"/>
  <c r="K35" i="110"/>
  <c r="C37" i="110"/>
  <c r="H6" i="110"/>
  <c r="G34" i="110"/>
  <c r="J36" i="110"/>
  <c r="H35" i="110"/>
  <c r="F36" i="110"/>
  <c r="L38" i="110"/>
  <c r="G33" i="110"/>
  <c r="J37" i="110"/>
  <c r="J40" i="110"/>
  <c r="J5" i="110"/>
  <c r="H37" i="110"/>
  <c r="H36" i="110"/>
  <c r="G38" i="110"/>
  <c r="H40" i="110"/>
  <c r="F5" i="110"/>
  <c r="K36" i="110"/>
  <c r="K34" i="110"/>
  <c r="C6" i="110"/>
  <c r="J35" i="110"/>
  <c r="K33" i="110"/>
  <c r="H10" i="110"/>
  <c r="C9" i="110"/>
  <c r="E36" i="110"/>
  <c r="G36" i="110"/>
  <c r="C33" i="110"/>
  <c r="L34" i="110"/>
  <c r="L39" i="110"/>
  <c r="F38" i="110"/>
  <c r="E5" i="110"/>
  <c r="G35" i="110"/>
  <c r="E40" i="110"/>
  <c r="E35" i="110"/>
  <c r="I34" i="110"/>
  <c r="G40" i="110"/>
  <c r="E33" i="110"/>
  <c r="I35" i="110"/>
  <c r="C38" i="110"/>
  <c r="K39" i="110"/>
  <c r="I10" i="110"/>
  <c r="L35" i="110"/>
  <c r="J38" i="110"/>
  <c r="G9" i="110"/>
  <c r="I37" i="110"/>
  <c r="C5" i="110"/>
  <c r="L10" i="110"/>
  <c r="K38" i="110"/>
  <c r="J34" i="110"/>
  <c r="G6" i="110"/>
  <c r="I6" i="110"/>
  <c r="K5" i="110"/>
  <c r="C35" i="110"/>
  <c r="I33" i="110"/>
  <c r="L36" i="110"/>
  <c r="H9" i="110"/>
  <c r="F39" i="110"/>
  <c r="J33" i="110"/>
  <c r="F9" i="110"/>
  <c r="I36" i="110"/>
  <c r="H38" i="110"/>
  <c r="F10" i="110"/>
  <c r="G5" i="110"/>
  <c r="F35" i="110"/>
  <c r="C10" i="110"/>
  <c r="F33" i="110"/>
  <c r="G10" i="110"/>
  <c r="I39" i="110"/>
  <c r="E10" i="110"/>
  <c r="L33" i="110"/>
  <c r="L6" i="110"/>
  <c r="E37" i="110"/>
  <c r="K10" i="110"/>
  <c r="C34" i="110"/>
  <c r="I38" i="110"/>
  <c r="K37" i="110"/>
  <c r="L5" i="110"/>
  <c r="E38" i="110"/>
  <c r="F40" i="110"/>
  <c r="I40" i="110"/>
  <c r="I5" i="110"/>
  <c r="H33" i="110"/>
  <c r="J9" i="110"/>
  <c r="J10" i="110"/>
  <c r="L9" i="110"/>
  <c r="I9" i="110"/>
  <c r="F37" i="110"/>
  <c r="C36" i="110"/>
  <c r="J43" i="110"/>
  <c r="C41" i="110"/>
  <c r="I43" i="110"/>
  <c r="G42" i="110"/>
  <c r="C39" i="110"/>
  <c r="E43" i="110"/>
  <c r="C40" i="110"/>
  <c r="L42" i="110"/>
  <c r="G43" i="110"/>
  <c r="K42" i="110"/>
  <c r="L43" i="110"/>
  <c r="F43" i="110"/>
  <c r="H42" i="110"/>
  <c r="H43" i="110"/>
  <c r="E42" i="110"/>
  <c r="F42" i="110"/>
  <c r="J42" i="110"/>
  <c r="K43" i="110"/>
  <c r="I42" i="110"/>
  <c r="C42" i="110"/>
  <c r="C43" i="110"/>
  <c r="E168" i="98"/>
  <c r="AO167" i="98"/>
  <c r="AQ167" i="98" s="1"/>
  <c r="D58" i="110" l="1"/>
  <c r="H68" i="110" s="1"/>
  <c r="D56" i="110"/>
  <c r="F68" i="110" s="1"/>
  <c r="D57" i="110"/>
  <c r="G68" i="110" s="1"/>
  <c r="Q56" i="107"/>
  <c r="E80" i="107" s="1"/>
  <c r="T58" i="107"/>
  <c r="G79" i="107" s="1"/>
  <c r="U57" i="107"/>
  <c r="F78" i="107" s="1"/>
  <c r="V56" i="107"/>
  <c r="E81" i="107" s="1"/>
  <c r="W58" i="107"/>
  <c r="G85" i="107" s="1"/>
  <c r="U56" i="107"/>
  <c r="E78" i="107" s="1"/>
  <c r="T57" i="107"/>
  <c r="F79" i="107" s="1"/>
  <c r="V57" i="107"/>
  <c r="F81" i="107" s="1"/>
  <c r="S58" i="107"/>
  <c r="G82" i="107" s="1"/>
  <c r="P57" i="107"/>
  <c r="F83" i="107" s="1"/>
  <c r="O56" i="107"/>
  <c r="E77" i="107" s="1"/>
  <c r="S57" i="107"/>
  <c r="F82" i="107" s="1"/>
  <c r="O57" i="107"/>
  <c r="F77" i="107" s="1"/>
  <c r="R56" i="107"/>
  <c r="E84" i="107" s="1"/>
  <c r="R57" i="107"/>
  <c r="F84" i="107" s="1"/>
  <c r="S56" i="107"/>
  <c r="E82" i="107" s="1"/>
  <c r="P58" i="107"/>
  <c r="G83" i="107" s="1"/>
  <c r="Q58" i="107"/>
  <c r="G80" i="107" s="1"/>
  <c r="V58" i="107"/>
  <c r="G81" i="107" s="1"/>
  <c r="Q57" i="107"/>
  <c r="F80" i="107" s="1"/>
  <c r="K56" i="110"/>
  <c r="F75" i="110" s="1"/>
  <c r="K58" i="110"/>
  <c r="H75" i="110" s="1"/>
  <c r="K57" i="110"/>
  <c r="G75" i="110" s="1"/>
  <c r="T56" i="107"/>
  <c r="E79" i="107" s="1"/>
  <c r="G58" i="110"/>
  <c r="H71" i="110" s="1"/>
  <c r="G56" i="110"/>
  <c r="F71" i="110" s="1"/>
  <c r="J58" i="110"/>
  <c r="H74" i="110" s="1"/>
  <c r="J57" i="110"/>
  <c r="G74" i="110" s="1"/>
  <c r="J56" i="110"/>
  <c r="F74" i="110" s="1"/>
  <c r="R58" i="107"/>
  <c r="G84" i="107" s="1"/>
  <c r="P56" i="107"/>
  <c r="E83" i="107" s="1"/>
  <c r="C57" i="110"/>
  <c r="G67" i="110" s="1"/>
  <c r="C56" i="110"/>
  <c r="F67" i="110" s="1"/>
  <c r="C58" i="110"/>
  <c r="H67" i="110" s="1"/>
  <c r="I56" i="110"/>
  <c r="F73" i="110" s="1"/>
  <c r="I57" i="110"/>
  <c r="G73" i="110" s="1"/>
  <c r="I58" i="110"/>
  <c r="H73" i="110" s="1"/>
  <c r="G57" i="110"/>
  <c r="G71" i="110" s="1"/>
  <c r="U58" i="107"/>
  <c r="G78" i="107" s="1"/>
  <c r="F58" i="110"/>
  <c r="H70" i="110" s="1"/>
  <c r="E58" i="110"/>
  <c r="H69" i="110" s="1"/>
  <c r="E56" i="110"/>
  <c r="F69" i="110" s="1"/>
  <c r="E57" i="110"/>
  <c r="G69" i="110" s="1"/>
  <c r="W57" i="107"/>
  <c r="F85" i="107" s="1"/>
  <c r="O58" i="107"/>
  <c r="G77" i="107" s="1"/>
  <c r="W56" i="107"/>
  <c r="E85" i="107" s="1"/>
  <c r="H56" i="110"/>
  <c r="F72" i="110" s="1"/>
  <c r="H57" i="110"/>
  <c r="G72" i="110" s="1"/>
  <c r="H58" i="110"/>
  <c r="H72" i="110" s="1"/>
  <c r="L56" i="110"/>
  <c r="F76" i="110" s="1"/>
  <c r="L57" i="110"/>
  <c r="G76" i="110" s="1"/>
  <c r="L58" i="110"/>
  <c r="H76" i="110" s="1"/>
  <c r="F57" i="110"/>
  <c r="G70" i="110" s="1"/>
  <c r="F56" i="110"/>
  <c r="F70" i="110" s="1"/>
  <c r="AO168" i="98"/>
  <c r="AQ168" i="98" s="1"/>
  <c r="E169" i="98"/>
  <c r="I76" i="110" l="1"/>
  <c r="H84" i="107"/>
  <c r="G94" i="107" s="1"/>
  <c r="H78" i="107"/>
  <c r="H85" i="107"/>
  <c r="G95" i="107" s="1"/>
  <c r="H81" i="107"/>
  <c r="G90" i="107" s="1"/>
  <c r="H79" i="107"/>
  <c r="G88" i="107" s="1"/>
  <c r="H82" i="107"/>
  <c r="F91" i="107" s="1"/>
  <c r="H77" i="107"/>
  <c r="E92" i="107" s="1"/>
  <c r="H83" i="107"/>
  <c r="E93" i="107" s="1"/>
  <c r="H80" i="107"/>
  <c r="E89" i="107" s="1"/>
  <c r="I69" i="110"/>
  <c r="I68" i="110"/>
  <c r="I73" i="110"/>
  <c r="I75" i="110"/>
  <c r="I70" i="110"/>
  <c r="I71" i="110"/>
  <c r="I72" i="110"/>
  <c r="I67" i="110"/>
  <c r="I74" i="110"/>
  <c r="E170" i="98"/>
  <c r="AO169" i="98"/>
  <c r="AQ169" i="98" s="1"/>
  <c r="F80" i="110" l="1"/>
  <c r="H85" i="110"/>
  <c r="G85" i="110"/>
  <c r="F85" i="110"/>
  <c r="F88" i="110"/>
  <c r="F81" i="110"/>
  <c r="G84" i="110"/>
  <c r="G81" i="110"/>
  <c r="G88" i="110"/>
  <c r="H88" i="110"/>
  <c r="F84" i="110"/>
  <c r="F87" i="110"/>
  <c r="H86" i="110"/>
  <c r="G87" i="110"/>
  <c r="G80" i="110"/>
  <c r="G86" i="110"/>
  <c r="H87" i="110"/>
  <c r="H82" i="110"/>
  <c r="H84" i="110"/>
  <c r="F86" i="110"/>
  <c r="F83" i="110"/>
  <c r="H83" i="110"/>
  <c r="H81" i="110"/>
  <c r="F82" i="110"/>
  <c r="G83" i="110"/>
  <c r="H80" i="110"/>
  <c r="G82" i="110"/>
  <c r="F92" i="107"/>
  <c r="E95" i="107"/>
  <c r="G89" i="107"/>
  <c r="F88" i="107"/>
  <c r="E88" i="107"/>
  <c r="G92" i="107"/>
  <c r="F90" i="107"/>
  <c r="E90" i="107"/>
  <c r="F93" i="107"/>
  <c r="G93" i="107"/>
  <c r="F95" i="107"/>
  <c r="F94" i="107"/>
  <c r="E94" i="107"/>
  <c r="F89" i="107"/>
  <c r="E91" i="107"/>
  <c r="G91" i="107"/>
  <c r="E171" i="98"/>
  <c r="AO170" i="98"/>
  <c r="AQ170" i="98" s="1"/>
  <c r="AO171" i="98" l="1"/>
  <c r="AQ171" i="98" s="1"/>
  <c r="E172" i="98"/>
  <c r="AO172" i="98" l="1"/>
  <c r="AQ172" i="98" s="1"/>
  <c r="E173" i="98"/>
  <c r="AO173" i="98" l="1"/>
  <c r="AQ173" i="98" s="1"/>
  <c r="E174" i="98"/>
  <c r="AO174" i="98" s="1"/>
  <c r="AQ174" i="9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OGESS-AM 01</author>
  </authors>
  <commentLis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NIÑO &lt;1 AÑO CON 3 PENTAVALENTE Y 3 ANTIPOLIO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<sst xmlns="http://schemas.openxmlformats.org/spreadsheetml/2006/main" count="2927" uniqueCount="750">
  <si>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</si>
  <si>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</si>
  <si>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</si>
  <si>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</si>
  <si>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</si>
  <si>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</si>
  <si>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</si>
  <si>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</si>
  <si>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</si>
  <si>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</si>
  <si>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</si>
  <si>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</si>
  <si>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</si>
  <si>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</si>
  <si>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</si>
  <si>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</si>
  <si>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</si>
  <si>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</si>
  <si>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</si>
  <si>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</si>
  <si>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</si>
  <si>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</si>
  <si>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</si>
  <si>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</si>
  <si>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</si>
  <si>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</si>
  <si>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</si>
  <si>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</si>
  <si>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</si>
  <si>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</si>
  <si>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</si>
  <si>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</si>
  <si>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</si>
  <si>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</si>
  <si>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</si>
  <si>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</si>
  <si>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</si>
  <si>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</si>
  <si>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</si>
  <si>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</si>
  <si>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</si>
  <si>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</si>
  <si>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</si>
  <si>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</si>
  <si>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</si>
  <si>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</si>
  <si>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</si>
  <si>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</si>
  <si>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</si>
  <si>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</si>
  <si>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</si>
  <si>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</si>
  <si>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</si>
  <si>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</si>
  <si>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</si>
  <si>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</si>
  <si>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</si>
  <si>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</si>
  <si>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</si>
  <si>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</si>
  <si>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</si>
  <si>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</si>
  <si>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</si>
  <si>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</si>
  <si>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</si>
  <si>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</si>
  <si>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</si>
  <si>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</si>
  <si>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</si>
  <si>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</si>
  <si>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</si>
  <si>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</si>
  <si>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</si>
  <si>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</si>
  <si>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</si>
  <si>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</si>
  <si>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</si>
  <si>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</si>
  <si>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</si>
  <si>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</si>
  <si>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</si>
  <si>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</si>
  <si>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</si>
  <si>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</si>
  <si>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</si>
  <si>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</si>
  <si>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</si>
  <si>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</si>
  <si>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</si>
  <si>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</si>
  <si>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</si>
  <si>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</si>
  <si>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</si>
  <si>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</si>
  <si>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</si>
  <si>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</si>
  <si>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</si>
  <si>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</si>
  <si>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</si>
  <si>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</si>
  <si>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</si>
  <si>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</si>
  <si>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</si>
  <si>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</si>
  <si>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</si>
  <si>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</si>
  <si>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</si>
  <si>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</si>
  <si>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</si>
  <si>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</si>
  <si>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</si>
  <si>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</si>
  <si>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</si>
  <si>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</si>
  <si>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</si>
  <si>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</si>
  <si>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</si>
  <si>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</si>
  <si>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</si>
  <si>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</si>
  <si>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</si>
  <si>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</si>
  <si>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</si>
  <si>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</si>
  <si>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</si>
  <si>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</si>
  <si>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</si>
  <si>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</si>
  <si>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</si>
  <si>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</si>
  <si>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</si>
  <si>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</si>
  <si>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</si>
  <si>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</si>
  <si>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</si>
  <si>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</si>
  <si>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</si>
  <si>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</si>
  <si>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</si>
  <si>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</si>
  <si>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</si>
  <si>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</si>
  <si>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</si>
  <si>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</si>
  <si>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</si>
  <si>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</si>
  <si>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</si>
  <si>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</si>
  <si>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</si>
  <si>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</si>
  <si>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</si>
  <si>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</si>
  <si>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</si>
  <si>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</si>
  <si>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</si>
  <si>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</si>
  <si>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</si>
  <si>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</si>
  <si>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</si>
  <si>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</si>
  <si>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</si>
  <si>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</si>
  <si>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</si>
  <si>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</si>
  <si>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</si>
  <si>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</si>
  <si>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</si>
  <si>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</si>
  <si>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</si>
  <si>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</si>
  <si>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</si>
  <si>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</si>
  <si>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</si>
  <si>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</si>
  <si>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</si>
  <si>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</si>
  <si>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</si>
  <si>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</si>
  <si>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</si>
  <si>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</si>
  <si>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</si>
  <si>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</si>
  <si>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</si>
  <si>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</si>
  <si>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</si>
  <si>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</si>
  <si>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</si>
  <si>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</si>
  <si>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</si>
  <si>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</si>
  <si>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</si>
  <si>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</si>
  <si>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</si>
  <si>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</si>
  <si>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</si>
  <si>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</si>
  <si>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</si>
  <si>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</si>
  <si>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</si>
  <si>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</si>
  <si>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</si>
  <si>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</si>
  <si>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</si>
  <si>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</si>
  <si>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</si>
  <si>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</si>
  <si>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</si>
  <si>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</si>
  <si>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</si>
  <si>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</si>
  <si>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</si>
  <si>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</si>
  <si>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</si>
  <si>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</si>
  <si>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</si>
  <si>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</si>
  <si>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</si>
  <si>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</si>
  <si>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</si>
  <si>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</si>
  <si>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</si>
  <si>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</si>
  <si>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</si>
  <si>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</si>
  <si>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</si>
  <si>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</si>
  <si>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</si>
  <si>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</si>
  <si>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</si>
  <si>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</si>
  <si>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</si>
  <si>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</si>
  <si>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</si>
  <si>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</si>
  <si>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</si>
  <si>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</si>
  <si>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</si>
  <si>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</si>
  <si>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</si>
  <si>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</si>
  <si>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</si>
  <si>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</si>
  <si>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</si>
  <si>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</si>
  <si>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</si>
  <si>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</si>
  <si>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</si>
  <si>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</si>
  <si>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</si>
  <si>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</si>
  <si>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</si>
  <si>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</si>
  <si>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</si>
  <si>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</si>
  <si>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</si>
  <si>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</si>
  <si>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</si>
  <si>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</si>
  <si>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</si>
  <si>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</si>
  <si>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</si>
  <si>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</si>
  <si>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</si>
  <si>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</si>
  <si>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</si>
  <si>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</si>
  <si>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</si>
  <si>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</si>
  <si>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</si>
  <si>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</si>
  <si>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</si>
  <si>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</si>
  <si>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</si>
  <si>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</si>
  <si>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</si>
  <si>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</si>
  <si>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</si>
  <si>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</si>
  <si>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</si>
  <si>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</si>
  <si>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</si>
  <si>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</si>
  <si>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</si>
  <si>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</si>
  <si>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</si>
  <si>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</si>
  <si>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</si>
  <si>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</si>
  <si>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</si>
  <si>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</si>
  <si>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</si>
  <si>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</si>
  <si>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</si>
  <si>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</si>
  <si>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</si>
  <si>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</si>
  <si>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</si>
  <si>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</si>
  <si>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</si>
  <si>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</si>
  <si>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</si>
  <si>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</si>
  <si>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</si>
  <si>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</si>
  <si>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</si>
  <si>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</si>
  <si>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</si>
  <si>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</si>
  <si>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</si>
  <si>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</si>
  <si>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</si>
  <si>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</si>
  <si>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</si>
  <si>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</si>
  <si>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</si>
  <si>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</si>
  <si>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</si>
  <si>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</si>
  <si>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</si>
  <si>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</si>
  <si>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</si>
  <si>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</si>
  <si>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</si>
  <si>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</si>
  <si>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</si>
  <si>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</si>
  <si>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</si>
  <si>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</si>
  <si>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</si>
  <si>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</si>
  <si>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</si>
  <si>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</si>
  <si>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</si>
  <si>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</si>
  <si>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</si>
  <si>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</si>
  <si>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</si>
  <si>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</si>
  <si>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</si>
  <si>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</si>
  <si>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</si>
  <si>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</si>
  <si>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</si>
  <si>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</si>
  <si>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</si>
  <si>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</si>
  <si>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</si>
  <si>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</si>
  <si>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</si>
  <si>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</si>
  <si>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</si>
  <si>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</si>
  <si>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</si>
  <si>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</si>
  <si>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</si>
  <si>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</si>
  <si>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</si>
  <si>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</si>
  <si>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</si>
  <si>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</si>
  <si>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</si>
  <si>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</si>
  <si>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</si>
  <si>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</si>
  <si>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</si>
  <si>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</si>
  <si>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</si>
  <si>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</si>
  <si>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</si>
  <si>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</si>
  <si>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</si>
  <si>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</si>
  <si>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</si>
  <si>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</si>
  <si>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</si>
  <si>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</si>
  <si>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</si>
  <si>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</si>
  <si>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</si>
  <si>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</si>
  <si>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</si>
  <si>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</si>
  <si>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</si>
  <si>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</si>
  <si>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</si>
  <si>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</si>
  <si>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</si>
  <si>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</si>
  <si>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</si>
  <si>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</si>
  <si>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</si>
  <si>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</si>
  <si>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</si>
  <si>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</si>
  <si>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</si>
  <si>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</si>
  <si>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</si>
  <si>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</si>
  <si>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</si>
  <si>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</si>
  <si>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</si>
  <si>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</si>
  <si>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</si>
  <si>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</si>
  <si>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</si>
  <si>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</si>
  <si>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</si>
  <si>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</si>
  <si>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</si>
  <si>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</si>
  <si>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</si>
  <si>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</si>
  <si>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</si>
  <si>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</si>
  <si>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</si>
  <si>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</si>
  <si>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</si>
  <si>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</si>
  <si>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</si>
  <si>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</si>
  <si>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</si>
  <si>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</si>
  <si>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</si>
  <si>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</si>
  <si>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</si>
  <si>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</si>
  <si>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</si>
  <si>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</si>
  <si>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</si>
  <si>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</si>
  <si>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</si>
  <si>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</si>
  <si>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</si>
  <si>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</si>
  <si>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</si>
  <si>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</si>
  <si>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</si>
  <si>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</si>
  <si>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</si>
  <si>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</si>
  <si>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</si>
  <si>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</si>
  <si>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</si>
  <si>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</si>
  <si>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</si>
  <si>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</si>
  <si>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</si>
  <si>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</si>
  <si>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</si>
  <si>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</si>
  <si>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</si>
  <si>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</si>
  <si>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</si>
  <si>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</si>
  <si>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</si>
  <si>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</si>
  <si>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</si>
  <si>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</si>
  <si>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</si>
  <si>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</si>
  <si>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</si>
  <si>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</si>
  <si>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</si>
  <si>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</si>
  <si>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</si>
  <si>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</si>
  <si>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</si>
  <si>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</si>
  <si>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</si>
  <si>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</si>
  <si>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</si>
  <si>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</si>
  <si>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</si>
  <si>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</si>
  <si>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</si>
  <si>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</si>
  <si>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</si>
  <si>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</si>
  <si>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</si>
  <si>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</si>
  <si>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</si>
  <si>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</si>
  <si>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</si>
  <si>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</si>
  <si>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</si>
  <si>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</si>
  <si>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</si>
  <si>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</si>
  <si>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</si>
  <si>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</si>
  <si>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</si>
  <si>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</si>
  <si>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</si>
  <si>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</si>
  <si>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</si>
  <si>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</si>
  <si>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</si>
  <si>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</si>
  <si>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PORCENTAJE DE ADULTOS Y JOVENES  QUE RECIBEN  TAMIZAJE  DE ITS Y VIH/SIDA</t>
  </si>
  <si>
    <t>BRECHA ANUAL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</si>
  <si>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</si>
  <si>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</si>
  <si>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</si>
  <si>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</si>
  <si>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</si>
  <si>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</si>
  <si>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</si>
  <si>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</si>
  <si>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</si>
  <si>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PORCENTAJE DE RECIEN NACIDOS CON BAJO PESO AL NACER</t>
  </si>
  <si>
    <t>PORCENTAJE DE RECIEN NACIDOS CON PREMATURIDAD</t>
  </si>
  <si>
    <t>PORCENTAJE RECIÉN NACIDO CON CONTROLES CRED COMPLETO</t>
  </si>
  <si>
    <t>PORCENTAJE NIÑO &lt; 1 AÑO PROTEGIDOS CON VACUNA PENTAVALENTE</t>
  </si>
  <si>
    <t>PORCENTAJE DE NIÑOS &lt; 1 AÑOS  PROTEGIDOS CON VACUNA ANTIPOLIO INYECTABLE (IPV)</t>
  </si>
  <si>
    <t>PORCENTAJE DE NIÑOS &lt; 1 AÑO  PROTEGIDOS CON VACUNA CONTRA EL ROTAVIRUS</t>
  </si>
  <si>
    <t>PORCENTAJE DE  NIÑOS &lt; 1 AÑO VACUNADOS CON VACUNA ANTINEUMOCÓCICA</t>
  </si>
  <si>
    <t>PORCENTAJE NIÑOS 1 AÑO  PROTEGIDOS CON 3 DOSIS DE VACUNA ANTINEUMOCÓCICA</t>
  </si>
  <si>
    <t>PORCENTAJE DE NIÑOS 1 AÑO VACUNADOS CON 1 DOSIS DE VACUNA SPR</t>
  </si>
  <si>
    <t xml:space="preserve">PORCENTAJE DE NIÑOS 1 AÑO VACUNADOS CON 2 DOSIS DE VACUNA SPR </t>
  </si>
  <si>
    <t>PORCENTAJE DE NIÑOS 1 AÑO VACUNADOS CON EL 1ER REFUERZO CON VACUNA DPT</t>
  </si>
  <si>
    <t>PORCENTAJE DE NIÑOS 4 AÑOS VACUNADOS CON EL 2DO REFUERZO CON VACUNA ANTIPOLIO ORAL (APO)</t>
  </si>
  <si>
    <t>PORCENTAJE DE NIÑOS 4 AÑOS VACUNADOS CON EL 2DO REFUERZO CON VACUNA DPT</t>
  </si>
  <si>
    <t>PORCENTAJE DE VACUNADOS CON 1 DOSIS CON VACUNA CONTRA LA INFLUENZA, EN LA POBLACIÓN &gt;= 60 AÑOS</t>
  </si>
  <si>
    <t>PORCENTAJE DE VACUNADOS CON 1 DOSIS CON VACUNA CONTRA NEUMOCOCO, EN LA POBLACIÓN &gt;= 60 AÑOS</t>
  </si>
  <si>
    <t>PORCENTAJE DE NIÑOS  MENORES DE 5 AÑOS  DE EDAD CON DCI (PATRÓN DE  REFERENCIA  OMS).</t>
  </si>
  <si>
    <t>PORCENTAJE DE NIÑOS DE 6 A 35 MESES  DE EDAD CON AMENIA (PATRÓN DE  REFERENCIA  OMS).</t>
  </si>
  <si>
    <t>PORCENTAJE DE NIÑOS DE 4 MESES QUE  INICIAN SUMPLEMENTACIÓN CON HIERRO EN GOTAS</t>
  </si>
  <si>
    <t>PORCENTAJE DE NIÑOS MENORES DE UN AÑO  ( 6 A 11 MESES) CON  SUPLEMENTO DE VITAMINA A</t>
  </si>
  <si>
    <t xml:space="preserve">PORCENTAJE DE NIÑOS  DE 12 A 59 MESES CON  SUPLEMENTO DE VITAMINA A  </t>
  </si>
  <si>
    <t>PORCENTAJE DE NIÑOS &lt; 5 AÑOS CON SUPLEMENTO DE VITAMINA A</t>
  </si>
  <si>
    <t>PORCENTAJE DE NIÑOS DE 12 A 23 MESES DE EDAD CON DOSAJE DE HEMOGLOBINA</t>
  </si>
  <si>
    <t>PORCENTAJE DE NIÑOS DE 24 A 35 MESES DE EDAD CON DOSAJE DE HEMOGLOBINA</t>
  </si>
  <si>
    <t>PORCENTAJE DE NIÑOS DE 6 A 35 MESES DE EDAD CON DOSAJE DE HEMOGLOBINA</t>
  </si>
  <si>
    <t>PORCENTAJE DE NIÑOS MENORES DE 12 MESES DE EDAD CON ANEMIA</t>
  </si>
  <si>
    <t>PORCENTAJE DE NIÑOS DE 1 AÑO CON ANEMIA</t>
  </si>
  <si>
    <t>PORCENTAJE DE NIÑOS  DE 2 AÑOS CON ANEMIA</t>
  </si>
  <si>
    <t>PORCENTAJE DE NIÑOS MENORES DE 36 MESES DE EDAD CON ANEMIA</t>
  </si>
  <si>
    <t>DIT</t>
  </si>
  <si>
    <t>NUTRICIÓN</t>
  </si>
  <si>
    <t>RN con Bajo Peso</t>
  </si>
  <si>
    <t>4 Controles RN</t>
  </si>
  <si>
    <t>CRED Completo</t>
  </si>
  <si>
    <t>Test Graham y Seriado</t>
  </si>
  <si>
    <r>
      <t>3</t>
    </r>
    <r>
      <rPr>
        <sz val="11"/>
        <rFont val="Calibri"/>
        <family val="2"/>
      </rPr>
      <t>ªͬ Penta</t>
    </r>
  </si>
  <si>
    <r>
      <t>3</t>
    </r>
    <r>
      <rPr>
        <sz val="10"/>
        <rFont val="Calibri"/>
        <family val="2"/>
      </rPr>
      <t>ªͬ IPV</t>
    </r>
  </si>
  <si>
    <t>2da Rotavirus</t>
  </si>
  <si>
    <t>2da Neumo</t>
  </si>
  <si>
    <t>3ra Neumo</t>
  </si>
  <si>
    <t>1era SPR</t>
  </si>
  <si>
    <t>2da SPR</t>
  </si>
  <si>
    <t>1,6 MESES</t>
  </si>
  <si>
    <t>1º Ref. APO</t>
  </si>
  <si>
    <t>1º Ref. DPT</t>
  </si>
  <si>
    <t>2º Ref. APO</t>
  </si>
  <si>
    <t>2º Ref. DPT</t>
  </si>
  <si>
    <t>META 
Anual</t>
  </si>
  <si>
    <t>Meta. Actual</t>
  </si>
  <si>
    <t>VPH</t>
  </si>
  <si>
    <t>SIN EDAS</t>
  </si>
  <si>
    <t>en PROCESO</t>
  </si>
  <si>
    <t>ALERTA</t>
  </si>
  <si>
    <t>Dtpa</t>
  </si>
  <si>
    <t>Influenza &gt;=60 años</t>
  </si>
  <si>
    <t>Neumo &gt;=60 años</t>
  </si>
  <si>
    <t>Pob. Anual</t>
  </si>
  <si>
    <t>Pob. Suj</t>
  </si>
  <si>
    <t>DCI. HIS</t>
  </si>
  <si>
    <t>META Nac. 2021</t>
  </si>
  <si>
    <t>Pob. Sujeta</t>
  </si>
  <si>
    <t>% SIEN</t>
  </si>
  <si>
    <t>% HIS</t>
  </si>
  <si>
    <t>Regional</t>
  </si>
  <si>
    <t>DCI</t>
  </si>
  <si>
    <t>Nacional</t>
  </si>
  <si>
    <t>Meta. Anual</t>
  </si>
  <si>
    <t>Anemia HIS</t>
  </si>
  <si>
    <t>META Nac. 2019</t>
  </si>
  <si>
    <t>Anemia</t>
  </si>
  <si>
    <t>Inicio Sup</t>
  </si>
  <si>
    <t>%</t>
  </si>
  <si>
    <t>META Mensual</t>
  </si>
  <si>
    <t>META mes Actual</t>
  </si>
  <si>
    <t>BRECHA</t>
  </si>
  <si>
    <t>12 M Sup Hierro (TA)</t>
  </si>
  <si>
    <t>24 - 35 M Sup Hierro</t>
  </si>
  <si>
    <t>&lt; 36 M Sup Hierro</t>
  </si>
  <si>
    <t>6 - 11 M Vitamina A</t>
  </si>
  <si>
    <t>12 - 59 M Vitamina A</t>
  </si>
  <si>
    <t>&lt; 5 Años Vitamina A</t>
  </si>
  <si>
    <t>META 2019</t>
  </si>
  <si>
    <t>6 - 11 M con Dzj de HB</t>
  </si>
  <si>
    <t>12 - 23 M con Dzj de HB</t>
  </si>
  <si>
    <t>SOLO UN DOSAJE</t>
  </si>
  <si>
    <t>24 - 35 M con Dzj de HB</t>
  </si>
  <si>
    <t>6 - 35 M con Dzj de HB</t>
  </si>
  <si>
    <t>PORCENTAJE DE NIÑOS DE 6  A 11 MESES CON ANEMIA QUE HAN CUMPLIDO ESQUEMA COMPLETO TRATAMIENTO (TA)</t>
  </si>
  <si>
    <t>PORCENTAJE DE NIÑOS DE 1 AÑO CON ANEMIA QUE HAN CUMPLIDO ESQUEMA COMPLETO DE TRATAMIENTO (TA)</t>
  </si>
  <si>
    <t>PORCENTAJE DE NIÑOS  DE 2 AÑOS CON ANEMIA QUE HAN CUMPLIDO ESQUEMA COMPLETO DE TRATAMIENTO (TA)</t>
  </si>
  <si>
    <t>PORCENTAJE DE NIÑOS MENORES DE 36 MESES CON ANEMIA, QUE HAN CUMPLIDO ESQUEMA COMPLETO TRATAMIENTO (TA)</t>
  </si>
  <si>
    <t>Anemia de 6 a 11 M</t>
  </si>
  <si>
    <t>TA</t>
  </si>
  <si>
    <t>Anemia 1 año</t>
  </si>
  <si>
    <t>Anemia 2 años</t>
  </si>
  <si>
    <t>Anemia de 6 a 36 M</t>
  </si>
  <si>
    <t xml:space="preserve">PORCENTAJE DE NIÑOS MENORES DE 12 MESES DE EDAD CON DOSAJE DE HEMOGLOBINA E INICIAN SUPLEMENTACION PREVENTIVA </t>
  </si>
  <si>
    <t>PORCENTAJE DE NIÑAS/NIÑOS DE 12 MESES DE EDAD QUE RECIBIERON  SUPLEMENTACIÓN PREVENTIVA  (TA)</t>
  </si>
  <si>
    <t>PORCENTAJE DE NIÑAS/NIÑOS  DE 24 MESES DE EDAD  QUE RECIBIERON SUPLEMENTACION PREVENTIVA (TA)</t>
  </si>
  <si>
    <t>PORCENTAJE DE NIÑOS/NIÑAS MENORES DE 36 MESES CON SUPLEMENTACION PREVENTIVA (TA)</t>
  </si>
  <si>
    <t>PORCENTAJE DE NIÑOS MENORES DE 12 MESES DE EDAD CON DOSAJE DE HEMOGLOBINA</t>
  </si>
  <si>
    <t>Meta Anual</t>
  </si>
  <si>
    <t>&lt; 12 M con Dosaje e inicio Sup preven</t>
  </si>
  <si>
    <t>&lt; 12 M que inician Sup preven</t>
  </si>
  <si>
    <t>SINTAXYS</t>
  </si>
  <si>
    <t>((COD_ITEM IN('P070','P071','P0711','P0712') AND TIP_DIAG='D') AND (EDAD BETWEEN 0 AND 28 AND TIP_EDAD='D'))</t>
  </si>
  <si>
    <t xml:space="preserve">((COD_ITEM IN('P073','P0713','P072') AND TIP_DIAG='D') AND (EDAD BETWEEN 0 AND 28 AND TIP_EDAD='D')) </t>
  </si>
  <si>
    <t>Suma de niños menores de 12 meses, y de 2 años
* niños menores de 12 meses
1,- Niños que cumplen  350 a 530 dias (padron)
2,- niños que cumplen 209 dias posterior al primer dosaje que es entre 170 a 364 dias
* niños de 24 meses
1,- Niños que cumplen  939 a 1303 dias (padron)
2,- niños que cumplen 209 dias posterior al primer dosaje que es entre 730 a 1094 dias</t>
  </si>
  <si>
    <t>* niños de 24 meses
1,- Niños que cumplen  939 a 1303 dias (padron)
2,- niños que cumplen 209 dias posterior al primer dosaje que es entre 730 a 1094 dias</t>
  </si>
  <si>
    <t>((COD_ITEM='99199.27' AND LAB='VA1') AND DATEDIFF(MONTH,Fecha_Nac, FECHA)BETWEEN 6 AND 11)</t>
  </si>
  <si>
    <t>((COD_ITEM='99199.27'AND LAB='VA2') AND DATEDIFF(MONTH,Fecha_Nac, FECHA) BETWEEN 12 AND 59)</t>
  </si>
  <si>
    <t>((COD_ITEM='99199.27' AND LAB='VA1') AND DATEDIFF(MONTH,Fecha_Nac, FECHA)BETWEEN 6 AND 11) + ((COD_ITEM='99199.27'AND LAB='VA2') AND DATEDIFF(MONTH,Fecha_Nac, FECHA) BETWEEN 12 AND 59)</t>
  </si>
  <si>
    <t>COD_ITEM='85018' AND LAB='2' AND DATEDIFF(MONTH,Fecha_Nac, FECHA) between 18 and 23</t>
  </si>
  <si>
    <t>((COD_ITEM IN('85018')AND LAB IN('1')) AND DATEDIFF(MONTH,Fecha_Nac, FECHA) BETWEEN 24 AND 35)</t>
  </si>
  <si>
    <t>suma:
((COD_ITEM IN('85018')AND LAB IN('1')) AND DATEDIFF(MONTH,Fecha_Nac, FECHA) BETWEEN 24 AND 35) + COD_ITEM='85018' AND LAB='2' AND DATEDIFF(MONTH,Fecha_Nac, FECHA) between 18 and 23 + ((COD_ITEM IN('85018')AND LAB IN('1')) AND DATEDIFF(MONTH,Fecha_Nac, FECHA) BETWEEN 24 AND 35)</t>
  </si>
  <si>
    <t>1,- Niños que cumplen  350 a 530 dias (padron)
2,- niños que cumplen 209 dias posterior al primer dosaje que es entre 170 a 364 dia (sin anemia)</t>
  </si>
  <si>
    <t>((COD_ITEM IN('99199.17')AND TIP_DIAG='D' AND LAB IN('SF1','P01')) AND DIAS_AT BETWEEN 120 AND 130)</t>
  </si>
  <si>
    <t>MR</t>
  </si>
  <si>
    <t>((COD_ITEM IN('85018')AND LAB IN('1')) AND DATEDIFF(MONTH,Fecha_Nac, FECHA)=6) (se excluye anemia)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</si>
  <si>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</si>
  <si>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</si>
  <si>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</si>
  <si>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</si>
  <si>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</si>
  <si>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</si>
  <si>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</si>
  <si>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</si>
  <si>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</si>
  <si>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</si>
  <si>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</si>
  <si>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</si>
  <si>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</si>
  <si>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</si>
  <si>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</si>
  <si>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</si>
  <si>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</si>
  <si>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</si>
  <si>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</si>
  <si>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</si>
  <si>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</si>
  <si>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</si>
  <si>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</si>
  <si>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</si>
  <si>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</si>
  <si>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</si>
  <si>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</si>
  <si>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</si>
  <si>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</si>
  <si>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</si>
  <si>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>PORCENTAJE NIÑOS DE 1 AÑO CON TEST DE GRAHAM Y EXAMEN SERIADO</t>
  </si>
  <si>
    <t>PORCENTAJE NIÑOS DE 2 AÑOS CON TEST DE GRAHAM Y EXAMEN SERIADO</t>
  </si>
  <si>
    <t>PORCENTAJE NIÑOS MENORES DE 36 MESES CON TEST DE GRAHAM Y EXAMEN SERIADO</t>
  </si>
  <si>
    <t>PORCENTAJE DE NIÑAS Y NIÑOS RN DE PARTO INSTITUCIONAL VACUNADOS CON ANTI HEPATITIS B (HVB) ANTES DEL ALTA</t>
  </si>
  <si>
    <t>PORCENTAJE DE NIÑAS Y NIÑOS RN DE PARTO INSTITUCIONAL VACUNADOS CON BCG ANTES DEL ALTA</t>
  </si>
  <si>
    <t>PORCENTAJE DE  NIÑOS &lt; 1 AÑO VACUNADOS CON VACUNA INFLUENZA (2º DOSIS)</t>
  </si>
  <si>
    <t>PORCENTAJE DE NIÑOS 1 AÑO  VACUNADOS CON EL 1ER REFUERZO CON VACUNA ANTIPOLIO (IPV)</t>
  </si>
  <si>
    <t>PORCENTAJE  DE GESTANTES VACUNADAS CON 1 DOSIS DE VACUNA dTpa</t>
  </si>
  <si>
    <t>RN con HVB</t>
  </si>
  <si>
    <t xml:space="preserve">RN con BCG </t>
  </si>
  <si>
    <t>2da Infl</t>
  </si>
  <si>
    <t>PR</t>
  </si>
  <si>
    <t>Anemia de 6 a 11 M CON TA</t>
  </si>
  <si>
    <t>PORCENTAJE DE NIÑOS  DE 2 AÑOS CON ANEMIA QUE SE HAN RECUPERADOS (PR)</t>
  </si>
  <si>
    <t>PORCENTAJE DE NIÑOS DE 1 AÑO CON ANEMIA, QUE SE HAN RECUPERADOS (PR)</t>
  </si>
  <si>
    <t>PORCENTAJE DE NIÑOS DE 6  A 11 MESES CON ANEMIA, QUE SE HAN RECUPERADOS (PR)</t>
  </si>
  <si>
    <t>PORCENTAJE DE NIÑOS MENORES DE 36 MESES CON ANEMIA, QUE SE HAN RECUPERADO (PR)</t>
  </si>
  <si>
    <t>P.S. POTRERILLO</t>
  </si>
  <si>
    <t>NIÑOS DEL PADRON NOMINAL QUE CUMPLEN 209 DIAS</t>
  </si>
  <si>
    <t>PORCENTAJE DE NIÑOS MENORES DE 12 MESES DE EDAD QUE INICIAN SUPLEMENTO DE HIERRO Y OTROS MICRONUTRIENTES OPORTUNAMENTE</t>
  </si>
  <si>
    <t>PORCENTAJE DE NIÑOS MENORES DE 5 AÑOS CON DOSAJE DE HEMOGLOBINA E INICIO TRATAMIENTO DE ANEMIA</t>
  </si>
  <si>
    <t>NIÑOS CON DIAGNOSTICO DE ANEMIA MENORES DE 5 AÑOS</t>
  </si>
  <si>
    <t>CON PADRON</t>
  </si>
  <si>
    <t>SIN PADRON</t>
  </si>
  <si>
    <t>ANEMIA &lt; 5A</t>
  </si>
  <si>
    <t>&lt; 5 A con Dosaje e inicio tto</t>
  </si>
  <si>
    <t xml:space="preserve">  </t>
  </si>
  <si>
    <t xml:space="preserve"> </t>
  </si>
  <si>
    <t>INMUNIZACIONES</t>
  </si>
  <si>
    <t>HOGAR PROTEGIDO</t>
  </si>
  <si>
    <t>META ATENCIONES NIÑOS  MENORES DE 5 AÑOS  DCI (PATRÓN DE  REFERENCIA  OMS).</t>
  </si>
  <si>
    <t>META ATENCIONES NIÑOS DE 6 A 35 MESES  AMENIA (PATRÓN DE  REFERENCIA  OMS)</t>
  </si>
  <si>
    <t>METAS</t>
  </si>
  <si>
    <t>HOGAR PROTEGIDO MOYOBAMBA</t>
  </si>
  <si>
    <t>PUESTO DE SALUD POTRERILLO</t>
  </si>
  <si>
    <t>Atenciones</t>
  </si>
  <si>
    <t>000006733</t>
  </si>
  <si>
    <t>000031275</t>
  </si>
  <si>
    <t>000032185</t>
  </si>
  <si>
    <t>000006312</t>
  </si>
  <si>
    <t>000006313</t>
  </si>
  <si>
    <t>000006314</t>
  </si>
  <si>
    <t>000006315</t>
  </si>
  <si>
    <t>000006316</t>
  </si>
  <si>
    <t>000006317</t>
  </si>
  <si>
    <t>000006707</t>
  </si>
  <si>
    <t>000010110</t>
  </si>
  <si>
    <t>000027097</t>
  </si>
  <si>
    <t>000031276</t>
  </si>
  <si>
    <t>000006341</t>
  </si>
  <si>
    <t>000006346</t>
  </si>
  <si>
    <t>000006349</t>
  </si>
  <si>
    <t>000006318</t>
  </si>
  <si>
    <t>000006319</t>
  </si>
  <si>
    <t>000006320</t>
  </si>
  <si>
    <t>000006321</t>
  </si>
  <si>
    <t>000006327</t>
  </si>
  <si>
    <t>000006332</t>
  </si>
  <si>
    <t>000006333</t>
  </si>
  <si>
    <t>000006334</t>
  </si>
  <si>
    <t>000006335</t>
  </si>
  <si>
    <t>000006336</t>
  </si>
  <si>
    <t>000006337</t>
  </si>
  <si>
    <t>000006338</t>
  </si>
  <si>
    <t>000006339</t>
  </si>
  <si>
    <t>000006340</t>
  </si>
  <si>
    <t>000007238</t>
  </si>
  <si>
    <t>000034097</t>
  </si>
  <si>
    <t>000006348</t>
  </si>
  <si>
    <t>000007297</t>
  </si>
  <si>
    <t>000010516</t>
  </si>
  <si>
    <t>000006326</t>
  </si>
  <si>
    <t>000006329</t>
  </si>
  <si>
    <t>000006330</t>
  </si>
  <si>
    <t>000006331</t>
  </si>
  <si>
    <t>000006322</t>
  </si>
  <si>
    <t>000006323</t>
  </si>
  <si>
    <t>000006324</t>
  </si>
  <si>
    <t>000006325</t>
  </si>
  <si>
    <t>PORCENTAJE DE NIÑOS  VACUNADOS CON DOSIS UNICA DE VACUNA CONTRA VPH EN EL 5TO GRADO DE PRIMARIA</t>
  </si>
  <si>
    <t>PORCENTAJE NIÑO  &lt; 1 AÑO CON CRED COMPLETO</t>
  </si>
  <si>
    <t>PORCENTAJE NIÑOS DE 12 MESES CON CONTROLES CRED COMPLETO</t>
  </si>
  <si>
    <t>PORCENTAJE NIÑOS DE 24 MESES CON CONTROLES CRED COMPLETO</t>
  </si>
  <si>
    <t>PORCENTAJE NIÑOS MENORES DE 36 MESES CON CONTROLES CRED COMPLETO</t>
  </si>
  <si>
    <t>DEFICIENTE</t>
  </si>
  <si>
    <t>PROCESO</t>
  </si>
  <si>
    <t>OPTIMO</t>
  </si>
  <si>
    <t>Nro</t>
  </si>
  <si>
    <t>MICRO RED</t>
  </si>
  <si>
    <t>&lt;</t>
  </si>
  <si>
    <t>SUM</t>
  </si>
  <si>
    <t>PORCENTAJE DE AVANCE DE INDICADORES SANITARIOS SEGUN NIVEL DE CUMPLIMIENTO</t>
  </si>
  <si>
    <t>CA ABRAVA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</si>
</sst>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</numFmts>
  <fonts count="1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006100"/>
      <name val="Arial"/>
      <family val="2"/>
    </font>
    <font>
      <b/>
      <sz val="12"/>
      <color indexed="8"/>
      <name val="Arial"/>
      <family val="2"/>
    </font>
    <font>
      <sz val="11"/>
      <name val="Arial Narrow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2" tint="-0.89999084444715716"/>
      <name val="Calibri"/>
      <family val="2"/>
      <scheme val="minor"/>
    </font>
    <font>
      <sz val="9"/>
      <color indexed="8"/>
      <name val="Calibri"/>
      <family val="2"/>
    </font>
    <font>
      <sz val="9"/>
      <name val="Arial Narrow"/>
      <family val="2"/>
    </font>
    <font>
      <sz val="9"/>
      <color rgb="FFC00000"/>
      <name val="Arial Narrow"/>
      <family val="2"/>
    </font>
    <font>
      <b/>
      <sz val="9"/>
      <color theme="8" tint="-0.499984740745262"/>
      <name val="Arial Narrow"/>
      <family val="2"/>
    </font>
    <font>
      <b/>
      <sz val="9"/>
      <color rgb="FFC00000"/>
      <name val="Arial Narrow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0067B4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rgb="FF00682F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7.5"/>
      <color theme="0"/>
      <name val="Calibri"/>
      <family val="2"/>
      <scheme val="minor"/>
    </font>
    <font>
      <b/>
      <sz val="14"/>
      <color rgb="FF008A3E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C000"/>
      <name val="Calibri"/>
      <family val="2"/>
      <scheme val="minor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76C88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E5C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41A0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82F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dashed">
        <color rgb="FF0067B4"/>
      </left>
      <right style="thin">
        <color rgb="FF0070C0"/>
      </right>
      <top style="dashed">
        <color rgb="FF0067B4"/>
      </top>
      <bottom style="dashed">
        <color rgb="FF0067B4"/>
      </bottom>
      <diagonal/>
    </border>
    <border>
      <left/>
      <right style="thin">
        <color rgb="FF0070C0"/>
      </right>
      <top style="dashed">
        <color rgb="FF0067B4"/>
      </top>
      <bottom style="dashed">
        <color rgb="FF0067B4"/>
      </bottom>
      <diagonal/>
    </border>
    <border>
      <left/>
      <right style="hair">
        <color rgb="FF0070C0"/>
      </right>
      <top/>
      <bottom style="hair">
        <color rgb="FF0070C0"/>
      </bottom>
      <diagonal/>
    </border>
    <border>
      <left style="hair">
        <color rgb="FF0070C0"/>
      </left>
      <right/>
      <top/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/>
      <diagonal/>
    </border>
    <border>
      <left style="hair">
        <color rgb="FF00682F"/>
      </left>
      <right style="hair">
        <color rgb="FF00682F"/>
      </right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/>
      <bottom style="hair">
        <color rgb="FF00682F"/>
      </bottom>
      <diagonal/>
    </border>
    <border>
      <left style="hair">
        <color rgb="FF00682F"/>
      </left>
      <right style="hair">
        <color rgb="FF00682F"/>
      </right>
      <top/>
      <bottom style="hair">
        <color rgb="FF00682F"/>
      </bottom>
      <diagonal/>
    </border>
    <border>
      <left style="hair">
        <color rgb="FF00682F"/>
      </left>
      <right/>
      <top/>
      <bottom style="hair">
        <color rgb="FF00682F"/>
      </bottom>
      <diagonal/>
    </border>
    <border>
      <left style="hair">
        <color rgb="FF00682F"/>
      </left>
      <right/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 style="hair">
        <color rgb="FF00682F"/>
      </top>
      <bottom/>
      <diagonal/>
    </border>
    <border>
      <left style="hair">
        <color rgb="FF00682F"/>
      </left>
      <right style="hair">
        <color rgb="FF00682F"/>
      </right>
      <top style="hair">
        <color rgb="FF00682F"/>
      </top>
      <bottom/>
      <diagonal/>
    </border>
    <border>
      <left style="hair">
        <color rgb="FF00682F"/>
      </left>
      <right/>
      <top style="hair">
        <color rgb="FF00682F"/>
      </top>
      <bottom/>
      <diagonal/>
    </border>
  </borders>
  <cellStyleXfs count="184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6" fillId="0" borderId="23" applyNumberFormat="0" applyFill="0" applyAlignment="0" applyProtection="0"/>
    <xf numFmtId="0" fontId="56" fillId="0" borderId="0" applyNumberFormat="0" applyFill="0" applyBorder="0" applyAlignment="0" applyProtection="0"/>
    <xf numFmtId="0" fontId="57" fillId="32" borderId="0" applyNumberFormat="0" applyBorder="0" applyAlignment="0" applyProtection="0"/>
    <xf numFmtId="0" fontId="58" fillId="33" borderId="0" applyNumberFormat="0" applyBorder="0" applyAlignment="0" applyProtection="0"/>
    <xf numFmtId="0" fontId="59" fillId="34" borderId="0" applyNumberFormat="0" applyBorder="0" applyAlignment="0" applyProtection="0"/>
    <xf numFmtId="0" fontId="60" fillId="35" borderId="26" applyNumberFormat="0" applyAlignment="0" applyProtection="0"/>
    <xf numFmtId="0" fontId="61" fillId="36" borderId="27" applyNumberFormat="0" applyAlignment="0" applyProtection="0"/>
    <xf numFmtId="0" fontId="62" fillId="36" borderId="26" applyNumberFormat="0" applyAlignment="0" applyProtection="0"/>
    <xf numFmtId="0" fontId="63" fillId="0" borderId="28" applyNumberFormat="0" applyFill="0" applyAlignment="0" applyProtection="0"/>
    <xf numFmtId="0" fontId="64" fillId="37" borderId="29" applyNumberFormat="0" applyAlignment="0" applyProtection="0"/>
    <xf numFmtId="0" fontId="41" fillId="0" borderId="0" applyNumberFormat="0" applyFill="0" applyBorder="0" applyAlignment="0" applyProtection="0"/>
    <xf numFmtId="0" fontId="21" fillId="38" borderId="30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1" applyNumberFormat="0" applyFill="0" applyAlignment="0" applyProtection="0"/>
    <xf numFmtId="0" fontId="24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4" fillId="62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</cellStyleXfs>
  <cellXfs count="474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34" fillId="0" borderId="0" xfId="0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29" borderId="20" xfId="60" applyNumberFormat="1" applyFont="1" applyFill="1" applyBorder="1" applyAlignment="1">
      <alignment horizontal="left" vertical="center" wrapText="1"/>
    </xf>
    <xf numFmtId="164" fontId="48" fillId="29" borderId="22" xfId="60" applyNumberFormat="1" applyFont="1" applyFill="1" applyBorder="1" applyAlignment="1">
      <alignment horizontal="left" vertical="center" wrapText="1"/>
    </xf>
    <xf numFmtId="0" fontId="50" fillId="30" borderId="21" xfId="87" applyFont="1" applyFill="1" applyBorder="1" applyAlignment="1">
      <alignment horizontal="center" vertical="center" wrapText="1"/>
    </xf>
    <xf numFmtId="0" fontId="50" fillId="26" borderId="21" xfId="87" applyFont="1" applyFill="1" applyBorder="1" applyAlignment="1">
      <alignment horizontal="center" vertical="center" wrapText="1"/>
    </xf>
    <xf numFmtId="0" fontId="50" fillId="27" borderId="21" xfId="0" applyFont="1" applyFill="1" applyBorder="1" applyAlignment="1">
      <alignment horizontal="center" vertical="center" wrapText="1"/>
    </xf>
    <xf numFmtId="0" fontId="31" fillId="27" borderId="21" xfId="0" applyFont="1" applyFill="1" applyBorder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/>
    </xf>
    <xf numFmtId="0" fontId="31" fillId="27" borderId="32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1" borderId="20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4" xfId="0" applyFont="1" applyFill="1" applyBorder="1" applyAlignment="1">
      <alignment vertical="center"/>
    </xf>
    <xf numFmtId="1" fontId="22" fillId="24" borderId="34" xfId="0" applyNumberFormat="1" applyFont="1" applyFill="1" applyBorder="1" applyAlignment="1">
      <alignment horizontal="center" vertical="center"/>
    </xf>
    <xf numFmtId="166" fontId="22" fillId="24" borderId="34" xfId="0" applyNumberFormat="1" applyFont="1" applyFill="1" applyBorder="1" applyAlignment="1">
      <alignment horizontal="center" vertical="center"/>
    </xf>
    <xf numFmtId="2" fontId="22" fillId="24" borderId="3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5" xfId="0" applyFont="1" applyBorder="1" applyAlignment="1">
      <alignment vertical="center"/>
    </xf>
    <xf numFmtId="41" fontId="1" fillId="0" borderId="35" xfId="0" applyNumberFormat="1" applyFont="1" applyBorder="1" applyAlignment="1">
      <alignment horizontal="center" vertical="center"/>
    </xf>
    <xf numFmtId="166" fontId="1" fillId="0" borderId="35" xfId="0" applyNumberFormat="1" applyFont="1" applyBorder="1" applyAlignment="1">
      <alignment horizontal="center" vertical="center"/>
    </xf>
    <xf numFmtId="166" fontId="0" fillId="25" borderId="35" xfId="0" applyNumberFormat="1" applyFill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3" xfId="0" applyNumberFormat="1" applyBorder="1"/>
    <xf numFmtId="0" fontId="31" fillId="65" borderId="37" xfId="87" applyFont="1" applyFill="1" applyBorder="1" applyAlignment="1">
      <alignment horizontal="center" vertical="center" wrapText="1"/>
    </xf>
    <xf numFmtId="41" fontId="22" fillId="66" borderId="36" xfId="0" applyNumberFormat="1" applyFont="1" applyFill="1" applyBorder="1"/>
    <xf numFmtId="164" fontId="25" fillId="67" borderId="36" xfId="0" applyNumberFormat="1" applyFont="1" applyFill="1" applyBorder="1"/>
    <xf numFmtId="0" fontId="76" fillId="68" borderId="39" xfId="0" applyFont="1" applyFill="1" applyBorder="1" applyAlignment="1">
      <alignment horizontal="center"/>
    </xf>
    <xf numFmtId="0" fontId="76" fillId="68" borderId="39" xfId="0" applyFont="1" applyFill="1" applyBorder="1" applyAlignment="1">
      <alignment vertical="center"/>
    </xf>
    <xf numFmtId="0" fontId="76" fillId="68" borderId="0" xfId="0" applyFont="1" applyFill="1" applyAlignment="1">
      <alignment horizontal="center"/>
    </xf>
    <xf numFmtId="0" fontId="76" fillId="68" borderId="0" xfId="0" applyFont="1" applyFill="1" applyAlignment="1">
      <alignment vertical="center"/>
    </xf>
    <xf numFmtId="0" fontId="77" fillId="69" borderId="41" xfId="0" applyFont="1" applyFill="1" applyBorder="1" applyAlignment="1">
      <alignment horizontal="center" vertical="center"/>
    </xf>
    <xf numFmtId="0" fontId="48" fillId="69" borderId="41" xfId="0" applyFont="1" applyFill="1" applyBorder="1" applyAlignment="1">
      <alignment horizontal="center" vertical="center"/>
    </xf>
    <xf numFmtId="0" fontId="48" fillId="69" borderId="41" xfId="0" applyFont="1" applyFill="1" applyBorder="1" applyAlignment="1">
      <alignment horizontal="center" vertical="center" wrapText="1"/>
    </xf>
    <xf numFmtId="0" fontId="48" fillId="69" borderId="41" xfId="0" applyFont="1" applyFill="1" applyBorder="1" applyAlignment="1">
      <alignment horizontal="center" vertical="center" textRotation="90" wrapText="1"/>
    </xf>
    <xf numFmtId="0" fontId="48" fillId="70" borderId="41" xfId="0" applyFont="1" applyFill="1" applyBorder="1" applyAlignment="1">
      <alignment horizontal="center" vertical="center" textRotation="90" wrapText="1"/>
    </xf>
    <xf numFmtId="0" fontId="23" fillId="25" borderId="42" xfId="0" applyFont="1" applyFill="1" applyBorder="1" applyAlignment="1">
      <alignment vertical="center" textRotation="90" wrapText="1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78" fillId="25" borderId="44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3" xfId="0" applyFont="1" applyBorder="1" applyAlignment="1">
      <alignment horizontal="center" vertical="center" wrapText="1"/>
    </xf>
    <xf numFmtId="0" fontId="78" fillId="0" borderId="45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/>
    </xf>
    <xf numFmtId="0" fontId="78" fillId="0" borderId="47" xfId="0" applyFont="1" applyBorder="1" applyAlignment="1">
      <alignment horizontal="left" vertical="center"/>
    </xf>
    <xf numFmtId="0" fontId="79" fillId="0" borderId="46" xfId="0" applyFont="1" applyBorder="1" applyAlignment="1">
      <alignment horizontal="left" vertical="center" wrapText="1"/>
    </xf>
    <xf numFmtId="0" fontId="79" fillId="0" borderId="46" xfId="0" applyFont="1" applyBorder="1" applyAlignment="1">
      <alignment horizontal="center" vertical="center" wrapText="1"/>
    </xf>
    <xf numFmtId="0" fontId="79" fillId="0" borderId="4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7" xfId="0" applyFont="1" applyBorder="1" applyAlignment="1">
      <alignment horizontal="left" vertical="center" wrapText="1"/>
    </xf>
    <xf numFmtId="0" fontId="78" fillId="0" borderId="47" xfId="0" applyFont="1" applyBorder="1" applyAlignment="1">
      <alignment vertical="center" wrapText="1"/>
    </xf>
    <xf numFmtId="0" fontId="79" fillId="0" borderId="46" xfId="0" applyFont="1" applyBorder="1" applyAlignment="1">
      <alignment vertical="center" wrapText="1"/>
    </xf>
    <xf numFmtId="0" fontId="78" fillId="0" borderId="45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7" xfId="0" applyFont="1" applyFill="1" applyBorder="1" applyAlignment="1">
      <alignment horizontal="left" vertical="center"/>
    </xf>
    <xf numFmtId="0" fontId="78" fillId="25" borderId="47" xfId="0" applyFont="1" applyFill="1" applyBorder="1" applyAlignment="1">
      <alignment horizontal="left" vertical="center" wrapText="1"/>
    </xf>
    <xf numFmtId="0" fontId="26" fillId="0" borderId="44" xfId="0" applyFont="1" applyBorder="1" applyAlignment="1">
      <alignment vertical="center" wrapText="1"/>
    </xf>
    <xf numFmtId="0" fontId="79" fillId="0" borderId="44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3" xfId="0" applyFont="1" applyBorder="1" applyAlignment="1">
      <alignment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79" fillId="0" borderId="48" xfId="0" applyFont="1" applyBorder="1" applyAlignment="1">
      <alignment vertical="center" wrapText="1"/>
    </xf>
    <xf numFmtId="0" fontId="26" fillId="0" borderId="50" xfId="0" applyFont="1" applyBorder="1" applyAlignment="1">
      <alignment horizontal="center" vertical="center" wrapText="1"/>
    </xf>
    <xf numFmtId="0" fontId="0" fillId="0" borderId="51" xfId="0" applyBorder="1" applyAlignment="1">
      <alignment vertical="center" wrapText="1"/>
    </xf>
    <xf numFmtId="0" fontId="80" fillId="0" borderId="41" xfId="0" applyFont="1" applyBorder="1" applyAlignment="1">
      <alignment horizontal="center" vertical="center"/>
    </xf>
    <xf numFmtId="0" fontId="80" fillId="0" borderId="41" xfId="0" applyFont="1" applyBorder="1" applyAlignment="1">
      <alignment horizontal="center" vertical="center" wrapText="1"/>
    </xf>
    <xf numFmtId="0" fontId="80" fillId="0" borderId="41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2" xfId="0" applyFont="1" applyBorder="1" applyAlignment="1">
      <alignment horizontal="center" vertical="center" wrapText="1" readingOrder="1"/>
    </xf>
    <xf numFmtId="0" fontId="81" fillId="0" borderId="53" xfId="0" applyFont="1" applyBorder="1" applyAlignment="1">
      <alignment horizontal="center" vertical="center" wrapText="1" readingOrder="1"/>
    </xf>
    <xf numFmtId="0" fontId="26" fillId="0" borderId="54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5" xfId="0" applyFont="1" applyBorder="1" applyAlignment="1">
      <alignment horizontal="center" vertical="center" wrapText="1" readingOrder="1"/>
    </xf>
    <xf numFmtId="0" fontId="81" fillId="0" borderId="56" xfId="0" applyFont="1" applyBorder="1" applyAlignment="1">
      <alignment horizontal="center" vertical="center" wrapText="1" readingOrder="1"/>
    </xf>
    <xf numFmtId="0" fontId="79" fillId="0" borderId="55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7" xfId="0" applyFont="1" applyBorder="1" applyAlignment="1">
      <alignment horizontal="center" vertical="center" wrapText="1" readingOrder="1"/>
    </xf>
    <xf numFmtId="0" fontId="81" fillId="0" borderId="58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4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59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59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59" xfId="0" applyFont="1" applyFill="1" applyBorder="1" applyAlignment="1">
      <alignment horizontal="center" wrapText="1"/>
    </xf>
    <xf numFmtId="0" fontId="82" fillId="25" borderId="59" xfId="0" applyFont="1" applyFill="1" applyBorder="1" applyAlignment="1">
      <alignment horizontal="center" vertical="center"/>
    </xf>
    <xf numFmtId="0" fontId="83" fillId="71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1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1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1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1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1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2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5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59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1" xfId="0" applyFont="1" applyBorder="1" applyAlignment="1">
      <alignment horizontal="center" vertical="center"/>
    </xf>
    <xf numFmtId="0" fontId="78" fillId="0" borderId="51" xfId="0" applyFont="1" applyBorder="1" applyAlignment="1">
      <alignment wrapText="1"/>
    </xf>
    <xf numFmtId="0" fontId="79" fillId="0" borderId="51" xfId="0" applyFont="1" applyBorder="1" applyAlignment="1">
      <alignment wrapText="1"/>
    </xf>
    <xf numFmtId="0" fontId="78" fillId="0" borderId="60" xfId="0" applyFont="1" applyBorder="1" applyAlignment="1">
      <alignment horizontal="center"/>
    </xf>
    <xf numFmtId="0" fontId="0" fillId="0" borderId="51" xfId="0" applyBorder="1" applyAlignment="1">
      <alignment horizontal="center" wrapText="1"/>
    </xf>
    <xf numFmtId="0" fontId="0" fillId="0" borderId="51" xfId="0" applyBorder="1" applyAlignment="1">
      <alignment wrapText="1"/>
    </xf>
    <xf numFmtId="0" fontId="80" fillId="0" borderId="41" xfId="0" applyFont="1" applyBorder="1" applyAlignment="1">
      <alignment vertical="center" wrapText="1"/>
    </xf>
    <xf numFmtId="1" fontId="80" fillId="0" borderId="41" xfId="0" applyNumberFormat="1" applyFont="1" applyBorder="1" applyAlignment="1">
      <alignment horizontal="center" vertical="center" wrapText="1"/>
    </xf>
    <xf numFmtId="1" fontId="80" fillId="0" borderId="41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5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1" xfId="0" applyFont="1" applyBorder="1" applyAlignment="1">
      <alignment horizontal="center"/>
    </xf>
    <xf numFmtId="0" fontId="42" fillId="0" borderId="51" xfId="0" applyFont="1" applyBorder="1" applyAlignment="1">
      <alignment horizontal="left" vertical="center" wrapText="1"/>
    </xf>
    <xf numFmtId="0" fontId="94" fillId="0" borderId="51" xfId="0" applyFont="1" applyBorder="1" applyAlignment="1">
      <alignment horizontal="left" vertical="center" wrapText="1"/>
    </xf>
    <xf numFmtId="0" fontId="79" fillId="0" borderId="51" xfId="0" applyFont="1" applyBorder="1"/>
    <xf numFmtId="0" fontId="22" fillId="0" borderId="62" xfId="0" applyFont="1" applyBorder="1" applyAlignment="1">
      <alignment horizontal="center"/>
    </xf>
    <xf numFmtId="0" fontId="79" fillId="0" borderId="51" xfId="0" applyFont="1" applyBorder="1" applyAlignment="1">
      <alignment horizontal="center" vertical="center" wrapText="1"/>
    </xf>
    <xf numFmtId="1" fontId="79" fillId="0" borderId="51" xfId="0" applyNumberFormat="1" applyFont="1" applyBorder="1" applyAlignment="1">
      <alignment horizontal="center" vertical="center" wrapText="1"/>
    </xf>
    <xf numFmtId="0" fontId="80" fillId="0" borderId="41" xfId="0" applyFont="1" applyBorder="1" applyAlignment="1">
      <alignment horizontal="center" wrapText="1"/>
    </xf>
    <xf numFmtId="0" fontId="80" fillId="0" borderId="41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49" fillId="63" borderId="63" xfId="0" applyFont="1" applyFill="1" applyBorder="1" applyAlignment="1">
      <alignment horizontal="center" vertical="center"/>
    </xf>
    <xf numFmtId="0" fontId="77" fillId="0" borderId="63" xfId="0" applyFont="1" applyBorder="1" applyAlignment="1">
      <alignment horizontal="left"/>
    </xf>
    <xf numFmtId="0" fontId="77" fillId="0" borderId="63" xfId="0" applyFont="1" applyBorder="1" applyAlignment="1">
      <alignment horizontal="center" vertical="center"/>
    </xf>
    <xf numFmtId="1" fontId="0" fillId="25" borderId="35" xfId="0" applyNumberFormat="1" applyFill="1" applyBorder="1" applyAlignment="1">
      <alignment horizontal="center"/>
    </xf>
    <xf numFmtId="0" fontId="97" fillId="32" borderId="41" xfId="124" applyFont="1" applyBorder="1" applyAlignment="1">
      <alignment horizontal="center" vertical="center" wrapText="1"/>
    </xf>
    <xf numFmtId="0" fontId="97" fillId="32" borderId="41" xfId="124" applyFont="1" applyBorder="1" applyAlignment="1">
      <alignment horizontal="center" vertical="center"/>
    </xf>
    <xf numFmtId="0" fontId="44" fillId="25" borderId="10" xfId="0" applyFont="1" applyFill="1" applyBorder="1" applyAlignment="1">
      <alignment horizontal="left" vertical="center" wrapText="1"/>
    </xf>
    <xf numFmtId="0" fontId="98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5" xfId="0" applyFont="1" applyFill="1" applyBorder="1" applyAlignment="1">
      <alignment horizontal="center" vertical="center"/>
    </xf>
    <xf numFmtId="0" fontId="22" fillId="24" borderId="61" xfId="0" applyFont="1" applyFill="1" applyBorder="1" applyAlignment="1">
      <alignment horizontal="center" vertical="center"/>
    </xf>
    <xf numFmtId="0" fontId="22" fillId="25" borderId="64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59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59" xfId="0" applyFont="1" applyFill="1" applyBorder="1" applyAlignment="1">
      <alignment horizontal="center" vertical="center"/>
    </xf>
    <xf numFmtId="0" fontId="78" fillId="24" borderId="59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5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77" fillId="29" borderId="63" xfId="0" applyFont="1" applyFill="1" applyBorder="1" applyAlignment="1">
      <alignment horizontal="center" vertical="center"/>
    </xf>
    <xf numFmtId="0" fontId="0" fillId="29" borderId="68" xfId="0" applyFill="1" applyBorder="1" applyAlignment="1">
      <alignment horizontal="left"/>
    </xf>
    <xf numFmtId="171" fontId="0" fillId="0" borderId="35" xfId="0" applyNumberFormat="1" applyBorder="1" applyAlignment="1">
      <alignment horizontal="center"/>
    </xf>
    <xf numFmtId="0" fontId="99" fillId="0" borderId="13" xfId="0" applyFont="1" applyBorder="1" applyAlignment="1">
      <alignment horizontal="center" vertical="center" wrapText="1"/>
    </xf>
    <xf numFmtId="169" fontId="102" fillId="0" borderId="0" xfId="0" applyNumberFormat="1" applyFont="1" applyAlignment="1">
      <alignment vertical="top"/>
    </xf>
    <xf numFmtId="1" fontId="103" fillId="0" borderId="0" xfId="0" applyNumberFormat="1" applyFont="1" applyAlignment="1">
      <alignment horizontal="center" vertical="center"/>
    </xf>
    <xf numFmtId="9" fontId="0" fillId="0" borderId="0" xfId="0" applyNumberFormat="1"/>
    <xf numFmtId="170" fontId="0" fillId="0" borderId="0" xfId="0" applyNumberFormat="1" applyAlignment="1">
      <alignment vertical="center"/>
    </xf>
    <xf numFmtId="1" fontId="103" fillId="0" borderId="0" xfId="0" applyNumberFormat="1" applyFont="1"/>
    <xf numFmtId="166" fontId="104" fillId="0" borderId="0" xfId="0" applyNumberFormat="1" applyFont="1" applyAlignment="1">
      <alignment horizontal="center" vertical="center" wrapText="1"/>
    </xf>
    <xf numFmtId="169" fontId="0" fillId="25" borderId="0" xfId="0" applyNumberFormat="1" applyFill="1"/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 vertical="center" wrapText="1"/>
    </xf>
    <xf numFmtId="169" fontId="0" fillId="0" borderId="0" xfId="0" applyNumberFormat="1" applyAlignment="1">
      <alignment horizontal="center" vertical="top"/>
    </xf>
    <xf numFmtId="169" fontId="0" fillId="0" borderId="0" xfId="0" applyNumberFormat="1" applyAlignment="1">
      <alignment horizontal="center" vertical="center"/>
    </xf>
    <xf numFmtId="0" fontId="0" fillId="25" borderId="0" xfId="0" applyFill="1" applyAlignment="1">
      <alignment vertical="center"/>
    </xf>
    <xf numFmtId="0" fontId="77" fillId="29" borderId="63" xfId="0" applyFont="1" applyFill="1" applyBorder="1" applyAlignment="1">
      <alignment horizontal="left"/>
    </xf>
    <xf numFmtId="164" fontId="22" fillId="29" borderId="66" xfId="0" applyNumberFormat="1" applyFont="1" applyFill="1" applyBorder="1" applyAlignment="1">
      <alignment horizontal="center" vertical="center"/>
    </xf>
    <xf numFmtId="164" fontId="48" fillId="29" borderId="12" xfId="60" applyNumberFormat="1" applyFont="1" applyFill="1" applyBorder="1" applyAlignment="1">
      <alignment horizontal="left" vertical="center" wrapText="1"/>
    </xf>
    <xf numFmtId="49" fontId="105" fillId="0" borderId="0" xfId="0" applyNumberFormat="1" applyFont="1" applyAlignment="1">
      <alignment horizontal="left" vertical="center"/>
    </xf>
    <xf numFmtId="49" fontId="105" fillId="0" borderId="0" xfId="0" applyNumberFormat="1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49" fontId="107" fillId="0" borderId="0" xfId="0" applyNumberFormat="1" applyFont="1" applyAlignment="1">
      <alignment horizontal="left" vertical="center" wrapText="1"/>
    </xf>
    <xf numFmtId="166" fontId="107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top"/>
    </xf>
    <xf numFmtId="1" fontId="0" fillId="25" borderId="0" xfId="0" applyNumberFormat="1" applyFill="1" applyAlignment="1">
      <alignment horizontal="center"/>
    </xf>
    <xf numFmtId="0" fontId="22" fillId="74" borderId="67" xfId="0" applyFont="1" applyFill="1" applyBorder="1" applyAlignment="1">
      <alignment horizontal="center" vertical="center"/>
    </xf>
    <xf numFmtId="0" fontId="22" fillId="74" borderId="67" xfId="0" applyFont="1" applyFill="1" applyBorder="1" applyAlignment="1">
      <alignment horizontal="center" vertical="center" wrapText="1"/>
    </xf>
    <xf numFmtId="166" fontId="22" fillId="74" borderId="67" xfId="0" applyNumberFormat="1" applyFont="1" applyFill="1" applyBorder="1" applyAlignment="1">
      <alignment horizontal="center" vertical="center" wrapText="1"/>
    </xf>
    <xf numFmtId="1" fontId="22" fillId="74" borderId="67" xfId="0" applyNumberFormat="1" applyFont="1" applyFill="1" applyBorder="1" applyAlignment="1">
      <alignment horizontal="center" vertical="center" wrapText="1"/>
    </xf>
    <xf numFmtId="0" fontId="0" fillId="74" borderId="67" xfId="0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left" vertical="center"/>
    </xf>
    <xf numFmtId="1" fontId="22" fillId="24" borderId="11" xfId="0" applyNumberFormat="1" applyFont="1" applyFill="1" applyBorder="1" applyAlignment="1">
      <alignment horizontal="center" vertical="center"/>
    </xf>
    <xf numFmtId="1" fontId="22" fillId="24" borderId="11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Border="1" applyAlignment="1">
      <alignment horizontal="center" vertical="center" wrapText="1"/>
    </xf>
    <xf numFmtId="2" fontId="108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center" vertical="center"/>
    </xf>
    <xf numFmtId="1" fontId="0" fillId="25" borderId="0" xfId="0" applyNumberFormat="1" applyFill="1"/>
    <xf numFmtId="2" fontId="0" fillId="25" borderId="0" xfId="0" applyNumberFormat="1" applyFill="1"/>
    <xf numFmtId="166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49" fontId="10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top"/>
    </xf>
    <xf numFmtId="0" fontId="0" fillId="0" borderId="0" xfId="183" applyNumberFormat="1" applyFont="1" applyFill="1" applyBorder="1" applyAlignment="1">
      <alignment horizontal="center" vertical="top"/>
    </xf>
    <xf numFmtId="41" fontId="0" fillId="25" borderId="0" xfId="0" applyNumberFormat="1" applyFill="1"/>
    <xf numFmtId="1" fontId="24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left" vertical="center" wrapText="1"/>
    </xf>
    <xf numFmtId="166" fontId="22" fillId="0" borderId="10" xfId="0" applyNumberFormat="1" applyFont="1" applyBorder="1" applyAlignment="1">
      <alignment horizontal="center" vertical="center" wrapText="1"/>
    </xf>
    <xf numFmtId="0" fontId="49" fillId="24" borderId="69" xfId="60" applyFont="1" applyFill="1" applyBorder="1" applyAlignment="1">
      <alignment horizontal="center" vertical="center" wrapText="1"/>
    </xf>
    <xf numFmtId="0" fontId="49" fillId="24" borderId="69" xfId="60" applyFont="1" applyFill="1" applyBorder="1" applyAlignment="1">
      <alignment vertical="center" wrapText="1"/>
    </xf>
    <xf numFmtId="0" fontId="49" fillId="24" borderId="70" xfId="60" applyFont="1" applyFill="1" applyBorder="1" applyAlignment="1">
      <alignment horizontal="center" vertical="center" wrapText="1"/>
    </xf>
    <xf numFmtId="0" fontId="31" fillId="27" borderId="71" xfId="0" applyFont="1" applyFill="1" applyBorder="1" applyAlignment="1">
      <alignment vertical="center" wrapText="1"/>
    </xf>
    <xf numFmtId="0" fontId="0" fillId="29" borderId="0" xfId="0" applyFill="1" applyAlignment="1">
      <alignment horizontal="left"/>
    </xf>
    <xf numFmtId="164" fontId="22" fillId="29" borderId="72" xfId="0" applyNumberFormat="1" applyFont="1" applyFill="1" applyBorder="1" applyAlignment="1">
      <alignment horizontal="center" vertical="center"/>
    </xf>
    <xf numFmtId="0" fontId="0" fillId="64" borderId="68" xfId="0" applyFill="1" applyBorder="1" applyAlignment="1">
      <alignment horizontal="left"/>
    </xf>
    <xf numFmtId="0" fontId="0" fillId="64" borderId="0" xfId="0" applyFill="1" applyAlignment="1">
      <alignment horizontal="left"/>
    </xf>
    <xf numFmtId="0" fontId="77" fillId="64" borderId="63" xfId="0" applyFont="1" applyFill="1" applyBorder="1" applyAlignment="1">
      <alignment horizontal="center" vertical="center"/>
    </xf>
    <xf numFmtId="0" fontId="77" fillId="75" borderId="63" xfId="0" applyFont="1" applyFill="1" applyBorder="1" applyAlignment="1">
      <alignment horizontal="left"/>
    </xf>
    <xf numFmtId="0" fontId="77" fillId="75" borderId="63" xfId="0" applyFont="1" applyFill="1" applyBorder="1" applyAlignment="1">
      <alignment horizontal="center" vertical="center"/>
    </xf>
    <xf numFmtId="164" fontId="22" fillId="75" borderId="66" xfId="0" applyNumberFormat="1" applyFont="1" applyFill="1" applyBorder="1" applyAlignment="1">
      <alignment horizontal="center" vertical="center"/>
    </xf>
    <xf numFmtId="164" fontId="48" fillId="75" borderId="20" xfId="60" applyNumberFormat="1" applyFont="1" applyFill="1" applyBorder="1" applyAlignment="1">
      <alignment horizontal="left" vertical="center" wrapText="1"/>
    </xf>
    <xf numFmtId="164" fontId="48" fillId="75" borderId="22" xfId="60" applyNumberFormat="1" applyFont="1" applyFill="1" applyBorder="1" applyAlignment="1">
      <alignment horizontal="left" vertical="center" wrapText="1"/>
    </xf>
    <xf numFmtId="0" fontId="77" fillId="73" borderId="63" xfId="0" applyFont="1" applyFill="1" applyBorder="1" applyAlignment="1">
      <alignment horizontal="left"/>
    </xf>
    <xf numFmtId="0" fontId="77" fillId="73" borderId="63" xfId="0" applyFont="1" applyFill="1" applyBorder="1" applyAlignment="1">
      <alignment horizontal="center" vertical="center"/>
    </xf>
    <xf numFmtId="164" fontId="22" fillId="73" borderId="66" xfId="0" applyNumberFormat="1" applyFont="1" applyFill="1" applyBorder="1" applyAlignment="1">
      <alignment horizontal="center" vertical="center"/>
    </xf>
    <xf numFmtId="164" fontId="48" fillId="73" borderId="12" xfId="60" applyNumberFormat="1" applyFont="1" applyFill="1" applyBorder="1" applyAlignment="1">
      <alignment horizontal="left" vertical="center" wrapText="1"/>
    </xf>
    <xf numFmtId="164" fontId="48" fillId="73" borderId="20" xfId="60" applyNumberFormat="1" applyFont="1" applyFill="1" applyBorder="1" applyAlignment="1">
      <alignment horizontal="left" vertical="center" wrapText="1"/>
    </xf>
    <xf numFmtId="164" fontId="48" fillId="73" borderId="22" xfId="60" applyNumberFormat="1" applyFont="1" applyFill="1" applyBorder="1" applyAlignment="1">
      <alignment horizontal="left" vertical="center" wrapText="1"/>
    </xf>
    <xf numFmtId="1" fontId="77" fillId="29" borderId="63" xfId="0" applyNumberFormat="1" applyFont="1" applyFill="1" applyBorder="1" applyAlignment="1">
      <alignment horizontal="center" vertical="center"/>
    </xf>
    <xf numFmtId="0" fontId="0" fillId="75" borderId="63" xfId="0" applyFill="1" applyBorder="1" applyAlignment="1">
      <alignment horizontal="left"/>
    </xf>
    <xf numFmtId="1" fontId="1" fillId="0" borderId="13" xfId="0" applyNumberFormat="1" applyFont="1" applyBorder="1" applyAlignment="1">
      <alignment horizontal="center" vertical="center"/>
    </xf>
    <xf numFmtId="0" fontId="0" fillId="76" borderId="68" xfId="0" applyFill="1" applyBorder="1" applyAlignment="1">
      <alignment horizontal="left"/>
    </xf>
    <xf numFmtId="0" fontId="0" fillId="76" borderId="0" xfId="0" applyFill="1" applyAlignment="1">
      <alignment horizontal="left"/>
    </xf>
    <xf numFmtId="0" fontId="77" fillId="76" borderId="63" xfId="0" applyFont="1" applyFill="1" applyBorder="1" applyAlignment="1">
      <alignment horizontal="center" vertical="center"/>
    </xf>
    <xf numFmtId="1" fontId="77" fillId="76" borderId="63" xfId="0" applyNumberFormat="1" applyFont="1" applyFill="1" applyBorder="1" applyAlignment="1">
      <alignment horizontal="center" vertical="center"/>
    </xf>
    <xf numFmtId="0" fontId="0" fillId="76" borderId="0" xfId="0" applyFill="1" applyAlignment="1">
      <alignment horizontal="left" wrapText="1"/>
    </xf>
    <xf numFmtId="0" fontId="41" fillId="76" borderId="0" xfId="0" applyFont="1" applyFill="1" applyAlignment="1">
      <alignment horizontal="left"/>
    </xf>
    <xf numFmtId="0" fontId="77" fillId="76" borderId="63" xfId="0" applyFont="1" applyFill="1" applyBorder="1" applyAlignment="1">
      <alignment horizontal="left"/>
    </xf>
    <xf numFmtId="164" fontId="48" fillId="76" borderId="20" xfId="60" applyNumberFormat="1" applyFont="1" applyFill="1" applyBorder="1" applyAlignment="1">
      <alignment horizontal="left" vertical="center" wrapText="1"/>
    </xf>
    <xf numFmtId="164" fontId="48" fillId="76" borderId="22" xfId="60" applyNumberFormat="1" applyFont="1" applyFill="1" applyBorder="1" applyAlignment="1">
      <alignment horizontal="left" vertical="center" wrapText="1"/>
    </xf>
    <xf numFmtId="0" fontId="0" fillId="76" borderId="63" xfId="0" applyFill="1" applyBorder="1" applyAlignment="1">
      <alignment horizontal="left"/>
    </xf>
    <xf numFmtId="0" fontId="0" fillId="77" borderId="63" xfId="0" applyFill="1" applyBorder="1" applyAlignment="1">
      <alignment horizontal="left"/>
    </xf>
    <xf numFmtId="0" fontId="77" fillId="78" borderId="63" xfId="0" applyFont="1" applyFill="1" applyBorder="1" applyAlignment="1">
      <alignment horizontal="left"/>
    </xf>
    <xf numFmtId="164" fontId="48" fillId="78" borderId="20" xfId="60" applyNumberFormat="1" applyFont="1" applyFill="1" applyBorder="1" applyAlignment="1">
      <alignment horizontal="left" vertical="center" wrapText="1"/>
    </xf>
    <xf numFmtId="164" fontId="48" fillId="78" borderId="22" xfId="60" applyNumberFormat="1" applyFont="1" applyFill="1" applyBorder="1" applyAlignment="1">
      <alignment horizontal="left" vertical="center" wrapText="1"/>
    </xf>
    <xf numFmtId="0" fontId="77" fillId="79" borderId="63" xfId="0" applyFont="1" applyFill="1" applyBorder="1" applyAlignment="1">
      <alignment horizontal="left"/>
    </xf>
    <xf numFmtId="0" fontId="77" fillId="79" borderId="63" xfId="0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164" fontId="0" fillId="0" borderId="0" xfId="0" applyNumberFormat="1"/>
    <xf numFmtId="0" fontId="111" fillId="0" borderId="0" xfId="0" applyFont="1" applyAlignment="1">
      <alignment horizontal="left"/>
    </xf>
    <xf numFmtId="0" fontId="77" fillId="29" borderId="73" xfId="0" applyFont="1" applyFill="1" applyBorder="1" applyAlignment="1">
      <alignment horizontal="center" vertical="center"/>
    </xf>
    <xf numFmtId="0" fontId="77" fillId="73" borderId="73" xfId="0" applyFont="1" applyFill="1" applyBorder="1" applyAlignment="1">
      <alignment horizontal="center" vertical="center"/>
    </xf>
    <xf numFmtId="0" fontId="77" fillId="78" borderId="73" xfId="0" applyFont="1" applyFill="1" applyBorder="1" applyAlignment="1">
      <alignment horizontal="center" vertical="center"/>
    </xf>
    <xf numFmtId="0" fontId="77" fillId="76" borderId="73" xfId="0" applyFont="1" applyFill="1" applyBorder="1" applyAlignment="1">
      <alignment horizontal="center" vertical="center"/>
    </xf>
    <xf numFmtId="41" fontId="48" fillId="29" borderId="74" xfId="0" applyNumberFormat="1" applyFont="1" applyFill="1" applyBorder="1" applyAlignment="1">
      <alignment horizontal="center" vertical="center"/>
    </xf>
    <xf numFmtId="41" fontId="48" fillId="73" borderId="74" xfId="0" applyNumberFormat="1" applyFont="1" applyFill="1" applyBorder="1" applyAlignment="1">
      <alignment horizontal="center" vertical="center"/>
    </xf>
    <xf numFmtId="41" fontId="48" fillId="78" borderId="74" xfId="0" applyNumberFormat="1" applyFont="1" applyFill="1" applyBorder="1" applyAlignment="1">
      <alignment horizontal="center" vertical="center"/>
    </xf>
    <xf numFmtId="41" fontId="48" fillId="76" borderId="74" xfId="0" applyNumberFormat="1" applyFont="1" applyFill="1" applyBorder="1" applyAlignment="1">
      <alignment horizontal="center" vertical="center"/>
    </xf>
    <xf numFmtId="169" fontId="111" fillId="0" borderId="0" xfId="0" applyNumberFormat="1" applyFont="1" applyAlignment="1">
      <alignment vertical="top"/>
    </xf>
    <xf numFmtId="0" fontId="112" fillId="80" borderId="63" xfId="0" applyFont="1" applyFill="1" applyBorder="1" applyAlignment="1">
      <alignment horizontal="left"/>
    </xf>
    <xf numFmtId="0" fontId="114" fillId="81" borderId="63" xfId="0" applyFont="1" applyFill="1" applyBorder="1" applyAlignment="1">
      <alignment horizontal="left"/>
    </xf>
    <xf numFmtId="0" fontId="109" fillId="29" borderId="63" xfId="0" applyFont="1" applyFill="1" applyBorder="1" applyAlignment="1">
      <alignment horizontal="left"/>
    </xf>
    <xf numFmtId="0" fontId="110" fillId="82" borderId="63" xfId="0" applyFont="1" applyFill="1" applyBorder="1" applyAlignment="1">
      <alignment horizontal="left"/>
    </xf>
    <xf numFmtId="0" fontId="0" fillId="83" borderId="68" xfId="0" applyFill="1" applyBorder="1" applyAlignment="1">
      <alignment horizontal="left"/>
    </xf>
    <xf numFmtId="0" fontId="113" fillId="76" borderId="68" xfId="0" applyFont="1" applyFill="1" applyBorder="1" applyAlignment="1">
      <alignment horizontal="left"/>
    </xf>
    <xf numFmtId="0" fontId="113" fillId="76" borderId="63" xfId="0" applyFont="1" applyFill="1" applyBorder="1" applyAlignment="1">
      <alignment horizontal="left"/>
    </xf>
    <xf numFmtId="0" fontId="115" fillId="76" borderId="68" xfId="0" applyFont="1" applyFill="1" applyBorder="1" applyAlignment="1">
      <alignment horizontal="left"/>
    </xf>
    <xf numFmtId="0" fontId="116" fillId="76" borderId="68" xfId="0" applyFont="1" applyFill="1" applyBorder="1" applyAlignment="1">
      <alignment horizontal="left"/>
    </xf>
    <xf numFmtId="0" fontId="112" fillId="76" borderId="68" xfId="0" applyFont="1" applyFill="1" applyBorder="1" applyAlignment="1">
      <alignment horizontal="left"/>
    </xf>
    <xf numFmtId="0" fontId="117" fillId="76" borderId="68" xfId="0" applyFont="1" applyFill="1" applyBorder="1" applyAlignment="1">
      <alignment horizontal="left"/>
    </xf>
    <xf numFmtId="169" fontId="118" fillId="0" borderId="0" xfId="0" applyNumberFormat="1" applyFont="1"/>
    <xf numFmtId="169" fontId="24" fillId="0" borderId="0" xfId="0" applyNumberFormat="1" applyFont="1"/>
    <xf numFmtId="169" fontId="24" fillId="0" borderId="0" xfId="0" applyNumberFormat="1" applyFont="1" applyAlignment="1">
      <alignment horizontal="center"/>
    </xf>
    <xf numFmtId="169" fontId="64" fillId="0" borderId="0" xfId="0" applyNumberFormat="1" applyFont="1" applyAlignment="1">
      <alignment vertical="center"/>
    </xf>
    <xf numFmtId="169" fontId="64" fillId="0" borderId="0" xfId="0" applyNumberFormat="1" applyFont="1" applyAlignment="1">
      <alignment horizontal="center" vertical="center"/>
    </xf>
    <xf numFmtId="169" fontId="64" fillId="0" borderId="0" xfId="0" applyNumberFormat="1" applyFont="1"/>
    <xf numFmtId="1" fontId="41" fillId="76" borderId="63" xfId="0" applyNumberFormat="1" applyFont="1" applyFill="1" applyBorder="1" applyAlignment="1">
      <alignment horizontal="center" vertical="center"/>
    </xf>
    <xf numFmtId="1" fontId="0" fillId="76" borderId="63" xfId="0" applyNumberFormat="1" applyFill="1" applyBorder="1" applyAlignment="1">
      <alignment horizontal="center" vertical="center"/>
    </xf>
    <xf numFmtId="0" fontId="29" fillId="24" borderId="34" xfId="0" applyFont="1" applyFill="1" applyBorder="1" applyAlignment="1">
      <alignment horizontal="center" vertical="center"/>
    </xf>
    <xf numFmtId="166" fontId="0" fillId="25" borderId="13" xfId="0" applyNumberFormat="1" applyFill="1" applyBorder="1" applyAlignment="1">
      <alignment horizontal="center" vertical="center"/>
    </xf>
    <xf numFmtId="2" fontId="0" fillId="25" borderId="13" xfId="0" applyNumberFormat="1" applyFill="1" applyBorder="1" applyAlignment="1">
      <alignment horizontal="center" vertical="center"/>
    </xf>
    <xf numFmtId="0" fontId="27" fillId="84" borderId="35" xfId="0" applyFont="1" applyFill="1" applyBorder="1" applyAlignment="1">
      <alignment vertical="center"/>
    </xf>
    <xf numFmtId="0" fontId="0" fillId="25" borderId="13" xfId="0" applyFill="1" applyBorder="1" applyAlignment="1">
      <alignment horizontal="center" vertical="center"/>
    </xf>
    <xf numFmtId="1" fontId="22" fillId="83" borderId="34" xfId="0" applyNumberFormat="1" applyFont="1" applyFill="1" applyBorder="1" applyAlignment="1">
      <alignment horizontal="center" vertical="center"/>
    </xf>
    <xf numFmtId="0" fontId="0" fillId="85" borderId="0" xfId="0" applyFill="1"/>
    <xf numFmtId="0" fontId="0" fillId="68" borderId="0" xfId="0" applyFill="1"/>
    <xf numFmtId="0" fontId="0" fillId="29" borderId="13" xfId="0" applyFill="1" applyBorder="1" applyAlignment="1">
      <alignment horizontal="center" vertical="center"/>
    </xf>
    <xf numFmtId="0" fontId="119" fillId="86" borderId="13" xfId="0" applyFont="1" applyFill="1" applyBorder="1" applyAlignment="1">
      <alignment horizontal="center" vertical="center" wrapText="1"/>
    </xf>
    <xf numFmtId="2" fontId="0" fillId="0" borderId="0" xfId="0" applyNumberFormat="1"/>
    <xf numFmtId="166" fontId="0" fillId="25" borderId="0" xfId="0" applyNumberFormat="1" applyFill="1" applyAlignment="1">
      <alignment horizontal="center" vertical="center"/>
    </xf>
    <xf numFmtId="10" fontId="0" fillId="25" borderId="13" xfId="0" applyNumberFormat="1" applyFill="1" applyBorder="1" applyAlignment="1">
      <alignment horizontal="center" vertical="center"/>
    </xf>
    <xf numFmtId="0" fontId="0" fillId="25" borderId="17" xfId="0" applyFill="1" applyBorder="1" applyAlignment="1">
      <alignment horizontal="left" vertical="top"/>
    </xf>
    <xf numFmtId="0" fontId="0" fillId="25" borderId="15" xfId="0" applyFill="1" applyBorder="1" applyAlignment="1">
      <alignment horizontal="center" vertical="center"/>
    </xf>
    <xf numFmtId="0" fontId="0" fillId="25" borderId="77" xfId="0" applyFill="1" applyBorder="1" applyAlignment="1">
      <alignment horizontal="left" vertical="top"/>
    </xf>
    <xf numFmtId="0" fontId="0" fillId="25" borderId="14" xfId="0" applyFill="1" applyBorder="1" applyAlignment="1">
      <alignment horizontal="center" vertical="center"/>
    </xf>
    <xf numFmtId="0" fontId="0" fillId="25" borderId="78" xfId="0" applyFill="1" applyBorder="1" applyAlignment="1">
      <alignment horizontal="center" vertical="center"/>
    </xf>
    <xf numFmtId="10" fontId="0" fillId="25" borderId="15" xfId="0" applyNumberFormat="1" applyFill="1" applyBorder="1" applyAlignment="1">
      <alignment horizontal="center" vertical="center"/>
    </xf>
    <xf numFmtId="10" fontId="0" fillId="25" borderId="14" xfId="0" applyNumberFormat="1" applyFill="1" applyBorder="1" applyAlignment="1">
      <alignment horizontal="center" vertical="center"/>
    </xf>
    <xf numFmtId="10" fontId="0" fillId="25" borderId="78" xfId="0" applyNumberFormat="1" applyFill="1" applyBorder="1" applyAlignment="1">
      <alignment horizontal="center" vertical="center"/>
    </xf>
    <xf numFmtId="0" fontId="110" fillId="25" borderId="75" xfId="0" applyFont="1" applyFill="1" applyBorder="1" applyAlignment="1">
      <alignment horizontal="center" vertical="center"/>
    </xf>
    <xf numFmtId="0" fontId="110" fillId="25" borderId="35" xfId="0" applyFont="1" applyFill="1" applyBorder="1" applyAlignment="1">
      <alignment horizontal="center" vertical="center"/>
    </xf>
    <xf numFmtId="0" fontId="110" fillId="25" borderId="76" xfId="0" applyFont="1" applyFill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0" fontId="27" fillId="84" borderId="76" xfId="0" applyFont="1" applyFill="1" applyBorder="1" applyAlignment="1">
      <alignment vertical="center"/>
    </xf>
    <xf numFmtId="1" fontId="22" fillId="83" borderId="14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20" fillId="0" borderId="13" xfId="0" applyFont="1" applyBorder="1" applyAlignment="1">
      <alignment horizontal="center" vertical="center"/>
    </xf>
    <xf numFmtId="0" fontId="64" fillId="87" borderId="13" xfId="0" applyFont="1" applyFill="1" applyBorder="1" applyAlignment="1">
      <alignment horizontal="right" vertical="center"/>
    </xf>
    <xf numFmtId="0" fontId="64" fillId="88" borderId="13" xfId="0" applyFont="1" applyFill="1" applyBorder="1" applyAlignment="1">
      <alignment horizontal="right" vertical="center"/>
    </xf>
    <xf numFmtId="0" fontId="64" fillId="77" borderId="13" xfId="0" applyFont="1" applyFill="1" applyBorder="1" applyAlignment="1">
      <alignment horizontal="right" vertical="center"/>
    </xf>
    <xf numFmtId="0" fontId="121" fillId="0" borderId="13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0" fillId="77" borderId="79" xfId="0" applyFill="1" applyBorder="1" applyAlignment="1">
      <alignment horizontal="center" vertical="center"/>
    </xf>
    <xf numFmtId="0" fontId="0" fillId="25" borderId="79" xfId="0" applyFill="1" applyBorder="1" applyAlignment="1">
      <alignment horizontal="center" vertical="center"/>
    </xf>
    <xf numFmtId="0" fontId="64" fillId="89" borderId="80" xfId="0" applyFont="1" applyFill="1" applyBorder="1" applyAlignment="1">
      <alignment horizontal="center" vertical="center"/>
    </xf>
    <xf numFmtId="0" fontId="0" fillId="77" borderId="80" xfId="0" applyFill="1" applyBorder="1" applyAlignment="1">
      <alignment horizontal="center" vertical="center"/>
    </xf>
    <xf numFmtId="0" fontId="0" fillId="25" borderId="80" xfId="0" applyFill="1" applyBorder="1" applyAlignment="1">
      <alignment horizontal="center" vertical="center"/>
    </xf>
    <xf numFmtId="0" fontId="24" fillId="89" borderId="81" xfId="0" applyFont="1" applyFill="1" applyBorder="1" applyAlignment="1">
      <alignment horizontal="center" vertical="center"/>
    </xf>
    <xf numFmtId="0" fontId="24" fillId="89" borderId="82" xfId="0" applyFont="1" applyFill="1" applyBorder="1" applyAlignment="1">
      <alignment horizontal="center" vertical="center"/>
    </xf>
    <xf numFmtId="0" fontId="24" fillId="89" borderId="83" xfId="0" applyFont="1" applyFill="1" applyBorder="1" applyAlignment="1">
      <alignment horizontal="center" vertical="center"/>
    </xf>
    <xf numFmtId="0" fontId="0" fillId="77" borderId="80" xfId="0" applyFill="1" applyBorder="1" applyAlignment="1">
      <alignment horizontal="left" vertical="top"/>
    </xf>
    <xf numFmtId="0" fontId="0" fillId="77" borderId="84" xfId="0" applyFill="1" applyBorder="1" applyAlignment="1">
      <alignment horizontal="center" vertical="center"/>
    </xf>
    <xf numFmtId="0" fontId="0" fillId="25" borderId="80" xfId="0" applyFill="1" applyBorder="1" applyAlignment="1">
      <alignment horizontal="left" vertical="top"/>
    </xf>
    <xf numFmtId="0" fontId="0" fillId="25" borderId="84" xfId="0" applyFill="1" applyBorder="1" applyAlignment="1">
      <alignment horizontal="center" vertical="center"/>
    </xf>
    <xf numFmtId="0" fontId="0" fillId="25" borderId="85" xfId="0" applyFill="1" applyBorder="1" applyAlignment="1">
      <alignment horizontal="left" vertical="top"/>
    </xf>
    <xf numFmtId="0" fontId="0" fillId="25" borderId="86" xfId="0" applyFill="1" applyBorder="1" applyAlignment="1">
      <alignment horizontal="center" vertical="center"/>
    </xf>
    <xf numFmtId="0" fontId="0" fillId="25" borderId="87" xfId="0" applyFill="1" applyBorder="1" applyAlignment="1">
      <alignment horizontal="center" vertical="center"/>
    </xf>
    <xf numFmtId="10" fontId="0" fillId="25" borderId="79" xfId="0" applyNumberFormat="1" applyFill="1" applyBorder="1" applyAlignment="1">
      <alignment horizontal="center" vertical="center"/>
    </xf>
    <xf numFmtId="10" fontId="0" fillId="25" borderId="84" xfId="0" applyNumberFormat="1" applyFill="1" applyBorder="1" applyAlignment="1">
      <alignment horizontal="center" vertical="center"/>
    </xf>
    <xf numFmtId="10" fontId="0" fillId="25" borderId="86" xfId="0" applyNumberFormat="1" applyFill="1" applyBorder="1" applyAlignment="1">
      <alignment horizontal="center" vertical="center"/>
    </xf>
    <xf numFmtId="10" fontId="0" fillId="25" borderId="87" xfId="0" applyNumberFormat="1" applyFill="1" applyBorder="1" applyAlignment="1">
      <alignment horizontal="center" vertical="center"/>
    </xf>
    <xf numFmtId="0" fontId="41" fillId="25" borderId="0" xfId="0" applyFont="1" applyFill="1" applyAlignment="1">
      <alignment horizontal="left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76" fillId="68" borderId="38" xfId="0" applyFont="1" applyFill="1" applyBorder="1" applyAlignment="1">
      <alignment horizontal="center" vertical="center"/>
    </xf>
    <xf numFmtId="0" fontId="76" fillId="68" borderId="39" xfId="0" applyFont="1" applyFill="1" applyBorder="1" applyAlignment="1">
      <alignment horizontal="center" vertical="center"/>
    </xf>
    <xf numFmtId="0" fontId="76" fillId="68" borderId="40" xfId="0" applyFont="1" applyFill="1" applyBorder="1" applyAlignment="1">
      <alignment horizontal="center" vertical="center"/>
    </xf>
    <xf numFmtId="0" fontId="76" fillId="68" borderId="0" xfId="0" applyFont="1" applyFill="1" applyAlignment="1">
      <alignment horizontal="center" vertical="center"/>
    </xf>
    <xf numFmtId="0" fontId="76" fillId="68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</cellXfs>
  <cellStyles count="184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76">
    <dxf>
      <font>
        <b/>
        <i val="0"/>
        <color theme="0"/>
      </font>
      <fill>
        <patternFill>
          <bgColor rgb="FFD41A06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/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hair">
          <color rgb="FF00682F"/>
        </right>
        <top style="hair">
          <color rgb="FF00682F"/>
        </top>
        <bottom style="hair">
          <color rgb="FF00682F"/>
        </bottom>
        <vertical/>
        <horizontal/>
      </border>
    </dxf>
    <dxf>
      <border>
        <top style="hair">
          <color rgb="FF00682F"/>
        </top>
      </border>
    </dxf>
    <dxf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</border>
    </dxf>
    <dxf>
      <border>
        <bottom style="hair">
          <color rgb="FF00682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00682F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rgb="FF00682F"/>
        </left>
        <right style="hair">
          <color rgb="FF00682F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/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hair">
          <color rgb="FF00682F"/>
        </right>
        <top style="hair">
          <color rgb="FF00682F"/>
        </top>
        <bottom style="hair">
          <color rgb="FF00682F"/>
        </bottom>
        <vertical style="hair">
          <color rgb="FF00682F"/>
        </vertical>
        <horizontal style="hair">
          <color rgb="FF00682F"/>
        </horizontal>
      </border>
    </dxf>
    <dxf>
      <border>
        <top style="hair">
          <color rgb="FF00682F"/>
        </top>
      </border>
    </dxf>
    <dxf>
      <border diagonalUp="0" diagonalDown="0">
        <left style="hair">
          <color rgb="FF00682F"/>
        </left>
        <right style="hair">
          <color rgb="FF00682F"/>
        </right>
        <top style="hair">
          <color rgb="FF00682F"/>
        </top>
        <bottom style="hair">
          <color rgb="FF00682F"/>
        </bottom>
      </border>
    </dxf>
    <dxf>
      <border>
        <bottom style="hair">
          <color rgb="FF00682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00682F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682F"/>
        </left>
        <right style="hair">
          <color rgb="FF00682F"/>
        </right>
        <top/>
        <bottom/>
        <vertical style="hair">
          <color rgb="FF00682F"/>
        </vertical>
        <horizontal style="hair">
          <color rgb="FF00682F"/>
        </horizontal>
      </border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/>
        <top style="hair">
          <color rgb="FF0070C0"/>
        </top>
        <bottom style="hair">
          <color rgb="FF0070C0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border outline="0">
        <top style="hair">
          <color rgb="FF0070C0"/>
        </top>
      </border>
    </dxf>
    <dxf>
      <border outline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</border>
    </dxf>
    <dxf>
      <border outline="0">
        <bottom style="hair">
          <color rgb="FF0070C0"/>
        </bottom>
      </border>
    </dxf>
    <dxf>
      <font>
        <strike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rgb="FF0070C0"/>
        </left>
        <right style="hair">
          <color rgb="FF0070C0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/>
        <top style="hair">
          <color rgb="FF0070C0"/>
        </top>
        <bottom style="hair">
          <color rgb="FF0070C0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hair">
          <color rgb="FF0070C0"/>
        </right>
        <top style="hair">
          <color rgb="FF0070C0"/>
        </top>
        <bottom style="hair">
          <color rgb="FF0070C0"/>
        </bottom>
        <vertical/>
        <horizontal/>
      </border>
    </dxf>
    <dxf>
      <border outline="0">
        <top style="hair">
          <color rgb="FF0070C0"/>
        </top>
      </border>
    </dxf>
    <dxf>
      <border outline="0">
        <left style="hair">
          <color rgb="FF0070C0"/>
        </left>
        <right style="hair">
          <color rgb="FF0070C0"/>
        </right>
        <top style="hair">
          <color rgb="FF0070C0"/>
        </top>
        <bottom style="hair">
          <color rgb="FF0070C0"/>
        </bottom>
      </border>
    </dxf>
    <dxf>
      <border outline="0">
        <bottom style="hair">
          <color rgb="FF0070C0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rgb="FF0070C0"/>
        </left>
        <right style="hair">
          <color rgb="FF0070C0"/>
        </right>
        <top/>
        <bottom/>
      </border>
    </dxf>
  </dxfs>
  <tableStyles count="0" defaultTableStyle="TableStyleMedium9" defaultPivotStyle="PivotStyleLight16"/>
  <colors>
    <mruColors>
      <color rgb="FF1C9427"/>
      <color rgb="FF00682F"/>
      <color rgb="FFD4E3F4"/>
      <color rgb="FFD41A06"/>
      <color rgb="FF0067B4"/>
      <color rgb="FF00B050"/>
      <color rgb="FFFFC000"/>
      <color rgb="FFBDE5C4"/>
      <color rgb="FF76C884"/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DIT!$V$148</c:f>
          <c:strCache>
            <c:ptCount val="1"/>
            <c:pt idx="0">
              <c:v>RED. MOYOBAMBA:  PORCENTAJE NIÑOS DE 1 AÑO CON TEST DE GRAHAM Y EXAMEN SERIADO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694049848427"/>
          <c:w val="0.92397598361388322"/>
          <c:h val="0.6283453005424903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DIT!$H$148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DIT!$H$149:$H$158</c15:sqref>
                  </c15:fullRef>
                </c:ext>
              </c:extLst>
              <c:f>(DIT!$H$149,DIT!$H$151:$H$158)</c:f>
              <c:numCache>
                <c:formatCode>0.00</c:formatCode>
                <c:ptCount val="9"/>
                <c:pt idx="0">
                  <c:v>34.4</c:v>
                </c:pt>
                <c:pt idx="1">
                  <c:v>53.53</c:v>
                </c:pt>
                <c:pt idx="2">
                  <c:v>50.98</c:v>
                </c:pt>
                <c:pt idx="3">
                  <c:v>6.59</c:v>
                </c:pt>
                <c:pt idx="4">
                  <c:v>6.47</c:v>
                </c:pt>
                <c:pt idx="5">
                  <c:v>15.58</c:v>
                </c:pt>
                <c:pt idx="6">
                  <c:v>32.729999999999997</c:v>
                </c:pt>
                <c:pt idx="7">
                  <c:v>60.8</c:v>
                </c:pt>
                <c:pt idx="8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D-478B-B139-40818E491309}"/>
            </c:ext>
          </c:extLst>
        </c:ser>
        <c:ser>
          <c:idx val="2"/>
          <c:order val="2"/>
          <c:tx>
            <c:strRef>
              <c:f>DIT!$I$148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DIT!$I$149:$I$158</c15:sqref>
                  </c15:fullRef>
                </c:ext>
              </c:extLst>
              <c:f>(DIT!$I$149,DIT!$I$151:$I$158)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D-478B-B139-40818E491309}"/>
            </c:ext>
          </c:extLst>
        </c:ser>
        <c:ser>
          <c:idx val="3"/>
          <c:order val="3"/>
          <c:tx>
            <c:strRef>
              <c:f>DIT!$J$148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D-478B-B139-40818E49130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DIT!$J$149:$J$158</c15:sqref>
                  </c15:fullRef>
                </c:ext>
              </c:extLst>
              <c:f>(DIT!$J$149,DIT!$J$151:$J$158)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DIT!$E$149:$E$158</c15:sqref>
                  </c15:fullRef>
                </c:ext>
              </c:extLst>
              <c:f>(DIT!$E$149,DIT!$E$151:$E$158)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5997696164900686E-2"/>
          <c:y val="0.87549037105245919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DIT!$V$477</c:f>
          <c:strCache>
            <c:ptCount val="1"/>
            <c:pt idx="0">
              <c:v>RED. MOYOBAMBA:  PORCENTAJE DE NIÑOS 4 AÑOS VACUNADOS CON EL 2DO REFUERZO CON VACUNA DPT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DIT!$H$477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DIT!$H$478:$H$487</c:f>
            </c:numRef>
          </c:val>
          <c:extLst>
            <c:ext xmlns:c16="http://schemas.microsoft.com/office/drawing/2014/chart" uri="{C3380CC4-5D6E-409C-BE32-E72D297353CC}">
              <c16:uniqueId val="{00000000-6FB8-4236-A3FB-AA2E008BF430}"/>
            </c:ext>
          </c:extLst>
        </c:ser>
        <c:ser>
          <c:idx val="2"/>
          <c:order val="2"/>
          <c:tx>
            <c:strRef>
              <c:f>DIT!$I$477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DIT!$I$478:$I$487</c:f>
            </c:numRef>
          </c:val>
          <c:extLst>
            <c:ext xmlns:c16="http://schemas.microsoft.com/office/drawing/2014/chart" uri="{C3380CC4-5D6E-409C-BE32-E72D297353CC}">
              <c16:uniqueId val="{00000001-6FB8-4236-A3FB-AA2E008BF430}"/>
            </c:ext>
          </c:extLst>
        </c:ser>
        <c:ser>
          <c:idx val="3"/>
          <c:order val="3"/>
          <c:tx>
            <c:strRef>
              <c:f>DIT!$J$477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DIT!$J$478:$J$487</c:f>
            </c:numRef>
          </c:val>
          <c:extLst>
            <c:ext xmlns:c16="http://schemas.microsoft.com/office/drawing/2014/chart" uri="{C3380CC4-5D6E-409C-BE32-E72D297353CC}">
              <c16:uniqueId val="{00000002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DIT!$E$477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5-409B-9C65-DF7CB5CF21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09B-9C65-DF7CB5CF21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5-409B-9C65-DF7CB5CF21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5-409B-9C65-DF7CB5CF21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5-409B-9C65-DF7CB5CF21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5-409B-9C65-DF7CB5CF21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5-409B-9C65-DF7CB5CF21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5-409B-9C65-DF7CB5CF21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5-409B-9C65-DF7CB5CF21F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25-409B-9C65-DF7CB5CF2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DIT!$A$478:$A$487</c:f>
            </c:multiLvlStrRef>
          </c:cat>
          <c:val>
            <c:numRef>
              <c:f>DIT!$E$478:$E$487</c:f>
            </c:numRef>
          </c:val>
          <c:smooth val="0"/>
          <c:extLst>
            <c:ext xmlns:c16="http://schemas.microsoft.com/office/drawing/2014/chart" uri="{C3380CC4-5D6E-409C-BE32-E72D297353CC}">
              <c16:uniqueId val="{00000003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DIT!$V$66</c:f>
          <c:strCache>
            <c:ptCount val="1"/>
            <c:pt idx="0">
              <c:v>RED. MOYOBAMBA:  PORCENTAJE NIÑO  &lt; 1 AÑO CON CRED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307909594159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DIT!$H$67:$H$76</c15:sqref>
                  </c15:fullRef>
                </c:ext>
              </c:extLst>
              <c:f>(DIT!$H$67,DIT!$H$69:$H$76)</c:f>
              <c:numCache>
                <c:formatCode>0.00</c:formatCode>
                <c:ptCount val="9"/>
                <c:pt idx="0">
                  <c:v>61.29</c:v>
                </c:pt>
                <c:pt idx="1">
                  <c:v>59.28</c:v>
                </c:pt>
                <c:pt idx="2">
                  <c:v>57.45</c:v>
                </c:pt>
                <c:pt idx="3">
                  <c:v>47.74</c:v>
                </c:pt>
                <c:pt idx="4">
                  <c:v>66.959999999999994</c:v>
                </c:pt>
                <c:pt idx="5">
                  <c:v>75.41</c:v>
                </c:pt>
                <c:pt idx="6">
                  <c:v>40.14</c:v>
                </c:pt>
                <c:pt idx="7">
                  <c:v>64.22</c:v>
                </c:pt>
                <c:pt idx="8">
                  <c:v>74.05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1-49D2-84DC-B1166B988DE3}"/>
            </c:ext>
          </c:extLst>
        </c:ser>
        <c:ser>
          <c:idx val="2"/>
          <c:order val="2"/>
          <c:tx>
            <c:strRef>
              <c:f>DIT!$I$66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DIT!$I$67:$I$76</c15:sqref>
                  </c15:fullRef>
                </c:ext>
              </c:extLst>
              <c:f>(DIT!$I$67,DIT!$I$69:$I$76)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1-49D2-84DC-B1166B988DE3}"/>
            </c:ext>
          </c:extLst>
        </c:ser>
        <c:ser>
          <c:idx val="3"/>
          <c:order val="3"/>
          <c:tx>
            <c:strRef>
              <c:f>DIT!$J$66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1-49D2-84DC-B1166B988DE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DIT!$J$67:$J$76</c15:sqref>
                  </c15:fullRef>
                </c:ext>
              </c:extLst>
              <c:f>(DIT!$J$67,DIT!$J$69:$J$76)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DIT!$E$67:$E$76</c15:sqref>
                  </c15:fullRef>
                </c:ext>
              </c:extLst>
              <c:f>(DIT!$E$67,DIT!$E$69:$E$76)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810819860358137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DIT!$V$128</c:f>
          <c:strCache>
            <c:ptCount val="1"/>
            <c:pt idx="0">
              <c:v>RED. MOYOBAMBA:  PORCENTAJE NIÑOS MENORES DE 36 MESES CON CONTROLES CRED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0884616696269"/>
          <c:w val="0.92397598361388322"/>
          <c:h val="0.638835976815968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DIT!$H$130:$H$139</c15:sqref>
                  </c15:fullRef>
                </c:ext>
              </c:extLst>
              <c:f>(DIT!$H$130,DIT!$H$132:$H$139)</c:f>
              <c:numCache>
                <c:formatCode>0.00</c:formatCode>
                <c:ptCount val="9"/>
                <c:pt idx="0">
                  <c:v>47.18</c:v>
                </c:pt>
                <c:pt idx="1">
                  <c:v>41.88</c:v>
                </c:pt>
                <c:pt idx="2">
                  <c:v>67.42</c:v>
                </c:pt>
                <c:pt idx="3">
                  <c:v>36.36</c:v>
                </c:pt>
                <c:pt idx="4">
                  <c:v>53.25</c:v>
                </c:pt>
                <c:pt idx="5">
                  <c:v>57.2</c:v>
                </c:pt>
                <c:pt idx="6">
                  <c:v>42.33</c:v>
                </c:pt>
                <c:pt idx="7">
                  <c:v>58.45</c:v>
                </c:pt>
                <c:pt idx="8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6FC-B313-2C6C6B46616A}"/>
            </c:ext>
          </c:extLst>
        </c:ser>
        <c:ser>
          <c:idx val="2"/>
          <c:order val="2"/>
          <c:tx>
            <c:strRef>
              <c:f>DIT!$I$129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DIT!$I$130:$I$139</c15:sqref>
                  </c15:fullRef>
                </c:ext>
              </c:extLst>
              <c:f>(DIT!$I$130,DIT!$I$132:$I$139)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6FC-B313-2C6C6B46616A}"/>
            </c:ext>
          </c:extLst>
        </c:ser>
        <c:ser>
          <c:idx val="3"/>
          <c:order val="3"/>
          <c:tx>
            <c:strRef>
              <c:f>DIT!$J$129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7-46FC-B313-2C6C6B46616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DIT!$J$130:$J$139</c15:sqref>
                  </c15:fullRef>
                </c:ext>
              </c:extLst>
              <c:f>(DIT!$J$130,DIT!$J$132:$J$139)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DIT!$E$129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DIT!$E$130:$E$139</c15:sqref>
                  </c15:fullRef>
                </c:ext>
              </c:extLst>
              <c:f>(DIT!$E$130,DIT!$E$132:$E$139)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76067075230565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DIT!$V$211</c:f>
          <c:strCache>
            <c:ptCount val="1"/>
            <c:pt idx="0">
              <c:v>RED. MOYOBAMBA:  PORCENTAJE DE NIÑAS Y NIÑOS RN DE PARTO INSTITUCIONAL VACUNADOS CON ANTI HEPATITIS B (HVB) ANTES DEL ALTA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DIT!$H$211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DIT!$A$212:$A$221</c:f>
            </c:multiLvlStrRef>
          </c:cat>
          <c:val>
            <c:numRef>
              <c:f>DIT!$H$212:$H$221</c:f>
            </c:numRef>
          </c:val>
          <c:extLst>
            <c:ext xmlns:c16="http://schemas.microsoft.com/office/drawing/2014/chart" uri="{C3380CC4-5D6E-409C-BE32-E72D297353CC}">
              <c16:uniqueId val="{00000000-5DD1-4DB3-84B7-4D7774A278D6}"/>
            </c:ext>
          </c:extLst>
        </c:ser>
        <c:ser>
          <c:idx val="2"/>
          <c:order val="2"/>
          <c:tx>
            <c:strRef>
              <c:f>DIT!$I$211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DIT!$A$212:$A$221</c:f>
            </c:multiLvlStrRef>
          </c:cat>
          <c:val>
            <c:numRef>
              <c:f>DIT!$I$212:$I$221</c:f>
            </c:numRef>
          </c:val>
          <c:extLst>
            <c:ext xmlns:c16="http://schemas.microsoft.com/office/drawing/2014/chart" uri="{C3380CC4-5D6E-409C-BE32-E72D297353CC}">
              <c16:uniqueId val="{00000001-5DD1-4DB3-84B7-4D7774A278D6}"/>
            </c:ext>
          </c:extLst>
        </c:ser>
        <c:ser>
          <c:idx val="3"/>
          <c:order val="3"/>
          <c:tx>
            <c:strRef>
              <c:f>DIT!$J$211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1-4DB3-84B7-4D7774A278D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DIT!$A$212:$A$221</c:f>
            </c:multiLvlStrRef>
          </c:cat>
          <c:val>
            <c:numRef>
              <c:f>DIT!$J$212:$J$221</c:f>
            </c:numRef>
          </c:val>
          <c:extLst>
            <c:ext xmlns:c16="http://schemas.microsoft.com/office/drawing/2014/chart" uri="{C3380CC4-5D6E-409C-BE32-E72D297353CC}">
              <c16:uniqueId val="{00000003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DIT!$E$211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DIT!$A$212:$A$221</c:f>
            </c:multiLvlStrRef>
          </c:cat>
          <c:val>
            <c:numRef>
              <c:f>DIT!$E$212:$E$221</c:f>
            </c:numRef>
          </c:val>
          <c:smooth val="0"/>
          <c:extLst>
            <c:ext xmlns:c16="http://schemas.microsoft.com/office/drawing/2014/chart" uri="{C3380CC4-5D6E-409C-BE32-E72D297353CC}">
              <c16:uniqueId val="{00000004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DIT!$V$272</c:f>
          <c:strCache>
            <c:ptCount val="1"/>
            <c:pt idx="0">
              <c:v>RED. MOYOBAMBA:  PORCENTAJE DE NIÑOS &lt; 1 AÑOS  PROTEGIDOS CON VACUNA ANTIPOLIO INYECTABLE (IPV)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DIT!$H$273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DIT!$H$274:$H$283</c:f>
            </c:numRef>
          </c:val>
          <c:extLst>
            <c:ext xmlns:c16="http://schemas.microsoft.com/office/drawing/2014/chart" uri="{C3380CC4-5D6E-409C-BE32-E72D297353CC}">
              <c16:uniqueId val="{00000000-E9C7-482B-95E0-F9DD9088EBAD}"/>
            </c:ext>
          </c:extLst>
        </c:ser>
        <c:ser>
          <c:idx val="2"/>
          <c:order val="2"/>
          <c:tx>
            <c:strRef>
              <c:f>DIT!$I$273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DIT!$I$274:$I$283</c:f>
            </c:numRef>
          </c:val>
          <c:extLst>
            <c:ext xmlns:c16="http://schemas.microsoft.com/office/drawing/2014/chart" uri="{C3380CC4-5D6E-409C-BE32-E72D297353CC}">
              <c16:uniqueId val="{00000001-E9C7-482B-95E0-F9DD9088EBAD}"/>
            </c:ext>
          </c:extLst>
        </c:ser>
        <c:ser>
          <c:idx val="3"/>
          <c:order val="3"/>
          <c:tx>
            <c:strRef>
              <c:f>DIT!$J$273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82B-95E0-F9DD9088EBA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DIT!$J$274:$J$283</c:f>
            </c:numRef>
          </c:val>
          <c:extLst>
            <c:ext xmlns:c16="http://schemas.microsoft.com/office/drawing/2014/chart" uri="{C3380CC4-5D6E-409C-BE32-E72D297353CC}">
              <c16:uniqueId val="{00000003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DIT!$E$273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DIT!$E$274:$E$283</c:f>
            </c:numRef>
          </c:val>
          <c:smooth val="0"/>
          <c:extLst>
            <c:ext xmlns:c16="http://schemas.microsoft.com/office/drawing/2014/chart" uri="{C3380CC4-5D6E-409C-BE32-E72D297353CC}">
              <c16:uniqueId val="{00000004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DIT!$V$24</c:f>
          <c:strCache>
            <c:ptCount val="1"/>
            <c:pt idx="0">
              <c:v>RED. MOYOBAMBA:  PORCENTAJE DE RECIEN NACIDOS CON PREMATURIDAD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0341723491132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DIT!$H$27</c:f>
              <c:strCache>
                <c:ptCount val="1"/>
                <c:pt idx="0">
                  <c:v>DEFICIENTE &gt; 6.1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DIT!$H$28:$H$37</c15:sqref>
                  </c15:fullRef>
                </c:ext>
              </c:extLst>
              <c:f>(DIT!$H$28,DIT!$H$30:$H$37)</c:f>
              <c:numCache>
                <c:formatCode>_-* #,##0.00_-;\-* #,##0.00_-;_-* "-"_-;_-@_-</c:formatCode>
                <c:ptCount val="9"/>
                <c:pt idx="0" formatCode="0.00">
                  <c:v>0</c:v>
                </c:pt>
                <c:pt idx="1">
                  <c:v>7.35</c:v>
                </c:pt>
                <c:pt idx="2">
                  <c:v>6.38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E-4BB9-AEF1-034FEF1493B1}"/>
            </c:ext>
          </c:extLst>
        </c:ser>
        <c:ser>
          <c:idx val="2"/>
          <c:order val="1"/>
          <c:tx>
            <c:strRef>
              <c:f>DIT!$I$27</c:f>
              <c:strCache>
                <c:ptCount val="1"/>
                <c:pt idx="0">
                  <c:v>PROCESO &gt; 0  -  &lt;= 6.1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DIT!$I$28:$I$37</c15:sqref>
                  </c15:fullRef>
                </c:ext>
              </c:extLst>
              <c:f>(DIT!$I$28,DIT!$I$30:$I$37)</c:f>
              <c:numCache>
                <c:formatCode>_-* #,##0.00_-;\-* #,##0.00_-;_-* "-"_-;_-@_-</c:formatCode>
                <c:ptCount val="9"/>
                <c:pt idx="0" formatCode="0.00">
                  <c:v>5.97</c:v>
                </c:pt>
                <c:pt idx="1">
                  <c:v>0</c:v>
                </c:pt>
                <c:pt idx="2">
                  <c:v>0</c:v>
                </c:pt>
                <c:pt idx="3">
                  <c:v>1.29</c:v>
                </c:pt>
                <c:pt idx="4">
                  <c:v>4.66</c:v>
                </c:pt>
                <c:pt idx="5">
                  <c:v>6.01</c:v>
                </c:pt>
                <c:pt idx="6">
                  <c:v>4.2300000000000004</c:v>
                </c:pt>
                <c:pt idx="7">
                  <c:v>1.41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E-4BB9-AEF1-034FEF1493B1}"/>
            </c:ext>
          </c:extLst>
        </c:ser>
        <c:ser>
          <c:idx val="3"/>
          <c:order val="2"/>
          <c:tx>
            <c:strRef>
              <c:f>DIT!$J$27</c:f>
              <c:strCache>
                <c:ptCount val="1"/>
                <c:pt idx="0">
                  <c:v>OPTIMO 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E-4BB9-AEF1-034FEF1493B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DIT!$J$28:$J$37</c15:sqref>
                  </c15:fullRef>
                </c:ext>
              </c:extLst>
              <c:f>(DIT!$J$28,DIT!$J$30:$J$37)</c:f>
              <c:numCache>
                <c:formatCode>_-* #,##0.00_-;\-* #,##0.00_-;_-* "-"_-;_-@_-</c:formatCode>
                <c:ptCount val="9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E-4BB9-AEF1-034FEF14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95124526617E-2"/>
          <c:y val="0.8783450132188890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</c:f>
          <c:strCache>
            <c:ptCount val="1"/>
            <c:pt idx="0">
              <c:v>RED. MOYOBAMBA:  PORCENTAJE DE RECIEN NACIDOS CON BAJO PESO AL NACER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3587696699930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DIT!$H$6</c:f>
              <c:strCache>
                <c:ptCount val="1"/>
                <c:pt idx="0">
                  <c:v>DEFICIENTE &gt; 6.1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DIT!$A$7:$A$16</c15:sqref>
                  </c15:fullRef>
                </c:ext>
              </c:extLst>
              <c:f>(DIT!$A$7,DIT!$A$9:$A$16)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DIT!$H$7:$H$16</c15:sqref>
                  </c15:fullRef>
                </c:ext>
              </c:extLst>
              <c:f>(DIT!$H$7,DIT!$H$9:$H$16)</c:f>
              <c:numCache>
                <c:formatCode>_-* #,##0.00_-;\-* #,##0.00_-;_-* "-"_-;_-@_-</c:formatCode>
                <c:ptCount val="9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635-B388-A0A1DA645EBD}"/>
            </c:ext>
          </c:extLst>
        </c:ser>
        <c:ser>
          <c:idx val="2"/>
          <c:order val="1"/>
          <c:tx>
            <c:strRef>
              <c:f>DIT!$I$6</c:f>
              <c:strCache>
                <c:ptCount val="1"/>
                <c:pt idx="0">
                  <c:v>PROCESO &gt; 0  -  &lt;= 6.1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DIT!$A$7:$A$16</c15:sqref>
                  </c15:fullRef>
                </c:ext>
              </c:extLst>
              <c:f>(DIT!$A$7,DIT!$A$9:$A$16)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DIT!$I$7:$I$16</c15:sqref>
                  </c15:fullRef>
                </c:ext>
              </c:extLst>
              <c:f>(DIT!$I$7,DIT!$I$9:$I$16)</c:f>
              <c:numCache>
                <c:formatCode>_-* #,##0.00_-;\-* #,##0.00_-;_-* "-"_-;_-@_-</c:formatCode>
                <c:ptCount val="9"/>
                <c:pt idx="0" formatCode="0.00">
                  <c:v>5.26</c:v>
                </c:pt>
                <c:pt idx="1">
                  <c:v>5.66</c:v>
                </c:pt>
                <c:pt idx="2">
                  <c:v>2.13</c:v>
                </c:pt>
                <c:pt idx="3">
                  <c:v>1.29</c:v>
                </c:pt>
                <c:pt idx="4">
                  <c:v>5.54</c:v>
                </c:pt>
                <c:pt idx="5">
                  <c:v>3.83</c:v>
                </c:pt>
                <c:pt idx="6">
                  <c:v>2.82</c:v>
                </c:pt>
                <c:pt idx="7">
                  <c:v>1.41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635-B388-A0A1DA645EBD}"/>
            </c:ext>
          </c:extLst>
        </c:ser>
        <c:ser>
          <c:idx val="3"/>
          <c:order val="2"/>
          <c:tx>
            <c:strRef>
              <c:f>DIT!$J$6</c:f>
              <c:strCache>
                <c:ptCount val="1"/>
                <c:pt idx="0">
                  <c:v>OPTIMO 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8-4635-B388-A0A1DA645EB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DIT!$A$7:$A$16</c15:sqref>
                  </c15:fullRef>
                </c:ext>
              </c:extLst>
              <c:f>(DIT!$A$7,DIT!$A$9:$A$16)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DIT!$J$7:$J$16</c15:sqref>
                  </c15:fullRef>
                </c:ext>
              </c:extLst>
              <c:f>(DIT!$J$7,DIT!$J$9:$J$16)</c:f>
              <c:numCache>
                <c:formatCode>_-* #,##0.00_-;\-* #,##0.00_-;_-* "-"_-;_-@_-</c:formatCode>
                <c:ptCount val="9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635-B388-A0A1DA64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0267202838177337E-2"/>
          <c:y val="0.8860476646816233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DIT!$V$251</c:f>
          <c:strCache>
            <c:ptCount val="1"/>
            <c:pt idx="0">
              <c:v>RED. MOYOBAMBA:  PORCENTAJE NIÑO &lt; 1 AÑO PROTEGIDOS CON VACUNA PENTAVALENTE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DIT!$H$252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DIT!$H$253:$H$262</c:f>
            </c:numRef>
          </c:val>
          <c:extLst>
            <c:ext xmlns:c16="http://schemas.microsoft.com/office/drawing/2014/chart" uri="{C3380CC4-5D6E-409C-BE32-E72D297353CC}">
              <c16:uniqueId val="{00000000-D43A-4C38-977C-7198A887A396}"/>
            </c:ext>
          </c:extLst>
        </c:ser>
        <c:ser>
          <c:idx val="2"/>
          <c:order val="2"/>
          <c:tx>
            <c:strRef>
              <c:f>DIT!$I$252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DIT!$I$253:$I$262</c:f>
            </c:numRef>
          </c:val>
          <c:extLst>
            <c:ext xmlns:c16="http://schemas.microsoft.com/office/drawing/2014/chart" uri="{C3380CC4-5D6E-409C-BE32-E72D297353CC}">
              <c16:uniqueId val="{00000001-D43A-4C38-977C-7198A887A396}"/>
            </c:ext>
          </c:extLst>
        </c:ser>
        <c:ser>
          <c:idx val="3"/>
          <c:order val="3"/>
          <c:tx>
            <c:strRef>
              <c:f>DIT!$J$252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A-4C38-977C-7198A887A39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DIT!$A$274:$A$283</c:f>
            </c:multiLvlStrRef>
          </c:cat>
          <c:val>
            <c:numRef>
              <c:f>DIT!$J$253:$J$262</c:f>
            </c:numRef>
          </c:val>
          <c:extLst>
            <c:ext xmlns:c16="http://schemas.microsoft.com/office/drawing/2014/chart" uri="{C3380CC4-5D6E-409C-BE32-E72D297353CC}">
              <c16:uniqueId val="{00000003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DIT!$E$252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DIT!$A$253:$A$262</c:f>
            </c:multiLvlStrRef>
          </c:cat>
          <c:val>
            <c:numRef>
              <c:f>DIT!$E$253:$E$262</c:f>
            </c:numRef>
          </c:val>
          <c:smooth val="0"/>
          <c:extLst>
            <c:ext xmlns:c16="http://schemas.microsoft.com/office/drawing/2014/chart" uri="{C3380CC4-5D6E-409C-BE32-E72D297353CC}">
              <c16:uniqueId val="{00000004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DIT!$V$499</c:f>
          <c:strCache>
            <c:ptCount val="1"/>
            <c:pt idx="0">
              <c:v>RED. MOYOBAMBA:  PORCENTAJE DE NIÑOS  VACUNADOS CON DOSIS UNICA DE VACUNA CONTRA VPH EN EL 5TO GRADO DE PRIMARIA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DIT!$H$498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DIT!$H$499:$H$508</c:f>
            </c:numRef>
          </c:val>
          <c:extLst>
            <c:ext xmlns:c16="http://schemas.microsoft.com/office/drawing/2014/chart" uri="{C3380CC4-5D6E-409C-BE32-E72D297353CC}">
              <c16:uniqueId val="{00000000-745F-4A62-AD7B-5994ED54A8E7}"/>
            </c:ext>
          </c:extLst>
        </c:ser>
        <c:ser>
          <c:idx val="2"/>
          <c:order val="2"/>
          <c:tx>
            <c:strRef>
              <c:f>DIT!$I$498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DIT!$I$499:$I$508</c:f>
            </c:numRef>
          </c:val>
          <c:extLst>
            <c:ext xmlns:c16="http://schemas.microsoft.com/office/drawing/2014/chart" uri="{C3380CC4-5D6E-409C-BE32-E72D297353CC}">
              <c16:uniqueId val="{00000001-745F-4A62-AD7B-5994ED54A8E7}"/>
            </c:ext>
          </c:extLst>
        </c:ser>
        <c:ser>
          <c:idx val="3"/>
          <c:order val="3"/>
          <c:tx>
            <c:strRef>
              <c:f>DIT!$J$498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DIT!$J$499:$J$508</c:f>
            </c:numRef>
          </c:val>
          <c:extLst>
            <c:ext xmlns:c16="http://schemas.microsoft.com/office/drawing/2014/chart" uri="{C3380CC4-5D6E-409C-BE32-E72D297353CC}">
              <c16:uniqueId val="{00000002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DIT!$E$498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7-40DE-B45F-1EC23F5B21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7-40DE-B45F-1EC23F5B21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7-40DE-B45F-1EC23F5B21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7-40DE-B45F-1EC23F5B21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7-40DE-B45F-1EC23F5B21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7-40DE-B45F-1EC23F5B21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7-40DE-B45F-1EC23F5B21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7-40DE-B45F-1EC23F5B21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7-40DE-B45F-1EC23F5B21F2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C47-40DE-B45F-1EC23F5B2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DIT!$A$499:$A$508</c:f>
            </c:multiLvlStrRef>
          </c:cat>
          <c:val>
            <c:numRef>
              <c:f>DIT!$E$499:$E$508</c:f>
            </c:numRef>
          </c:val>
          <c:smooth val="0"/>
          <c:extLst>
            <c:ext xmlns:c16="http://schemas.microsoft.com/office/drawing/2014/chart" uri="{C3380CC4-5D6E-409C-BE32-E72D297353CC}">
              <c16:uniqueId val="{00000003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DIT!$V$520</c:f>
          <c:strCache>
            <c:ptCount val="1"/>
            <c:pt idx="0">
              <c:v>RED. MOYOBAMBA:  PORCENTAJE  DE GESTANTES VACUNADAS CON 1 DOSIS DE VACUNA dTpa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DIT!$H$519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DIT!$H$520:$H$529</c:f>
            </c:numRef>
          </c:val>
          <c:extLst>
            <c:ext xmlns:c16="http://schemas.microsoft.com/office/drawing/2014/chart" uri="{C3380CC4-5D6E-409C-BE32-E72D297353CC}">
              <c16:uniqueId val="{00000000-EC2F-47AA-8819-D65CE92EBD34}"/>
            </c:ext>
          </c:extLst>
        </c:ser>
        <c:ser>
          <c:idx val="2"/>
          <c:order val="2"/>
          <c:tx>
            <c:strRef>
              <c:f>DIT!$I$519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DIT!$I$520:$I$529</c:f>
            </c:numRef>
          </c:val>
          <c:extLst>
            <c:ext xmlns:c16="http://schemas.microsoft.com/office/drawing/2014/chart" uri="{C3380CC4-5D6E-409C-BE32-E72D297353CC}">
              <c16:uniqueId val="{00000001-EC2F-47AA-8819-D65CE92EBD34}"/>
            </c:ext>
          </c:extLst>
        </c:ser>
        <c:ser>
          <c:idx val="3"/>
          <c:order val="3"/>
          <c:tx>
            <c:strRef>
              <c:f>DIT!$J$519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DIT!$J$520:$J$529</c:f>
            </c:numRef>
          </c:val>
          <c:extLst>
            <c:ext xmlns:c16="http://schemas.microsoft.com/office/drawing/2014/chart" uri="{C3380CC4-5D6E-409C-BE32-E72D297353CC}">
              <c16:uniqueId val="{00000002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DIT!$E$519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937-B9B6-61E1249C9A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5-4937-B9B6-61E1249C9A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5-4937-B9B6-61E1249C9A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5-4937-B9B6-61E1249C9A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5-4937-B9B6-61E1249C9A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5-4937-B9B6-61E1249C9A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5-4937-B9B6-61E1249C9A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5-4937-B9B6-61E1249C9A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5-4937-B9B6-61E1249C9A7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A55-4937-B9B6-61E1249C9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DIT!$A$520:$A$529</c:f>
            </c:multiLvlStrRef>
          </c:cat>
          <c:val>
            <c:numRef>
              <c:f>DIT!$E$520:$E$529</c:f>
            </c:numRef>
          </c:val>
          <c:smooth val="0"/>
          <c:extLst>
            <c:ext xmlns:c16="http://schemas.microsoft.com/office/drawing/2014/chart" uri="{C3380CC4-5D6E-409C-BE32-E72D297353CC}">
              <c16:uniqueId val="{00000003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DIT!$V$293</c:f>
          <c:strCache>
            <c:ptCount val="1"/>
            <c:pt idx="0">
              <c:v>RED. MOYOBAMBA:  PORCENTAJE DE NIÑOS &lt; 1 AÑO  PROTEGIDOS CON VACUNA CONTRA EL ROTAVIRUS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DIT!$H$294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DIT!$A$295:$A$304</c:f>
            </c:multiLvlStrRef>
          </c:cat>
          <c:val>
            <c:numRef>
              <c:f>DIT!$H$295:$H$304</c:f>
            </c:numRef>
          </c:val>
          <c:extLst>
            <c:ext xmlns:c16="http://schemas.microsoft.com/office/drawing/2014/chart" uri="{C3380CC4-5D6E-409C-BE32-E72D297353CC}">
              <c16:uniqueId val="{00000000-3BF7-49D0-A982-46ED15DD6F3B}"/>
            </c:ext>
          </c:extLst>
        </c:ser>
        <c:ser>
          <c:idx val="2"/>
          <c:order val="2"/>
          <c:tx>
            <c:strRef>
              <c:f>DIT!$I$294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DIT!$A$295:$A$304</c:f>
            </c:multiLvlStrRef>
          </c:cat>
          <c:val>
            <c:numRef>
              <c:f>DIT!$I$295:$I$304</c:f>
            </c:numRef>
          </c:val>
          <c:extLst>
            <c:ext xmlns:c16="http://schemas.microsoft.com/office/drawing/2014/chart" uri="{C3380CC4-5D6E-409C-BE32-E72D297353CC}">
              <c16:uniqueId val="{00000001-3BF7-49D0-A982-46ED15DD6F3B}"/>
            </c:ext>
          </c:extLst>
        </c:ser>
        <c:ser>
          <c:idx val="3"/>
          <c:order val="3"/>
          <c:tx>
            <c:strRef>
              <c:f>DIT!$J$294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7-49D0-A982-46ED15DD6F3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DIT!$A$295:$A$304</c:f>
            </c:multiLvlStrRef>
          </c:cat>
          <c:val>
            <c:numRef>
              <c:f>DIT!$J$295:$J$304</c:f>
            </c:numRef>
          </c:val>
          <c:extLst>
            <c:ext xmlns:c16="http://schemas.microsoft.com/office/drawing/2014/chart" uri="{C3380CC4-5D6E-409C-BE32-E72D297353CC}">
              <c16:uniqueId val="{00000003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DIT!$E$294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DIT!$A$295:$A$304</c:f>
            </c:multiLvlStrRef>
          </c:cat>
          <c:val>
            <c:numRef>
              <c:f>DIT!$E$295:$E$304</c:f>
            </c:numRef>
          </c:val>
          <c:smooth val="0"/>
          <c:extLst>
            <c:ext xmlns:c16="http://schemas.microsoft.com/office/drawing/2014/chart" uri="{C3380CC4-5D6E-409C-BE32-E72D297353CC}">
              <c16:uniqueId val="{00000004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DIT!$V$543</c:f>
          <c:strCache>
            <c:ptCount val="1"/>
            <c:pt idx="0">
              <c:v>RED. MOYOBAMBA:  PORCENTAJE DE VACUNADOS CON 1 DOSIS CON VACUNA CONTRA LA INFLUENZA, EN LA POBLACIÓN &gt;= 60 AÑOS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DIT!$H$542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DIT!$H$543:$H$552</c:f>
            </c:numRef>
          </c:val>
          <c:extLst>
            <c:ext xmlns:c16="http://schemas.microsoft.com/office/drawing/2014/chart" uri="{C3380CC4-5D6E-409C-BE32-E72D297353CC}">
              <c16:uniqueId val="{00000000-5340-4A84-AFA4-2D4F7ADAD463}"/>
            </c:ext>
          </c:extLst>
        </c:ser>
        <c:ser>
          <c:idx val="2"/>
          <c:order val="2"/>
          <c:tx>
            <c:strRef>
              <c:f>DIT!$I$542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DIT!$I$543:$I$552</c:f>
            </c:numRef>
          </c:val>
          <c:extLst>
            <c:ext xmlns:c16="http://schemas.microsoft.com/office/drawing/2014/chart" uri="{C3380CC4-5D6E-409C-BE32-E72D297353CC}">
              <c16:uniqueId val="{00000001-5340-4A84-AFA4-2D4F7ADAD463}"/>
            </c:ext>
          </c:extLst>
        </c:ser>
        <c:ser>
          <c:idx val="3"/>
          <c:order val="3"/>
          <c:tx>
            <c:strRef>
              <c:f>DIT!$J$542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DIT!$J$543:$J$552</c:f>
            </c:numRef>
          </c:val>
          <c:extLst>
            <c:ext xmlns:c16="http://schemas.microsoft.com/office/drawing/2014/chart" uri="{C3380CC4-5D6E-409C-BE32-E72D297353CC}">
              <c16:uniqueId val="{00000002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DIT!$E$542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5-4BE9-BE83-A998D179607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5-4BE9-BE83-A998D179607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5-4BE9-BE83-A998D179607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5-4BE9-BE83-A998D179607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5-4BE9-BE83-A998D17960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D5-4BE9-BE83-A998D17960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5-4BE9-BE83-A998D17960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5-4BE9-BE83-A998D179607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5-4BE9-BE83-A998D179607A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5D5-4BE9-BE83-A998D1796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DIT!$A$543:$A$552</c:f>
            </c:multiLvlStrRef>
          </c:cat>
          <c:val>
            <c:numRef>
              <c:f>DIT!$E$543:$E$552</c:f>
            </c:numRef>
          </c:val>
          <c:smooth val="0"/>
          <c:extLst>
            <c:ext xmlns:c16="http://schemas.microsoft.com/office/drawing/2014/chart" uri="{C3380CC4-5D6E-409C-BE32-E72D297353CC}">
              <c16:uniqueId val="{00000003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DIT!$V$559</c:f>
          <c:strCache>
            <c:ptCount val="1"/>
            <c:pt idx="0">
              <c:v>RED. MOYOBAMBA:  PORCENTAJE DE VACUNADOS CON 1 DOSIS CON VACUNA CONTRA NEUMOCOCO, EN LA POBLACIÓN &gt;= 60 AÑOS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DIT!$H$558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DIT!$H$559:$H$568</c:f>
            </c:numRef>
          </c:val>
          <c:extLst>
            <c:ext xmlns:c16="http://schemas.microsoft.com/office/drawing/2014/chart" uri="{C3380CC4-5D6E-409C-BE32-E72D297353CC}">
              <c16:uniqueId val="{00000000-24E0-4A92-A21E-6434B2513FB0}"/>
            </c:ext>
          </c:extLst>
        </c:ser>
        <c:ser>
          <c:idx val="2"/>
          <c:order val="2"/>
          <c:tx>
            <c:strRef>
              <c:f>DIT!$I$558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DIT!$I$559:$I$568</c:f>
            </c:numRef>
          </c:val>
          <c:extLst>
            <c:ext xmlns:c16="http://schemas.microsoft.com/office/drawing/2014/chart" uri="{C3380CC4-5D6E-409C-BE32-E72D297353CC}">
              <c16:uniqueId val="{00000001-24E0-4A92-A21E-6434B2513FB0}"/>
            </c:ext>
          </c:extLst>
        </c:ser>
        <c:ser>
          <c:idx val="3"/>
          <c:order val="3"/>
          <c:tx>
            <c:strRef>
              <c:f>DIT!$J$558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DIT!$A$478:$A$486</c:f>
            </c:multiLvlStrRef>
          </c:cat>
          <c:val>
            <c:numRef>
              <c:f>DIT!$J$559:$J$568</c:f>
            </c:numRef>
          </c:val>
          <c:extLst>
            <c:ext xmlns:c16="http://schemas.microsoft.com/office/drawing/2014/chart" uri="{C3380CC4-5D6E-409C-BE32-E72D297353CC}">
              <c16:uniqueId val="{00000002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DIT!$E$558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7-4691-930A-90A4E35F5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7-4691-930A-90A4E35F5F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7-4691-930A-90A4E35F5F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7-4691-930A-90A4E35F5F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7-4691-930A-90A4E35F5F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7-4691-930A-90A4E35F5F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7-4691-930A-90A4E35F5F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37-4691-930A-90A4E35F5F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37-4691-930A-90A4E35F5F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137-4691-930A-90A4E35F5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DIT!$A$559:$A$568</c:f>
            </c:multiLvlStrRef>
          </c:cat>
          <c:val>
            <c:numRef>
              <c:f>DIT!$E$559:$E$568</c:f>
            </c:numRef>
          </c:val>
          <c:smooth val="0"/>
          <c:extLst>
            <c:ext xmlns:c16="http://schemas.microsoft.com/office/drawing/2014/chart" uri="{C3380CC4-5D6E-409C-BE32-E72D297353CC}">
              <c16:uniqueId val="{00000003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DIT!$V$44</c:f>
          <c:strCache>
            <c:ptCount val="1"/>
            <c:pt idx="0">
              <c:v>RED. MOYOBAMBA:  PORCENTAJE RECIÉN NACIDO CON CONTROLES CRED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2281324712377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DIT!$H$45:$H$54</c15:sqref>
                  </c15:fullRef>
                </c:ext>
              </c:extLst>
              <c:f>(DIT!$H$45,DIT!$H$47:$H$54)</c:f>
              <c:numCache>
                <c:formatCode>0.00</c:formatCode>
                <c:ptCount val="9"/>
                <c:pt idx="0">
                  <c:v>63.02</c:v>
                </c:pt>
                <c:pt idx="1">
                  <c:v>69.040000000000006</c:v>
                </c:pt>
                <c:pt idx="2">
                  <c:v>48.94</c:v>
                </c:pt>
                <c:pt idx="3">
                  <c:v>41.94</c:v>
                </c:pt>
                <c:pt idx="4">
                  <c:v>74.28</c:v>
                </c:pt>
                <c:pt idx="5">
                  <c:v>65.03</c:v>
                </c:pt>
                <c:pt idx="6">
                  <c:v>52.11</c:v>
                </c:pt>
                <c:pt idx="7">
                  <c:v>33.1</c:v>
                </c:pt>
                <c:pt idx="8">
                  <c:v>62.6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8-434D-92A2-4D8F12531F49}"/>
            </c:ext>
          </c:extLst>
        </c:ser>
        <c:ser>
          <c:idx val="2"/>
          <c:order val="2"/>
          <c:tx>
            <c:strRef>
              <c:f>DIT!$I$44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DIT!$I$45:$I$54</c15:sqref>
                  </c15:fullRef>
                </c:ext>
              </c:extLst>
              <c:f>(DIT!$I$45,DIT!$I$47:$I$54)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8-434D-92A2-4D8F12531F49}"/>
            </c:ext>
          </c:extLst>
        </c:ser>
        <c:ser>
          <c:idx val="3"/>
          <c:order val="3"/>
          <c:tx>
            <c:strRef>
              <c:f>DIT!$J$44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8-434D-92A2-4D8F12531F4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DIT!$J$45:$J$54</c15:sqref>
                  </c15:fullRef>
                </c:ext>
              </c:extLst>
              <c:f>(DIT!$J$45,DIT!$J$47:$J$54)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DIT!$A$45:$A$54</c15:sqref>
                  </c15:fullRef>
                </c:ext>
              </c:extLst>
              <c:f>(DIT!$A$45,DIT!$A$47:$A$54)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DIT!$E$45:$E$54</c15:sqref>
                  </c15:fullRef>
                </c:ext>
              </c:extLst>
              <c:f>(DIT!$E$45,DIT!$E$47:$E$54)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08101324697441E-2"/>
          <c:y val="0.8703210858791324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DIT!$V$86</c:f>
          <c:strCache>
            <c:ptCount val="1"/>
            <c:pt idx="0">
              <c:v>RED. MOYOBAMBA:  PORCENTAJE NIÑOS DE 12 MESES CON CONTROLES CRED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0083470513935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DIT!$H$87:$H$96</c15:sqref>
                  </c15:fullRef>
                </c:ext>
              </c:extLst>
              <c:f>(DIT!$H$87,DIT!$H$89:$H$96)</c:f>
              <c:numCache>
                <c:formatCode>0.00</c:formatCode>
                <c:ptCount val="9"/>
                <c:pt idx="0">
                  <c:v>43.51</c:v>
                </c:pt>
                <c:pt idx="1">
                  <c:v>37.83</c:v>
                </c:pt>
                <c:pt idx="2">
                  <c:v>75.819999999999993</c:v>
                </c:pt>
                <c:pt idx="3">
                  <c:v>26.55</c:v>
                </c:pt>
                <c:pt idx="4">
                  <c:v>51.43</c:v>
                </c:pt>
                <c:pt idx="5">
                  <c:v>54.29</c:v>
                </c:pt>
                <c:pt idx="6">
                  <c:v>41.89</c:v>
                </c:pt>
                <c:pt idx="7">
                  <c:v>54.26</c:v>
                </c:pt>
                <c:pt idx="8">
                  <c:v>36.18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A-43D2-BE86-2F05D03FAB31}"/>
            </c:ext>
          </c:extLst>
        </c:ser>
        <c:ser>
          <c:idx val="2"/>
          <c:order val="2"/>
          <c:tx>
            <c:strRef>
              <c:f>DIT!$I$86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DIT!$I$87:$I$96</c15:sqref>
                  </c15:fullRef>
                </c:ext>
              </c:extLst>
              <c:f>(DIT!$I$87,DIT!$I$89:$I$96)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A-43D2-BE86-2F05D03FAB31}"/>
            </c:ext>
          </c:extLst>
        </c:ser>
        <c:ser>
          <c:idx val="3"/>
          <c:order val="3"/>
          <c:tx>
            <c:strRef>
              <c:f>DIT!$J$86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A-43D2-BE86-2F05D03FAB3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DIT!$J$87:$J$96</c15:sqref>
                  </c15:fullRef>
                </c:ext>
              </c:extLst>
              <c:f>(DIT!$J$87,DIT!$J$89:$J$96)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A-43D2-BE86-2F05D03F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DIT!$A$87:$A$96</c15:sqref>
                  </c15:fullRef>
                </c:ext>
              </c:extLst>
              <c:f>(DIT!$A$87,DIT!$A$89:$A$96)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DIT!$E$87:$E$96</c15:sqref>
                  </c15:fullRef>
                </c:ext>
              </c:extLst>
              <c:f>(DIT!$E$87,DIT!$E$89:$E$96)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EA-43D2-BE86-2F05D03F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09524880252168E-2"/>
          <c:y val="0.87529933492605594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DIT!$V$107</c:f>
          <c:strCache>
            <c:ptCount val="1"/>
            <c:pt idx="0">
              <c:v>RED. MOYOBAMBA:  PORCENTAJE NIÑOS DE 24 MESES CON CONTROLES CRED COMPLETO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63983243507118"/>
          <c:w val="0.92397598361388322"/>
          <c:h val="0.61438019481118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DIT!$H$107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DIT!$H$108:$H$117</c15:sqref>
                  </c15:fullRef>
                </c:ext>
              </c:extLst>
              <c:f>(DIT!$H$108,DIT!$H$110:$H$117)</c:f>
              <c:numCache>
                <c:formatCode>0.00</c:formatCode>
                <c:ptCount val="9"/>
                <c:pt idx="0">
                  <c:v>36.82</c:v>
                </c:pt>
                <c:pt idx="1">
                  <c:v>29.33</c:v>
                </c:pt>
                <c:pt idx="2">
                  <c:v>70.37</c:v>
                </c:pt>
                <c:pt idx="3">
                  <c:v>36.18</c:v>
                </c:pt>
                <c:pt idx="4">
                  <c:v>40.43</c:v>
                </c:pt>
                <c:pt idx="5">
                  <c:v>39.61</c:v>
                </c:pt>
                <c:pt idx="6">
                  <c:v>46.02</c:v>
                </c:pt>
                <c:pt idx="7">
                  <c:v>57.78</c:v>
                </c:pt>
                <c:pt idx="8">
                  <c:v>21.48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D-4566-A170-90BF1B773C47}"/>
            </c:ext>
          </c:extLst>
        </c:ser>
        <c:ser>
          <c:idx val="2"/>
          <c:order val="2"/>
          <c:tx>
            <c:strRef>
              <c:f>DIT!$I$107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DIT!$I$108:$I$117</c15:sqref>
                  </c15:fullRef>
                </c:ext>
              </c:extLst>
              <c:f>(DIT!$I$108,DIT!$I$110:$I$117)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D-4566-A170-90BF1B773C47}"/>
            </c:ext>
          </c:extLst>
        </c:ser>
        <c:ser>
          <c:idx val="3"/>
          <c:order val="3"/>
          <c:tx>
            <c:strRef>
              <c:f>DIT!$J$107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D-4566-A170-90BF1B773C4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DIT!$J$108:$J$117</c15:sqref>
                  </c15:fullRef>
                </c:ext>
              </c:extLst>
              <c:f>(DIT!$J$108,DIT!$J$110:$J$117)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9D-4566-A170-90BF1B77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DIT!$A$67:$A$76</c15:sqref>
                  </c15:fullRef>
                </c:ext>
              </c:extLst>
              <c:f>(DIT!$A$67,DIT!$A$69:$A$76)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DIT!$E$108:$E$117</c15:sqref>
                  </c15:fullRef>
                </c:ext>
              </c:extLst>
              <c:f>(DIT!$E$108,DIT!$E$110:$E$117)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9D-4566-A170-90BF1B77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74990286059970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DIT!$V$169</c:f>
          <c:strCache>
            <c:ptCount val="1"/>
            <c:pt idx="0">
              <c:v>RED. MOYOBAMBA:  PORCENTAJE NIÑOS DE 2 AÑOS CON TEST DE GRAHAM Y EXAMEN SERIADO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9109530840492"/>
          <c:w val="0.92397598361388322"/>
          <c:h val="0.622971210445901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DIT!$H$169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DIT!$A$170:$A$179</c15:sqref>
                  </c15:fullRef>
                </c:ext>
              </c:extLst>
              <c:f>(DIT!$A$170,DIT!$A$172:$A$179)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DIT!$H$170:$H$179</c15:sqref>
                  </c15:fullRef>
                </c:ext>
              </c:extLst>
              <c:f>(DIT!$H$170,DIT!$H$172:$H$179)</c:f>
              <c:numCache>
                <c:formatCode>0.00</c:formatCode>
                <c:ptCount val="9"/>
                <c:pt idx="0">
                  <c:v>51.95</c:v>
                </c:pt>
                <c:pt idx="1">
                  <c:v>57.66</c:v>
                </c:pt>
                <c:pt idx="2">
                  <c:v>0</c:v>
                </c:pt>
                <c:pt idx="3">
                  <c:v>30.67</c:v>
                </c:pt>
                <c:pt idx="4">
                  <c:v>43.66</c:v>
                </c:pt>
                <c:pt idx="5">
                  <c:v>15.82</c:v>
                </c:pt>
                <c:pt idx="6">
                  <c:v>75.2</c:v>
                </c:pt>
                <c:pt idx="7">
                  <c:v>73.680000000000007</c:v>
                </c:pt>
                <c:pt idx="8">
                  <c:v>43.18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6-4A31-B10B-C5F754D450C5}"/>
            </c:ext>
          </c:extLst>
        </c:ser>
        <c:ser>
          <c:idx val="2"/>
          <c:order val="2"/>
          <c:tx>
            <c:strRef>
              <c:f>DIT!$I$169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DIT!$A$170:$A$179</c15:sqref>
                  </c15:fullRef>
                </c:ext>
              </c:extLst>
              <c:f>(DIT!$A$170,DIT!$A$172:$A$179)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DIT!$I$170:$I$179</c15:sqref>
                  </c15:fullRef>
                </c:ext>
              </c:extLst>
              <c:f>(DIT!$I$170,DIT!$I$172:$I$179)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93.9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6-4A31-B10B-C5F754D450C5}"/>
            </c:ext>
          </c:extLst>
        </c:ser>
        <c:ser>
          <c:idx val="3"/>
          <c:order val="3"/>
          <c:tx>
            <c:strRef>
              <c:f>DIT!$J$169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A31-B10B-C5F754D450C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DIT!$A$170:$A$179</c15:sqref>
                  </c15:fullRef>
                </c:ext>
              </c:extLst>
              <c:f>(DIT!$A$170,DIT!$A$172:$A$179)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DIT!$J$170:$J$179</c15:sqref>
                  </c15:fullRef>
                </c:ext>
              </c:extLst>
              <c:f>(DIT!$J$170,DIT!$J$172:$J$179)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6-4A31-B10B-C5F754D45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DIT!$E$169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DIT!$E$170:$E$179</c15:sqref>
                  </c15:fullRef>
                </c:ext>
              </c:extLst>
              <c:f>(DIT!$E$170,DIT!$E$172:$E$179)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76-4A31-B10B-C5F754D45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652539700594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DIT!$V$190</c:f>
          <c:strCache>
            <c:ptCount val="1"/>
            <c:pt idx="0">
              <c:v>RED. MOYOBAMBA:  PORCENTAJE NIÑOS MENORES DE 36 MESES CON TEST DE GRAHAM Y EXAMEN SERIADO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DIT!$H$190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DIT!$A$191:$A$200</c15:sqref>
                  </c15:fullRef>
                </c:ext>
              </c:extLst>
              <c:f>(DIT!$A$191,DIT!$A$193:$A$200)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DIT!$H$191:$H$200</c15:sqref>
                  </c15:fullRef>
                </c:ext>
              </c:extLst>
              <c:f>(DIT!$H$191,DIT!$H$193:$H$200)</c:f>
              <c:numCache>
                <c:formatCode>0.00</c:formatCode>
                <c:ptCount val="9"/>
                <c:pt idx="0">
                  <c:v>42.52</c:v>
                </c:pt>
                <c:pt idx="1">
                  <c:v>55.46</c:v>
                </c:pt>
                <c:pt idx="2">
                  <c:v>70.11</c:v>
                </c:pt>
                <c:pt idx="3">
                  <c:v>17.52</c:v>
                </c:pt>
                <c:pt idx="4">
                  <c:v>23.98</c:v>
                </c:pt>
                <c:pt idx="5">
                  <c:v>15.69</c:v>
                </c:pt>
                <c:pt idx="6">
                  <c:v>51.03</c:v>
                </c:pt>
                <c:pt idx="7">
                  <c:v>66.95</c:v>
                </c:pt>
                <c:pt idx="8">
                  <c:v>36.04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2-477A-BEA8-8CF964235F9D}"/>
            </c:ext>
          </c:extLst>
        </c:ser>
        <c:ser>
          <c:idx val="2"/>
          <c:order val="2"/>
          <c:tx>
            <c:strRef>
              <c:f>DIT!$I$190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DIT!$A$191:$A$200</c15:sqref>
                  </c15:fullRef>
                </c:ext>
              </c:extLst>
              <c:f>(DIT!$A$191,DIT!$A$193:$A$200)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DIT!$I$191:$I$200</c15:sqref>
                  </c15:fullRef>
                </c:ext>
              </c:extLst>
              <c:f>(DIT!$I$191,DIT!$I$193:$I$200)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77A-BEA8-8CF964235F9D}"/>
            </c:ext>
          </c:extLst>
        </c:ser>
        <c:ser>
          <c:idx val="3"/>
          <c:order val="3"/>
          <c:tx>
            <c:strRef>
              <c:f>DIT!$J$190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2-477A-BEA8-8CF964235F9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DIT!$A$191:$A$200</c15:sqref>
                  </c15:fullRef>
                </c:ext>
              </c:extLst>
              <c:f>(DIT!$A$191,DIT!$A$193:$A$200)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DIT!$J$191:$J$200</c15:sqref>
                  </c15:fullRef>
                </c:ext>
              </c:extLst>
              <c:f>(DIT!$J$191,DIT!$J$193:$J$200)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2-477A-BEA8-8CF96423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DIT!$E$191:$E$200</c15:sqref>
                  </c15:fullRef>
                </c:ext>
              </c:extLst>
              <c:f>(DIT!$E$191,DIT!$E$193:$E$200)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2-477A-BEA8-8CF96423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DIT!$V$232</c:f>
          <c:strCache>
            <c:ptCount val="1"/>
            <c:pt idx="0">
              <c:v>RED. MOYOBAMBA:  PORCENTAJE DE NIÑAS Y NIÑOS RN DE PARTO INSTITUCIONAL VACUNADOS CON BCG ANTES DEL ALTA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DIT!$H$232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DIT!$A$233:$A$242</c:f>
            </c:multiLvlStrRef>
          </c:cat>
          <c:val>
            <c:numRef>
              <c:f>DIT!$H$233:$H$242</c:f>
            </c:numRef>
          </c:val>
          <c:extLst>
            <c:ext xmlns:c16="http://schemas.microsoft.com/office/drawing/2014/chart" uri="{C3380CC4-5D6E-409C-BE32-E72D297353CC}">
              <c16:uniqueId val="{00000000-54B9-43BA-B539-F0C947AB0153}"/>
            </c:ext>
          </c:extLst>
        </c:ser>
        <c:ser>
          <c:idx val="2"/>
          <c:order val="2"/>
          <c:tx>
            <c:strRef>
              <c:f>DIT!$I$232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DIT!$A$233:$A$242</c:f>
            </c:multiLvlStrRef>
          </c:cat>
          <c:val>
            <c:numRef>
              <c:f>DIT!$I$233:$I$242</c:f>
            </c:numRef>
          </c:val>
          <c:extLst>
            <c:ext xmlns:c16="http://schemas.microsoft.com/office/drawing/2014/chart" uri="{C3380CC4-5D6E-409C-BE32-E72D297353CC}">
              <c16:uniqueId val="{00000001-54B9-43BA-B539-F0C947AB0153}"/>
            </c:ext>
          </c:extLst>
        </c:ser>
        <c:ser>
          <c:idx val="3"/>
          <c:order val="3"/>
          <c:tx>
            <c:strRef>
              <c:f>DIT!$J$232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9-43BA-B539-F0C947AB015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DIT!$A$233:$A$242</c:f>
            </c:multiLvlStrRef>
          </c:cat>
          <c:val>
            <c:numRef>
              <c:f>DIT!$J$233:$J$242</c:f>
            </c:numRef>
          </c:val>
          <c:extLst>
            <c:ext xmlns:c16="http://schemas.microsoft.com/office/drawing/2014/chart" uri="{C3380CC4-5D6E-409C-BE32-E72D297353CC}">
              <c16:uniqueId val="{00000003-54B9-43BA-B539-F0C947AB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DIT!$E$232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DIT!$A$212:$A$221</c:f>
            </c:multiLvlStrRef>
          </c:cat>
          <c:val>
            <c:numRef>
              <c:f>DIT!$E$233:$E$242</c:f>
            </c:numRef>
          </c:val>
          <c:smooth val="0"/>
          <c:extLst>
            <c:ext xmlns:c16="http://schemas.microsoft.com/office/drawing/2014/chart" uri="{C3380CC4-5D6E-409C-BE32-E72D297353CC}">
              <c16:uniqueId val="{00000004-54B9-43BA-B539-F0C947AB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DIT!$V$335</c:f>
          <c:strCache>
            <c:ptCount val="1"/>
            <c:pt idx="0">
              <c:v>RED. MOYOBAMBA:  PORCENTAJE DE  NIÑOS &lt; 1 AÑO VACUNADOS CON VACUNA INFLUENZA (2º DOSIS)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DIT!$H$335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DIT!$A$336:$A$345</c:f>
            </c:multiLvlStrRef>
          </c:cat>
          <c:val>
            <c:numRef>
              <c:f>DIT!$H$336:$H$345</c:f>
            </c:numRef>
          </c:val>
          <c:extLst>
            <c:ext xmlns:c16="http://schemas.microsoft.com/office/drawing/2014/chart" uri="{C3380CC4-5D6E-409C-BE32-E72D297353CC}">
              <c16:uniqueId val="{00000000-0B3C-4B88-97A4-9E7314081C71}"/>
            </c:ext>
          </c:extLst>
        </c:ser>
        <c:ser>
          <c:idx val="2"/>
          <c:order val="2"/>
          <c:tx>
            <c:strRef>
              <c:f>DIT!$I$335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DIT!$A$336:$A$345</c:f>
            </c:multiLvlStrRef>
          </c:cat>
          <c:val>
            <c:numRef>
              <c:f>DIT!$I$336:$I$345</c:f>
            </c:numRef>
          </c:val>
          <c:extLst>
            <c:ext xmlns:c16="http://schemas.microsoft.com/office/drawing/2014/chart" uri="{C3380CC4-5D6E-409C-BE32-E72D297353CC}">
              <c16:uniqueId val="{00000001-0B3C-4B88-97A4-9E7314081C71}"/>
            </c:ext>
          </c:extLst>
        </c:ser>
        <c:ser>
          <c:idx val="3"/>
          <c:order val="3"/>
          <c:tx>
            <c:strRef>
              <c:f>DIT!$J$335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DIT!$A$336:$A$345</c:f>
            </c:multiLvlStrRef>
          </c:cat>
          <c:val>
            <c:numRef>
              <c:f>DIT!$J$336:$J$345</c:f>
            </c:numRef>
          </c:val>
          <c:extLst>
            <c:ext xmlns:c16="http://schemas.microsoft.com/office/drawing/2014/chart" uri="{C3380CC4-5D6E-409C-BE32-E72D297353CC}">
              <c16:uniqueId val="{00000002-0B3C-4B88-97A4-9E731408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DIT!$E$335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DIT!$A$315:$A$324</c:f>
            </c:multiLvlStrRef>
          </c:cat>
          <c:val>
            <c:numRef>
              <c:f>DIT!$E$336:$E$345</c:f>
            </c:numRef>
          </c:val>
          <c:smooth val="0"/>
          <c:extLst>
            <c:ext xmlns:c16="http://schemas.microsoft.com/office/drawing/2014/chart" uri="{C3380CC4-5D6E-409C-BE32-E72D297353CC}">
              <c16:uniqueId val="{00000003-0B3C-4B88-97A4-9E731408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INMUNIZACIONES!$V$88</c:f>
          <c:strCache>
            <c:ptCount val="1"/>
            <c:pt idx="0">
              <c:v>RED. MOYOBAMBA:  PORCENTAJE DE NIÑOS &lt; 1 AÑO  PROTEGIDOS CON VACUNA CONTRA EL ROTAVIRUS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70523778435767"/>
          <c:w val="0.92397598361388322"/>
          <c:h val="0.627481161546285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INMUNIZACIONES!$H$89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INMUNIZACIONES!$H$90:$H$99</c15:sqref>
                  </c15:fullRef>
                </c:ext>
              </c:extLst>
              <c:f>(INMUNIZACIONES!$H$90,INMUNIZACIONES!$H$92:$H$99)</c:f>
              <c:numCache>
                <c:formatCode>0.00</c:formatCode>
                <c:ptCount val="9"/>
                <c:pt idx="0">
                  <c:v>78.13</c:v>
                </c:pt>
                <c:pt idx="1">
                  <c:v>85.55</c:v>
                </c:pt>
                <c:pt idx="2">
                  <c:v>60.61</c:v>
                </c:pt>
                <c:pt idx="3">
                  <c:v>59.51</c:v>
                </c:pt>
                <c:pt idx="4">
                  <c:v>78.53</c:v>
                </c:pt>
                <c:pt idx="5">
                  <c:v>71.5</c:v>
                </c:pt>
                <c:pt idx="6">
                  <c:v>75.17</c:v>
                </c:pt>
                <c:pt idx="7">
                  <c:v>60.53</c:v>
                </c:pt>
                <c:pt idx="8">
                  <c:v>89.93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3-4890-B925-8EB31EBCF950}"/>
            </c:ext>
          </c:extLst>
        </c:ser>
        <c:ser>
          <c:idx val="2"/>
          <c:order val="2"/>
          <c:tx>
            <c:strRef>
              <c:f>INMUNIZACIONES!$I$89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INMUNIZACIONES!$I$90:$I$99</c15:sqref>
                  </c15:fullRef>
                </c:ext>
              </c:extLst>
              <c:f>(INMUNIZACIONES!$I$90,INMUNIZACIONES!$I$92:$I$99)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3-4890-B925-8EB31EBCF950}"/>
            </c:ext>
          </c:extLst>
        </c:ser>
        <c:ser>
          <c:idx val="3"/>
          <c:order val="3"/>
          <c:tx>
            <c:strRef>
              <c:f>INMUNIZACIONES!$J$89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3-4890-B925-8EB31EBCF95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INMUNIZACIONES!$J$90:$J$99</c15:sqref>
                  </c15:fullRef>
                </c:ext>
              </c:extLst>
              <c:f>(INMUNIZACIONES!$J$90,INMUNIZACIONES!$J$92:$J$99)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23-4890-B925-8EB31EBC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INMUNIZACIONES!$E$89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INMUNIZACIONES!$E$90:$E$99</c15:sqref>
                  </c15:fullRef>
                </c:ext>
              </c:extLst>
              <c:f>(INMUNIZACIONES!$E$90,INMUNIZACIONES!$E$92:$E$99)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3-4890-B925-8EB31EBC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7965036480527E-2"/>
          <c:y val="0.8769029072355316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DIT!$V$314</c:f>
          <c:strCache>
            <c:ptCount val="1"/>
            <c:pt idx="0">
              <c:v>RED. MOYOBAMBA:  PORCENTAJE DE  NIÑOS &lt; 1 AÑO VACUNADOS CON VACUNA ANTINEUMOCÓCICA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DIT!$H$314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DIT!$A$315:$A$324</c:f>
            </c:multiLvlStrRef>
          </c:cat>
          <c:val>
            <c:numRef>
              <c:f>DIT!$H$315:$H$324</c:f>
            </c:numRef>
          </c:val>
          <c:extLst>
            <c:ext xmlns:c16="http://schemas.microsoft.com/office/drawing/2014/chart" uri="{C3380CC4-5D6E-409C-BE32-E72D297353CC}">
              <c16:uniqueId val="{00000000-F8BA-4356-A4A6-0F223C866219}"/>
            </c:ext>
          </c:extLst>
        </c:ser>
        <c:ser>
          <c:idx val="2"/>
          <c:order val="2"/>
          <c:tx>
            <c:strRef>
              <c:f>DIT!$I$314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DIT!$A$315:$A$324</c:f>
            </c:multiLvlStrRef>
          </c:cat>
          <c:val>
            <c:numRef>
              <c:f>DIT!$I$315:$I$324</c:f>
            </c:numRef>
          </c:val>
          <c:extLst>
            <c:ext xmlns:c16="http://schemas.microsoft.com/office/drawing/2014/chart" uri="{C3380CC4-5D6E-409C-BE32-E72D297353CC}">
              <c16:uniqueId val="{00000001-F8BA-4356-A4A6-0F223C866219}"/>
            </c:ext>
          </c:extLst>
        </c:ser>
        <c:ser>
          <c:idx val="3"/>
          <c:order val="3"/>
          <c:tx>
            <c:strRef>
              <c:f>DIT!$J$314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DIT!$A$315:$A$324</c:f>
            </c:multiLvlStrRef>
          </c:cat>
          <c:val>
            <c:numRef>
              <c:f>DIT!$J$315:$J$324</c:f>
            </c:numRef>
          </c:val>
          <c:extLst>
            <c:ext xmlns:c16="http://schemas.microsoft.com/office/drawing/2014/chart" uri="{C3380CC4-5D6E-409C-BE32-E72D297353CC}">
              <c16:uniqueId val="{00000002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DIT!$E$314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DIT!$A$315:$A$324</c:f>
            </c:multiLvlStrRef>
          </c:cat>
          <c:val>
            <c:numRef>
              <c:f>DIT!$E$315:$E$324</c:f>
            </c:numRef>
          </c:val>
          <c:smooth val="0"/>
          <c:extLst>
            <c:ext xmlns:c16="http://schemas.microsoft.com/office/drawing/2014/chart" uri="{C3380CC4-5D6E-409C-BE32-E72D297353CC}">
              <c16:uniqueId val="{00000003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INMUNIZACIONES!$V$109</c:f>
          <c:strCache>
            <c:ptCount val="1"/>
            <c:pt idx="0">
              <c:v>RED. MOYOBAMBA:  PORCENTAJE DE  NIÑOS &lt; 1 AÑO VACUNADOS CON VACUNA ANTINEUMOCÓCICA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28797017497462"/>
          <c:w val="0.92397598361388322"/>
          <c:h val="0.635607036522006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INMUNIZACIONES!$H$110:$H$119</c15:sqref>
                  </c15:fullRef>
                </c:ext>
              </c:extLst>
              <c:f>(INMUNIZACIONES!$H$110,INMUNIZACIONES!$H$112:$H$119)</c:f>
              <c:numCache>
                <c:formatCode>0.00</c:formatCode>
                <c:ptCount val="9"/>
                <c:pt idx="0">
                  <c:v>73.459999999999994</c:v>
                </c:pt>
                <c:pt idx="1">
                  <c:v>81.77</c:v>
                </c:pt>
                <c:pt idx="2">
                  <c:v>58.59</c:v>
                </c:pt>
                <c:pt idx="3">
                  <c:v>58.28</c:v>
                </c:pt>
                <c:pt idx="4">
                  <c:v>75.790000000000006</c:v>
                </c:pt>
                <c:pt idx="5">
                  <c:v>69.430000000000007</c:v>
                </c:pt>
                <c:pt idx="6">
                  <c:v>69.13</c:v>
                </c:pt>
                <c:pt idx="7">
                  <c:v>59.65</c:v>
                </c:pt>
                <c:pt idx="8">
                  <c:v>61.87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4-4244-8943-7F86D6A46963}"/>
            </c:ext>
          </c:extLst>
        </c:ser>
        <c:ser>
          <c:idx val="2"/>
          <c:order val="2"/>
          <c:tx>
            <c:strRef>
              <c:f>INMUNIZACIONES!$I$109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INMUNIZACIONES!$I$110:$I$119</c15:sqref>
                  </c15:fullRef>
                </c:ext>
              </c:extLst>
              <c:f>(INMUNIZACIONES!$I$110,INMUNIZACIONES!$I$112:$I$119)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4-4244-8943-7F86D6A46963}"/>
            </c:ext>
          </c:extLst>
        </c:ser>
        <c:ser>
          <c:idx val="3"/>
          <c:order val="3"/>
          <c:tx>
            <c:strRef>
              <c:f>INMUNIZACIONES!$J$109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INMUNIZACIONES!$J$110:$J$119</c15:sqref>
                  </c15:fullRef>
                </c:ext>
              </c:extLst>
              <c:f>(INMUNIZACIONES!$J$110,INMUNIZACIONES!$J$112:$J$119)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B4-4244-8943-7F86D6A4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INMUNIZACIONES!$E$109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INMUNIZACIONES!$E$110:$E$119</c15:sqref>
                  </c15:fullRef>
                </c:ext>
              </c:extLst>
              <c:f>(INMUNIZACIONES!$E$110,INMUNIZACIONES!$E$112:$E$119)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4-4244-8943-7F86D6A4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41533406115E-2"/>
          <c:y val="0.87961153245689594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INMUNIZACIONES!$V$148</c:f>
          <c:strCache>
            <c:ptCount val="1"/>
            <c:pt idx="0">
              <c:v>RED. MOYOBAMBA:  PORCENTAJE NIÑOS 1 AÑO  PROTEGIDOS CON 3 DOSIS DE VACUNA ANTINEUMOCÓCICA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339104278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INMUNIZACIONES!$H$148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INMUNIZACIONES!$H$149:$H$158</c15:sqref>
                  </c15:fullRef>
                </c:ext>
              </c:extLst>
              <c:f>(INMUNIZACIONES!$H$149,INMUNIZACIONES!$H$151:$H$158)</c:f>
              <c:numCache>
                <c:formatCode>0.00</c:formatCode>
                <c:ptCount val="9"/>
                <c:pt idx="0">
                  <c:v>68.06</c:v>
                </c:pt>
                <c:pt idx="1">
                  <c:v>67.06</c:v>
                </c:pt>
                <c:pt idx="2">
                  <c:v>64.95</c:v>
                </c:pt>
                <c:pt idx="3">
                  <c:v>46.81</c:v>
                </c:pt>
                <c:pt idx="4">
                  <c:v>79.55</c:v>
                </c:pt>
                <c:pt idx="5">
                  <c:v>81.28</c:v>
                </c:pt>
                <c:pt idx="6">
                  <c:v>71.069999999999993</c:v>
                </c:pt>
                <c:pt idx="7">
                  <c:v>58.99</c:v>
                </c:pt>
                <c:pt idx="8">
                  <c:v>54.32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8-426D-A359-4BFD8CE9DCE8}"/>
            </c:ext>
          </c:extLst>
        </c:ser>
        <c:ser>
          <c:idx val="2"/>
          <c:order val="2"/>
          <c:tx>
            <c:strRef>
              <c:f>INMUNIZACIONES!$I$148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INMUNIZACIONES!$I$149:$I$158</c15:sqref>
                  </c15:fullRef>
                </c:ext>
              </c:extLst>
              <c:f>(INMUNIZACIONES!$I$149,INMUNIZACIONES!$I$151:$I$158)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8-426D-A359-4BFD8CE9DCE8}"/>
            </c:ext>
          </c:extLst>
        </c:ser>
        <c:ser>
          <c:idx val="3"/>
          <c:order val="3"/>
          <c:tx>
            <c:strRef>
              <c:f>INMUNIZACIONES!$J$148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INMUNIZACIONES!$J$149:$J$158</c15:sqref>
                  </c15:fullRef>
                </c:ext>
              </c:extLst>
              <c:f>(INMUNIZACIONES!$J$149,INMUNIZACIONES!$J$151:$J$158)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8-426D-A359-4BFD8CE9D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INMUNIZACIONES!$E$148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INMUNIZACIONES!$E$149:$E$158</c15:sqref>
                  </c15:fullRef>
                </c:ext>
              </c:extLst>
              <c:f>(INMUNIZACIONES!$E$149,INMUNIZACIONES!$E$151:$E$158)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8-426D-A359-4BFD8CE9D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303214990844147E-2"/>
          <c:y val="0.8751299171882696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INMUNIZACIONES!$V$169</c:f>
          <c:strCache>
            <c:ptCount val="1"/>
            <c:pt idx="0">
              <c:v>RED. MOYOBAMBA:  PORCENTAJE DE NIÑOS 1 AÑO VACUNADOS CON 1 DOSIS DE VACUNA SPR  - POR MICROREDES :   ENERO - DICIEMBRE 2024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6441642423880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INMUNIZACIONES!$H$169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INMUNIZACIONES!$H$170:$H$179</c15:sqref>
                  </c15:fullRef>
                </c:ext>
              </c:extLst>
              <c:f>(INMUNIZACIONES!$H$170,INMUNIZACIONES!$H$172:$H$179)</c:f>
              <c:numCache>
                <c:formatCode>0.00</c:formatCode>
                <c:ptCount val="9"/>
                <c:pt idx="0">
                  <c:v>67.3</c:v>
                </c:pt>
                <c:pt idx="1">
                  <c:v>66.2</c:v>
                </c:pt>
                <c:pt idx="2">
                  <c:v>62.9</c:v>
                </c:pt>
                <c:pt idx="3">
                  <c:v>44.7</c:v>
                </c:pt>
                <c:pt idx="4">
                  <c:v>78.5</c:v>
                </c:pt>
                <c:pt idx="5">
                  <c:v>72.7</c:v>
                </c:pt>
                <c:pt idx="6">
                  <c:v>66</c:v>
                </c:pt>
                <c:pt idx="7">
                  <c:v>59.7</c:v>
                </c:pt>
                <c:pt idx="8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6-463A-B5A1-F7544DF852D7}"/>
            </c:ext>
          </c:extLst>
        </c:ser>
        <c:ser>
          <c:idx val="2"/>
          <c:order val="2"/>
          <c:tx>
            <c:strRef>
              <c:f>INMUNIZACIONES!$I$169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INMUNIZACIONES!$I$170:$I$179</c15:sqref>
                  </c15:fullRef>
                </c:ext>
              </c:extLst>
              <c:f>(INMUNIZACIONES!$I$170,INMUNIZACIONES!$I$172:$I$179)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6-463A-B5A1-F7544DF852D7}"/>
            </c:ext>
          </c:extLst>
        </c:ser>
        <c:ser>
          <c:idx val="3"/>
          <c:order val="3"/>
          <c:tx>
            <c:strRef>
              <c:f>INMUNIZACIONES!$J$169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6-463A-B5A1-F7544DF852D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INMUNIZACIONES!$J$170:$J$179</c15:sqref>
                  </c15:fullRef>
                </c:ext>
              </c:extLst>
              <c:f>(INMUNIZACIONES!$J$170,INMUNIZACIONES!$J$172:$J$179)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6-463A-B5A1-F7544DF8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INMUNIZACIONES!$E$169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INMUNIZACIONES!$A$170:$A$179</c15:sqref>
                  </c15:fullRef>
                </c:ext>
              </c:extLst>
              <c:f>(INMUNIZACIONES!$A$170,INMUNIZACIONES!$A$172:$A$179)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INMUNIZACIONES!$E$170:$E$179</c15:sqref>
                  </c15:fullRef>
                </c:ext>
              </c:extLst>
              <c:f>(INMUNIZACIONES!$E$170,INMUNIZACIONES!$E$172:$E$179)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6-463A-B5A1-F7544DF8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15141037614E-2"/>
          <c:y val="0.87690288098142755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INMUNIZACIONES!$V$190</c:f>
          <c:strCache>
            <c:ptCount val="1"/>
            <c:pt idx="0">
              <c:v>RED. MOYOBAMBA:  PORCENTAJE DE NIÑOS 1 AÑO VACUNADOS CON 2 DOSIS DE VACUNA SPR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150368728433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INMUNIZACIONES!$H$190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INMUNIZACIONES!$H$191:$H$200</c15:sqref>
                  </c15:fullRef>
                </c:ext>
              </c:extLst>
              <c:f>(INMUNIZACIONES!$H$191,INMUNIZACIONES!$H$193:$H$200)</c:f>
              <c:numCache>
                <c:formatCode>0.00</c:formatCode>
                <c:ptCount val="9"/>
                <c:pt idx="0">
                  <c:v>66.099999999999994</c:v>
                </c:pt>
                <c:pt idx="1">
                  <c:v>59.9</c:v>
                </c:pt>
                <c:pt idx="2">
                  <c:v>69.099999999999994</c:v>
                </c:pt>
                <c:pt idx="3">
                  <c:v>42.6</c:v>
                </c:pt>
                <c:pt idx="4">
                  <c:v>80</c:v>
                </c:pt>
                <c:pt idx="5">
                  <c:v>80.2</c:v>
                </c:pt>
                <c:pt idx="6">
                  <c:v>0</c:v>
                </c:pt>
                <c:pt idx="7">
                  <c:v>62.6</c:v>
                </c:pt>
                <c:pt idx="8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313-A7A1-0B78CE95A436}"/>
            </c:ext>
          </c:extLst>
        </c:ser>
        <c:ser>
          <c:idx val="2"/>
          <c:order val="2"/>
          <c:tx>
            <c:strRef>
              <c:f>INMUNIZACIONES!$I$190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INMUNIZACIONES!$I$191:$I$200</c15:sqref>
                  </c15:fullRef>
                </c:ext>
              </c:extLst>
              <c:f>(INMUNIZACIONES!$I$191,INMUNIZACIONES!$I$193:$I$200)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98.7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5-4313-A7A1-0B78CE95A436}"/>
            </c:ext>
          </c:extLst>
        </c:ser>
        <c:ser>
          <c:idx val="3"/>
          <c:order val="3"/>
          <c:tx>
            <c:strRef>
              <c:f>INMUNIZACIONES!$J$190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INMUNIZACIONES!$J$191:$J$200</c15:sqref>
                  </c15:fullRef>
                </c:ext>
              </c:extLst>
              <c:f>(INMUNIZACIONES!$J$191,INMUNIZACIONES!$J$193:$J$200)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45-4313-A7A1-0B78CE9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INMUNIZACIONES!$E$190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INMUNIZACIONES!$A$191:$A$200</c15:sqref>
                  </c15:fullRef>
                </c:ext>
              </c:extLst>
              <c:f>(INMUNIZACIONES!$A$191,INMUNIZACIONES!$A$193:$A$200)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INMUNIZACIONES!$E$191:$E$200</c15:sqref>
                  </c15:fullRef>
                </c:ext>
              </c:extLst>
              <c:f>(INMUNIZACIONES!$E$191,INMUNIZACIONES!$E$193:$E$200)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45-4313-A7A1-0B78CE9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50590475921215E-2"/>
          <c:y val="0.87690290723553166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INMUNIZACIONES!$V$212</c:f>
          <c:strCache>
            <c:ptCount val="1"/>
            <c:pt idx="0">
              <c:v>RED. MOYOBAMBA:  PORCENTAJE DE NIÑOS 1 AÑO  VACUNADOS CON EL 1ER REFUERZO CON VACUNA ANTIPOLIO (IPV)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466575468329907"/>
          <c:w val="0.92397598361388322"/>
          <c:h val="0.613937776117040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INMUNIZACIONES!$H$212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INMUNIZACIONES!$H$213:$H$222</c15:sqref>
                  </c15:fullRef>
                </c:ext>
              </c:extLst>
              <c:f>(INMUNIZACIONES!$H$213,INMUNIZACIONES!$H$215:$H$222)</c:f>
              <c:numCache>
                <c:formatCode>0.00</c:formatCode>
                <c:ptCount val="9"/>
                <c:pt idx="0">
                  <c:v>61.5</c:v>
                </c:pt>
                <c:pt idx="1">
                  <c:v>55</c:v>
                </c:pt>
                <c:pt idx="2">
                  <c:v>68</c:v>
                </c:pt>
                <c:pt idx="3">
                  <c:v>42</c:v>
                </c:pt>
                <c:pt idx="4">
                  <c:v>74.400000000000006</c:v>
                </c:pt>
                <c:pt idx="5">
                  <c:v>81.3</c:v>
                </c:pt>
                <c:pt idx="6">
                  <c:v>87.4</c:v>
                </c:pt>
                <c:pt idx="7">
                  <c:v>60.4</c:v>
                </c:pt>
                <c:pt idx="8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B-4FA9-A110-4391C9CD186C}"/>
            </c:ext>
          </c:extLst>
        </c:ser>
        <c:ser>
          <c:idx val="2"/>
          <c:order val="2"/>
          <c:tx>
            <c:strRef>
              <c:f>INMUNIZACIONES!$I$212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INMUNIZACIONES!$I$213:$I$222</c15:sqref>
                  </c15:fullRef>
                </c:ext>
              </c:extLst>
              <c:f>(INMUNIZACIONES!$I$213,INMUNIZACIONES!$I$215:$I$222)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B-4FA9-A110-4391C9CD186C}"/>
            </c:ext>
          </c:extLst>
        </c:ser>
        <c:ser>
          <c:idx val="3"/>
          <c:order val="3"/>
          <c:tx>
            <c:strRef>
              <c:f>INMUNIZACIONES!$J$212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INMUNIZACIONES!$J$213:$J$222</c15:sqref>
                  </c15:fullRef>
                </c:ext>
              </c:extLst>
              <c:f>(INMUNIZACIONES!$J$213,INMUNIZACIONES!$J$215:$J$222)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B-4FA9-A110-4391C9CD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INMUNIZACIONES!$E$212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INMUNIZACIONES!$A$213:$A$222</c15:sqref>
                  </c15:fullRef>
                </c:ext>
              </c:extLst>
              <c:f>(INMUNIZACIONES!$A$213,INMUNIZACIONES!$A$215:$A$222)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INMUNIZACIONES!$E$213:$E$222</c15:sqref>
                  </c15:fullRef>
                </c:ext>
              </c:extLst>
              <c:f>(INMUNIZACIONES!$E$213,INMUNIZACIONES!$E$215:$E$222)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B-4FA9-A110-4391C9CD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723490046872E-2"/>
          <c:y val="0.8769029334896245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INMUNIZACIONES!$V$229</c:f>
          <c:strCache>
            <c:ptCount val="1"/>
            <c:pt idx="0">
              <c:v>RED. MOYOBAMBA:  PORCENTAJE DE NIÑOS 1 AÑO VACUNADOS CON EL 1ER REFUERZO CON VACUNA DPT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72763214217388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INMUNIZACIONES!$H$230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INMUNIZACIONES!$H$231:$H$240</c15:sqref>
                  </c15:fullRef>
                </c:ext>
              </c:extLst>
              <c:f>(INMUNIZACIONES!$H$231,INMUNIZACIONES!$H$233:$H$240)</c:f>
              <c:numCache>
                <c:formatCode>0.00</c:formatCode>
                <c:ptCount val="9"/>
                <c:pt idx="0">
                  <c:v>63.1</c:v>
                </c:pt>
                <c:pt idx="1">
                  <c:v>57.2</c:v>
                </c:pt>
                <c:pt idx="2">
                  <c:v>70.099999999999994</c:v>
                </c:pt>
                <c:pt idx="3">
                  <c:v>42</c:v>
                </c:pt>
                <c:pt idx="4">
                  <c:v>76.7</c:v>
                </c:pt>
                <c:pt idx="5">
                  <c:v>86.1</c:v>
                </c:pt>
                <c:pt idx="6">
                  <c:v>84.9</c:v>
                </c:pt>
                <c:pt idx="7">
                  <c:v>61.2</c:v>
                </c:pt>
                <c:pt idx="8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4-484A-94A2-ABC8FE8ED371}"/>
            </c:ext>
          </c:extLst>
        </c:ser>
        <c:ser>
          <c:idx val="2"/>
          <c:order val="2"/>
          <c:tx>
            <c:strRef>
              <c:f>INMUNIZACIONES!$I$230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INMUNIZACIONES!$I$231:$I$240</c15:sqref>
                  </c15:fullRef>
                </c:ext>
              </c:extLst>
              <c:f>(INMUNIZACIONES!$I$231,INMUNIZACIONES!$I$233:$I$240)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4-484A-94A2-ABC8FE8ED371}"/>
            </c:ext>
          </c:extLst>
        </c:ser>
        <c:ser>
          <c:idx val="3"/>
          <c:order val="3"/>
          <c:tx>
            <c:strRef>
              <c:f>INMUNIZACIONES!$J$230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INMUNIZACIONES!$J$231:$J$240</c15:sqref>
                  </c15:fullRef>
                </c:ext>
              </c:extLst>
              <c:f>(INMUNIZACIONES!$J$231,INMUNIZACIONES!$J$233:$J$240)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44-484A-94A2-ABC8FE8ED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INMUNIZACIONES!$E$230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INMUNIZACIONES!$A$231:$A$240</c15:sqref>
                  </c15:fullRef>
                </c:ext>
              </c:extLst>
              <c:f>(INMUNIZACIONES!$A$231,INMUNIZACIONES!$A$233:$A$240)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INMUNIZACIONES!$E$231:$E$240</c15:sqref>
                  </c15:fullRef>
                </c:ext>
              </c:extLst>
              <c:f>(INMUNIZACIONES!$E$231,INMUNIZACIONES!$E$233:$E$240)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44-484A-94A2-ABC8FE8ED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96618507006E-2"/>
          <c:y val="0.87961155813330028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INMUNIZACIONES!$V$251</c:f>
          <c:strCache>
            <c:ptCount val="1"/>
            <c:pt idx="0">
              <c:v>RED. MOYOBAMBA:  PORCENTAJE DE NIÑOS 4 AÑOS VACUNADOS CON EL 2DO REFUERZO CON VACUNA ANTIPOLIO ORAL (APO)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279170564350492"/>
          <c:w val="0.92397598361388322"/>
          <c:h val="0.603103174836766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INMUNIZACIONES!$H$250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INMUNIZACIONES!$H$251:$H$260</c15:sqref>
                  </c15:fullRef>
                </c:ext>
              </c:extLst>
              <c:f>(INMUNIZACIONES!$H$251,INMUNIZACIONES!$H$253:$H$260)</c:f>
              <c:numCache>
                <c:formatCode>0.00</c:formatCode>
                <c:ptCount val="9"/>
                <c:pt idx="0">
                  <c:v>42.7</c:v>
                </c:pt>
                <c:pt idx="1">
                  <c:v>52.3</c:v>
                </c:pt>
                <c:pt idx="2">
                  <c:v>46.2</c:v>
                </c:pt>
                <c:pt idx="3">
                  <c:v>29.1</c:v>
                </c:pt>
                <c:pt idx="4">
                  <c:v>34.4</c:v>
                </c:pt>
                <c:pt idx="5">
                  <c:v>41.7</c:v>
                </c:pt>
                <c:pt idx="6">
                  <c:v>54.8</c:v>
                </c:pt>
                <c:pt idx="7">
                  <c:v>41</c:v>
                </c:pt>
                <c:pt idx="8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0-4460-83BE-873BF2B56CA4}"/>
            </c:ext>
          </c:extLst>
        </c:ser>
        <c:ser>
          <c:idx val="2"/>
          <c:order val="2"/>
          <c:tx>
            <c:strRef>
              <c:f>INMUNIZACIONES!$I$250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INMUNIZACIONES!$I$251:$I$260</c15:sqref>
                  </c15:fullRef>
                </c:ext>
              </c:extLst>
              <c:f>(INMUNIZACIONES!$I$251,INMUNIZACIONES!$I$253:$I$260)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0-4460-83BE-873BF2B56CA4}"/>
            </c:ext>
          </c:extLst>
        </c:ser>
        <c:ser>
          <c:idx val="3"/>
          <c:order val="3"/>
          <c:tx>
            <c:strRef>
              <c:f>INMUNIZACIONES!$J$250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INMUNIZACIONES!$J$251:$J$260</c15:sqref>
                  </c15:fullRef>
                </c:ext>
              </c:extLst>
              <c:f>(INMUNIZACIONES!$J$251,INMUNIZACIONES!$J$253:$J$260)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0-4460-83BE-873BF2B5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INMUNIZACIONES!$E$250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D10-4460-83BE-873BF2B56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INMUNIZACIONES!$A$251:$A$260</c15:sqref>
                  </c15:fullRef>
                </c:ext>
              </c:extLst>
              <c:f>(INMUNIZACIONES!$A$251,INMUNIZACIONES!$A$253:$A$260)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INMUNIZACIONES!$E$251:$E$260</c15:sqref>
                  </c15:fullRef>
                </c:ext>
              </c:extLst>
              <c:f>(INMUNIZACIONES!$E$251,INMUNIZACIONES!$E$253:$E$260)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10-4460-83BE-873BF2B5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912583604439E-2"/>
          <c:y val="0.87690293348962456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INMUNIZACIONES!$V$272</c:f>
          <c:strCache>
            <c:ptCount val="1"/>
            <c:pt idx="0">
              <c:v>RED. MOYOBAMBA:  PORCENTAJE DE NIÑOS 4 AÑOS VACUNADOS CON EL 2DO REFUERZO CON VACUNA DPT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653987902778606"/>
          <c:w val="0.92397598361388322"/>
          <c:h val="0.616646476193726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INMUNIZACIONES!$H$272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INMUNIZACIONES!$H$273:$H$282</c15:sqref>
                  </c15:fullRef>
                </c:ext>
              </c:extLst>
              <c:f>(INMUNIZACIONES!$H$273,INMUNIZACIONES!$H$275:$H$282)</c:f>
              <c:numCache>
                <c:formatCode>0.00</c:formatCode>
                <c:ptCount val="9"/>
                <c:pt idx="0">
                  <c:v>50.3</c:v>
                </c:pt>
                <c:pt idx="1">
                  <c:v>55.3</c:v>
                </c:pt>
                <c:pt idx="2">
                  <c:v>59.8</c:v>
                </c:pt>
                <c:pt idx="3">
                  <c:v>33.5</c:v>
                </c:pt>
                <c:pt idx="4">
                  <c:v>47.4</c:v>
                </c:pt>
                <c:pt idx="5">
                  <c:v>48.7</c:v>
                </c:pt>
                <c:pt idx="6">
                  <c:v>61.1</c:v>
                </c:pt>
                <c:pt idx="7">
                  <c:v>61.5</c:v>
                </c:pt>
                <c:pt idx="8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4-4635-8ABA-735A7EBC29CB}"/>
            </c:ext>
          </c:extLst>
        </c:ser>
        <c:ser>
          <c:idx val="2"/>
          <c:order val="2"/>
          <c:tx>
            <c:strRef>
              <c:f>INMUNIZACIONES!$I$272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INMUNIZACIONES!$I$273:$I$282</c15:sqref>
                  </c15:fullRef>
                </c:ext>
              </c:extLst>
              <c:f>(INMUNIZACIONES!$I$273,INMUNIZACIONES!$I$275:$I$282)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4-4635-8ABA-735A7EBC29CB}"/>
            </c:ext>
          </c:extLst>
        </c:ser>
        <c:ser>
          <c:idx val="3"/>
          <c:order val="3"/>
          <c:tx>
            <c:strRef>
              <c:f>INMUNIZACIONES!$J$272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INMUNIZACIONES!$J$273:$J$282</c15:sqref>
                  </c15:fullRef>
                </c:ext>
              </c:extLst>
              <c:f>(INMUNIZACIONES!$J$273,INMUNIZACIONES!$J$275:$J$282)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4-4635-8ABA-735A7EBC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INMUNIZACIONES!$E$272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964-4635-8ABA-735A7EBC2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INMUNIZACIONES!$A$273:$A$282</c15:sqref>
                  </c15:fullRef>
                </c:ext>
              </c:extLst>
              <c:f>(INMUNIZACIONES!$A$273,INMUNIZACIONES!$A$275:$A$282)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INMUNIZACIONES!$E$273:$E$282</c15:sqref>
                  </c15:fullRef>
                </c:ext>
              </c:extLst>
              <c:f>(INMUNIZACIONES!$E$273,INMUNIZACIONES!$E$275:$E$282)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4-4635-8ABA-735A7EBC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0254059823156E-2"/>
          <c:y val="0.8769028809814275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INMUNIZACIONES!$V$7</c:f>
          <c:strCache>
            <c:ptCount val="1"/>
            <c:pt idx="0">
              <c:v>RED. MOYOBAMBA:  PORCENTAJE DE NIÑAS Y NIÑOS RN DE PARTO INSTITUCIONAL VACUNADOS CON ANTI HEPATITIS B (HVB) ANTES DEL ALTA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71725892344459"/>
          <c:w val="0.92397598361388322"/>
          <c:h val="0.620409654788645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1.26</c:v>
                </c:pt>
                <c:pt idx="3">
                  <c:v>65.66</c:v>
                </c:pt>
                <c:pt idx="4">
                  <c:v>3.07</c:v>
                </c:pt>
                <c:pt idx="5">
                  <c:v>41.68</c:v>
                </c:pt>
                <c:pt idx="6">
                  <c:v>7.77</c:v>
                </c:pt>
                <c:pt idx="7">
                  <c:v>48.32</c:v>
                </c:pt>
                <c:pt idx="8">
                  <c:v>0</c:v>
                </c:pt>
                <c:pt idx="9">
                  <c:v>23.02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9-4813-8CC8-3B689863D6E6}"/>
            </c:ext>
          </c:extLst>
        </c:ser>
        <c:ser>
          <c:idx val="2"/>
          <c:order val="2"/>
          <c:tx>
            <c:strRef>
              <c:f>INMUNIZACIONES!$I$6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INMUNIZACIONES!$I$7:$I$16</c:f>
              <c:numCache>
                <c:formatCode>0.00</c:formatCode>
                <c:ptCount val="10"/>
                <c:pt idx="0">
                  <c:v>91.24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9-4813-8CC8-3B689863D6E6}"/>
            </c:ext>
          </c:extLst>
        </c:ser>
        <c:ser>
          <c:idx val="3"/>
          <c:order val="3"/>
          <c:tx>
            <c:strRef>
              <c:f>INMUNIZACIONES!$J$6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9-4813-8CC8-3B689863D6E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INMUNIZACIONES!$J$7:$J$16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9-4813-8CC8-3B689863D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INMUNIZACIONES!$E$6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INMUNIZACIONES!$E$7:$E$16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9-4813-8CC8-3B689863D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2782137577139E-2"/>
          <c:y val="0.8786993962403597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INMUNIZACIONES!$V$67</c:f>
          <c:strCache>
            <c:ptCount val="1"/>
            <c:pt idx="0">
              <c:v>RED. MOYOBAMBA:  PORCENTAJE DE NIÑOS &lt; 1 AÑOS  PROTEGIDOS CON VACUNA ANTIPOLIO INYECTABLE (IPV)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70523778435767"/>
          <c:w val="0.92397598361388322"/>
          <c:h val="0.632898463341822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INMUNIZACIONES!$H$69:$H$78</c15:sqref>
                  </c15:fullRef>
                </c:ext>
              </c:extLst>
              <c:f>(INMUNIZACIONES!$H$69,INMUNIZACIONES!$H$71:$H$78)</c:f>
              <c:numCache>
                <c:formatCode>0.00</c:formatCode>
                <c:ptCount val="9"/>
                <c:pt idx="0">
                  <c:v>71</c:v>
                </c:pt>
                <c:pt idx="1">
                  <c:v>79</c:v>
                </c:pt>
                <c:pt idx="2">
                  <c:v>61</c:v>
                </c:pt>
                <c:pt idx="3">
                  <c:v>54</c:v>
                </c:pt>
                <c:pt idx="4">
                  <c:v>74</c:v>
                </c:pt>
                <c:pt idx="5">
                  <c:v>70</c:v>
                </c:pt>
                <c:pt idx="6">
                  <c:v>65</c:v>
                </c:pt>
                <c:pt idx="7">
                  <c:v>62</c:v>
                </c:pt>
                <c:pt idx="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9-4E0B-B236-9562A81EC1EF}"/>
            </c:ext>
          </c:extLst>
        </c:ser>
        <c:ser>
          <c:idx val="2"/>
          <c:order val="2"/>
          <c:tx>
            <c:strRef>
              <c:f>INMUNIZACIONES!$I$68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INMUNIZACIONES!$I$69:$I$78</c15:sqref>
                  </c15:fullRef>
                </c:ext>
              </c:extLst>
              <c:f>(INMUNIZACIONES!$I$69,INMUNIZACIONES!$I$71:$I$78)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9-4E0B-B236-9562A81EC1EF}"/>
            </c:ext>
          </c:extLst>
        </c:ser>
        <c:ser>
          <c:idx val="3"/>
          <c:order val="3"/>
          <c:tx>
            <c:strRef>
              <c:f>INMUNIZACIONES!$J$68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9-4E0B-B236-9562A81EC1E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INMUNIZACIONES!$J$69:$J$78</c15:sqref>
                  </c15:fullRef>
                </c:ext>
              </c:extLst>
              <c:f>(INMUNIZACIONES!$J$69,INMUNIZACIONES!$J$71:$J$78)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E9-4E0B-B236-9562A81E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INMUNIZACIONES!$E$68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INMUNIZACIONES!$E$69:$E$78</c15:sqref>
                  </c15:fullRef>
                </c:ext>
              </c:extLst>
              <c:f>(INMUNIZACIONES!$E$69,INMUNIZACIONES!$E$71:$E$78)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9-4E0B-B236-9562A81E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69029072355316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DIT!$V$353</c:f>
          <c:strCache>
            <c:ptCount val="1"/>
            <c:pt idx="0">
              <c:v>RED. MOYOBAMBA:  PORCENTAJE NIÑOS 1 AÑO  PROTEGIDOS CON 3 DOSIS DE VACUNA ANTINEUMOCÓCICA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DIT!$H$353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DIT!$A$354:$A$363</c:f>
            </c:multiLvlStrRef>
          </c:cat>
          <c:val>
            <c:numRef>
              <c:f>DIT!$H$354:$H$363</c:f>
            </c:numRef>
          </c:val>
          <c:extLst>
            <c:ext xmlns:c16="http://schemas.microsoft.com/office/drawing/2014/chart" uri="{C3380CC4-5D6E-409C-BE32-E72D297353CC}">
              <c16:uniqueId val="{00000000-C684-498B-8C07-34DDEC2E1011}"/>
            </c:ext>
          </c:extLst>
        </c:ser>
        <c:ser>
          <c:idx val="2"/>
          <c:order val="2"/>
          <c:tx>
            <c:strRef>
              <c:f>DIT!$I$353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DIT!$A$354:$A$363</c:f>
            </c:multiLvlStrRef>
          </c:cat>
          <c:val>
            <c:numRef>
              <c:f>DIT!$I$354:$I$363</c:f>
            </c:numRef>
          </c:val>
          <c:extLst>
            <c:ext xmlns:c16="http://schemas.microsoft.com/office/drawing/2014/chart" uri="{C3380CC4-5D6E-409C-BE32-E72D297353CC}">
              <c16:uniqueId val="{00000001-C684-498B-8C07-34DDEC2E1011}"/>
            </c:ext>
          </c:extLst>
        </c:ser>
        <c:ser>
          <c:idx val="3"/>
          <c:order val="3"/>
          <c:tx>
            <c:strRef>
              <c:f>DIT!$J$353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DIT!$A$354:$A$363</c:f>
            </c:multiLvlStrRef>
          </c:cat>
          <c:val>
            <c:numRef>
              <c:f>DIT!$J$354:$J$363</c:f>
            </c:numRef>
          </c:val>
          <c:extLst>
            <c:ext xmlns:c16="http://schemas.microsoft.com/office/drawing/2014/chart" uri="{C3380CC4-5D6E-409C-BE32-E72D297353CC}">
              <c16:uniqueId val="{00000002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DIT!$E$353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DIT!$A$354:$A$363</c:f>
            </c:multiLvlStrRef>
          </c:cat>
          <c:val>
            <c:numRef>
              <c:f>DIT!$E$354:$E$363</c:f>
            </c:numRef>
          </c:val>
          <c:smooth val="0"/>
          <c:extLst>
            <c:ext xmlns:c16="http://schemas.microsoft.com/office/drawing/2014/chart" uri="{C3380CC4-5D6E-409C-BE32-E72D297353CC}">
              <c16:uniqueId val="{00000003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INMUNIZACIONES!$V$46</c:f>
          <c:strCache>
            <c:ptCount val="1"/>
            <c:pt idx="0">
              <c:v>RED. MOYOBAMBA:  PORCENTAJE NIÑO &lt; 1 AÑO PROTEGIDOS CON VACUNA PENTAVALENTE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299658688658922"/>
          <c:w val="0.92397598361388322"/>
          <c:h val="0.627481161546285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INMUNIZACIONES!$H$47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INMUNIZACIONES!$H$48:$H$57</c15:sqref>
                  </c15:fullRef>
                </c:ext>
              </c:extLst>
              <c:f>(INMUNIZACIONES!$H$48,INMUNIZACIONES!$H$50:$H$57)</c:f>
              <c:numCache>
                <c:formatCode>0.00</c:formatCode>
                <c:ptCount val="9"/>
                <c:pt idx="0">
                  <c:v>72</c:v>
                </c:pt>
                <c:pt idx="1">
                  <c:v>80</c:v>
                </c:pt>
                <c:pt idx="2">
                  <c:v>61</c:v>
                </c:pt>
                <c:pt idx="3">
                  <c:v>54</c:v>
                </c:pt>
                <c:pt idx="4">
                  <c:v>74</c:v>
                </c:pt>
                <c:pt idx="5">
                  <c:v>72</c:v>
                </c:pt>
                <c:pt idx="6">
                  <c:v>66</c:v>
                </c:pt>
                <c:pt idx="7">
                  <c:v>62</c:v>
                </c:pt>
                <c:pt idx="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C-4942-A4EC-53312AD87680}"/>
            </c:ext>
          </c:extLst>
        </c:ser>
        <c:ser>
          <c:idx val="2"/>
          <c:order val="2"/>
          <c:tx>
            <c:strRef>
              <c:f>INMUNIZACIONES!$I$47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INMUNIZACIONES!$I$48:$I$57</c15:sqref>
                  </c15:fullRef>
                </c:ext>
              </c:extLst>
              <c:f>(INMUNIZACIONES!$I$48,INMUNIZACIONES!$I$50:$I$57)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C-4942-A4EC-53312AD87680}"/>
            </c:ext>
          </c:extLst>
        </c:ser>
        <c:ser>
          <c:idx val="3"/>
          <c:order val="3"/>
          <c:tx>
            <c:strRef>
              <c:f>INMUNIZACIONES!$J$47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C-4942-A4EC-53312AD8768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INMUNIZACIONES!$J$48:$J$57</c15:sqref>
                  </c15:fullRef>
                </c:ext>
              </c:extLst>
              <c:f>(INMUNIZACIONES!$J$48,INMUNIZACIONES!$J$50:$J$57)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C-4942-A4EC-53312AD8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INMUNIZACIONES!$E$47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INMUNIZACIONES!$A$48:$A$57</c15:sqref>
                  </c15:fullRef>
                </c:ext>
              </c:extLst>
              <c:f>(INMUNIZACIONES!$A$48,INMUNIZACIONES!$A$50:$A$57)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INMUNIZACIONES!$E$48:$E$57</c15:sqref>
                  </c15:fullRef>
                </c:ext>
              </c:extLst>
              <c:f>(INMUNIZACIONES!$E$48,INMUNIZACIONES!$E$50:$E$57)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C-4942-A4EC-53312AD8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41942563377631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INMUNIZACIONES!$V$294</c:f>
          <c:strCache>
            <c:ptCount val="1"/>
            <c:pt idx="0">
              <c:v>RED. MOYOBAMBA:  PORCENTAJE DE NIÑOS  VACUNADOS CON DOSIS UNICA DE VACUNA CONTRA VPH EN EL 5TO GRADO DE PRIMARIA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24856873332554"/>
          <c:w val="0.92397598361388322"/>
          <c:h val="0.616646607711894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INMUNIZACIONES!$H$293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INMUNIZACIONES!$H$294:$H$303</c15:sqref>
                  </c15:fullRef>
                </c:ext>
              </c:extLst>
              <c:f>(INMUNIZACIONES!$H$294,INMUNIZACIONES!$H$296:$H$303)</c:f>
              <c:numCache>
                <c:formatCode>0.00</c:formatCode>
                <c:ptCount val="9"/>
                <c:pt idx="0">
                  <c:v>82.1</c:v>
                </c:pt>
                <c:pt idx="1">
                  <c:v>82.5</c:v>
                </c:pt>
                <c:pt idx="2">
                  <c:v>87</c:v>
                </c:pt>
                <c:pt idx="3">
                  <c:v>57.4</c:v>
                </c:pt>
                <c:pt idx="4">
                  <c:v>81.8</c:v>
                </c:pt>
                <c:pt idx="5">
                  <c:v>0</c:v>
                </c:pt>
                <c:pt idx="6">
                  <c:v>0</c:v>
                </c:pt>
                <c:pt idx="7">
                  <c:v>89.4</c:v>
                </c:pt>
                <c:pt idx="8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6-4F79-9E92-958129663AC8}"/>
            </c:ext>
          </c:extLst>
        </c:ser>
        <c:ser>
          <c:idx val="2"/>
          <c:order val="2"/>
          <c:tx>
            <c:strRef>
              <c:f>INMUNIZACIONES!$I$293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INMUNIZACIONES!$I$294:$I$303</c15:sqref>
                  </c15:fullRef>
                </c:ext>
              </c:extLst>
              <c:f>(INMUNIZACIONES!$I$294,INMUNIZACIONES!$I$296:$I$303)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98.7</c:v>
                </c:pt>
                <c:pt idx="6">
                  <c:v>91.7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6-4F79-9E92-958129663AC8}"/>
            </c:ext>
          </c:extLst>
        </c:ser>
        <c:ser>
          <c:idx val="3"/>
          <c:order val="3"/>
          <c:tx>
            <c:strRef>
              <c:f>INMUNIZACIONES!$J$293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INMUNIZACIONES!$J$294:$J$303</c15:sqref>
                  </c15:fullRef>
                </c:ext>
              </c:extLst>
              <c:f>(INMUNIZACIONES!$J$294,INMUNIZACIONES!$J$296:$J$303)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6-4F79-9E92-958129663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INMUNIZACIONES!$E$293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A86-4F79-9E92-958129663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INMUNIZACIONES!$A$294:$A$303</c15:sqref>
                  </c15:fullRef>
                </c:ext>
              </c:extLst>
              <c:f>(INMUNIZACIONES!$A$294,INMUNIZACIONES!$A$296:$A$303)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INMUNIZACIONES!$E$294:$E$303</c15:sqref>
                  </c15:fullRef>
                </c:ext>
              </c:extLst>
              <c:f>(INMUNIZACIONES!$E$294,INMUNIZACIONES!$E$296:$E$303)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86-4F79-9E92-958129663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036619852251E-2"/>
          <c:y val="0.8823201588336502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INMUNIZACIONES!$V$315</c:f>
          <c:strCache>
            <c:ptCount val="1"/>
            <c:pt idx="0">
              <c:v>RED. MOYOBAMBA:  PORCENTAJE  DE GESTANTES VACUNADAS CON 1 DOSIS DE VACUNA dTpa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01516887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INMUNIZACIONES!$H$314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INMUNIZACIONES!$H$315:$H$324</c15:sqref>
                  </c15:fullRef>
                </c:ext>
              </c:extLst>
              <c:f>(INMUNIZACIONES!$H$315,INMUNIZACIONES!$H$317:$H$324)</c:f>
              <c:numCache>
                <c:formatCode>0.00</c:formatCode>
                <c:ptCount val="9"/>
                <c:pt idx="0">
                  <c:v>67.2</c:v>
                </c:pt>
                <c:pt idx="1">
                  <c:v>0</c:v>
                </c:pt>
                <c:pt idx="2">
                  <c:v>89.2</c:v>
                </c:pt>
                <c:pt idx="3">
                  <c:v>42.7</c:v>
                </c:pt>
                <c:pt idx="4">
                  <c:v>52.9</c:v>
                </c:pt>
                <c:pt idx="5">
                  <c:v>0</c:v>
                </c:pt>
                <c:pt idx="6">
                  <c:v>89.7</c:v>
                </c:pt>
                <c:pt idx="7">
                  <c:v>59.3</c:v>
                </c:pt>
                <c:pt idx="8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18E-BC38-83BA660AF89E}"/>
            </c:ext>
          </c:extLst>
        </c:ser>
        <c:ser>
          <c:idx val="2"/>
          <c:order val="2"/>
          <c:tx>
            <c:strRef>
              <c:f>INMUNIZACIONES!$I$314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INMUNIZACIONES!$I$315:$I$324</c15:sqref>
                  </c15:fullRef>
                </c:ext>
              </c:extLst>
              <c:f>(INMUNIZACIONES!$I$315,INMUNIZACIONES!$I$317:$I$324)</c:f>
              <c:numCache>
                <c:formatCode>0.00</c:formatCode>
                <c:ptCount val="9"/>
                <c:pt idx="0">
                  <c:v>0</c:v>
                </c:pt>
                <c:pt idx="1">
                  <c:v>96.7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18E-BC38-83BA660AF89E}"/>
            </c:ext>
          </c:extLst>
        </c:ser>
        <c:ser>
          <c:idx val="3"/>
          <c:order val="3"/>
          <c:tx>
            <c:strRef>
              <c:f>INMUNIZACIONES!$J$314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INMUNIZACIONES!$J$315:$J$324</c15:sqref>
                  </c15:fullRef>
                </c:ext>
              </c:extLst>
              <c:f>(INMUNIZACIONES!$J$315,INMUNIZACIONES!$J$317:$J$324)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115.1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C-418E-BC38-83BA660A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52C-418E-BC38-83BA660AF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INMUNIZACIONES!$A$315:$A$324</c15:sqref>
                  </c15:fullRef>
                </c:ext>
              </c:extLst>
              <c:f>(INMUNIZACIONES!$A$315,INMUNIZACIONES!$A$317:$A$324)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INMUNIZACIONES!$E$315:$E$324</c15:sqref>
                  </c15:fullRef>
                </c:ext>
              </c:extLst>
              <c:f>(INMUNIZACIONES!$E$315,INMUNIZACIONES!$E$317:$E$324)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2C-418E-BC38-83BA660A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INMUNIZACIONES!$V$332</c:f>
          <c:strCache>
            <c:ptCount val="1"/>
            <c:pt idx="0">
              <c:v>RED. MOYOBAMBA:  PORCENTAJE DE VACUNADOS CON 1 DOSIS CON VACUNA CONTRA LA INFLUENZA, EN LA POBLACIÓN &gt;= 60 AÑOS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62108017348E-2"/>
          <c:y val="0.15216204820163631"/>
          <c:w val="0.92397598361388322"/>
          <c:h val="0.6464417802967530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INMUNIZACIONES!$H$331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INMUNIZACIONES!$H$332:$H$341</c15:sqref>
                  </c15:fullRef>
                </c:ext>
              </c:extLst>
              <c:f>(INMUNIZACIONES!$H$332,INMUNIZACIONES!$H$334:$H$341)</c:f>
              <c:numCache>
                <c:formatCode>0.00</c:formatCode>
                <c:ptCount val="9"/>
                <c:pt idx="0">
                  <c:v>44.8</c:v>
                </c:pt>
                <c:pt idx="1">
                  <c:v>39.700000000000003</c:v>
                </c:pt>
                <c:pt idx="2">
                  <c:v>0</c:v>
                </c:pt>
                <c:pt idx="3">
                  <c:v>34.200000000000003</c:v>
                </c:pt>
                <c:pt idx="4">
                  <c:v>39.9</c:v>
                </c:pt>
                <c:pt idx="5">
                  <c:v>36.1</c:v>
                </c:pt>
                <c:pt idx="6">
                  <c:v>57.5</c:v>
                </c:pt>
                <c:pt idx="7">
                  <c:v>0</c:v>
                </c:pt>
                <c:pt idx="8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8-4EE2-B04B-CD9314AA5D62}"/>
            </c:ext>
          </c:extLst>
        </c:ser>
        <c:ser>
          <c:idx val="2"/>
          <c:order val="2"/>
          <c:tx>
            <c:strRef>
              <c:f>INMUNIZACIONES!$I$331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INMUNIZACIONES!$I$332:$I$341</c15:sqref>
                  </c15:fullRef>
                </c:ext>
              </c:extLst>
              <c:f>(INMUNIZACIONES!$I$332,INMUNIZACIONES!$I$334:$I$341)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92.4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8-4EE2-B04B-CD9314AA5D62}"/>
            </c:ext>
          </c:extLst>
        </c:ser>
        <c:ser>
          <c:idx val="3"/>
          <c:order val="3"/>
          <c:tx>
            <c:strRef>
              <c:f>INMUNIZACIONES!$J$331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INMUNIZACIONES!$J$332:$J$341</c15:sqref>
                  </c15:fullRef>
                </c:ext>
              </c:extLst>
              <c:f>(INMUNIZACIONES!$J$332,INMUNIZACIONES!$J$334:$J$341)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104.1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8-4EE2-B04B-CD9314A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INMUNIZACIONES!$E$331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778-4EE2-B04B-CD9314AA5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INMUNIZACIONES!$A$332:$A$341</c15:sqref>
                  </c15:fullRef>
                </c:ext>
              </c:extLst>
              <c:f>(INMUNIZACIONES!$A$332,INMUNIZACIONES!$A$334:$A$341)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INMUNIZACIONES!$E$332:$E$341</c15:sqref>
                  </c15:fullRef>
                </c:ext>
              </c:extLst>
              <c:f>(INMUNIZACIONES!$E$332,INMUNIZACIONES!$E$334:$E$341)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78-4EE2-B04B-CD9314A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036619852251E-2"/>
          <c:y val="0.8796115067804812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INMUNIZACIONES!$V$352</c:f>
          <c:strCache>
            <c:ptCount val="1"/>
            <c:pt idx="0">
              <c:v>RED. MOYOBAMBA:  PORCENTAJE DE VACUNADOS CON 1 DOSIS CON VACUNA CONTRA NEUMOCOCO, EN LA POBLACIÓN &gt;= 60 AÑOS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INMUNIZACIONES!$H$352:$H$361</c15:sqref>
                  </c15:fullRef>
                </c:ext>
              </c:extLst>
              <c:f>(INMUNIZACIONES!$H$352,INMUNIZACIONES!$H$354:$H$361)</c:f>
              <c:numCache>
                <c:formatCode>0.00</c:formatCode>
                <c:ptCount val="9"/>
                <c:pt idx="0">
                  <c:v>26.8</c:v>
                </c:pt>
                <c:pt idx="1">
                  <c:v>23.2</c:v>
                </c:pt>
                <c:pt idx="2">
                  <c:v>81.3</c:v>
                </c:pt>
                <c:pt idx="3">
                  <c:v>21.6</c:v>
                </c:pt>
                <c:pt idx="4">
                  <c:v>11.9</c:v>
                </c:pt>
                <c:pt idx="5">
                  <c:v>28.5</c:v>
                </c:pt>
                <c:pt idx="6">
                  <c:v>76.8</c:v>
                </c:pt>
                <c:pt idx="7">
                  <c:v>32.9</c:v>
                </c:pt>
                <c:pt idx="8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D-4C27-8F41-B046DC65C064}"/>
            </c:ext>
          </c:extLst>
        </c:ser>
        <c:ser>
          <c:idx val="2"/>
          <c:order val="2"/>
          <c:tx>
            <c:strRef>
              <c:f>INMUNIZACIONES!$I$351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INMUNIZACIONES!$I$352:$I$361</c15:sqref>
                  </c15:fullRef>
                </c:ext>
              </c:extLst>
              <c:f>(INMUNIZACIONES!$I$352,INMUNIZACIONES!$I$354:$I$361)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D-4C27-8F41-B046DC65C064}"/>
            </c:ext>
          </c:extLst>
        </c:ser>
        <c:ser>
          <c:idx val="3"/>
          <c:order val="3"/>
          <c:tx>
            <c:strRef>
              <c:f>INMUNIZACIONES!$J$351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INMUNIZACIONES!$J$352:$J$361</c15:sqref>
                  </c15:fullRef>
                </c:ext>
              </c:extLst>
              <c:f>(INMUNIZACIONES!$J$352,INMUNIZACIONES!$J$354:$J$361)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0D-4C27-8F41-B046DC65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INMUNIZACIONES!$E$351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C0D-4C27-8F41-B046DC65C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INMUNIZACIONES!$A$352:$A$361</c15:sqref>
                  </c15:fullRef>
                </c:ext>
              </c:extLst>
              <c:f>(INMUNIZACIONES!$A$352,INMUNIZACIONES!$A$354:$A$361)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INMUNIZACIONES!$E$352:$E$361</c15:sqref>
                  </c15:fullRef>
                </c:ext>
              </c:extLst>
              <c:f>(INMUNIZACIONES!$E$352,INMUNIZACIONES!$E$354:$E$361)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0D-4C27-8F41-B046DC65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INMUNIZACIONES!$V$27</c:f>
          <c:strCache>
            <c:ptCount val="1"/>
            <c:pt idx="0">
              <c:v>RED. MOYOBAMBA:  PORCENTAJE DE NIÑAS Y NIÑOS RN DE PARTO INSTITUCIONAL VACUNADOS CON BCG ANTES DEL ALTA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235319998981997"/>
          <c:w val="0.92397598361388322"/>
          <c:h val="0.609220958877578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INMUNIZACIONES!$H$27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0.69</c:v>
                </c:pt>
                <c:pt idx="3">
                  <c:v>65.66</c:v>
                </c:pt>
                <c:pt idx="4">
                  <c:v>3.07</c:v>
                </c:pt>
                <c:pt idx="5">
                  <c:v>41.68</c:v>
                </c:pt>
                <c:pt idx="6">
                  <c:v>7.77</c:v>
                </c:pt>
                <c:pt idx="7">
                  <c:v>47.65</c:v>
                </c:pt>
                <c:pt idx="8">
                  <c:v>0</c:v>
                </c:pt>
                <c:pt idx="9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6-4233-B719-4FBC3CC93BD2}"/>
            </c:ext>
          </c:extLst>
        </c:ser>
        <c:ser>
          <c:idx val="2"/>
          <c:order val="2"/>
          <c:tx>
            <c:strRef>
              <c:f>INMUNIZACIONES!$I$27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INMUNIZACIONES!$I$28:$I$37</c:f>
              <c:numCache>
                <c:formatCode>0.00</c:formatCode>
                <c:ptCount val="10"/>
                <c:pt idx="0">
                  <c:v>90.88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6-4233-B719-4FBC3CC93BD2}"/>
            </c:ext>
          </c:extLst>
        </c:ser>
        <c:ser>
          <c:idx val="3"/>
          <c:order val="3"/>
          <c:tx>
            <c:strRef>
              <c:f>INMUNIZACIONES!$J$27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6-4233-B719-4FBC3CC93B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INMUNIZACIONES!$J$28:$J$37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6-4233-B719-4FBC3CC93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INMUNIZACIONES!$E$27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INMUNIZACIONES!$E$28:$E$37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A6-4233-B719-4FBC3CC93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83038063247943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INMUNIZACIONES!$V$130</c:f>
          <c:strCache>
            <c:ptCount val="1"/>
            <c:pt idx="0">
              <c:v>RED. MOYOBAMBA:  PORCENTAJE DE  NIÑOS &lt; 1 AÑO VACUNADOS CON VACUNA INFLUENZA (2º DOSIS)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28793598882074"/>
          <c:w val="0.92397598361388322"/>
          <c:h val="0.638315765137359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INMUNIZACIONES!$H$130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INMUNIZACIONES!$H$131:$H$140</c15:sqref>
                  </c15:fullRef>
                </c:ext>
              </c:extLst>
              <c:f>(INMUNIZACIONES!$H$131,INMUNIZACIONES!$H$133:$H$140)</c:f>
              <c:numCache>
                <c:formatCode>0.00</c:formatCode>
                <c:ptCount val="9"/>
                <c:pt idx="0">
                  <c:v>48.96</c:v>
                </c:pt>
                <c:pt idx="1">
                  <c:v>54.47</c:v>
                </c:pt>
                <c:pt idx="2">
                  <c:v>42.42</c:v>
                </c:pt>
                <c:pt idx="3">
                  <c:v>41.72</c:v>
                </c:pt>
                <c:pt idx="4">
                  <c:v>53.68</c:v>
                </c:pt>
                <c:pt idx="5">
                  <c:v>35.75</c:v>
                </c:pt>
                <c:pt idx="6">
                  <c:v>47.65</c:v>
                </c:pt>
                <c:pt idx="7">
                  <c:v>45.61</c:v>
                </c:pt>
                <c:pt idx="8">
                  <c:v>33.81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2E6-B7AE-C1CEE22CAC48}"/>
            </c:ext>
          </c:extLst>
        </c:ser>
        <c:ser>
          <c:idx val="2"/>
          <c:order val="2"/>
          <c:tx>
            <c:strRef>
              <c:f>INMUNIZACIONES!$I$130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INMUNIZACIONES!$I$131:$I$140</c15:sqref>
                  </c15:fullRef>
                </c:ext>
              </c:extLst>
              <c:f>(INMUNIZACIONES!$I$131,INMUNIZACIONES!$I$133:$I$140)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2E6-B7AE-C1CEE22CAC48}"/>
            </c:ext>
          </c:extLst>
        </c:ser>
        <c:ser>
          <c:idx val="3"/>
          <c:order val="3"/>
          <c:tx>
            <c:strRef>
              <c:f>INMUNIZACIONES!$J$130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INMUNIZACIONES!$J$131:$J$140</c15:sqref>
                  </c15:fullRef>
                </c:ext>
              </c:extLst>
              <c:f>(INMUNIZACIONES!$J$131,INMUNIZACIONES!$J$133:$J$140)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9-42E6-B7AE-C1CEE22C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INMUNIZACIONES!$E$130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INMUNIZACIONES!$E$131:$E$140</c15:sqref>
                  </c15:fullRef>
                </c:ext>
              </c:extLst>
              <c:f>(INMUNIZACIONES!$E$131,INMUNIZACIONES!$E$133:$E$140)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89-42E6-B7AE-C1CEE22C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4348902226902886E-2"/>
          <c:y val="0.87690290723553166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NUTRICION!$V$7</c:f>
          <c:strCache>
            <c:ptCount val="1"/>
            <c:pt idx="0">
              <c:v>RED. MOYOBAMBA:  PORCENTAJE DE NIÑOS  MENORES DE 5 AÑOS  DE EDAD CON DCI (PATRÓN DE  REFERENCIA  OMS).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404279850971"/>
          <c:w val="0.92397598361388322"/>
          <c:h val="0.630910823531436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NUTRICION!$H$6</c:f>
              <c:strCache>
                <c:ptCount val="1"/>
                <c:pt idx="0">
                  <c:v>DEFICIENTE &gt; 8.1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4C38-ABDA-9C83DAAF7437}"/>
            </c:ext>
          </c:extLst>
        </c:ser>
        <c:ser>
          <c:idx val="2"/>
          <c:order val="1"/>
          <c:tx>
            <c:strRef>
              <c:f>NUTRICION!$I$6</c:f>
              <c:strCache>
                <c:ptCount val="1"/>
                <c:pt idx="0">
                  <c:v>PROCESO &gt; 6.4  -  &lt;= 8.1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4C38-ABDA-9C83DAAF7437}"/>
            </c:ext>
          </c:extLst>
        </c:ser>
        <c:ser>
          <c:idx val="3"/>
          <c:order val="2"/>
          <c:tx>
            <c:strRef>
              <c:f>NUTRICION!$J$6</c:f>
              <c:strCache>
                <c:ptCount val="1"/>
                <c:pt idx="0">
                  <c:v>OPTIMO &lt;= 6.4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E-4C38-ABDA-9C83DAAF743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NUTRICION!$J$7:$J$16</c:f>
              <c:numCache>
                <c:formatCode>0</c:formatCode>
                <c:ptCount val="10"/>
                <c:pt idx="0">
                  <c:v>0.15342185530857883</c:v>
                </c:pt>
                <c:pt idx="1">
                  <c:v>0</c:v>
                </c:pt>
                <c:pt idx="2">
                  <c:v>0.10590549195622573</c:v>
                </c:pt>
                <c:pt idx="3">
                  <c:v>0</c:v>
                </c:pt>
                <c:pt idx="4">
                  <c:v>0.46168051708217911</c:v>
                </c:pt>
                <c:pt idx="5">
                  <c:v>0.27394672208577364</c:v>
                </c:pt>
                <c:pt idx="6">
                  <c:v>0</c:v>
                </c:pt>
                <c:pt idx="7">
                  <c:v>0</c:v>
                </c:pt>
                <c:pt idx="8">
                  <c:v>0.24592683676606208</c:v>
                </c:pt>
                <c:pt idx="9">
                  <c:v>0.28068384792038786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0E-4C38-ABDA-9C83DAAF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9688"/>
        <c:axId val="500660080"/>
      </c:barChart>
      <c:catAx>
        <c:axId val="5006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0080"/>
        <c:crosses val="autoZero"/>
        <c:auto val="1"/>
        <c:lblAlgn val="ctr"/>
        <c:lblOffset val="1"/>
        <c:noMultiLvlLbl val="0"/>
      </c:catAx>
      <c:valAx>
        <c:axId val="5006600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96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4065312581E-2"/>
          <c:y val="0.88070474707233748"/>
          <c:w val="0.9415139425354195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</c:f>
          <c:strCache>
            <c:ptCount val="1"/>
            <c:pt idx="0">
              <c:v>RED. MOYOBAMBA:  PORCENTAJE DE NIÑOS DE 6 A 35 MESES  DE EDAD CON AMENIA (PATRÓN DE  REFERENCIA  OMS).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72339290477461"/>
          <c:w val="0.92397598361388322"/>
          <c:h val="0.6199831783099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NUTRICION!$H$25</c:f>
              <c:strCache>
                <c:ptCount val="1"/>
                <c:pt idx="0">
                  <c:v>DEFICIENTE &gt; 23.8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5-4DC5-A284-D79EDA46EEE1}"/>
            </c:ext>
          </c:extLst>
        </c:ser>
        <c:ser>
          <c:idx val="2"/>
          <c:order val="1"/>
          <c:tx>
            <c:strRef>
              <c:f>NUTRICION!$I$25</c:f>
              <c:strCache>
                <c:ptCount val="1"/>
                <c:pt idx="0">
                  <c:v>PROCESO &gt; 19  -  &lt;=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5-4DC5-A284-D79EDA46EEE1}"/>
            </c:ext>
          </c:extLst>
        </c:ser>
        <c:ser>
          <c:idx val="3"/>
          <c:order val="2"/>
          <c:tx>
            <c:strRef>
              <c:f>NUTRICION!$J$25</c:f>
              <c:strCache>
                <c:ptCount val="1"/>
                <c:pt idx="0">
                  <c:v>OPTIMO &lt;= 19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NUTRICION!$J$26:$J$35</c:f>
              <c:numCache>
                <c:formatCode>0</c:formatCode>
                <c:ptCount val="10"/>
                <c:pt idx="0">
                  <c:v>0.96684431448379948</c:v>
                </c:pt>
                <c:pt idx="1">
                  <c:v>0.47554347826086957</c:v>
                </c:pt>
                <c:pt idx="2">
                  <c:v>1.0807960985896929</c:v>
                </c:pt>
                <c:pt idx="3">
                  <c:v>0.93870789618995032</c:v>
                </c:pt>
                <c:pt idx="4">
                  <c:v>2.0321761219305672</c:v>
                </c:pt>
                <c:pt idx="5">
                  <c:v>0.41262406601985058</c:v>
                </c:pt>
                <c:pt idx="6">
                  <c:v>0.97916143610343964</c:v>
                </c:pt>
                <c:pt idx="7">
                  <c:v>6.7159167226326394E-2</c:v>
                </c:pt>
                <c:pt idx="8">
                  <c:v>2.1808268968650615</c:v>
                </c:pt>
                <c:pt idx="9">
                  <c:v>1.3880855986119145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5-4DC5-A284-D79EDA4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3216"/>
        <c:axId val="500663608"/>
      </c:barChart>
      <c:catAx>
        <c:axId val="500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608"/>
        <c:crosses val="autoZero"/>
        <c:auto val="1"/>
        <c:lblAlgn val="ctr"/>
        <c:lblOffset val="1"/>
        <c:noMultiLvlLbl val="0"/>
      </c:catAx>
      <c:valAx>
        <c:axId val="5006636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2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6966297202E-2"/>
          <c:y val="0.8834366583777179"/>
          <c:w val="0.93947612317542961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NUTRICION!$V$44</c:f>
          <c:strCache>
            <c:ptCount val="1"/>
            <c:pt idx="0">
              <c:v>RED. MOYOBAMBA:  PORCENTAJE DE NIÑOS DE 4 MESES QUE  INICIAN SUMPLEMENTACIÓN CON HIERRO EN GOTAS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02003347534672"/>
          <c:w val="0.92397598361388322"/>
          <c:h val="0.611922008693243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NUTRICION!$H$45:$H$54</c15:sqref>
                  </c15:fullRef>
                </c:ext>
              </c:extLst>
              <c:f>(NUTRICION!$H$45,NUTRICION!$H$47:$H$54)</c:f>
              <c:numCache>
                <c:formatCode>0.00</c:formatCode>
                <c:ptCount val="9"/>
                <c:pt idx="0">
                  <c:v>74.099999999999994</c:v>
                </c:pt>
                <c:pt idx="1">
                  <c:v>77.3</c:v>
                </c:pt>
                <c:pt idx="2">
                  <c:v>53.5</c:v>
                </c:pt>
                <c:pt idx="3">
                  <c:v>53.4</c:v>
                </c:pt>
                <c:pt idx="4">
                  <c:v>77.7</c:v>
                </c:pt>
                <c:pt idx="5">
                  <c:v>65.8</c:v>
                </c:pt>
                <c:pt idx="6">
                  <c:v>70.5</c:v>
                </c:pt>
                <c:pt idx="7">
                  <c:v>55.3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0-4C14-A19E-B064258346CD}"/>
            </c:ext>
          </c:extLst>
        </c:ser>
        <c:ser>
          <c:idx val="2"/>
          <c:order val="2"/>
          <c:tx>
            <c:strRef>
              <c:f>NUTRICION!$I$44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NUTRICION!$I$45:$I$54</c15:sqref>
                  </c15:fullRef>
                </c:ext>
              </c:extLst>
              <c:f>(NUTRICION!$I$45,NUTRICION!$I$47:$I$54)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0-4C14-A19E-B064258346CD}"/>
            </c:ext>
          </c:extLst>
        </c:ser>
        <c:ser>
          <c:idx val="3"/>
          <c:order val="3"/>
          <c:tx>
            <c:strRef>
              <c:f>NUTRICION!$J$44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0-4C14-A19E-B064258346C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NUTRICION!$J$45:$J$54</c15:sqref>
                  </c15:fullRef>
                </c:ext>
              </c:extLst>
              <c:f>(NUTRICION!$J$45,NUTRICION!$J$47:$J$54)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4392"/>
        <c:axId val="500664784"/>
      </c:barChart>
      <c:lineChart>
        <c:grouping val="standard"/>
        <c:varyColors val="0"/>
        <c:ser>
          <c:idx val="0"/>
          <c:order val="0"/>
          <c:tx>
            <c:strRef>
              <c:f>NUTRICION!$E$44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NUTRICION!$E$45:$E$54</c15:sqref>
                  </c15:fullRef>
                </c:ext>
              </c:extLst>
              <c:f>(NUTRICION!$E$45,NUTRICION!$E$47:$E$54)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4392"/>
        <c:axId val="500664784"/>
      </c:lineChart>
      <c:catAx>
        <c:axId val="50066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784"/>
        <c:crosses val="autoZero"/>
        <c:auto val="1"/>
        <c:lblAlgn val="ctr"/>
        <c:lblOffset val="1"/>
        <c:noMultiLvlLbl val="0"/>
      </c:catAx>
      <c:valAx>
        <c:axId val="5006647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3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69037189605704E-2"/>
          <c:y val="0.88370582649941221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DIT!$V$374</c:f>
          <c:strCache>
            <c:ptCount val="1"/>
            <c:pt idx="0">
              <c:v>RED. MOYOBAMBA:  PORCENTAJE DE NIÑOS 1 AÑO VACUNADOS CON 1 DOSIS DE VACUNA SPR  - POR MICROREDES :   ENERO - DICIEMBRE 2024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DIT!$H$374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DIT!$A$375:$A$383</c:f>
            </c:multiLvlStrRef>
          </c:cat>
          <c:val>
            <c:numRef>
              <c:f>DIT!$H$375:$H$384</c:f>
            </c:numRef>
          </c:val>
          <c:extLst>
            <c:ext xmlns:c16="http://schemas.microsoft.com/office/drawing/2014/chart" uri="{C3380CC4-5D6E-409C-BE32-E72D297353CC}">
              <c16:uniqueId val="{00000000-7427-4255-86AD-9370F680AFDE}"/>
            </c:ext>
          </c:extLst>
        </c:ser>
        <c:ser>
          <c:idx val="2"/>
          <c:order val="2"/>
          <c:tx>
            <c:strRef>
              <c:f>DIT!$I$374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DIT!$A$375:$A$383</c:f>
            </c:multiLvlStrRef>
          </c:cat>
          <c:val>
            <c:numRef>
              <c:f>DIT!$I$375:$I$384</c:f>
            </c:numRef>
          </c:val>
          <c:extLst>
            <c:ext xmlns:c16="http://schemas.microsoft.com/office/drawing/2014/chart" uri="{C3380CC4-5D6E-409C-BE32-E72D297353CC}">
              <c16:uniqueId val="{00000001-7427-4255-86AD-9370F680AFDE}"/>
            </c:ext>
          </c:extLst>
        </c:ser>
        <c:ser>
          <c:idx val="3"/>
          <c:order val="3"/>
          <c:tx>
            <c:strRef>
              <c:f>DIT!$J$374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7-4255-86AD-9370F680AFD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DIT!$A$375:$A$383</c:f>
            </c:multiLvlStrRef>
          </c:cat>
          <c:val>
            <c:numRef>
              <c:f>DIT!$J$375:$J$384</c:f>
            </c:numRef>
          </c:val>
          <c:extLst>
            <c:ext xmlns:c16="http://schemas.microsoft.com/office/drawing/2014/chart" uri="{C3380CC4-5D6E-409C-BE32-E72D297353CC}">
              <c16:uniqueId val="{00000003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DIT!$E$374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DIT!$A$375:$A$384</c:f>
            </c:multiLvlStrRef>
          </c:cat>
          <c:val>
            <c:numRef>
              <c:f>DIT!$E$375:$E$384</c:f>
            </c:numRef>
          </c:val>
          <c:smooth val="0"/>
          <c:extLst>
            <c:ext xmlns:c16="http://schemas.microsoft.com/office/drawing/2014/chart" uri="{C3380CC4-5D6E-409C-BE32-E72D297353CC}">
              <c16:uniqueId val="{00000004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NUTRICION!$V$84</c:f>
          <c:strCache>
            <c:ptCount val="1"/>
            <c:pt idx="0">
              <c:v>RED. MOYOBAMBA:  PORCENTAJE DE NIÑAS/NIÑOS  DE 24 MESES DE EDAD  QUE RECIBIERON SUPLEMENTACION PREVENTIVA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1563163400979465"/>
          <c:w val="0.92397598361388322"/>
          <c:h val="0.58353521402743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NUTRICION!$H$84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NUTRICION!$H$85:$H$94</c15:sqref>
                  </c15:fullRef>
                </c:ext>
              </c:extLst>
              <c:f>(NUTRICION!$H$85,NUTRICION!$H$87:$H$94)</c:f>
              <c:numCache>
                <c:formatCode>0.00</c:formatCode>
                <c:ptCount val="9"/>
                <c:pt idx="0">
                  <c:v>27</c:v>
                </c:pt>
                <c:pt idx="1">
                  <c:v>23.7</c:v>
                </c:pt>
                <c:pt idx="2">
                  <c:v>0</c:v>
                </c:pt>
                <c:pt idx="3">
                  <c:v>18.100000000000001</c:v>
                </c:pt>
                <c:pt idx="4">
                  <c:v>29.9</c:v>
                </c:pt>
                <c:pt idx="5">
                  <c:v>37.4</c:v>
                </c:pt>
                <c:pt idx="6">
                  <c:v>21.4</c:v>
                </c:pt>
                <c:pt idx="7">
                  <c:v>37.200000000000003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4-4B08-9354-6DDA4B5A950A}"/>
            </c:ext>
          </c:extLst>
        </c:ser>
        <c:ser>
          <c:idx val="2"/>
          <c:order val="2"/>
          <c:tx>
            <c:strRef>
              <c:f>NUTRICION!$I$84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NUTRICION!$I$85:$I$94</c15:sqref>
                  </c15:fullRef>
                </c:ext>
              </c:extLst>
              <c:f>(NUTRICION!$I$85,NUTRICION!$I$87:$I$94)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94.2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4-4B08-9354-6DDA4B5A950A}"/>
            </c:ext>
          </c:extLst>
        </c:ser>
        <c:ser>
          <c:idx val="3"/>
          <c:order val="3"/>
          <c:tx>
            <c:strRef>
              <c:f>NUTRICION!$J$84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NUTRICION!$J$85:$J$94</c15:sqref>
                  </c15:fullRef>
                </c:ext>
              </c:extLst>
              <c:f>(NUTRICION!$J$85,NUTRICION!$J$87:$J$94)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5568"/>
        <c:axId val="733397528"/>
      </c:barChart>
      <c:lineChart>
        <c:grouping val="standard"/>
        <c:varyColors val="0"/>
        <c:ser>
          <c:idx val="0"/>
          <c:order val="0"/>
          <c:tx>
            <c:strRef>
              <c:f>NUTRICION!$E$84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NUTRICION!$E$85:$E$94</c15:sqref>
                  </c15:fullRef>
                </c:ext>
              </c:extLst>
              <c:f>(NUTRICION!$E$85,NUTRICION!$E$87:$E$94)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5568"/>
        <c:axId val="733397528"/>
      </c:lineChart>
      <c:catAx>
        <c:axId val="5006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7528"/>
        <c:crosses val="autoZero"/>
        <c:auto val="1"/>
        <c:lblAlgn val="ctr"/>
        <c:lblOffset val="1"/>
        <c:noMultiLvlLbl val="0"/>
      </c:catAx>
      <c:valAx>
        <c:axId val="7333975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55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6160847724162E-2"/>
          <c:y val="0.88146795119967869"/>
          <c:w val="0.947627552670017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NUTRICION!$V$125</c:f>
          <c:strCache>
            <c:ptCount val="1"/>
            <c:pt idx="0">
              <c:v>RED. MOYOBAMBA:  PORCENTAJE DE NIÑOS MENORES DE UN AÑO  ( 6 A 11 MESES) CON  SUPLEMENTO DE VITAMINA 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82202531091428"/>
          <c:w val="0.92397598361388322"/>
          <c:h val="0.636157860379238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NUTRICION!$H$126:$H$135</c15:sqref>
                  </c15:fullRef>
                </c:ext>
              </c:extLst>
              <c:f>(NUTRICION!$H$126,NUTRICION!$H$128:$H$135)</c:f>
              <c:numCache>
                <c:formatCode>0.00</c:formatCode>
                <c:ptCount val="9"/>
                <c:pt idx="0">
                  <c:v>54.9</c:v>
                </c:pt>
                <c:pt idx="1">
                  <c:v>56.5</c:v>
                </c:pt>
                <c:pt idx="2">
                  <c:v>54.5</c:v>
                </c:pt>
                <c:pt idx="3">
                  <c:v>57.1</c:v>
                </c:pt>
                <c:pt idx="4">
                  <c:v>46.3</c:v>
                </c:pt>
                <c:pt idx="5">
                  <c:v>62.7</c:v>
                </c:pt>
                <c:pt idx="6">
                  <c:v>32.200000000000003</c:v>
                </c:pt>
                <c:pt idx="7">
                  <c:v>61.4</c:v>
                </c:pt>
                <c:pt idx="8">
                  <c:v>79.900000000000006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9-4D3F-BFB1-7BD06B70EA4E}"/>
            </c:ext>
          </c:extLst>
        </c:ser>
        <c:ser>
          <c:idx val="2"/>
          <c:order val="2"/>
          <c:tx>
            <c:strRef>
              <c:f>NUTRICION!$I$125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NUTRICION!$I$126:$I$135</c15:sqref>
                  </c15:fullRef>
                </c:ext>
              </c:extLst>
              <c:f>(NUTRICION!$I$126,NUTRICION!$I$128:$I$135)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9-4D3F-BFB1-7BD06B70EA4E}"/>
            </c:ext>
          </c:extLst>
        </c:ser>
        <c:ser>
          <c:idx val="3"/>
          <c:order val="3"/>
          <c:tx>
            <c:strRef>
              <c:f>NUTRICION!$J$125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9-4D3F-BFB1-7BD06B70EA4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NUTRICION!$J$126:$J$135</c15:sqref>
                  </c15:fullRef>
                </c:ext>
              </c:extLst>
              <c:f>(NUTRICION!$J$126,NUTRICION!$J$128:$J$135)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8312"/>
        <c:axId val="733398704"/>
      </c:barChart>
      <c:lineChart>
        <c:grouping val="standard"/>
        <c:varyColors val="0"/>
        <c:ser>
          <c:idx val="0"/>
          <c:order val="0"/>
          <c:tx>
            <c:strRef>
              <c:f>NUTRICION!$E$125</c:f>
              <c:strCache>
                <c:ptCount val="1"/>
                <c:pt idx="0">
                  <c:v>META</c:v>
                </c:pt>
              </c:strCache>
            </c:strRef>
          </c:tx>
          <c:spPr>
            <a:ln w="15875"/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8B7-4828-B44C-A278B996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NUTRICION!$E$126:$E$135</c15:sqref>
                  </c15:fullRef>
                </c:ext>
              </c:extLst>
              <c:f>(NUTRICION!$E$126,NUTRICION!$E$128:$E$135)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8312"/>
        <c:axId val="733398704"/>
      </c:lineChart>
      <c:catAx>
        <c:axId val="73339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704"/>
        <c:crosses val="autoZero"/>
        <c:auto val="1"/>
        <c:lblAlgn val="ctr"/>
        <c:lblOffset val="1"/>
        <c:noMultiLvlLbl val="0"/>
      </c:catAx>
      <c:valAx>
        <c:axId val="7333987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3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52740102613E-2"/>
          <c:y val="0.87494522492224203"/>
          <c:w val="0.9361687288503614"/>
          <c:h val="4.8436461074138883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NUTRICION!$V$145</c:f>
          <c:strCache>
            <c:ptCount val="1"/>
            <c:pt idx="0">
              <c:v>RED. MOYOBAMBA:  PORCENTAJE DE NIÑOS  DE 12 A 59 MESES CON  SUPLEMENTO DE VITAMINA A 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4585564124872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NUTRICION!$I$144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NUTRICION!$A$145:$A$154</c15:sqref>
                  </c15:fullRef>
                </c:ext>
              </c:extLst>
              <c:f>(NUTRICION!$A$145,NUTRICION!$A$147:$A$154)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NUTRICION!$I$145:$I$154</c15:sqref>
                  </c15:fullRef>
                </c:ext>
              </c:extLst>
              <c:f>(NUTRICION!$I$145,NUTRICION!$I$147:$I$154)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3-4C05-A2FC-4C623B016042}"/>
            </c:ext>
          </c:extLst>
        </c:ser>
        <c:ser>
          <c:idx val="3"/>
          <c:order val="3"/>
          <c:tx>
            <c:strRef>
              <c:f>NUTRICION!$J$144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3.6362510196931371E-17"/>
                  <c:y val="5.893829588487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3-4C05-A2FC-4C623B01604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NUTRICION!$A$145:$A$154</c15:sqref>
                  </c15:fullRef>
                </c:ext>
              </c:extLst>
              <c:f>(NUTRICION!$A$145,NUTRICION!$A$147:$A$154)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NUTRICION!$J$145:$J$154</c15:sqref>
                  </c15:fullRef>
                </c:ext>
              </c:extLst>
              <c:f>(NUTRICION!$J$145,NUTRICION!$J$147:$J$154)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9488"/>
        <c:axId val="733399880"/>
      </c:barChart>
      <c:barChart>
        <c:barDir val="col"/>
        <c:grouping val="clustered"/>
        <c:varyColors val="0"/>
        <c:ser>
          <c:idx val="1"/>
          <c:order val="1"/>
          <c:tx>
            <c:strRef>
              <c:f>NUTRICION!$H$144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NUTRICION!$A$145:$A$154</c15:sqref>
                  </c15:fullRef>
                </c:ext>
              </c:extLst>
              <c:f>(NUTRICION!$A$145,NUTRICION!$A$147:$A$154)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NUTRICION!$H$145:$H$154</c15:sqref>
                  </c15:fullRef>
                </c:ext>
              </c:extLst>
              <c:f>(NUTRICION!$H$145,NUTRICION!$H$147:$H$154)</c:f>
              <c:numCache>
                <c:formatCode>0.00</c:formatCode>
                <c:ptCount val="9"/>
                <c:pt idx="0">
                  <c:v>27.1</c:v>
                </c:pt>
                <c:pt idx="1">
                  <c:v>30.6</c:v>
                </c:pt>
                <c:pt idx="2">
                  <c:v>24.1</c:v>
                </c:pt>
                <c:pt idx="3">
                  <c:v>28</c:v>
                </c:pt>
                <c:pt idx="4">
                  <c:v>14.1</c:v>
                </c:pt>
                <c:pt idx="5">
                  <c:v>41.2</c:v>
                </c:pt>
                <c:pt idx="6">
                  <c:v>15.7</c:v>
                </c:pt>
                <c:pt idx="7">
                  <c:v>42.8</c:v>
                </c:pt>
                <c:pt idx="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9123327"/>
        <c:axId val="1079119967"/>
      </c:barChart>
      <c:lineChart>
        <c:grouping val="standard"/>
        <c:varyColors val="0"/>
        <c:ser>
          <c:idx val="0"/>
          <c:order val="0"/>
          <c:tx>
            <c:strRef>
              <c:f>NUTRICION!$E$144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NUTRICION!$A$145:$A$154</c15:sqref>
                  </c15:fullRef>
                </c:ext>
              </c:extLst>
              <c:f>(NUTRICION!$A$145,NUTRICION!$A$147:$A$154)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NUTRICION!$E$145:$E$154</c15:sqref>
                  </c15:fullRef>
                </c:ext>
              </c:extLst>
              <c:f>(NUTRICION!$E$145,NUTRICION!$E$147:$E$154)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9488"/>
        <c:axId val="733399880"/>
      </c:lineChart>
      <c:catAx>
        <c:axId val="7333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880"/>
        <c:crosses val="autoZero"/>
        <c:auto val="1"/>
        <c:lblAlgn val="ctr"/>
        <c:lblOffset val="1"/>
        <c:noMultiLvlLbl val="0"/>
      </c:catAx>
      <c:valAx>
        <c:axId val="7333998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488"/>
        <c:crosses val="autoZero"/>
        <c:crossBetween val="between"/>
      </c:valAx>
      <c:valAx>
        <c:axId val="1079119967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079123327"/>
        <c:crosses val="max"/>
        <c:crossBetween val="between"/>
      </c:valAx>
      <c:catAx>
        <c:axId val="1079123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9119967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1866316364E-2"/>
          <c:y val="0.88338914881639208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NUTRICION!$V$165</c:f>
          <c:strCache>
            <c:ptCount val="1"/>
            <c:pt idx="0">
              <c:v>RED. MOYOBAMBA:  PORCENTAJE DE NIÑOS &lt; 5 AÑOS CON SUPLEMENTO DE VITAMINA 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44202361652289"/>
          <c:w val="0.92397598361388322"/>
          <c:h val="0.628545919420159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NUTRICION!$H$164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NUTRICION!$A$165:$A$174</c15:sqref>
                  </c15:fullRef>
                </c:ext>
              </c:extLst>
              <c:f>(NUTRICION!$A$165,NUTRICION!$A$167:$A$174)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NUTRICION!$H$165:$H$174</c15:sqref>
                  </c15:fullRef>
                </c:ext>
              </c:extLst>
              <c:f>(NUTRICION!$H$165,NUTRICION!$H$167:$H$174)</c:f>
              <c:numCache>
                <c:formatCode>0.00</c:formatCode>
                <c:ptCount val="9"/>
                <c:pt idx="0">
                  <c:v>32.1</c:v>
                </c:pt>
                <c:pt idx="1">
                  <c:v>35.1</c:v>
                </c:pt>
                <c:pt idx="2">
                  <c:v>29.9</c:v>
                </c:pt>
                <c:pt idx="3">
                  <c:v>33.299999999999997</c:v>
                </c:pt>
                <c:pt idx="4">
                  <c:v>20.2</c:v>
                </c:pt>
                <c:pt idx="5">
                  <c:v>45.4</c:v>
                </c:pt>
                <c:pt idx="6">
                  <c:v>18.899999999999999</c:v>
                </c:pt>
                <c:pt idx="7">
                  <c:v>45.8</c:v>
                </c:pt>
                <c:pt idx="8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6-44FE-9BF9-831647824FF4}"/>
            </c:ext>
          </c:extLst>
        </c:ser>
        <c:ser>
          <c:idx val="2"/>
          <c:order val="2"/>
          <c:tx>
            <c:strRef>
              <c:f>NUTRICION!$I$164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NUTRICION!$A$165:$A$174</c15:sqref>
                  </c15:fullRef>
                </c:ext>
              </c:extLst>
              <c:f>(NUTRICION!$A$165,NUTRICION!$A$167:$A$174)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NUTRICION!$I$165:$I$174</c15:sqref>
                  </c15:fullRef>
                </c:ext>
              </c:extLst>
              <c:f>(NUTRICION!$I$165,NUTRICION!$I$167:$I$174)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6-44FE-9BF9-831647824FF4}"/>
            </c:ext>
          </c:extLst>
        </c:ser>
        <c:ser>
          <c:idx val="3"/>
          <c:order val="3"/>
          <c:tx>
            <c:strRef>
              <c:f>NUTRICION!$J$164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NUTRICION!$A$165:$A$174</c15:sqref>
                  </c15:fullRef>
                </c:ext>
              </c:extLst>
              <c:f>(NUTRICION!$A$165,NUTRICION!$A$167:$A$174)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NUTRICION!$J$165:$J$174</c15:sqref>
                  </c15:fullRef>
                </c:ext>
              </c:extLst>
              <c:f>(NUTRICION!$J$165,NUTRICION!$J$167:$J$174)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0664"/>
        <c:axId val="733401056"/>
      </c:barChart>
      <c:lineChart>
        <c:grouping val="standard"/>
        <c:varyColors val="0"/>
        <c:ser>
          <c:idx val="0"/>
          <c:order val="0"/>
          <c:tx>
            <c:strRef>
              <c:f>NUTRICION!$E$164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NUTRICION!$A$165:$A$174</c15:sqref>
                  </c15:fullRef>
                </c:ext>
              </c:extLst>
              <c:f>(NUTRICION!$A$165,NUTRICION!$A$167:$A$174)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NUTRICION!$E$165:$E$174</c15:sqref>
                  </c15:fullRef>
                </c:ext>
              </c:extLst>
              <c:f>(NUTRICION!$E$165,NUTRICION!$E$167:$E$174)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0664"/>
        <c:axId val="733401056"/>
      </c:lineChart>
      <c:catAx>
        <c:axId val="733400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056"/>
        <c:crosses val="autoZero"/>
        <c:auto val="1"/>
        <c:lblAlgn val="ctr"/>
        <c:lblOffset val="1"/>
        <c:noMultiLvlLbl val="0"/>
      </c:catAx>
      <c:valAx>
        <c:axId val="7334010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06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383557472609035E-2"/>
          <c:y val="0.87579145429233307"/>
          <c:w val="0.9470464979188796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NUTRICION!$V$185</c:f>
          <c:strCache>
            <c:ptCount val="1"/>
            <c:pt idx="0">
              <c:v>RED. MOYOBAMBA:  PORCENTAJE DE NIÑOS MENORES DE 12 MESES DE EDAD CON DOSAJE DE HEMOGLOBINA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427664774501269"/>
          <c:w val="0.92397598361388322"/>
          <c:h val="0.616119432793185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NUTRICION!$H$185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NUTRICION!$A$186:$A$195</c15:sqref>
                  </c15:fullRef>
                </c:ext>
              </c:extLst>
              <c:f>(NUTRICION!$A$186,NUTRICION!$A$188:$A$195)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NUTRICION!$H$186:$H$195</c15:sqref>
                  </c15:fullRef>
                </c:ext>
              </c:extLst>
              <c:f>(NUTRICION!$H$186,NUTRICION!$H$188:$H$195)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EAB-AA77-2EE7D9EF6FE2}"/>
            </c:ext>
          </c:extLst>
        </c:ser>
        <c:ser>
          <c:idx val="2"/>
          <c:order val="2"/>
          <c:tx>
            <c:strRef>
              <c:f>NUTRICION!$I$185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NUTRICION!$A$186:$A$195</c15:sqref>
                  </c15:fullRef>
                </c:ext>
              </c:extLst>
              <c:f>(NUTRICION!$A$186,NUTRICION!$A$188:$A$195)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NUTRICION!$I$186:$I$195</c15:sqref>
                  </c15:fullRef>
                </c:ext>
              </c:extLst>
              <c:f>(NUTRICION!$I$186,NUTRICION!$I$188:$I$195)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1-4EAB-AA77-2EE7D9EF6FE2}"/>
            </c:ext>
          </c:extLst>
        </c:ser>
        <c:ser>
          <c:idx val="3"/>
          <c:order val="3"/>
          <c:tx>
            <c:strRef>
              <c:f>NUTRICION!$J$185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NUTRICION!$A$186:$A$195</c15:sqref>
                  </c15:fullRef>
                </c:ext>
              </c:extLst>
              <c:f>(NUTRICION!$A$186,NUTRICION!$A$188:$A$195)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NUTRICION!$J$186:$J$195</c15:sqref>
                  </c15:fullRef>
                </c:ext>
              </c:extLst>
              <c:f>(NUTRICION!$J$186,NUTRICION!$J$188:$J$195)</c:f>
              <c:numCache>
                <c:formatCode>0.00</c:formatCode>
                <c:ptCount val="9"/>
                <c:pt idx="0">
                  <c:v>148.4</c:v>
                </c:pt>
                <c:pt idx="1">
                  <c:v>148.4</c:v>
                </c:pt>
                <c:pt idx="2">
                  <c:v>117.3</c:v>
                </c:pt>
                <c:pt idx="3">
                  <c:v>111.2</c:v>
                </c:pt>
                <c:pt idx="4">
                  <c:v>157.9</c:v>
                </c:pt>
                <c:pt idx="5">
                  <c:v>145</c:v>
                </c:pt>
                <c:pt idx="6">
                  <c:v>142.9</c:v>
                </c:pt>
                <c:pt idx="7">
                  <c:v>118</c:v>
                </c:pt>
                <c:pt idx="8">
                  <c:v>216.7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NUTRICION!$E$185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NUTRICION!$A$186:$A$195</c15:sqref>
                  </c15:fullRef>
                </c:ext>
              </c:extLst>
              <c:f>(NUTRICION!$A$186,NUTRICION!$A$188:$A$195)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NUTRICION!$E$186:$E$195</c15:sqref>
                  </c15:fullRef>
                </c:ext>
              </c:extLst>
              <c:f>(NUTRICION!$E$186,NUTRICION!$E$188:$E$195)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352494361400972E-2"/>
          <c:y val="0.88338931369934881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NUTRICION!$V$64</c:f>
          <c:strCache>
            <c:ptCount val="1"/>
            <c:pt idx="0">
              <c:v>RED. MOYOBAMBA:  PORCENTAJE DE NIÑAS/NIÑOS DE 12 MESES DE EDAD QUE RECIBIERON  SUPLEMENTACIÓN PREVENTIVA 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01999122269273"/>
          <c:w val="0.92397598361388322"/>
          <c:h val="0.609184572632217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NUTRICION!$H$64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NUTRICION!$H$65:$H$74</c15:sqref>
                  </c15:fullRef>
                </c:ext>
              </c:extLst>
              <c:f>(NUTRICION!$H$65,NUTRICION!$H$67:$H$74)</c:f>
              <c:numCache>
                <c:formatCode>0.00</c:formatCode>
                <c:ptCount val="9"/>
                <c:pt idx="0">
                  <c:v>73.5</c:v>
                </c:pt>
                <c:pt idx="1">
                  <c:v>64.599999999999994</c:v>
                </c:pt>
                <c:pt idx="2">
                  <c:v>0</c:v>
                </c:pt>
                <c:pt idx="3">
                  <c:v>52.4</c:v>
                </c:pt>
                <c:pt idx="4">
                  <c:v>0</c:v>
                </c:pt>
                <c:pt idx="5">
                  <c:v>67.400000000000006</c:v>
                </c:pt>
                <c:pt idx="6">
                  <c:v>62.3</c:v>
                </c:pt>
                <c:pt idx="7">
                  <c:v>82.3</c:v>
                </c:pt>
                <c:pt idx="8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021-B882-730082FAEDC2}"/>
            </c:ext>
          </c:extLst>
        </c:ser>
        <c:ser>
          <c:idx val="2"/>
          <c:order val="2"/>
          <c:tx>
            <c:strRef>
              <c:f>NUTRICION!$I$64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NUTRICION!$I$65:$I$74</c15:sqref>
                  </c15:fullRef>
                </c:ext>
              </c:extLst>
              <c:f>(NUTRICION!$I$65,NUTRICION!$I$67:$I$74)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92.2</c:v>
                </c:pt>
                <c:pt idx="3">
                  <c:v>0</c:v>
                </c:pt>
                <c:pt idx="4">
                  <c:v>94.1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A-4021-B882-730082FAEDC2}"/>
            </c:ext>
          </c:extLst>
        </c:ser>
        <c:ser>
          <c:idx val="3"/>
          <c:order val="3"/>
          <c:tx>
            <c:strRef>
              <c:f>NUTRICION!$J$64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3.7169114879094094E-17"/>
                  <c:y val="0.16479770232310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A-4021-B882-730082FAEDC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NUTRICION!$J$65:$J$74</c15:sqref>
                  </c15:fullRef>
                </c:ext>
              </c:extLst>
              <c:f>(NUTRICION!$J$65,NUTRICION!$J$67:$J$74)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4192"/>
        <c:axId val="733404584"/>
      </c:barChart>
      <c:lineChart>
        <c:grouping val="standard"/>
        <c:varyColors val="0"/>
        <c:ser>
          <c:idx val="0"/>
          <c:order val="0"/>
          <c:tx>
            <c:strRef>
              <c:f>NUTRICION!$E$64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NUTRICION!$E$65:$E$74</c15:sqref>
                  </c15:fullRef>
                </c:ext>
              </c:extLst>
              <c:f>(NUTRICION!$E$65,NUTRICION!$E$67:$E$74)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4192"/>
        <c:axId val="733404584"/>
      </c:lineChart>
      <c:catAx>
        <c:axId val="7334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584"/>
        <c:crosses val="autoZero"/>
        <c:auto val="1"/>
        <c:lblAlgn val="ctr"/>
        <c:lblOffset val="1"/>
        <c:noMultiLvlLbl val="0"/>
      </c:catAx>
      <c:valAx>
        <c:axId val="7334045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1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896563410896E-2"/>
          <c:y val="0.87823081214234411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NUTRICION!$V$104</c:f>
          <c:strCache>
            <c:ptCount val="1"/>
            <c:pt idx="0">
              <c:v>RED. MOYOBAMBA:  PORCENTAJE DE NIÑOS/NIÑAS MENORES DE 36 MESES CON SUPLEMENTACION PREVENTIVA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1921479766181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NUTRICION!$H$103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NUTRICION!$A$104:$A$113</c15:sqref>
                  </c15:fullRef>
                </c:ext>
              </c:extLst>
              <c:f>(NUTRICION!$A$104,NUTRICION!$A$106:$A$113)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NUTRICION!$H$104:$H$113</c15:sqref>
                  </c15:fullRef>
                </c:ext>
              </c:extLst>
              <c:f>(NUTRICION!$H$104,NUTRICION!$H$106:$H$113)</c:f>
              <c:numCache>
                <c:formatCode>0.00</c:formatCode>
                <c:ptCount val="9"/>
                <c:pt idx="0">
                  <c:v>36</c:v>
                </c:pt>
                <c:pt idx="1">
                  <c:v>30.1</c:v>
                </c:pt>
                <c:pt idx="2">
                  <c:v>63.6</c:v>
                </c:pt>
                <c:pt idx="3">
                  <c:v>22.5</c:v>
                </c:pt>
                <c:pt idx="4">
                  <c:v>47.8</c:v>
                </c:pt>
                <c:pt idx="5">
                  <c:v>45.9</c:v>
                </c:pt>
                <c:pt idx="6">
                  <c:v>28.7</c:v>
                </c:pt>
                <c:pt idx="7">
                  <c:v>40.200000000000003</c:v>
                </c:pt>
                <c:pt idx="8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40A3-9CB1-11FD144C1258}"/>
            </c:ext>
          </c:extLst>
        </c:ser>
        <c:ser>
          <c:idx val="2"/>
          <c:order val="2"/>
          <c:tx>
            <c:strRef>
              <c:f>NUTRICION!$I$103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NUTRICION!$A$104:$A$113</c15:sqref>
                  </c15:fullRef>
                </c:ext>
              </c:extLst>
              <c:f>(NUTRICION!$A$104,NUTRICION!$A$106:$A$113)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NUTRICION!$I$104:$I$113</c15:sqref>
                  </c15:fullRef>
                </c:ext>
              </c:extLst>
              <c:f>(NUTRICION!$I$104,NUTRICION!$I$106:$I$113)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8-40A3-9CB1-11FD144C1258}"/>
            </c:ext>
          </c:extLst>
        </c:ser>
        <c:ser>
          <c:idx val="3"/>
          <c:order val="3"/>
          <c:tx>
            <c:strRef>
              <c:f>NUTRICION!$J$103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NUTRICION!$A$104:$A$113</c15:sqref>
                  </c15:fullRef>
                </c:ext>
              </c:extLst>
              <c:f>(NUTRICION!$A$104,NUTRICION!$A$106:$A$113)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NUTRICION!$J$104:$J$113</c15:sqref>
                  </c15:fullRef>
                </c:ext>
              </c:extLst>
              <c:f>(NUTRICION!$J$104,NUTRICION!$J$106:$J$113)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5368"/>
        <c:axId val="733405760"/>
      </c:barChart>
      <c:lineChart>
        <c:grouping val="standard"/>
        <c:varyColors val="0"/>
        <c:ser>
          <c:idx val="0"/>
          <c:order val="0"/>
          <c:tx>
            <c:strRef>
              <c:f>NUTRICION!$E$103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NUTRICION!$A$104:$A$113</c15:sqref>
                  </c15:fullRef>
                </c:ext>
              </c:extLst>
              <c:f>(NUTRICION!$A$104,NUTRICION!$A$106:$A$113)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NUTRICION!$E$104:$E$113</c15:sqref>
                  </c15:fullRef>
                </c:ext>
              </c:extLst>
              <c:f>(NUTRICION!$E$104,NUTRICION!$E$106:$E$113)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368"/>
        <c:axId val="733405760"/>
      </c:lineChart>
      <c:catAx>
        <c:axId val="73340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760"/>
        <c:crosses val="autoZero"/>
        <c:auto val="1"/>
        <c:lblAlgn val="ctr"/>
        <c:lblOffset val="1"/>
        <c:noMultiLvlLbl val="0"/>
      </c:catAx>
      <c:valAx>
        <c:axId val="7334057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3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40195858454412E-2"/>
          <c:y val="0.8864115968243399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NUTRICION!$V$226</c:f>
          <c:strCache>
            <c:ptCount val="1"/>
            <c:pt idx="0">
              <c:v>RED. MOYOBAMBA:  PORCENTAJE DE NIÑOS DE 24 A 35 MESES DE EDAD CON DOSAJE DE HEMOGLOBINA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726571092935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NUTRICION!$H$226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NUTRICION!$A$227:$A$236</c15:sqref>
                  </c15:fullRef>
                </c:ext>
              </c:extLst>
              <c:f>(NUTRICION!$A$227,NUTRICION!$A$229:$A$236)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NUTRICION!$H$227:$H$236</c15:sqref>
                  </c15:fullRef>
                </c:ext>
              </c:extLst>
              <c:f>(NUTRICION!$H$227,NUTRICION!$H$229:$H$236)</c:f>
              <c:numCache>
                <c:formatCode>0.00</c:formatCode>
                <c:ptCount val="9"/>
                <c:pt idx="0">
                  <c:v>82</c:v>
                </c:pt>
                <c:pt idx="1">
                  <c:v>70.900000000000006</c:v>
                </c:pt>
                <c:pt idx="2">
                  <c:v>82.8</c:v>
                </c:pt>
                <c:pt idx="3">
                  <c:v>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59.4</c:v>
                </c:pt>
                <c:pt idx="8">
                  <c:v>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2-43AB-8E91-74133899544D}"/>
            </c:ext>
          </c:extLst>
        </c:ser>
        <c:ser>
          <c:idx val="2"/>
          <c:order val="2"/>
          <c:tx>
            <c:strRef>
              <c:f>NUTRICION!$I$226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NUTRICION!$A$227:$A$236</c15:sqref>
                  </c15:fullRef>
                </c:ext>
              </c:extLst>
              <c:f>(NUTRICION!$A$227,NUTRICION!$A$229:$A$236)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NUTRICION!$I$227:$I$236</c15:sqref>
                  </c15:fullRef>
                </c:ext>
              </c:extLst>
              <c:f>(NUTRICION!$I$227,NUTRICION!$I$229:$I$236)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2-43AB-8E91-74133899544D}"/>
            </c:ext>
          </c:extLst>
        </c:ser>
        <c:ser>
          <c:idx val="3"/>
          <c:order val="3"/>
          <c:tx>
            <c:strRef>
              <c:f>NUTRICION!$J$226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NUTRICION!$A$227:$A$236</c15:sqref>
                  </c15:fullRef>
                </c:ext>
              </c:extLst>
              <c:f>(NUTRICION!$A$227,NUTRICION!$A$229:$A$236)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NUTRICION!$J$227:$J$236</c15:sqref>
                  </c15:fullRef>
                </c:ext>
              </c:extLst>
              <c:f>(NUTRICION!$J$227,NUTRICION!$J$229:$J$236)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111.3</c:v>
                </c:pt>
                <c:pt idx="6">
                  <c:v>126.2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NUTRICION!$E$226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NUTRICION!$A$227:$A$236</c15:sqref>
                  </c15:fullRef>
                </c:ext>
              </c:extLst>
              <c:f>(NUTRICION!$A$227,NUTRICION!$A$229:$A$236)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NUTRICION!$E$227:$E$236</c15:sqref>
                  </c15:fullRef>
                </c:ext>
              </c:extLst>
              <c:f>(NUTRICION!$E$227,NUTRICION!$E$229:$E$236)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2259305027776788E-2"/>
          <c:y val="0.87519656737930884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NUTRICION!$V$246</c:f>
          <c:strCache>
            <c:ptCount val="1"/>
            <c:pt idx="0">
              <c:v>RED. MOYOBAMBA:  PORCENTAJE DE NIÑOS DE 6 A 35 MESES DE EDAD CON DOSAJE DE HEMOGLOBINA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2984747276330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NUTRICION!$H$247:$H$256</c15:sqref>
                  </c15:fullRef>
                </c:ext>
              </c:extLst>
              <c:f>(NUTRICION!$H$247,NUTRICION!$H$249:$H$256)</c:f>
              <c:numCache>
                <c:formatCode>0.00</c:formatCode>
                <c:ptCount val="9"/>
                <c:pt idx="0">
                  <c:v>0</c:v>
                </c:pt>
                <c:pt idx="1">
                  <c:v>85.8</c:v>
                </c:pt>
                <c:pt idx="2">
                  <c:v>87.2</c:v>
                </c:pt>
                <c:pt idx="3">
                  <c:v>73.2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80.599999999999994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5DC-B905-5641DA079D67}"/>
            </c:ext>
          </c:extLst>
        </c:ser>
        <c:ser>
          <c:idx val="2"/>
          <c:order val="2"/>
          <c:tx>
            <c:strRef>
              <c:f>NUTRICION!$I$246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NUTRICION!$I$247:$I$256</c15:sqref>
                  </c15:fullRef>
                </c:ext>
              </c:extLst>
              <c:f>(NUTRICION!$I$247,NUTRICION!$I$249:$I$256)</c:f>
              <c:numCache>
                <c:formatCode>0.00</c:formatCode>
                <c:ptCount val="9"/>
                <c:pt idx="0">
                  <c:v>94.2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5DC-B905-5641DA079D67}"/>
            </c:ext>
          </c:extLst>
        </c:ser>
        <c:ser>
          <c:idx val="3"/>
          <c:order val="3"/>
          <c:tx>
            <c:strRef>
              <c:f>NUTRICION!$J$246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NUTRICION!$J$247:$J$256</c15:sqref>
                  </c15:fullRef>
                </c:ext>
              </c:extLst>
              <c:f>(NUTRICION!$J$247,NUTRICION!$J$249:$J$256)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103.2</c:v>
                </c:pt>
                <c:pt idx="5">
                  <c:v>116.2</c:v>
                </c:pt>
                <c:pt idx="6">
                  <c:v>115.6</c:v>
                </c:pt>
                <c:pt idx="7">
                  <c:v>0</c:v>
                </c:pt>
                <c:pt idx="8">
                  <c:v>114.2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NUTRICION!$E$247:$E$256</c15:sqref>
                  </c15:fullRef>
                </c:ext>
              </c:extLst>
              <c:f>(NUTRICION!$E$247,NUTRICION!$E$249:$E$256)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27558001455844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NUTRICION!$V$268</c:f>
          <c:strCache>
            <c:ptCount val="1"/>
            <c:pt idx="0">
              <c:v>RED. MOYOBAMBA:  PORCENTAJE DE NIÑOS DE 6  A 11 MESES CON ANEMIA QUE HAN CUMPLIDO ESQUEMA COMPLETO TRATAMIENTO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38579352100528"/>
          <c:w val="0.92397598361388322"/>
          <c:h val="0.6384066386852431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NUTRICION!$H$269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NUTRICION!$A$270:$A$279</c15:sqref>
                  </c15:fullRef>
                </c:ext>
              </c:extLst>
              <c:f>(NUTRICION!$A$270,NUTRICION!$A$272:$A$279)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NUTRICION!$H$270:$H$279</c15:sqref>
                  </c15:fullRef>
                </c:ext>
              </c:extLst>
              <c:f>(NUTRICION!$H$270,NUTRICION!$H$272:$H$279)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C8-9874-A0E2EBD62A8A}"/>
            </c:ext>
          </c:extLst>
        </c:ser>
        <c:ser>
          <c:idx val="2"/>
          <c:order val="2"/>
          <c:tx>
            <c:strRef>
              <c:f>NUTRICION!$I$269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NUTRICION!$A$270:$A$279</c15:sqref>
                  </c15:fullRef>
                </c:ext>
              </c:extLst>
              <c:f>(NUTRICION!$A$270,NUTRICION!$A$272:$A$279)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NUTRICION!$I$270:$I$279</c15:sqref>
                  </c15:fullRef>
                </c:ext>
              </c:extLst>
              <c:f>(NUTRICION!$I$270,NUTRICION!$I$272:$I$279)</c:f>
              <c:numCache>
                <c:formatCode>0.00</c:formatCode>
                <c:ptCount val="9"/>
                <c:pt idx="0">
                  <c:v>93.1</c:v>
                </c:pt>
                <c:pt idx="1">
                  <c:v>95.8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92.9</c:v>
                </c:pt>
                <c:pt idx="8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C8-9874-A0E2EBD62A8A}"/>
            </c:ext>
          </c:extLst>
        </c:ser>
        <c:ser>
          <c:idx val="3"/>
          <c:order val="3"/>
          <c:tx>
            <c:strRef>
              <c:f>NUTRICION!$J$269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NUTRICION!$A$270:$A$279</c15:sqref>
                  </c15:fullRef>
                </c:ext>
              </c:extLst>
              <c:f>(NUTRICION!$A$270,NUTRICION!$A$272:$A$279)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NUTRICION!$J$270:$J$279</c15:sqref>
                  </c15:fullRef>
                </c:ext>
              </c:extLst>
              <c:f>(NUTRICION!$J$270,NUTRICION!$J$272:$J$279)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NUTRICION!$E$269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NUTRICION!$A$270:$A$279</c15:sqref>
                  </c15:fullRef>
                </c:ext>
              </c:extLst>
              <c:f>(NUTRICION!$A$270,NUTRICION!$A$272:$A$279)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NUTRICION!$E$270:$E$279</c15:sqref>
                  </c15:fullRef>
                </c:ext>
              </c:extLst>
              <c:f>(NUTRICION!$E$270,NUTRICION!$E$272:$E$279)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973702300995293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DIT!$V$395</c:f>
          <c:strCache>
            <c:ptCount val="1"/>
            <c:pt idx="0">
              <c:v>RED. MOYOBAMBA:  PORCENTAJE DE NIÑOS 1 AÑO VACUNADOS CON 2 DOSIS DE VACUNA SPR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DIT!$H$395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DIT!$A$396:$A$404</c:f>
            </c:multiLvlStrRef>
          </c:cat>
          <c:val>
            <c:numRef>
              <c:f>DIT!$H$396:$H$405</c:f>
            </c:numRef>
          </c:val>
          <c:extLst>
            <c:ext xmlns:c16="http://schemas.microsoft.com/office/drawing/2014/chart" uri="{C3380CC4-5D6E-409C-BE32-E72D297353CC}">
              <c16:uniqueId val="{00000000-CC81-49A8-9399-5C855D8140ED}"/>
            </c:ext>
          </c:extLst>
        </c:ser>
        <c:ser>
          <c:idx val="2"/>
          <c:order val="2"/>
          <c:tx>
            <c:strRef>
              <c:f>DIT!$I$395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DIT!$A$396:$A$404</c:f>
            </c:multiLvlStrRef>
          </c:cat>
          <c:val>
            <c:numRef>
              <c:f>DIT!$I$396:$I$405</c:f>
            </c:numRef>
          </c:val>
          <c:extLst>
            <c:ext xmlns:c16="http://schemas.microsoft.com/office/drawing/2014/chart" uri="{C3380CC4-5D6E-409C-BE32-E72D297353CC}">
              <c16:uniqueId val="{00000001-CC81-49A8-9399-5C855D8140ED}"/>
            </c:ext>
          </c:extLst>
        </c:ser>
        <c:ser>
          <c:idx val="3"/>
          <c:order val="3"/>
          <c:tx>
            <c:strRef>
              <c:f>DIT!$J$395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DIT!$A$396:$A$404</c:f>
            </c:multiLvlStrRef>
          </c:cat>
          <c:val>
            <c:numRef>
              <c:f>DIT!$J$396:$J$405</c:f>
            </c:numRef>
          </c:val>
          <c:extLst>
            <c:ext xmlns:c16="http://schemas.microsoft.com/office/drawing/2014/chart" uri="{C3380CC4-5D6E-409C-BE32-E72D297353CC}">
              <c16:uniqueId val="{00000002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DIT!$E$395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DIT!$A$396:$A$405</c:f>
            </c:multiLvlStrRef>
          </c:cat>
          <c:val>
            <c:numRef>
              <c:f>DIT!$E$396:$E$405</c:f>
            </c:numRef>
          </c:val>
          <c:smooth val="0"/>
          <c:extLst>
            <c:ext xmlns:c16="http://schemas.microsoft.com/office/drawing/2014/chart" uri="{C3380CC4-5D6E-409C-BE32-E72D297353CC}">
              <c16:uniqueId val="{00000003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NUTRICION!$V$310</c:f>
          <c:strCache>
            <c:ptCount val="1"/>
            <c:pt idx="0">
              <c:v>RED. MOYOBAMBA:  PORCENTAJE DE NIÑOS DE 1 AÑO CON ANEMIA QUE HAN CUMPLIDO ESQUEMA COMPLETO DE TRATAMIENTO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39520413756953"/>
          <c:w val="0.92397598361388322"/>
          <c:h val="0.60659273889911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NUTRICION!$H$310:$H$319</c15:sqref>
                  </c15:fullRef>
                </c:ext>
              </c:extLst>
              <c:f>(NUTRICION!$H$310,NUTRICION!$H$312:$H$319)</c:f>
              <c:numCache>
                <c:formatCode>0.00</c:formatCode>
                <c:ptCount val="9"/>
                <c:pt idx="0">
                  <c:v>77.2</c:v>
                </c:pt>
                <c:pt idx="1">
                  <c:v>73.5</c:v>
                </c:pt>
                <c:pt idx="2">
                  <c:v>0</c:v>
                </c:pt>
                <c:pt idx="3">
                  <c:v>0</c:v>
                </c:pt>
                <c:pt idx="4">
                  <c:v>33.299999999999997</c:v>
                </c:pt>
                <c:pt idx="5">
                  <c:v>0</c:v>
                </c:pt>
                <c:pt idx="6">
                  <c:v>0</c:v>
                </c:pt>
                <c:pt idx="7">
                  <c:v>87.5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4-4931-AFE9-79678CFDCFB4}"/>
            </c:ext>
          </c:extLst>
        </c:ser>
        <c:ser>
          <c:idx val="2"/>
          <c:order val="2"/>
          <c:tx>
            <c:strRef>
              <c:f>NUTRICION!$I$309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NUTRICION!$I$310:$I$319</c15:sqref>
                  </c15:fullRef>
                </c:ext>
              </c:extLst>
              <c:f>(NUTRICION!$I$310,NUTRICION!$I$312:$I$319)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92.9</c:v>
                </c:pt>
                <c:pt idx="4">
                  <c:v>0</c:v>
                </c:pt>
                <c:pt idx="5">
                  <c:v>96</c:v>
                </c:pt>
                <c:pt idx="6">
                  <c:v>93.3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4-4931-AFE9-79678CFDCFB4}"/>
            </c:ext>
          </c:extLst>
        </c:ser>
        <c:ser>
          <c:idx val="3"/>
          <c:order val="3"/>
          <c:tx>
            <c:strRef>
              <c:f>NUTRICION!$J$309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NUTRICION!$J$310:$J$319</c15:sqref>
                  </c15:fullRef>
                </c:ext>
              </c:extLst>
              <c:f>(NUTRICION!$J$310,NUTRICION!$J$312:$J$319)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NUTRICION!$E$309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NUTRICION!$E$310:$E$319</c15:sqref>
                  </c15:fullRef>
                </c:ext>
              </c:extLst>
              <c:f>(NUTRICION!$E$310,NUTRICION!$E$312:$E$319)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85356018574638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NUTRICION!$V$372</c:f>
          <c:strCache>
            <c:ptCount val="1"/>
            <c:pt idx="0">
              <c:v>RED. MOYOBAMBA:  PORCENTAJE DE NIÑOS  DE 2 AÑOS CON ANEMIA QUE SE HAN RECUPERADOS (PR)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4934650215906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NUTRICION!$H$372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NUTRICION!$A$373:$A$382</c15:sqref>
                  </c15:fullRef>
                </c:ext>
              </c:extLst>
              <c:f>(NUTRICION!$A$373,NUTRICION!$A$375:$A$382)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NUTRICION!$H$373:$H$382</c15:sqref>
                  </c15:fullRef>
                </c:ext>
              </c:extLst>
              <c:f>(NUTRICION!$H$373,NUTRICION!$H$375:$H$382)</c:f>
              <c:numCache>
                <c:formatCode>0.00</c:formatCode>
                <c:ptCount val="9"/>
                <c:pt idx="0">
                  <c:v>63</c:v>
                </c:pt>
                <c:pt idx="1">
                  <c:v>69.2</c:v>
                </c:pt>
                <c:pt idx="2">
                  <c:v>0</c:v>
                </c:pt>
                <c:pt idx="3">
                  <c:v>33.299999999999997</c:v>
                </c:pt>
                <c:pt idx="4">
                  <c:v>16.7</c:v>
                </c:pt>
                <c:pt idx="5">
                  <c:v>75</c:v>
                </c:pt>
                <c:pt idx="6">
                  <c:v>0</c:v>
                </c:pt>
                <c:pt idx="7">
                  <c:v>75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6-4E57-A2F7-5E16C8B1BAE9}"/>
            </c:ext>
          </c:extLst>
        </c:ser>
        <c:ser>
          <c:idx val="2"/>
          <c:order val="2"/>
          <c:tx>
            <c:strRef>
              <c:f>NUTRICION!$I$372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NUTRICION!$A$373:$A$382</c15:sqref>
                  </c15:fullRef>
                </c:ext>
              </c:extLst>
              <c:f>(NUTRICION!$A$373,NUTRICION!$A$375:$A$382)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NUTRICION!$I$373:$I$382</c15:sqref>
                  </c15:fullRef>
                </c:ext>
              </c:extLst>
              <c:f>(NUTRICION!$I$373,NUTRICION!$I$375:$I$382)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6-4E57-A2F7-5E16C8B1BAE9}"/>
            </c:ext>
          </c:extLst>
        </c:ser>
        <c:ser>
          <c:idx val="3"/>
          <c:order val="3"/>
          <c:tx>
            <c:strRef>
              <c:f>NUTRICION!$J$372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NUTRICION!$A$373:$A$382</c15:sqref>
                  </c15:fullRef>
                </c:ext>
              </c:extLst>
              <c:f>(NUTRICION!$A$373,NUTRICION!$A$375:$A$382)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NUTRICION!$J$373:$J$382</c15:sqref>
                  </c15:fullRef>
                </c:ext>
              </c:extLst>
              <c:f>(NUTRICION!$J$373,NUTRICION!$J$375:$J$382)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NUTRICION!$A$373:$A$382</c15:sqref>
                  </c15:fullRef>
                </c:ext>
              </c:extLst>
              <c:f>(NUTRICION!$A$373,NUTRICION!$A$375:$A$382)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NUTRICION!$E$373:$E$382</c15:sqref>
                  </c15:fullRef>
                </c:ext>
              </c:extLst>
              <c:f>(NUTRICION!$E$373,NUTRICION!$E$375:$E$382)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569936139857404E-2"/>
          <c:y val="0.8746070388674672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NUTRICION!$V$393</c:f>
          <c:strCache>
            <c:ptCount val="1"/>
            <c:pt idx="0">
              <c:v>RED. MOYOBAMBA:  PORCENTAJE DE NIÑOS MENORES DE 36 MESES CON ANEMIA, QUE HAN CUMPLIDO ESQUEMA COMPLETO TRATAMIENTO (TA)  - POR MICROREDES :   ENERO - DICIEMBRE 2024</c:v>
            </c:pt>
          </c:strCache>
        </c:strRef>
      </c:tx>
      <c:layout>
        <c:manualLayout>
          <c:xMode val="edge"/>
          <c:yMode val="edge"/>
          <c:x val="0.11813974449865766"/>
          <c:y val="2.8651686238216588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2212066569175223"/>
          <c:w val="0.92397598361388322"/>
          <c:h val="0.5866015894680414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NUTRICION!$H$394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NUTRICION!$H$395:$H$404</c15:sqref>
                  </c15:fullRef>
                </c:ext>
              </c:extLst>
              <c:f>(NUTRICION!$H$395,NUTRICION!$H$397:$H$404)</c:f>
              <c:numCache>
                <c:formatCode>0.00</c:formatCode>
                <c:ptCount val="9"/>
                <c:pt idx="0">
                  <c:v>80.2</c:v>
                </c:pt>
                <c:pt idx="1">
                  <c:v>80.599999999999994</c:v>
                </c:pt>
                <c:pt idx="2">
                  <c:v>0</c:v>
                </c:pt>
                <c:pt idx="3">
                  <c:v>89.3</c:v>
                </c:pt>
                <c:pt idx="4">
                  <c:v>30.8</c:v>
                </c:pt>
                <c:pt idx="5">
                  <c:v>0</c:v>
                </c:pt>
                <c:pt idx="6">
                  <c:v>0</c:v>
                </c:pt>
                <c:pt idx="7">
                  <c:v>86.8</c:v>
                </c:pt>
                <c:pt idx="8">
                  <c:v>71.8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3-4215-803A-68184F1919EB}"/>
            </c:ext>
          </c:extLst>
        </c:ser>
        <c:ser>
          <c:idx val="2"/>
          <c:order val="2"/>
          <c:tx>
            <c:strRef>
              <c:f>NUTRICION!$I$394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NUTRICION!$I$395:$I$404</c15:sqref>
                  </c15:fullRef>
                </c:ext>
              </c:extLst>
              <c:f>(NUTRICION!$I$395,NUTRICION!$I$397:$I$404)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94.1</c:v>
                </c:pt>
                <c:pt idx="6">
                  <c:v>94.4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3-4215-803A-68184F1919EB}"/>
            </c:ext>
          </c:extLst>
        </c:ser>
        <c:ser>
          <c:idx val="3"/>
          <c:order val="3"/>
          <c:tx>
            <c:strRef>
              <c:f>NUTRICION!$J$394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NUTRICION!$A$247:$A$256</c15:sqref>
                  </c15:fullRef>
                </c:ext>
              </c:extLst>
              <c:f>(NUTRICION!$A$247,NUTRICION!$A$249:$A$256)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NUTRICION!$J$395:$J$404</c15:sqref>
                  </c15:fullRef>
                </c:ext>
              </c:extLst>
              <c:f>(NUTRICION!$J$395,NUTRICION!$J$397:$J$404)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NUTRICION!$A$395:$A$404</c15:sqref>
                  </c15:fullRef>
                </c:ext>
              </c:extLst>
              <c:f>(NUTRICION!$A$395,NUTRICION!$A$397:$A$404)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NUTRICION!$E$395:$E$404</c15:sqref>
                  </c15:fullRef>
                </c:ext>
              </c:extLst>
              <c:f>(NUTRICION!$E$395,NUTRICION!$E$397:$E$404)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352494361400972E-2"/>
          <c:y val="0.87344497156334699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NUTRICION!$V$436</c:f>
          <c:strCache>
            <c:ptCount val="1"/>
            <c:pt idx="0">
              <c:v>RED. MOYOBAMBA:  PORCENTAJE DE NIÑOS MENORES DE 12 MESES DE EDAD QUE INICIAN SUPLEMENTO DE HIERRO Y OTROS MICRONUTRIENTES OPORTUNAMENTE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314285569280194"/>
          <c:w val="0.92397598361388322"/>
          <c:h val="0.5999339379016275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NUTRICION!$H$438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NUTRICION!$H$439:$H$448</c15:sqref>
                  </c15:fullRef>
                </c:ext>
              </c:extLst>
              <c:f>(NUTRICION!$H$439,NUTRICION!$H$441:$H$448)</c:f>
              <c:numCache>
                <c:formatCode>0.00</c:formatCode>
                <c:ptCount val="9"/>
                <c:pt idx="0">
                  <c:v>86.4</c:v>
                </c:pt>
                <c:pt idx="1">
                  <c:v>84.8</c:v>
                </c:pt>
                <c:pt idx="2">
                  <c:v>0</c:v>
                </c:pt>
                <c:pt idx="3">
                  <c:v>79.400000000000006</c:v>
                </c:pt>
                <c:pt idx="4">
                  <c:v>0</c:v>
                </c:pt>
                <c:pt idx="5">
                  <c:v>87.3</c:v>
                </c:pt>
                <c:pt idx="6">
                  <c:v>0</c:v>
                </c:pt>
                <c:pt idx="7">
                  <c:v>83.1</c:v>
                </c:pt>
                <c:pt idx="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A9-A69D-DBEF3BA3576E}"/>
            </c:ext>
          </c:extLst>
        </c:ser>
        <c:ser>
          <c:idx val="2"/>
          <c:order val="2"/>
          <c:tx>
            <c:strRef>
              <c:f>NUTRICION!$I$438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NUTRICION!$I$439:$I$448</c15:sqref>
                  </c15:fullRef>
                </c:ext>
              </c:extLst>
              <c:f>(NUTRICION!$I$439,NUTRICION!$I$441:$I$448)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94.4</c:v>
                </c:pt>
                <c:pt idx="3">
                  <c:v>0</c:v>
                </c:pt>
                <c:pt idx="4">
                  <c:v>90.2</c:v>
                </c:pt>
                <c:pt idx="5">
                  <c:v>0</c:v>
                </c:pt>
                <c:pt idx="6">
                  <c:v>94.9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A9-A69D-DBEF3BA3576E}"/>
            </c:ext>
          </c:extLst>
        </c:ser>
        <c:ser>
          <c:idx val="3"/>
          <c:order val="3"/>
          <c:tx>
            <c:strRef>
              <c:f>NUTRICION!$J$438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NUTRICION!$J$439:$J$448</c15:sqref>
                  </c15:fullRef>
                </c:ext>
              </c:extLst>
              <c:f>(NUTRICION!$J$439,NUTRICION!$J$441:$J$448)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NUTRICION!$E$438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NUTRICION!$A$395:$A$404</c15:sqref>
                  </c15:fullRef>
                </c:ext>
              </c:extLst>
              <c:f>(NUTRICION!$A$395,NUTRICION!$A$397:$A$404)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NUTRICION!$E$439:$E$448</c15:sqref>
                  </c15:fullRef>
                </c:ext>
              </c:extLst>
              <c:f>(NUTRICION!$E$439,NUTRICION!$E$441:$E$448)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383557472609035E-2"/>
          <c:y val="0.87584364513910684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NUTRICION!$V$458</c:f>
          <c:strCache>
            <c:ptCount val="1"/>
            <c:pt idx="0">
              <c:v>RED. MOYOBAMBA:  PORCENTAJE DE NIÑOS MENORES DE 12 MESES DE EDAD CON DOSAJE DE HEMOGLOBINA E INICIAN SUPLEMENTACION PREVENTIVA 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531615188616863"/>
          <c:w val="0.92397598361388322"/>
          <c:h val="0.602888320593429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NUTRICION!$H$459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NUTRICION!$H$460:$H$469</c15:sqref>
                  </c15:fullRef>
                </c:ext>
              </c:extLst>
              <c:f>(NUTRICION!$H$460,NUTRICION!$H$462:$H$469)</c:f>
              <c:numCache>
                <c:formatCode>0.00</c:formatCode>
                <c:ptCount val="9"/>
                <c:pt idx="0">
                  <c:v>86.3</c:v>
                </c:pt>
                <c:pt idx="1">
                  <c:v>84.8</c:v>
                </c:pt>
                <c:pt idx="2">
                  <c:v>0</c:v>
                </c:pt>
                <c:pt idx="3">
                  <c:v>79.400000000000006</c:v>
                </c:pt>
                <c:pt idx="4">
                  <c:v>0</c:v>
                </c:pt>
                <c:pt idx="5">
                  <c:v>87.3</c:v>
                </c:pt>
                <c:pt idx="6">
                  <c:v>0</c:v>
                </c:pt>
                <c:pt idx="7">
                  <c:v>83.1</c:v>
                </c:pt>
                <c:pt idx="8">
                  <c:v>83.3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D-431A-BBEB-AA1020DDA8BA}"/>
            </c:ext>
          </c:extLst>
        </c:ser>
        <c:ser>
          <c:idx val="2"/>
          <c:order val="2"/>
          <c:tx>
            <c:strRef>
              <c:f>NUTRICION!$I$459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NUTRICION!$I$460:$I$469</c15:sqref>
                  </c15:fullRef>
                </c:ext>
              </c:extLst>
              <c:f>(NUTRICION!$I$460,NUTRICION!$I$462:$I$469)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94.4</c:v>
                </c:pt>
                <c:pt idx="3">
                  <c:v>0</c:v>
                </c:pt>
                <c:pt idx="4">
                  <c:v>90.2</c:v>
                </c:pt>
                <c:pt idx="5">
                  <c:v>0</c:v>
                </c:pt>
                <c:pt idx="6">
                  <c:v>94.9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D-431A-BBEB-AA1020DDA8BA}"/>
            </c:ext>
          </c:extLst>
        </c:ser>
        <c:ser>
          <c:idx val="3"/>
          <c:order val="3"/>
          <c:tx>
            <c:strRef>
              <c:f>NUTRICION!$J$459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NUTRICION!$A$439:$A$448</c15:sqref>
                  </c15:fullRef>
                </c:ext>
              </c:extLst>
              <c:f>(NUTRICION!$A$439,NUTRICION!$A$441:$A$448)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NUTRICION!$J$460:$J$469</c15:sqref>
                  </c15:fullRef>
                </c:ext>
              </c:extLst>
              <c:f>(NUTRICION!$J$460,NUTRICION!$J$462:$J$469)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NUTRICION!$E$459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NUTRICION!$A$395:$A$404</c15:sqref>
                  </c15:fullRef>
                </c:ext>
              </c:extLst>
              <c:f>(NUTRICION!$A$395,NUTRICION!$A$397:$A$404)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NUTRICION!$E$460:$E$469</c15:sqref>
                  </c15:fullRef>
                </c:ext>
              </c:extLst>
              <c:f>(NUTRICION!$E$460,NUTRICION!$E$462:$E$469)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476746806233221E-2"/>
          <c:y val="0.87913026997717181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NUTRICION!$V$480</c:f>
          <c:strCache>
            <c:ptCount val="1"/>
            <c:pt idx="0">
              <c:v>RED. MOYOBAMBA:  PORCENTAJE DE NIÑOS MENORES DE 5 AÑOS CON DOSAJE DE HEMOGLOBINA E INICIO TRATAMIENTO DE ANEMIA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42984017029167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NUTRICION!$H$481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NUTRICION!$A$482:$A$491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NUTRICION!$H$482:$H$491</c:f>
              <c:numCache>
                <c:formatCode>0.00</c:formatCode>
                <c:ptCount val="10"/>
                <c:pt idx="0">
                  <c:v>0</c:v>
                </c:pt>
                <c:pt idx="1">
                  <c:v>77.8</c:v>
                </c:pt>
                <c:pt idx="2">
                  <c:v>0</c:v>
                </c:pt>
                <c:pt idx="3">
                  <c:v>0</c:v>
                </c:pt>
                <c:pt idx="4">
                  <c:v>88.1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144-BBE0-D980B84F4166}"/>
            </c:ext>
          </c:extLst>
        </c:ser>
        <c:ser>
          <c:idx val="2"/>
          <c:order val="2"/>
          <c:tx>
            <c:strRef>
              <c:f>NUTRICION!$I$481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NUTRICION!$A$482:$A$491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NUTRICION!$I$482:$I$491</c:f>
              <c:numCache>
                <c:formatCode>0.00</c:formatCode>
                <c:ptCount val="10"/>
                <c:pt idx="0">
                  <c:v>95</c:v>
                </c:pt>
                <c:pt idx="1">
                  <c:v>0</c:v>
                </c:pt>
                <c:pt idx="2">
                  <c:v>96.1</c:v>
                </c:pt>
                <c:pt idx="3">
                  <c:v>0</c:v>
                </c:pt>
                <c:pt idx="4">
                  <c:v>0</c:v>
                </c:pt>
                <c:pt idx="5">
                  <c:v>97.7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144-BBE0-D980B84F4166}"/>
            </c:ext>
          </c:extLst>
        </c:ser>
        <c:ser>
          <c:idx val="3"/>
          <c:order val="3"/>
          <c:tx>
            <c:strRef>
              <c:f>NUTRICION!$J$481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NUTRICION!$A$482:$A$491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NUTRICION!$J$482:$J$491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NUTRICION!$E$481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NUTRICION!$E$482:$E$491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445683695025158E-2"/>
          <c:y val="0.877625278093653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NUTRICION!$V$291</c:f>
          <c:strCache>
            <c:ptCount val="1"/>
            <c:pt idx="0">
              <c:v>RED. MOYOBAMBA:  PORCENTAJE DE NIÑOS DE 6  A 11 MESES CON ANEMIA, QUE SE HAN RECUPERADOS (PR)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679068398741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NUTRICION!$H$291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NUTRICION!$A$292:$A$301</c15:sqref>
                  </c15:fullRef>
                </c:ext>
              </c:extLst>
              <c:f>(NUTRICION!$A$292,NUTRICION!$A$294:$A$301)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NUTRICION!$H$292:$H$301</c15:sqref>
                  </c15:fullRef>
                </c:ext>
              </c:extLst>
              <c:f>(NUTRICION!$H$292,NUTRICION!$H$294:$H$301)</c:f>
              <c:numCache>
                <c:formatCode>0.00</c:formatCode>
                <c:ptCount val="9"/>
                <c:pt idx="0">
                  <c:v>71.3</c:v>
                </c:pt>
                <c:pt idx="1">
                  <c:v>81.3</c:v>
                </c:pt>
                <c:pt idx="2">
                  <c:v>33.299999999999997</c:v>
                </c:pt>
                <c:pt idx="3">
                  <c:v>0</c:v>
                </c:pt>
                <c:pt idx="4">
                  <c:v>40</c:v>
                </c:pt>
                <c:pt idx="5">
                  <c:v>60</c:v>
                </c:pt>
                <c:pt idx="6">
                  <c:v>0</c:v>
                </c:pt>
                <c:pt idx="7">
                  <c:v>64.3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A-4D82-8923-96CA66263C85}"/>
            </c:ext>
          </c:extLst>
        </c:ser>
        <c:ser>
          <c:idx val="2"/>
          <c:order val="2"/>
          <c:tx>
            <c:strRef>
              <c:f>NUTRICION!$I$291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NUTRICION!$A$292:$A$301</c15:sqref>
                  </c15:fullRef>
                </c:ext>
              </c:extLst>
              <c:f>(NUTRICION!$A$292,NUTRICION!$A$294:$A$301)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NUTRICION!$I$292:$I$301</c15:sqref>
                  </c15:fullRef>
                </c:ext>
              </c:extLst>
              <c:f>(NUTRICION!$I$292,NUTRICION!$I$294:$I$301)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A-4D82-8923-96CA66263C85}"/>
            </c:ext>
          </c:extLst>
        </c:ser>
        <c:ser>
          <c:idx val="3"/>
          <c:order val="3"/>
          <c:tx>
            <c:strRef>
              <c:f>NUTRICION!$J$291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NUTRICION!$A$292:$A$301</c15:sqref>
                  </c15:fullRef>
                </c:ext>
              </c:extLst>
              <c:f>(NUTRICION!$A$292,NUTRICION!$A$294:$A$301)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NUTRICION!$J$292:$J$301</c15:sqref>
                  </c15:fullRef>
                </c:ext>
              </c:extLst>
              <c:f>(NUTRICION!$J$292,NUTRICION!$J$294:$J$301)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4A-4D82-8923-96CA6626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NUTRICION!$E$291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NUTRICION!$A$292:$A$301</c15:sqref>
                  </c15:fullRef>
                </c:ext>
              </c:extLst>
              <c:f>(NUTRICION!$A$292,NUTRICION!$A$294:$A$301)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NUTRICION!$E$292:$E$301</c15:sqref>
                  </c15:fullRef>
                </c:ext>
              </c:extLst>
              <c:f>(NUTRICION!$E$292,NUTRICION!$E$294:$E$301)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4A-4D82-8923-96CA6626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66952114873459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NUTRICION!$V$332</c:f>
          <c:strCache>
            <c:ptCount val="1"/>
            <c:pt idx="0">
              <c:v>RED. MOYOBAMBA:  PORCENTAJE DE NIÑOS DE 1 AÑO CON ANEMIA, QUE SE HAN RECUPERADOS (PR)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65405324740786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NUTRICION!$H$332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NUTRICION!$A$333:$A$342</c15:sqref>
                  </c15:fullRef>
                </c:ext>
              </c:extLst>
              <c:f>(NUTRICION!$A$333,NUTRICION!$A$335:$A$342)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NUTRICION!$H$333:$H$342</c15:sqref>
                  </c15:fullRef>
                </c:ext>
              </c:extLst>
              <c:f>(NUTRICION!$H$333,NUTRICION!$H$335:$H$342)</c:f>
              <c:numCache>
                <c:formatCode>0.00</c:formatCode>
                <c:ptCount val="9"/>
                <c:pt idx="0">
                  <c:v>70.599999999999994</c:v>
                </c:pt>
                <c:pt idx="1">
                  <c:v>72.3</c:v>
                </c:pt>
                <c:pt idx="2">
                  <c:v>88.9</c:v>
                </c:pt>
                <c:pt idx="3">
                  <c:v>85.7</c:v>
                </c:pt>
                <c:pt idx="4">
                  <c:v>26.7</c:v>
                </c:pt>
                <c:pt idx="5">
                  <c:v>84</c:v>
                </c:pt>
                <c:pt idx="6">
                  <c:v>0</c:v>
                </c:pt>
                <c:pt idx="7">
                  <c:v>68.8</c:v>
                </c:pt>
                <c:pt idx="8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B-490A-B051-FCEA210D1CF5}"/>
            </c:ext>
          </c:extLst>
        </c:ser>
        <c:ser>
          <c:idx val="2"/>
          <c:order val="2"/>
          <c:tx>
            <c:strRef>
              <c:f>NUTRICION!$I$332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NUTRICION!$A$333:$A$342</c15:sqref>
                  </c15:fullRef>
                </c:ext>
              </c:extLst>
              <c:f>(NUTRICION!$A$333,NUTRICION!$A$335:$A$342)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NUTRICION!$I$333:$I$342</c15:sqref>
                  </c15:fullRef>
                </c:ext>
              </c:extLst>
              <c:f>(NUTRICION!$I$333,NUTRICION!$I$335:$I$342)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93.3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B-490A-B051-FCEA210D1CF5}"/>
            </c:ext>
          </c:extLst>
        </c:ser>
        <c:ser>
          <c:idx val="3"/>
          <c:order val="3"/>
          <c:tx>
            <c:strRef>
              <c:f>NUTRICION!$J$332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NUTRICION!$A$333:$A$342</c15:sqref>
                  </c15:fullRef>
                </c:ext>
              </c:extLst>
              <c:f>(NUTRICION!$A$333,NUTRICION!$A$335:$A$342)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NUTRICION!$J$333:$J$342</c15:sqref>
                  </c15:fullRef>
                </c:ext>
              </c:extLst>
              <c:f>(NUTRICION!$J$333,NUTRICION!$J$335:$J$342)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B-490A-B051-FCEA210D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NUTRICION!$A$270:$A$279</c15:sqref>
                  </c15:fullRef>
                </c:ext>
              </c:extLst>
              <c:f>(NUTRICION!$A$270,NUTRICION!$A$272:$A$279)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NUTRICION!$E$333:$E$342</c15:sqref>
                  </c15:fullRef>
                </c:ext>
              </c:extLst>
              <c:f>(NUTRICION!$E$333,NUTRICION!$E$335:$E$342)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4B-490A-B051-FCEA210D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43145635014417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NUTRICION!$V$351</c:f>
          <c:strCache>
            <c:ptCount val="1"/>
            <c:pt idx="0">
              <c:v>RED. MOYOBAMBA:  PORCENTAJE DE NIÑOS  DE 2 AÑOS CON ANEMIA QUE HAN CUMPLIDO ESQUEMA COMPLETO DE TRATAMIENTO (TA)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12464328327549"/>
          <c:w val="0.92397598361388322"/>
          <c:h val="0.613521606705331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NUTRICION!$A$352:$A$361</c15:sqref>
                  </c15:fullRef>
                </c:ext>
              </c:extLst>
              <c:f>(NUTRICION!$A$352,NUTRICION!$A$354:$A$361)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NUTRICION!$H$352:$H$361</c15:sqref>
                  </c15:fullRef>
                </c:ext>
              </c:extLst>
              <c:f>(NUTRICION!$H$352,NUTRICION!$H$354:$H$361)</c:f>
              <c:numCache>
                <c:formatCode>0.00</c:formatCode>
                <c:ptCount val="9"/>
                <c:pt idx="0">
                  <c:v>65.2</c:v>
                </c:pt>
                <c:pt idx="1">
                  <c:v>69.2</c:v>
                </c:pt>
                <c:pt idx="2">
                  <c:v>0</c:v>
                </c:pt>
                <c:pt idx="3">
                  <c:v>33.299999999999997</c:v>
                </c:pt>
                <c:pt idx="4">
                  <c:v>16.7</c:v>
                </c:pt>
                <c:pt idx="5">
                  <c:v>75</c:v>
                </c:pt>
                <c:pt idx="6">
                  <c:v>0</c:v>
                </c:pt>
                <c:pt idx="7">
                  <c:v>75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DDC-9110-1AE3C0663694}"/>
            </c:ext>
          </c:extLst>
        </c:ser>
        <c:ser>
          <c:idx val="2"/>
          <c:order val="2"/>
          <c:tx>
            <c:strRef>
              <c:f>NUTRICION!$I$351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NUTRICION!$A$352:$A$361</c15:sqref>
                  </c15:fullRef>
                </c:ext>
              </c:extLst>
              <c:f>(NUTRICION!$A$352,NUTRICION!$A$354:$A$361)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NUTRICION!$I$352:$I$361</c15:sqref>
                  </c15:fullRef>
                </c:ext>
              </c:extLst>
              <c:f>(NUTRICION!$I$352,NUTRICION!$I$354:$I$361)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DDC-9110-1AE3C0663694}"/>
            </c:ext>
          </c:extLst>
        </c:ser>
        <c:ser>
          <c:idx val="3"/>
          <c:order val="3"/>
          <c:tx>
            <c:strRef>
              <c:f>NUTRICION!$J$351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NUTRICION!$A$352:$A$361</c15:sqref>
                  </c15:fullRef>
                </c:ext>
              </c:extLst>
              <c:f>(NUTRICION!$A$352,NUTRICION!$A$354:$A$361)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NUTRICION!$J$352:$J$361</c15:sqref>
                  </c15:fullRef>
                </c:ext>
              </c:extLst>
              <c:f>(NUTRICION!$J$352,NUTRICION!$J$354:$J$361)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6A-4DDC-9110-1AE3C06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NUTRICION!$E$351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NUTRICION!$A$352:$A$361</c15:sqref>
                  </c15:fullRef>
                </c:ext>
              </c:extLst>
              <c:f>(NUTRICION!$A$352,NUTRICION!$A$354:$A$361)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NUTRICION!$E$352:$E$361</c15:sqref>
                  </c15:fullRef>
                </c:ext>
              </c:extLst>
              <c:f>(NUTRICION!$E$352,NUTRICION!$E$354:$E$361)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6A-4DDC-9110-1AE3C06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8663125473481594E-2"/>
          <c:y val="0.8761369732870760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NUTRICION!$V$415</c:f>
          <c:strCache>
            <c:ptCount val="1"/>
            <c:pt idx="0">
              <c:v>RED. MOYOBAMBA:  PORCENTAJE DE NIÑOS MENORES DE 36 MESES CON ANEMIA, QUE SE HAN RECUPERADO (PR)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4727793198565"/>
          <c:w val="0.92397598361388322"/>
          <c:h val="0.6317042063428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NUTRICION!$H$415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NUTRICION!$A$416:$A$425</c15:sqref>
                  </c15:fullRef>
                </c:ext>
              </c:extLst>
              <c:f>(NUTRICION!$A$416,NUTRICION!$A$418:$A$425)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NUTRICION!$H$416:$H$425</c15:sqref>
                  </c15:fullRef>
                </c:ext>
              </c:extLst>
              <c:f>(NUTRICION!$H$416,NUTRICION!$H$418:$H$425)</c:f>
              <c:numCache>
                <c:formatCode>0.00</c:formatCode>
                <c:ptCount val="9"/>
                <c:pt idx="0">
                  <c:v>69.8</c:v>
                </c:pt>
                <c:pt idx="1">
                  <c:v>75</c:v>
                </c:pt>
                <c:pt idx="2">
                  <c:v>82.4</c:v>
                </c:pt>
                <c:pt idx="3">
                  <c:v>82.1</c:v>
                </c:pt>
                <c:pt idx="4">
                  <c:v>26.9</c:v>
                </c:pt>
                <c:pt idx="5">
                  <c:v>79.400000000000006</c:v>
                </c:pt>
                <c:pt idx="6">
                  <c:v>0</c:v>
                </c:pt>
                <c:pt idx="7">
                  <c:v>68.400000000000006</c:v>
                </c:pt>
                <c:pt idx="8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7-4417-8D19-76F2FE399DA4}"/>
            </c:ext>
          </c:extLst>
        </c:ser>
        <c:ser>
          <c:idx val="2"/>
          <c:order val="2"/>
          <c:tx>
            <c:strRef>
              <c:f>NUTRICION!$I$415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NUTRICION!$A$416:$A$425</c15:sqref>
                  </c15:fullRef>
                </c:ext>
              </c:extLst>
              <c:f>(NUTRICION!$A$416,NUTRICION!$A$418:$A$425)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NUTRICION!$I$416:$I$425</c15:sqref>
                  </c15:fullRef>
                </c:ext>
              </c:extLst>
              <c:f>(NUTRICION!$I$416,NUTRICION!$I$418:$I$425)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94.4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7-4417-8D19-76F2FE399DA4}"/>
            </c:ext>
          </c:extLst>
        </c:ser>
        <c:ser>
          <c:idx val="3"/>
          <c:order val="3"/>
          <c:tx>
            <c:strRef>
              <c:f>NUTRICION!$J$415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NUTRICION!$A$416:$A$425</c15:sqref>
                  </c15:fullRef>
                </c:ext>
              </c:extLst>
              <c:f>(NUTRICION!$A$416,NUTRICION!$A$418:$A$425)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NUTRICION!$J$416:$J$425</c15:sqref>
                  </c15:fullRef>
                </c:ext>
              </c:extLst>
              <c:f>(NUTRICION!$J$416,NUTRICION!$J$418:$J$425)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67-4417-8D19-76F2FE39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NUTRICION!$E$415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NUTRICION!$A$373:$A$382</c15:sqref>
                  </c15:fullRef>
                </c:ext>
              </c:extLst>
              <c:f>(NUTRICION!$A$373,NUTRICION!$A$375:$A$382)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NUTRICION!$E$416:$E$425</c15:sqref>
                  </c15:fullRef>
                </c:ext>
              </c:extLst>
              <c:f>(NUTRICION!$E$416,NUTRICION!$E$418:$E$425)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67-4417-8D19-76F2FE39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569936139857404E-2"/>
          <c:y val="0.8763926475850353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DIT!$V$417</c:f>
          <c:strCache>
            <c:ptCount val="1"/>
            <c:pt idx="0">
              <c:v>RED. MOYOBAMBA:  PORCENTAJE DE NIÑOS 1 AÑO  VACUNADOS CON EL 1ER REFUERZO CON VACUNA ANTIPOLIO (IPV)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DIT!$H$417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DIT!$A$418:$A$426</c:f>
            </c:multiLvlStrRef>
          </c:cat>
          <c:val>
            <c:numRef>
              <c:f>DIT!$H$418:$H$427</c:f>
            </c:numRef>
          </c:val>
          <c:extLst>
            <c:ext xmlns:c16="http://schemas.microsoft.com/office/drawing/2014/chart" uri="{C3380CC4-5D6E-409C-BE32-E72D297353CC}">
              <c16:uniqueId val="{00000000-15CB-43E9-9D25-72E95460E0C0}"/>
            </c:ext>
          </c:extLst>
        </c:ser>
        <c:ser>
          <c:idx val="2"/>
          <c:order val="2"/>
          <c:tx>
            <c:strRef>
              <c:f>DIT!$I$417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DIT!$A$418:$A$426</c:f>
            </c:multiLvlStrRef>
          </c:cat>
          <c:val>
            <c:numRef>
              <c:f>DIT!$I$418:$I$427</c:f>
            </c:numRef>
          </c:val>
          <c:extLst>
            <c:ext xmlns:c16="http://schemas.microsoft.com/office/drawing/2014/chart" uri="{C3380CC4-5D6E-409C-BE32-E72D297353CC}">
              <c16:uniqueId val="{00000001-15CB-43E9-9D25-72E95460E0C0}"/>
            </c:ext>
          </c:extLst>
        </c:ser>
        <c:ser>
          <c:idx val="3"/>
          <c:order val="3"/>
          <c:tx>
            <c:strRef>
              <c:f>DIT!$J$417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DIT!$A$418:$A$426</c:f>
            </c:multiLvlStrRef>
          </c:cat>
          <c:val>
            <c:numRef>
              <c:f>DIT!$J$418:$J$427</c:f>
            </c:numRef>
          </c:val>
          <c:extLst>
            <c:ext xmlns:c16="http://schemas.microsoft.com/office/drawing/2014/chart" uri="{C3380CC4-5D6E-409C-BE32-E72D297353CC}">
              <c16:uniqueId val="{00000002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DIT!$E$417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DIT!$A$418:$A$427</c:f>
            </c:multiLvlStrRef>
          </c:cat>
          <c:val>
            <c:numRef>
              <c:f>DIT!$E$418:$E$427</c:f>
            </c:numRef>
          </c:val>
          <c:smooth val="0"/>
          <c:extLst>
            <c:ext xmlns:c16="http://schemas.microsoft.com/office/drawing/2014/chart" uri="{C3380CC4-5D6E-409C-BE32-E72D297353CC}">
              <c16:uniqueId val="{00000003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NUTRICION!$V$206</c:f>
          <c:strCache>
            <c:ptCount val="1"/>
            <c:pt idx="0">
              <c:v>RED. MOYOBAMBA:  PORCENTAJE DE NIÑOS DE 12 A 23 MESES DE EDAD CON DOSAJE DE HEMOGLOBINA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722407741274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NUTRICION!$H$206</c:f>
              <c:strCache>
                <c:ptCount val="1"/>
                <c:pt idx="0">
                  <c:v>DEFICIENTE &lt;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NUTRICION!$A$207:$A$216</c15:sqref>
                  </c15:fullRef>
                </c:ext>
              </c:extLst>
              <c:f>(NUTRICION!$A$207,NUTRICION!$A$209:$A$216)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NUTRICION!$H$207:$H$216</c15:sqref>
                  </c15:fullRef>
                </c:ext>
              </c:extLst>
              <c:f>(NUTRICION!$H$207,NUTRICION!$H$209:$H$216)</c:f>
              <c:numCache>
                <c:formatCode>0.00</c:formatCode>
                <c:ptCount val="9"/>
                <c:pt idx="0">
                  <c:v>79.5</c:v>
                </c:pt>
                <c:pt idx="1">
                  <c:v>70.2</c:v>
                </c:pt>
                <c:pt idx="2">
                  <c:v>75.3</c:v>
                </c:pt>
                <c:pt idx="3">
                  <c:v>59</c:v>
                </c:pt>
                <c:pt idx="4">
                  <c:v>87.2</c:v>
                </c:pt>
                <c:pt idx="5">
                  <c:v>0</c:v>
                </c:pt>
                <c:pt idx="6">
                  <c:v>0</c:v>
                </c:pt>
                <c:pt idx="7">
                  <c:v>87.8</c:v>
                </c:pt>
                <c:pt idx="8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7-4881-B6AF-03699B733E8D}"/>
            </c:ext>
          </c:extLst>
        </c:ser>
        <c:ser>
          <c:idx val="2"/>
          <c:order val="2"/>
          <c:tx>
            <c:strRef>
              <c:f>NUTRICION!$I$206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NUTRICION!$A$207:$A$216</c15:sqref>
                  </c15:fullRef>
                </c:ext>
              </c:extLst>
              <c:f>(NUTRICION!$A$207,NUTRICION!$A$209:$A$216)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NUTRICION!$I$207:$I$216</c15:sqref>
                  </c15:fullRef>
                </c:ext>
              </c:extLst>
              <c:f>(NUTRICION!$I$207,NUTRICION!$I$209:$I$216)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93.7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7-4881-B6AF-03699B733E8D}"/>
            </c:ext>
          </c:extLst>
        </c:ser>
        <c:ser>
          <c:idx val="3"/>
          <c:order val="3"/>
          <c:tx>
            <c:strRef>
              <c:f>NUTRICION!$J$206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NUTRICION!$A$207:$A$216</c15:sqref>
                  </c15:fullRef>
                </c:ext>
              </c:extLst>
              <c:f>(NUTRICION!$A$207,NUTRICION!$A$209:$A$216)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NUTRICION!$J$207:$J$216</c15:sqref>
                  </c15:fullRef>
                </c:ext>
              </c:extLst>
              <c:f>(NUTRICION!$J$207,NUTRICION!$J$209:$J$216)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7-4881-B6AF-03699B73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NUTRICION!$E$206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37-4881-B6AF-03699B733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NUTRICION!$A$207:$A$216</c15:sqref>
                  </c15:fullRef>
                </c:ext>
              </c:extLst>
              <c:f>(NUTRICION!$A$207,NUTRICION!$A$209:$A$216)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NUTRICION!$E$207:$E$216</c15:sqref>
                  </c15:fullRef>
                </c:ext>
              </c:extLst>
              <c:f>(NUTRICION!$E$207,NUTRICION!$E$209:$E$216)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7-4881-B6AF-03699B73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823081214234411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UNGET-MOYOBAMBA: PORCENTAJE DE AVANCE DE INDICADORES SANITARIOS SEGUN NIVEL DE CUMPLIMIENTO POR MICRO RED ENERO-ABRIL 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Ranking_Will!$E$87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1C9427"/>
              </a:solidFill>
            </a:ln>
            <a:effectLst>
              <a:outerShdw blurRad="40000" dist="23000" dir="5400000" rotWithShape="0">
                <a:srgbClr val="1C9427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1C9427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Ranking_Will!$E$88:$E$95</c:f>
              <c:numCache>
                <c:formatCode>0.00%</c:formatCode>
                <c:ptCount val="8"/>
                <c:pt idx="0">
                  <c:v>0.19230769230769232</c:v>
                </c:pt>
                <c:pt idx="1">
                  <c:v>0.17307692307692307</c:v>
                </c:pt>
                <c:pt idx="2">
                  <c:v>0.19230769230769232</c:v>
                </c:pt>
                <c:pt idx="3">
                  <c:v>7.6923076923076927E-2</c:v>
                </c:pt>
                <c:pt idx="4">
                  <c:v>7.6923076923076927E-2</c:v>
                </c:pt>
                <c:pt idx="5">
                  <c:v>5.7692307692307696E-2</c:v>
                </c:pt>
                <c:pt idx="6">
                  <c:v>7.6923076923076927E-2</c:v>
                </c:pt>
                <c:pt idx="7">
                  <c:v>9.6153846153846159E-2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3-42FF-9BC7-BCC507EBA619}"/>
            </c:ext>
          </c:extLst>
        </c:ser>
        <c:ser>
          <c:idx val="1"/>
          <c:order val="1"/>
          <c:tx>
            <c:strRef>
              <c:f>Ranking_Will!$F$87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Ranking_Will!$F$88:$F$95</c:f>
              <c:numCache>
                <c:formatCode>0.00%</c:formatCode>
                <c:ptCount val="8"/>
                <c:pt idx="0">
                  <c:v>0.21153846153846154</c:v>
                </c:pt>
                <c:pt idx="1">
                  <c:v>9.6153846153846159E-2</c:v>
                </c:pt>
                <c:pt idx="2">
                  <c:v>0.11538461538461539</c:v>
                </c:pt>
                <c:pt idx="3">
                  <c:v>7.6923076923076927E-2</c:v>
                </c:pt>
                <c:pt idx="4">
                  <c:v>0.13461538461538461</c:v>
                </c:pt>
                <c:pt idx="5">
                  <c:v>7.6923076923076927E-2</c:v>
                </c:pt>
                <c:pt idx="6">
                  <c:v>7.6923076923076927E-2</c:v>
                </c:pt>
                <c:pt idx="7">
                  <c:v>1.9230769230769232E-2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3-42FF-9BC7-BCC507EBA619}"/>
            </c:ext>
          </c:extLst>
        </c:ser>
        <c:ser>
          <c:idx val="2"/>
          <c:order val="2"/>
          <c:tx>
            <c:strRef>
              <c:f>Ranking_Will!$G$87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D41A0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Ranking_Will!$G$88:$G$95</c:f>
              <c:numCache>
                <c:formatCode>0.00%</c:formatCode>
                <c:ptCount val="8"/>
                <c:pt idx="0">
                  <c:v>0.59615384615384615</c:v>
                </c:pt>
                <c:pt idx="1">
                  <c:v>0.73076923076923073</c:v>
                </c:pt>
                <c:pt idx="2">
                  <c:v>0.69230769230769229</c:v>
                </c:pt>
                <c:pt idx="3">
                  <c:v>0.84615384615384615</c:v>
                </c:pt>
                <c:pt idx="4">
                  <c:v>0.78846153846153844</c:v>
                </c:pt>
                <c:pt idx="5">
                  <c:v>0.86538461538461542</c:v>
                </c:pt>
                <c:pt idx="6">
                  <c:v>0.84615384615384615</c:v>
                </c:pt>
                <c:pt idx="7">
                  <c:v>0.88461538461538458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3-42FF-9BC7-BCC507EB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gapDepth val="120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88709209655192"/>
          <c:y val="0.93274497475222173"/>
          <c:w val="0.56138885987193121"/>
          <c:h val="4.9614453971073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UNGET-MOYOBAMBA: PORCENTAJE DE AVANCE DE INDICADORES SANITARIOS SEGUN NIVEL DE CUMPLIMIENTO POR MICRO RED ENERO-ABRIL 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Ranking_Will!$E$76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1C9427"/>
              </a:solidFill>
            </a:ln>
            <a:effectLst>
              <a:outerShdw blurRad="40000" dist="23000" dir="5400000" rotWithShape="0">
                <a:srgbClr val="1C9427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1C9427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Ranking_Will!$E$77:$E$85</c:f>
              <c:numCache>
                <c:formatCode>General</c:formatCode>
                <c:ptCount val="9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CAC-AF6F-179DE1D4DF12}"/>
            </c:ext>
          </c:extLst>
        </c:ser>
        <c:ser>
          <c:idx val="1"/>
          <c:order val="1"/>
          <c:tx>
            <c:strRef>
              <c:f>Ranking_Will!$F$76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Ranking_Will!$F$77:$F$85</c:f>
              <c:numCache>
                <c:formatCode>General</c:formatCode>
                <c:ptCount val="9"/>
                <c:pt idx="0">
                  <c:v>7</c:v>
                </c:pt>
                <c:pt idx="1">
                  <c:v>11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CAC-AF6F-179DE1D4DF12}"/>
            </c:ext>
          </c:extLst>
        </c:ser>
        <c:ser>
          <c:idx val="2"/>
          <c:order val="2"/>
          <c:tx>
            <c:strRef>
              <c:f>Ranking_Will!$G$76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D41A0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Ranking_Will!$G$77:$G$85</c:f>
              <c:numCache>
                <c:formatCode>General</c:formatCode>
                <c:ptCount val="9"/>
                <c:pt idx="0">
                  <c:v>42</c:v>
                </c:pt>
                <c:pt idx="1">
                  <c:v>31</c:v>
                </c:pt>
                <c:pt idx="2">
                  <c:v>38</c:v>
                </c:pt>
                <c:pt idx="3">
                  <c:v>36</c:v>
                </c:pt>
                <c:pt idx="4">
                  <c:v>44</c:v>
                </c:pt>
                <c:pt idx="5">
                  <c:v>41</c:v>
                </c:pt>
                <c:pt idx="6">
                  <c:v>45</c:v>
                </c:pt>
                <c:pt idx="7">
                  <c:v>44</c:v>
                </c:pt>
                <c:pt idx="8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1-4CAC-AF6F-179DE1D4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gapDepth val="120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88709209655192"/>
          <c:y val="0.93274497475222173"/>
          <c:w val="0.56138885987193121"/>
          <c:h val="4.9614453971073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Ranking!$X$67</c:f>
          <c:strCache>
            <c:ptCount val="1"/>
            <c:pt idx="0">
              <c:v>RED. MOYOBAMBA:  PORCENTAJE DE AVANCE DE INDICADORES SANITARIOS SEGUN NIVEL DE CUMPLIMIENTO  - POR MICROREDES :   ENERO - DICIEMBRE 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200" b="1" i="0" u="none" strike="noStrike" kern="1200" cap="all" spc="120" normalizeH="0" baseline="0">
              <a:solidFill>
                <a:srgbClr val="1F497D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536723163841809E-2"/>
          <c:y val="0.13281914849286555"/>
          <c:w val="0.96892655367231639"/>
          <c:h val="0.7250515558428257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Ranking!$F$79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1C9427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Ranking!$E$80:$E$88</c:f>
              <c:strCache>
                <c:ptCount val="9"/>
                <c:pt idx="0">
                  <c:v>ROQUE</c:v>
                </c:pt>
                <c:pt idx="1">
                  <c:v>JERILLO</c:v>
                </c:pt>
                <c:pt idx="2">
                  <c:v>JEPELACIO</c:v>
                </c:pt>
                <c:pt idx="3">
                  <c:v>CALZADA</c:v>
                </c:pt>
                <c:pt idx="4">
                  <c:v>SORITOR</c:v>
                </c:pt>
                <c:pt idx="5">
                  <c:v>PUEBLO LIBRE</c:v>
                </c:pt>
                <c:pt idx="6">
                  <c:v>HOSPITAL</c:v>
                </c:pt>
                <c:pt idx="7">
                  <c:v>LLUILLUCUCHA</c:v>
                </c:pt>
                <c:pt idx="8">
                  <c:v>YANTALO</c:v>
                </c:pt>
              </c:strCache>
            </c:strRef>
          </c:cat>
          <c:val>
            <c:numRef>
              <c:f>Ranking!$F$80:$F$88</c:f>
              <c:numCache>
                <c:formatCode>0.00%</c:formatCode>
                <c:ptCount val="9"/>
                <c:pt idx="0">
                  <c:v>0.19230769230769232</c:v>
                </c:pt>
                <c:pt idx="1">
                  <c:v>0.19230769230769232</c:v>
                </c:pt>
                <c:pt idx="2">
                  <c:v>0.17307692307692307</c:v>
                </c:pt>
                <c:pt idx="3">
                  <c:v>7.6923076923076927E-2</c:v>
                </c:pt>
                <c:pt idx="4">
                  <c:v>7.6923076923076927E-2</c:v>
                </c:pt>
                <c:pt idx="5">
                  <c:v>9.6153846153846159E-2</c:v>
                </c:pt>
                <c:pt idx="6">
                  <c:v>7.6923076923076927E-2</c:v>
                </c:pt>
                <c:pt idx="7">
                  <c:v>5.7692307692307696E-2</c:v>
                </c:pt>
                <c:pt idx="8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1-474A-99E1-8E6E93A87534}"/>
            </c:ext>
          </c:extLst>
        </c:ser>
        <c:ser>
          <c:idx val="1"/>
          <c:order val="1"/>
          <c:tx>
            <c:strRef>
              <c:f>Ranking!$G$79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Ranking!$E$80:$E$88</c:f>
              <c:strCache>
                <c:ptCount val="9"/>
                <c:pt idx="0">
                  <c:v>ROQUE</c:v>
                </c:pt>
                <c:pt idx="1">
                  <c:v>JERILLO</c:v>
                </c:pt>
                <c:pt idx="2">
                  <c:v>JEPELACIO</c:v>
                </c:pt>
                <c:pt idx="3">
                  <c:v>CALZADA</c:v>
                </c:pt>
                <c:pt idx="4">
                  <c:v>SORITOR</c:v>
                </c:pt>
                <c:pt idx="5">
                  <c:v>PUEBLO LIBRE</c:v>
                </c:pt>
                <c:pt idx="6">
                  <c:v>HOSPITAL</c:v>
                </c:pt>
                <c:pt idx="7">
                  <c:v>LLUILLUCUCHA</c:v>
                </c:pt>
                <c:pt idx="8">
                  <c:v>YANTALO</c:v>
                </c:pt>
              </c:strCache>
            </c:strRef>
          </c:cat>
          <c:val>
            <c:numRef>
              <c:f>Ranking!$G$80:$G$88</c:f>
              <c:numCache>
                <c:formatCode>0.00%</c:formatCode>
                <c:ptCount val="9"/>
                <c:pt idx="0">
                  <c:v>0.21153846153846154</c:v>
                </c:pt>
                <c:pt idx="1">
                  <c:v>0.11538461538461539</c:v>
                </c:pt>
                <c:pt idx="2">
                  <c:v>9.6153846153846159E-2</c:v>
                </c:pt>
                <c:pt idx="3">
                  <c:v>7.6923076923076927E-2</c:v>
                </c:pt>
                <c:pt idx="4">
                  <c:v>0.13461538461538461</c:v>
                </c:pt>
                <c:pt idx="5">
                  <c:v>1.9230769230769232E-2</c:v>
                </c:pt>
                <c:pt idx="6">
                  <c:v>0</c:v>
                </c:pt>
                <c:pt idx="7">
                  <c:v>7.6923076923076927E-2</c:v>
                </c:pt>
                <c:pt idx="8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1-474A-99E1-8E6E93A87534}"/>
            </c:ext>
          </c:extLst>
        </c:ser>
        <c:ser>
          <c:idx val="2"/>
          <c:order val="2"/>
          <c:tx>
            <c:strRef>
              <c:f>Ranking!$H$79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Ranking!$E$80:$E$88</c:f>
              <c:strCache>
                <c:ptCount val="9"/>
                <c:pt idx="0">
                  <c:v>ROQUE</c:v>
                </c:pt>
                <c:pt idx="1">
                  <c:v>JERILLO</c:v>
                </c:pt>
                <c:pt idx="2">
                  <c:v>JEPELACIO</c:v>
                </c:pt>
                <c:pt idx="3">
                  <c:v>CALZADA</c:v>
                </c:pt>
                <c:pt idx="4">
                  <c:v>SORITOR</c:v>
                </c:pt>
                <c:pt idx="5">
                  <c:v>PUEBLO LIBRE</c:v>
                </c:pt>
                <c:pt idx="6">
                  <c:v>HOSPITAL</c:v>
                </c:pt>
                <c:pt idx="7">
                  <c:v>LLUILLUCUCHA</c:v>
                </c:pt>
                <c:pt idx="8">
                  <c:v>YANTALO</c:v>
                </c:pt>
              </c:strCache>
            </c:strRef>
          </c:cat>
          <c:val>
            <c:numRef>
              <c:f>Ranking!$H$80:$H$88</c:f>
              <c:numCache>
                <c:formatCode>0.00%</c:formatCode>
                <c:ptCount val="9"/>
                <c:pt idx="0">
                  <c:v>0.59615384615384615</c:v>
                </c:pt>
                <c:pt idx="1">
                  <c:v>0.69230769230769229</c:v>
                </c:pt>
                <c:pt idx="2">
                  <c:v>0.73076923076923073</c:v>
                </c:pt>
                <c:pt idx="3">
                  <c:v>0.84615384615384615</c:v>
                </c:pt>
                <c:pt idx="4">
                  <c:v>0.78846153846153844</c:v>
                </c:pt>
                <c:pt idx="5">
                  <c:v>0.88461538461538458</c:v>
                </c:pt>
                <c:pt idx="6">
                  <c:v>0.92307692307692313</c:v>
                </c:pt>
                <c:pt idx="7">
                  <c:v>0.86538461538461542</c:v>
                </c:pt>
                <c:pt idx="8">
                  <c:v>0.84615384615384615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1-474A-99E1-8E6E93A87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9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14505760932426"/>
          <c:y val="0.92701202059085264"/>
          <c:w val="0.41568641843498383"/>
          <c:h val="4.96144539710731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Ranking!$X$67</c:f>
          <c:strCache>
            <c:ptCount val="1"/>
            <c:pt idx="0">
              <c:v>RED. MOYOBAMBA:  PORCENTAJE DE AVANCE DE INDICADORES SANITARIOS SEGUN NIVEL DE CUMPLIMIENTO  - POR MICROREDES :   ENERO - DICIEMBRE 2024</c:v>
            </c:pt>
          </c:strCache>
        </c:strRef>
      </c:tx>
      <c:layout>
        <c:manualLayout>
          <c:xMode val="edge"/>
          <c:yMode val="edge"/>
          <c:x val="0.11059417497022234"/>
          <c:y val="2.8548211889684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75532570026036E-2"/>
          <c:y val="0.16149186520446601"/>
          <c:w val="0.96248934859947932"/>
          <c:h val="0.66667263794910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Ranking!$F$66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1C9427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Ranking!$E$67:$E$76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Ranking!$F$67:$F$76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  <c:pt idx="6">
                  <c:v>9</c:v>
                </c:pt>
                <c:pt idx="7">
                  <c:v>10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A-4FE7-B199-49BD2512A30E}"/>
            </c:ext>
          </c:extLst>
        </c:ser>
        <c:ser>
          <c:idx val="1"/>
          <c:order val="1"/>
          <c:tx>
            <c:strRef>
              <c:f>Ranking!$G$66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Ranking!$E$67:$E$76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Ranking!$G$67:$G$76</c:f>
              <c:numCache>
                <c:formatCode>General</c:formatCode>
                <c:ptCount val="10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11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A-4FE7-B199-49BD2512A30E}"/>
            </c:ext>
          </c:extLst>
        </c:ser>
        <c:ser>
          <c:idx val="2"/>
          <c:order val="2"/>
          <c:tx>
            <c:strRef>
              <c:f>Ranking!$H$66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Ranking!$E$67:$E$76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Ranking!$H$67:$H$76</c:f>
              <c:numCache>
                <c:formatCode>General</c:formatCode>
                <c:ptCount val="10"/>
                <c:pt idx="0">
                  <c:v>42</c:v>
                </c:pt>
                <c:pt idx="1">
                  <c:v>48</c:v>
                </c:pt>
                <c:pt idx="2">
                  <c:v>45</c:v>
                </c:pt>
                <c:pt idx="3">
                  <c:v>36</c:v>
                </c:pt>
                <c:pt idx="4">
                  <c:v>44</c:v>
                </c:pt>
                <c:pt idx="5">
                  <c:v>41</c:v>
                </c:pt>
                <c:pt idx="6">
                  <c:v>38</c:v>
                </c:pt>
                <c:pt idx="7">
                  <c:v>31</c:v>
                </c:pt>
                <c:pt idx="8">
                  <c:v>44</c:v>
                </c:pt>
                <c:pt idx="9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A-4FE7-B199-49BD2512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835085007"/>
        <c:axId val="427729487"/>
      </c:barChart>
      <c:catAx>
        <c:axId val="1835085007"/>
        <c:scaling>
          <c:orientation val="minMax"/>
        </c:scaling>
        <c:delete val="0"/>
        <c:axPos val="b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rgbClr val="D4E3F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7729487"/>
        <c:crosses val="autoZero"/>
        <c:auto val="1"/>
        <c:lblAlgn val="ctr"/>
        <c:lblOffset val="100"/>
        <c:tickMarkSkip val="1"/>
        <c:noMultiLvlLbl val="0"/>
      </c:catAx>
      <c:valAx>
        <c:axId val="4277294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35085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773870783727"/>
          <c:y val="0.91456538520920183"/>
          <c:w val="0.50862053572567345"/>
          <c:h val="6.3025651205364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DIT!$V$434</c:f>
          <c:strCache>
            <c:ptCount val="1"/>
            <c:pt idx="0">
              <c:v>RED. MOYOBAMBA:  PORCENTAJE DE NIÑOS 1 AÑO VACUNADOS CON EL 1ER REFUERZO CON VACUNA DPT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DIT!$H$435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DIT!$A$436:$A$444</c:f>
            </c:multiLvlStrRef>
          </c:cat>
          <c:val>
            <c:numRef>
              <c:f>DIT!$H$436:$H$445</c:f>
            </c:numRef>
          </c:val>
          <c:extLst>
            <c:ext xmlns:c16="http://schemas.microsoft.com/office/drawing/2014/chart" uri="{C3380CC4-5D6E-409C-BE32-E72D297353CC}">
              <c16:uniqueId val="{00000000-2463-4ECF-A2FD-EB66754E4D4C}"/>
            </c:ext>
          </c:extLst>
        </c:ser>
        <c:ser>
          <c:idx val="2"/>
          <c:order val="2"/>
          <c:tx>
            <c:strRef>
              <c:f>DIT!$I$435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DIT!$A$436:$A$444</c:f>
            </c:multiLvlStrRef>
          </c:cat>
          <c:val>
            <c:numRef>
              <c:f>DIT!$I$436:$I$445</c:f>
            </c:numRef>
          </c:val>
          <c:extLst>
            <c:ext xmlns:c16="http://schemas.microsoft.com/office/drawing/2014/chart" uri="{C3380CC4-5D6E-409C-BE32-E72D297353CC}">
              <c16:uniqueId val="{00000001-2463-4ECF-A2FD-EB66754E4D4C}"/>
            </c:ext>
          </c:extLst>
        </c:ser>
        <c:ser>
          <c:idx val="3"/>
          <c:order val="3"/>
          <c:tx>
            <c:strRef>
              <c:f>DIT!$J$435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DIT!$A$436:$A$444</c:f>
            </c:multiLvlStrRef>
          </c:cat>
          <c:val>
            <c:numRef>
              <c:f>DIT!$J$436:$J$445</c:f>
            </c:numRef>
          </c:val>
          <c:extLst>
            <c:ext xmlns:c16="http://schemas.microsoft.com/office/drawing/2014/chart" uri="{C3380CC4-5D6E-409C-BE32-E72D297353CC}">
              <c16:uniqueId val="{00000002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DIT!$E$435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DIT!$A$436:$A$445</c:f>
            </c:multiLvlStrRef>
          </c:cat>
          <c:val>
            <c:numRef>
              <c:f>DIT!$E$436:$E$445</c:f>
            </c:numRef>
          </c:val>
          <c:smooth val="0"/>
          <c:extLst>
            <c:ext xmlns:c16="http://schemas.microsoft.com/office/drawing/2014/chart" uri="{C3380CC4-5D6E-409C-BE32-E72D297353CC}">
              <c16:uniqueId val="{00000003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DIT!$V$456</c:f>
          <c:strCache>
            <c:ptCount val="1"/>
            <c:pt idx="0">
              <c:v>RED. MOYOBAMBA:  PORCENTAJE DE NIÑOS 4 AÑOS VACUNADOS CON EL 2DO REFUERZO CON VACUNA ANTIPOLIO ORAL (APO)  - POR MICROREDES :   ENERO - DICIEMBRE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DIT!$H$455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DIT!$A$456:$A$464</c:f>
            </c:multiLvlStrRef>
          </c:cat>
          <c:val>
            <c:numRef>
              <c:f>DIT!$H$456:$H$465</c:f>
            </c:numRef>
          </c:val>
          <c:extLst>
            <c:ext xmlns:c16="http://schemas.microsoft.com/office/drawing/2014/chart" uri="{C3380CC4-5D6E-409C-BE32-E72D297353CC}">
              <c16:uniqueId val="{00000000-1900-42CE-9BE8-CE7589F23CA8}"/>
            </c:ext>
          </c:extLst>
        </c:ser>
        <c:ser>
          <c:idx val="2"/>
          <c:order val="2"/>
          <c:tx>
            <c:strRef>
              <c:f>DIT!$I$455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DIT!$A$456:$A$464</c:f>
            </c:multiLvlStrRef>
          </c:cat>
          <c:val>
            <c:numRef>
              <c:f>DIT!$I$456:$I$465</c:f>
            </c:numRef>
          </c:val>
          <c:extLst>
            <c:ext xmlns:c16="http://schemas.microsoft.com/office/drawing/2014/chart" uri="{C3380CC4-5D6E-409C-BE32-E72D297353CC}">
              <c16:uniqueId val="{00000001-1900-42CE-9BE8-CE7589F23CA8}"/>
            </c:ext>
          </c:extLst>
        </c:ser>
        <c:ser>
          <c:idx val="3"/>
          <c:order val="3"/>
          <c:tx>
            <c:strRef>
              <c:f>DIT!$J$455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DIT!$A$456:$A$464</c:f>
            </c:multiLvlStrRef>
          </c:cat>
          <c:val>
            <c:numRef>
              <c:f>DIT!$J$456:$J$465</c:f>
            </c:numRef>
          </c:val>
          <c:extLst>
            <c:ext xmlns:c16="http://schemas.microsoft.com/office/drawing/2014/chart" uri="{C3380CC4-5D6E-409C-BE32-E72D297353CC}">
              <c16:uniqueId val="{00000002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DIT!$E$455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3-49F7-B989-224E4693FD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3-49F7-B989-224E4693FD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3-49F7-B989-224E4693FD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3-49F7-B989-224E4693FD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3-49F7-B989-224E4693FD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3-49F7-B989-224E4693FD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3-49F7-B989-224E4693FD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43-49F7-B989-224E4693FD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43-49F7-B989-224E4693FDA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D43-49F7-B989-224E4693F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DIT!$A$456:$A$465</c:f>
            </c:multiLvlStrRef>
          </c:cat>
          <c:val>
            <c:numRef>
              <c:f>DIT!$E$456:$E$465</c:f>
            </c:numRef>
          </c:val>
          <c:smooth val="0"/>
          <c:extLst>
            <c:ext xmlns:c16="http://schemas.microsoft.com/office/drawing/2014/chart" uri="{C3380CC4-5D6E-409C-BE32-E72D297353CC}">
              <c16:uniqueId val="{00000003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864687970491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" Type="http://schemas.openxmlformats.org/officeDocument/2006/relationships/chart" Target="../charts/chart48.xml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46302</xdr:colOff>
      <xdr:row>144</xdr:row>
      <xdr:rowOff>154781</xdr:rowOff>
    </xdr:from>
    <xdr:to>
      <xdr:col>18</xdr:col>
      <xdr:colOff>40512</xdr:colOff>
      <xdr:row>163</xdr:row>
      <xdr:rowOff>114968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387B4F63-B1DC-4369-9C23-00279C7C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287</xdr:row>
      <xdr:rowOff>147782</xdr:rowOff>
    </xdr:from>
    <xdr:to>
      <xdr:col>18</xdr:col>
      <xdr:colOff>1681</xdr:colOff>
      <xdr:row>306</xdr:row>
      <xdr:rowOff>157307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C548FF7-1D68-4E68-BF18-20AA3E6E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11906</xdr:colOff>
      <xdr:row>308</xdr:row>
      <xdr:rowOff>123270</xdr:rowOff>
    </xdr:from>
    <xdr:to>
      <xdr:col>17</xdr:col>
      <xdr:colOff>831616</xdr:colOff>
      <xdr:row>327</xdr:row>
      <xdr:rowOff>132794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9647EC4C-B574-4E49-B633-BF44722A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11206</xdr:colOff>
      <xdr:row>349</xdr:row>
      <xdr:rowOff>112064</xdr:rowOff>
    </xdr:from>
    <xdr:to>
      <xdr:col>18</xdr:col>
      <xdr:colOff>1680</xdr:colOff>
      <xdr:row>368</xdr:row>
      <xdr:rowOff>85871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B5709FB-0253-404D-86B4-E639D1C2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369</xdr:row>
      <xdr:rowOff>125370</xdr:rowOff>
    </xdr:from>
    <xdr:to>
      <xdr:col>17</xdr:col>
      <xdr:colOff>831616</xdr:colOff>
      <xdr:row>388</xdr:row>
      <xdr:rowOff>134894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FCF0E12B-4327-4C8B-B252-20465973E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11906</xdr:colOff>
      <xdr:row>390</xdr:row>
      <xdr:rowOff>98758</xdr:rowOff>
    </xdr:from>
    <xdr:to>
      <xdr:col>17</xdr:col>
      <xdr:colOff>831616</xdr:colOff>
      <xdr:row>409</xdr:row>
      <xdr:rowOff>108282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2EB50D8-C128-4FD3-8403-3C8D9B88A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410</xdr:row>
      <xdr:rowOff>162492</xdr:rowOff>
    </xdr:from>
    <xdr:to>
      <xdr:col>18</xdr:col>
      <xdr:colOff>1680</xdr:colOff>
      <xdr:row>429</xdr:row>
      <xdr:rowOff>172017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1CF2BA2-AF17-49BF-BDA0-1CB92775C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35018</xdr:colOff>
      <xdr:row>431</xdr:row>
      <xdr:rowOff>110663</xdr:rowOff>
    </xdr:from>
    <xdr:to>
      <xdr:col>18</xdr:col>
      <xdr:colOff>25492</xdr:colOff>
      <xdr:row>450</xdr:row>
      <xdr:rowOff>120188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620B99A-CC66-4A4C-86FD-C168EA2F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451</xdr:row>
      <xdr:rowOff>126068</xdr:rowOff>
    </xdr:from>
    <xdr:to>
      <xdr:col>17</xdr:col>
      <xdr:colOff>831616</xdr:colOff>
      <xdr:row>470</xdr:row>
      <xdr:rowOff>135594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2930D990-28DF-47D5-8D5B-7FB71BD6A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11906</xdr:colOff>
      <xdr:row>472</xdr:row>
      <xdr:rowOff>124671</xdr:rowOff>
    </xdr:from>
    <xdr:to>
      <xdr:col>17</xdr:col>
      <xdr:colOff>831616</xdr:colOff>
      <xdr:row>491</xdr:row>
      <xdr:rowOff>134195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59CE8B2B-6BAF-45C3-BE95-B7248D6E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16187</xdr:colOff>
      <xdr:row>62</xdr:row>
      <xdr:rowOff>194701</xdr:rowOff>
    </xdr:from>
    <xdr:to>
      <xdr:col>18</xdr:col>
      <xdr:colOff>12498</xdr:colOff>
      <xdr:row>81</xdr:row>
      <xdr:rowOff>150688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73B485D0-9C84-41EF-80AB-36E19DD25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23112</xdr:colOff>
      <xdr:row>123</xdr:row>
      <xdr:rowOff>123965</xdr:rowOff>
    </xdr:from>
    <xdr:to>
      <xdr:col>18</xdr:col>
      <xdr:colOff>13587</xdr:colOff>
      <xdr:row>142</xdr:row>
      <xdr:rowOff>107156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39BAA4C2-2C73-49DE-B1A0-920500B75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9882</xdr:colOff>
      <xdr:row>205</xdr:row>
      <xdr:rowOff>162175</xdr:rowOff>
    </xdr:from>
    <xdr:to>
      <xdr:col>18</xdr:col>
      <xdr:colOff>4092</xdr:colOff>
      <xdr:row>224</xdr:row>
      <xdr:rowOff>107157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0BA85D72-0177-404B-B38D-0A198EAF2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9806</xdr:colOff>
      <xdr:row>267</xdr:row>
      <xdr:rowOff>137275</xdr:rowOff>
    </xdr:from>
    <xdr:to>
      <xdr:col>18</xdr:col>
      <xdr:colOff>281</xdr:colOff>
      <xdr:row>286</xdr:row>
      <xdr:rowOff>146800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BB31262C-2055-4323-B545-51D0DCD5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3221</xdr:colOff>
      <xdr:row>21</xdr:row>
      <xdr:rowOff>111358</xdr:rowOff>
    </xdr:from>
    <xdr:to>
      <xdr:col>17</xdr:col>
      <xdr:colOff>820830</xdr:colOff>
      <xdr:row>40</xdr:row>
      <xdr:rowOff>67236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56AFFB0-671D-4780-A80A-4E121422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11907</xdr:colOff>
      <xdr:row>0</xdr:row>
      <xdr:rowOff>107157</xdr:rowOff>
    </xdr:from>
    <xdr:to>
      <xdr:col>18</xdr:col>
      <xdr:colOff>2382</xdr:colOff>
      <xdr:row>19</xdr:row>
      <xdr:rowOff>116682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0EC8769C-75B4-450A-8745-6BD55BB3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9806</xdr:colOff>
      <xdr:row>246</xdr:row>
      <xdr:rowOff>125368</xdr:rowOff>
    </xdr:from>
    <xdr:to>
      <xdr:col>18</xdr:col>
      <xdr:colOff>281</xdr:colOff>
      <xdr:row>265</xdr:row>
      <xdr:rowOff>134893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86485FD1-B54C-416A-9713-A6929329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11907</xdr:colOff>
      <xdr:row>492</xdr:row>
      <xdr:rowOff>142881</xdr:rowOff>
    </xdr:from>
    <xdr:to>
      <xdr:col>17</xdr:col>
      <xdr:colOff>831617</xdr:colOff>
      <xdr:row>511</xdr:row>
      <xdr:rowOff>152404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658281A5-AB3E-477F-80DA-4391E1628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11906</xdr:colOff>
      <xdr:row>513</xdr:row>
      <xdr:rowOff>107162</xdr:rowOff>
    </xdr:from>
    <xdr:to>
      <xdr:col>17</xdr:col>
      <xdr:colOff>831616</xdr:colOff>
      <xdr:row>532</xdr:row>
      <xdr:rowOff>116684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094ACE-A4BD-4F41-A12E-2ED8EDB3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11911</xdr:colOff>
      <xdr:row>533</xdr:row>
      <xdr:rowOff>142877</xdr:rowOff>
    </xdr:from>
    <xdr:to>
      <xdr:col>17</xdr:col>
      <xdr:colOff>831621</xdr:colOff>
      <xdr:row>553</xdr:row>
      <xdr:rowOff>33337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58378F0A-595A-4EA2-A88D-DE74423F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</xdr:colOff>
      <xdr:row>554</xdr:row>
      <xdr:rowOff>119074</xdr:rowOff>
    </xdr:from>
    <xdr:to>
      <xdr:col>17</xdr:col>
      <xdr:colOff>819711</xdr:colOff>
      <xdr:row>573</xdr:row>
      <xdr:rowOff>128596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1790AFAC-AE41-4B04-BB3B-C02DD6974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41</xdr:row>
      <xdr:rowOff>111358</xdr:rowOff>
    </xdr:from>
    <xdr:to>
      <xdr:col>18</xdr:col>
      <xdr:colOff>512</xdr:colOff>
      <xdr:row>60</xdr:row>
      <xdr:rowOff>59531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A919499-172E-4656-8D13-753B617C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38598</xdr:colOff>
      <xdr:row>82</xdr:row>
      <xdr:rowOff>104042</xdr:rowOff>
    </xdr:from>
    <xdr:to>
      <xdr:col>18</xdr:col>
      <xdr:colOff>34909</xdr:colOff>
      <xdr:row>101</xdr:row>
      <xdr:rowOff>47624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AC85BD10-196B-4D84-9C65-662D64EB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4981</xdr:colOff>
      <xdr:row>103</xdr:row>
      <xdr:rowOff>154781</xdr:rowOff>
    </xdr:from>
    <xdr:to>
      <xdr:col>18</xdr:col>
      <xdr:colOff>1292</xdr:colOff>
      <xdr:row>122</xdr:row>
      <xdr:rowOff>110066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F51D8225-35DE-488E-938E-0B5164725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22489</xdr:colOff>
      <xdr:row>164</xdr:row>
      <xdr:rowOff>141163</xdr:rowOff>
    </xdr:from>
    <xdr:to>
      <xdr:col>18</xdr:col>
      <xdr:colOff>16699</xdr:colOff>
      <xdr:row>183</xdr:row>
      <xdr:rowOff>95249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3995198B-6F0A-4E01-9EDD-C9B23BDA0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10583</xdr:colOff>
      <xdr:row>185</xdr:row>
      <xdr:rowOff>142875</xdr:rowOff>
    </xdr:from>
    <xdr:to>
      <xdr:col>18</xdr:col>
      <xdr:colOff>4793</xdr:colOff>
      <xdr:row>204</xdr:row>
      <xdr:rowOff>91155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DAA58955-AD35-485B-957D-88F3BE4E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9882</xdr:colOff>
      <xdr:row>226</xdr:row>
      <xdr:rowOff>154781</xdr:rowOff>
    </xdr:from>
    <xdr:to>
      <xdr:col>18</xdr:col>
      <xdr:colOff>4092</xdr:colOff>
      <xdr:row>245</xdr:row>
      <xdr:rowOff>112171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23AB872F-0209-40C4-9616-9EEA71978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0</xdr:colOff>
      <xdr:row>328</xdr:row>
      <xdr:rowOff>123269</xdr:rowOff>
    </xdr:from>
    <xdr:to>
      <xdr:col>17</xdr:col>
      <xdr:colOff>819710</xdr:colOff>
      <xdr:row>347</xdr:row>
      <xdr:rowOff>132794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1EAB2573-F65E-486A-AC79-007533FF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5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4F5C9A6-CB3A-4B18-AB5A-314A137D3BC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8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21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274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274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8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8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8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8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21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31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295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82</xdr:row>
      <xdr:rowOff>147782</xdr:rowOff>
    </xdr:from>
    <xdr:to>
      <xdr:col>18</xdr:col>
      <xdr:colOff>1681</xdr:colOff>
      <xdr:row>101</xdr:row>
      <xdr:rowOff>157307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49660B8-F906-499C-A182-0ABBBCD48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11906</xdr:colOff>
      <xdr:row>103</xdr:row>
      <xdr:rowOff>123270</xdr:rowOff>
    </xdr:from>
    <xdr:to>
      <xdr:col>17</xdr:col>
      <xdr:colOff>831616</xdr:colOff>
      <xdr:row>122</xdr:row>
      <xdr:rowOff>132794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AB4A57B-D80A-45A7-9E1C-C5650D866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144</xdr:row>
      <xdr:rowOff>112064</xdr:rowOff>
    </xdr:from>
    <xdr:to>
      <xdr:col>18</xdr:col>
      <xdr:colOff>1680</xdr:colOff>
      <xdr:row>163</xdr:row>
      <xdr:rowOff>85871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2FA37300-0C33-4843-856B-C7C3B7022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11906</xdr:colOff>
      <xdr:row>164</xdr:row>
      <xdr:rowOff>125370</xdr:rowOff>
    </xdr:from>
    <xdr:to>
      <xdr:col>17</xdr:col>
      <xdr:colOff>831616</xdr:colOff>
      <xdr:row>183</xdr:row>
      <xdr:rowOff>134894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7CD1C79-E77F-4D38-9FF8-85477DDB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185</xdr:row>
      <xdr:rowOff>98758</xdr:rowOff>
    </xdr:from>
    <xdr:to>
      <xdr:col>17</xdr:col>
      <xdr:colOff>831616</xdr:colOff>
      <xdr:row>204</xdr:row>
      <xdr:rowOff>108282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08E1F6CA-C0CB-4F94-9179-4B58852D5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11206</xdr:colOff>
      <xdr:row>205</xdr:row>
      <xdr:rowOff>162492</xdr:rowOff>
    </xdr:from>
    <xdr:to>
      <xdr:col>18</xdr:col>
      <xdr:colOff>1680</xdr:colOff>
      <xdr:row>224</xdr:row>
      <xdr:rowOff>172017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6FC6B454-E148-47E7-8EC4-3D1075451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35018</xdr:colOff>
      <xdr:row>226</xdr:row>
      <xdr:rowOff>110663</xdr:rowOff>
    </xdr:from>
    <xdr:to>
      <xdr:col>18</xdr:col>
      <xdr:colOff>25492</xdr:colOff>
      <xdr:row>245</xdr:row>
      <xdr:rowOff>120188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DFB91728-FFA3-43AB-92E4-E4BA3CA8F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11906</xdr:colOff>
      <xdr:row>246</xdr:row>
      <xdr:rowOff>126068</xdr:rowOff>
    </xdr:from>
    <xdr:to>
      <xdr:col>17</xdr:col>
      <xdr:colOff>831616</xdr:colOff>
      <xdr:row>265</xdr:row>
      <xdr:rowOff>135594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E5230A80-5671-44E3-8368-D957BA706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267</xdr:row>
      <xdr:rowOff>124671</xdr:rowOff>
    </xdr:from>
    <xdr:to>
      <xdr:col>17</xdr:col>
      <xdr:colOff>831616</xdr:colOff>
      <xdr:row>286</xdr:row>
      <xdr:rowOff>134195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7BE21FB-A655-4745-B821-2B40E8F8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9882</xdr:colOff>
      <xdr:row>0</xdr:row>
      <xdr:rowOff>106139</xdr:rowOff>
    </xdr:from>
    <xdr:to>
      <xdr:col>18</xdr:col>
      <xdr:colOff>4092</xdr:colOff>
      <xdr:row>19</xdr:row>
      <xdr:rowOff>84739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8909517E-1791-436B-AF31-FA0D25A3C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9806</xdr:colOff>
      <xdr:row>62</xdr:row>
      <xdr:rowOff>137275</xdr:rowOff>
    </xdr:from>
    <xdr:to>
      <xdr:col>18</xdr:col>
      <xdr:colOff>281</xdr:colOff>
      <xdr:row>81</xdr:row>
      <xdr:rowOff>146800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AF67C845-5049-4FF0-B965-1E7D1C309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9806</xdr:colOff>
      <xdr:row>41</xdr:row>
      <xdr:rowOff>125368</xdr:rowOff>
    </xdr:from>
    <xdr:to>
      <xdr:col>18</xdr:col>
      <xdr:colOff>281</xdr:colOff>
      <xdr:row>60</xdr:row>
      <xdr:rowOff>134893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54760715-B19A-400D-B02E-D1E01D30C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11907</xdr:colOff>
      <xdr:row>287</xdr:row>
      <xdr:rowOff>142881</xdr:rowOff>
    </xdr:from>
    <xdr:to>
      <xdr:col>17</xdr:col>
      <xdr:colOff>831617</xdr:colOff>
      <xdr:row>306</xdr:row>
      <xdr:rowOff>152404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354B4DA6-6D63-4ED2-8314-A78095E9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11906</xdr:colOff>
      <xdr:row>308</xdr:row>
      <xdr:rowOff>107162</xdr:rowOff>
    </xdr:from>
    <xdr:to>
      <xdr:col>17</xdr:col>
      <xdr:colOff>831616</xdr:colOff>
      <xdr:row>327</xdr:row>
      <xdr:rowOff>116684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2CB49A4C-8A11-4115-A1E9-28862BD0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11911</xdr:colOff>
      <xdr:row>328</xdr:row>
      <xdr:rowOff>142866</xdr:rowOff>
    </xdr:from>
    <xdr:to>
      <xdr:col>17</xdr:col>
      <xdr:colOff>831621</xdr:colOff>
      <xdr:row>347</xdr:row>
      <xdr:rowOff>152389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E89E1C8F-DB8D-443A-91B1-104D07641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11908</xdr:colOff>
      <xdr:row>349</xdr:row>
      <xdr:rowOff>71446</xdr:rowOff>
    </xdr:from>
    <xdr:to>
      <xdr:col>17</xdr:col>
      <xdr:colOff>831618</xdr:colOff>
      <xdr:row>368</xdr:row>
      <xdr:rowOff>80967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F1EC2FBA-E132-4720-850E-EB7325DAE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9882</xdr:colOff>
      <xdr:row>21</xdr:row>
      <xdr:rowOff>154781</xdr:rowOff>
    </xdr:from>
    <xdr:to>
      <xdr:col>18</xdr:col>
      <xdr:colOff>4092</xdr:colOff>
      <xdr:row>40</xdr:row>
      <xdr:rowOff>112171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9A457A24-84A0-49F5-8759-BC6FFF37D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123</xdr:row>
      <xdr:rowOff>123269</xdr:rowOff>
    </xdr:from>
    <xdr:to>
      <xdr:col>17</xdr:col>
      <xdr:colOff>819710</xdr:colOff>
      <xdr:row>142</xdr:row>
      <xdr:rowOff>132794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C6C9CACF-EFE6-449A-ACF6-3F7B0250C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31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11207</xdr:colOff>
      <xdr:row>0</xdr:row>
      <xdr:rowOff>44824</xdr:rowOff>
    </xdr:from>
    <xdr:to>
      <xdr:col>17</xdr:col>
      <xdr:colOff>808507</xdr:colOff>
      <xdr:row>19</xdr:row>
      <xdr:rowOff>54349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5DAB086E-EB0C-464D-A16B-C0F12E62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22411</xdr:colOff>
      <xdr:row>21</xdr:row>
      <xdr:rowOff>134470</xdr:rowOff>
    </xdr:from>
    <xdr:to>
      <xdr:col>17</xdr:col>
      <xdr:colOff>819711</xdr:colOff>
      <xdr:row>40</xdr:row>
      <xdr:rowOff>143995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EFE1E0-DC05-4CCF-BDC5-8FF85BBA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11205</xdr:colOff>
      <xdr:row>41</xdr:row>
      <xdr:rowOff>78440</xdr:rowOff>
    </xdr:from>
    <xdr:to>
      <xdr:col>18</xdr:col>
      <xdr:colOff>11205</xdr:colOff>
      <xdr:row>60</xdr:row>
      <xdr:rowOff>78440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995ACF3-F08A-4C47-8E9F-C438D4612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11204</xdr:colOff>
      <xdr:row>82</xdr:row>
      <xdr:rowOff>78441</xdr:rowOff>
    </xdr:from>
    <xdr:to>
      <xdr:col>17</xdr:col>
      <xdr:colOff>829234</xdr:colOff>
      <xdr:row>100</xdr:row>
      <xdr:rowOff>20731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A366856-3BFB-49DF-96EF-500FC0C5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122</xdr:row>
      <xdr:rowOff>134475</xdr:rowOff>
    </xdr:from>
    <xdr:to>
      <xdr:col>18</xdr:col>
      <xdr:colOff>12886</xdr:colOff>
      <xdr:row>141</xdr:row>
      <xdr:rowOff>188823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D13DF06-B6FA-4B25-ABD7-93BD2E6C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PrintsWithSheet="0"/>
  </xdr:twoCellAnchor>
  <xdr:twoCellAnchor>
    <xdr:from>
      <xdr:col>12</xdr:col>
      <xdr:colOff>33618</xdr:colOff>
      <xdr:row>143</xdr:row>
      <xdr:rowOff>78442</xdr:rowOff>
    </xdr:from>
    <xdr:to>
      <xdr:col>18</xdr:col>
      <xdr:colOff>0</xdr:colOff>
      <xdr:row>162</xdr:row>
      <xdr:rowOff>78443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779CE34-D49B-489C-BB18-3567D08ED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163</xdr:row>
      <xdr:rowOff>134470</xdr:rowOff>
    </xdr:from>
    <xdr:to>
      <xdr:col>18</xdr:col>
      <xdr:colOff>0</xdr:colOff>
      <xdr:row>181</xdr:row>
      <xdr:rowOff>134472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A3927CD1-E4A7-4009-8085-CC64CFBF6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11206</xdr:colOff>
      <xdr:row>183</xdr:row>
      <xdr:rowOff>179296</xdr:rowOff>
    </xdr:from>
    <xdr:to>
      <xdr:col>18</xdr:col>
      <xdr:colOff>0</xdr:colOff>
      <xdr:row>201</xdr:row>
      <xdr:rowOff>56030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73A99EA0-957B-4B2E-87B9-5255127B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11205</xdr:colOff>
      <xdr:row>62</xdr:row>
      <xdr:rowOff>78442</xdr:rowOff>
    </xdr:from>
    <xdr:to>
      <xdr:col>18</xdr:col>
      <xdr:colOff>11205</xdr:colOff>
      <xdr:row>81</xdr:row>
      <xdr:rowOff>78443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178DE93-A96C-47BD-A767-9A54140E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11206</xdr:colOff>
      <xdr:row>101</xdr:row>
      <xdr:rowOff>112062</xdr:rowOff>
    </xdr:from>
    <xdr:to>
      <xdr:col>18</xdr:col>
      <xdr:colOff>0</xdr:colOff>
      <xdr:row>121</xdr:row>
      <xdr:rowOff>78445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8270ADF6-31A5-49D9-8C94-623589017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223</xdr:row>
      <xdr:rowOff>89646</xdr:rowOff>
    </xdr:from>
    <xdr:to>
      <xdr:col>18</xdr:col>
      <xdr:colOff>0</xdr:colOff>
      <xdr:row>242</xdr:row>
      <xdr:rowOff>100852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73BD2E17-1E70-4D2F-BF54-E61A473AB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22412</xdr:colOff>
      <xdr:row>243</xdr:row>
      <xdr:rowOff>156881</xdr:rowOff>
    </xdr:from>
    <xdr:to>
      <xdr:col>18</xdr:col>
      <xdr:colOff>11206</xdr:colOff>
      <xdr:row>263</xdr:row>
      <xdr:rowOff>67235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7C94B32-4D7C-425C-B68A-78E326A4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100851</xdr:colOff>
      <xdr:row>264</xdr:row>
      <xdr:rowOff>168087</xdr:rowOff>
    </xdr:from>
    <xdr:to>
      <xdr:col>17</xdr:col>
      <xdr:colOff>818029</xdr:colOff>
      <xdr:row>284</xdr:row>
      <xdr:rowOff>134471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2482ADE9-5C57-49D7-B25A-D53004940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22411</xdr:colOff>
      <xdr:row>305</xdr:row>
      <xdr:rowOff>145676</xdr:rowOff>
    </xdr:from>
    <xdr:to>
      <xdr:col>18</xdr:col>
      <xdr:colOff>11205</xdr:colOff>
      <xdr:row>325</xdr:row>
      <xdr:rowOff>89648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CAB9445-1BC7-4F97-9BAC-4DFA33AC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22412</xdr:colOff>
      <xdr:row>367</xdr:row>
      <xdr:rowOff>145674</xdr:rowOff>
    </xdr:from>
    <xdr:to>
      <xdr:col>18</xdr:col>
      <xdr:colOff>11206</xdr:colOff>
      <xdr:row>386</xdr:row>
      <xdr:rowOff>145675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DCCEF570-C016-4AA2-AE6C-D49A816D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22411</xdr:colOff>
      <xdr:row>388</xdr:row>
      <xdr:rowOff>67231</xdr:rowOff>
    </xdr:from>
    <xdr:to>
      <xdr:col>18</xdr:col>
      <xdr:colOff>11205</xdr:colOff>
      <xdr:row>409</xdr:row>
      <xdr:rowOff>56027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0A09F56A-D80F-4B91-9E83-4E5AD24D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33618</xdr:colOff>
      <xdr:row>431</xdr:row>
      <xdr:rowOff>134472</xdr:rowOff>
    </xdr:from>
    <xdr:to>
      <xdr:col>18</xdr:col>
      <xdr:colOff>22412</xdr:colOff>
      <xdr:row>452</xdr:row>
      <xdr:rowOff>78444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D484B99F-56DC-4817-A98A-45F9CDA1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22412</xdr:colOff>
      <xdr:row>453</xdr:row>
      <xdr:rowOff>145675</xdr:rowOff>
    </xdr:from>
    <xdr:to>
      <xdr:col>18</xdr:col>
      <xdr:colOff>11206</xdr:colOff>
      <xdr:row>474</xdr:row>
      <xdr:rowOff>168088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96046204-2654-48AB-B067-6000C2E78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11207</xdr:colOff>
      <xdr:row>477</xdr:row>
      <xdr:rowOff>67236</xdr:rowOff>
    </xdr:from>
    <xdr:to>
      <xdr:col>18</xdr:col>
      <xdr:colOff>1</xdr:colOff>
      <xdr:row>500</xdr:row>
      <xdr:rowOff>44826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D1D4DC11-3667-4A5F-A434-DC331032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11206</xdr:colOff>
      <xdr:row>285</xdr:row>
      <xdr:rowOff>123267</xdr:rowOff>
    </xdr:from>
    <xdr:to>
      <xdr:col>18</xdr:col>
      <xdr:colOff>0</xdr:colOff>
      <xdr:row>303</xdr:row>
      <xdr:rowOff>134473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950052DE-828E-4CF9-92F5-F0DFF0BD9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89648</xdr:colOff>
      <xdr:row>326</xdr:row>
      <xdr:rowOff>156879</xdr:rowOff>
    </xdr:from>
    <xdr:to>
      <xdr:col>17</xdr:col>
      <xdr:colOff>806826</xdr:colOff>
      <xdr:row>345</xdr:row>
      <xdr:rowOff>168085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8F8E6F1C-9A17-4A3F-AFB6-09D2C7C4C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22410</xdr:colOff>
      <xdr:row>347</xdr:row>
      <xdr:rowOff>89643</xdr:rowOff>
    </xdr:from>
    <xdr:to>
      <xdr:col>18</xdr:col>
      <xdr:colOff>11204</xdr:colOff>
      <xdr:row>366</xdr:row>
      <xdr:rowOff>89646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76565C20-89DA-4858-9B12-7DFCE5C6B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0</xdr:colOff>
      <xdr:row>410</xdr:row>
      <xdr:rowOff>123262</xdr:rowOff>
    </xdr:from>
    <xdr:to>
      <xdr:col>17</xdr:col>
      <xdr:colOff>818030</xdr:colOff>
      <xdr:row>429</xdr:row>
      <xdr:rowOff>156878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3241DAAF-E877-40BE-854D-9B0D6294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11207</xdr:colOff>
      <xdr:row>202</xdr:row>
      <xdr:rowOff>145675</xdr:rowOff>
    </xdr:from>
    <xdr:to>
      <xdr:col>18</xdr:col>
      <xdr:colOff>1</xdr:colOff>
      <xdr:row>221</xdr:row>
      <xdr:rowOff>179294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6E792B3B-5B08-434A-BD80-3C069DD1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355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2545AC9-FA94-4019-8B10-DE3FA93CBB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29A51E5-C019-4F2B-80CB-88B980C6FF9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37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FE49143-1F1C-4F96-858C-4A2F690E312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39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DA24075-4672-4F84-AB82-2D5E19C16BF5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93</xdr:row>
      <xdr:rowOff>14287</xdr:rowOff>
    </xdr:from>
    <xdr:to>
      <xdr:col>22</xdr:col>
      <xdr:colOff>0</xdr:colOff>
      <xdr:row>115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A4C620-1C46-98DF-30DC-2EB746339D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495299</xdr:colOff>
      <xdr:row>69</xdr:row>
      <xdr:rowOff>57150</xdr:rowOff>
    </xdr:from>
    <xdr:to>
      <xdr:col>21</xdr:col>
      <xdr:colOff>761999</xdr:colOff>
      <xdr:row>91</xdr:row>
      <xdr:rowOff>185738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90100D5-2AB3-46E2-86FC-5FB72C90C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390527</xdr:colOff>
      <xdr:row>77</xdr:row>
      <xdr:rowOff>61912</xdr:rowOff>
    </xdr:from>
    <xdr:to>
      <xdr:col>19</xdr:col>
      <xdr:colOff>342901</xdr:colOff>
      <xdr:row>97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838221-D97F-4F4C-BA8F-863C0C6E1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390524</xdr:colOff>
      <xdr:row>59</xdr:row>
      <xdr:rowOff>28575</xdr:rowOff>
    </xdr:from>
    <xdr:to>
      <xdr:col>19</xdr:col>
      <xdr:colOff>314325</xdr:colOff>
      <xdr:row>77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B2BDB80-CD4E-07BA-0577-4F8DA27B1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1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B640491-A374-4259-9D15-F5EA1D27E7AD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43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EBB15D-E7F8-434B-ABE4-4B6C8570DF2A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cvvirtualedupe-my.sharepoint.com/usuario/Escritorio/INIDCADORES/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</sheetData>
      <sheetData sheetId="18">
        <row r="16">
          <cell r="AT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6CE584-F9FC-4907-A18E-6A6696A0884B}" name="Tabla3" displayName="Tabla3" ref="D76:G85" totalsRowShown="0" headerRowDxfId="75" headerRowBorderDxfId="74" tableBorderDxfId="73" totalsRowBorderDxfId="72">
  <autoFilter ref="D76:G85" xr:uid="{6D6CE584-F9FC-4907-A18E-6A6696A0884B}"/>
  <tableColumns count="4">
    <tableColumn id="1" xr3:uid="{8F2354BC-560E-4B65-A836-CA2E933C5CC9}" name="MICRO RED" dataDxfId="71"/>
    <tableColumn id="2" xr3:uid="{0EF26700-5EF9-48AF-A201-DFF18C6A26A5}" name="OPTIMO" dataDxfId="70"/>
    <tableColumn id="3" xr3:uid="{0CE3ECF7-563F-4A09-B4BF-7DBA3BBC584D}" name="PROCESO" dataDxfId="69"/>
    <tableColumn id="4" xr3:uid="{21A96D57-1520-47DD-8A4F-54C84B726D11}" name="DEFICIENTE" dataDxfId="6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5E3370A-F624-4CBF-B6FE-9163707A382F}" name="Tabla4" displayName="Tabla4" ref="D87:G95" totalsRowShown="0" headerRowDxfId="67" headerRowBorderDxfId="66" tableBorderDxfId="65" totalsRowBorderDxfId="64">
  <autoFilter ref="D87:G95" xr:uid="{65E3370A-F624-4CBF-B6FE-9163707A382F}"/>
  <sortState xmlns:xlrd2="http://schemas.microsoft.com/office/spreadsheetml/2017/richdata2" ref="D88:G95">
    <sortCondition descending="1" ref="E87:E95"/>
  </sortState>
  <tableColumns count="4">
    <tableColumn id="1" xr3:uid="{384CDEB2-08CD-4A15-986E-768D0DFB8184}" name="MICRO RED" dataDxfId="63"/>
    <tableColumn id="2" xr3:uid="{86071A73-CDA4-4837-81E3-F9B4679642BA}" name="OPTIMO" dataDxfId="62">
      <calculatedColumnFormula>VLOOKUP($D88,$D$77:$G$85,2,FALSE)/$H78</calculatedColumnFormula>
    </tableColumn>
    <tableColumn id="3" xr3:uid="{2667BA5B-AE34-43DA-AAC0-FDA184394C9E}" name="PROCESO" dataDxfId="61">
      <calculatedColumnFormula>VLOOKUP($D88,$D$77:$G$85,3,FALSE)/$H78</calculatedColumnFormula>
    </tableColumn>
    <tableColumn id="4" xr3:uid="{A88082AA-7A12-4745-BED4-EB84E266267D}" name="DEFICIENTE" dataDxfId="60">
      <calculatedColumnFormula>VLOOKUP($D88,$D$77:$G$85,4,FALSE)/$H78</calculatedColumnFormula>
    </tableColumn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E5D3E75-2647-4208-8942-86F60E036B21}" name="Tabla38" displayName="Tabla38" ref="E66:H76" totalsRowShown="0" headerRowDxfId="59" headerRowBorderDxfId="58" tableBorderDxfId="57" totalsRowBorderDxfId="56">
  <tableColumns count="4">
    <tableColumn id="1" xr3:uid="{49957B17-538F-4B78-87D1-4F914C455128}" name="MICRO RED" dataDxfId="55"/>
    <tableColumn id="2" xr3:uid="{2E97DE09-FC61-4A89-8A88-816F2BB9873D}" name="OPTIMO" dataDxfId="54"/>
    <tableColumn id="3" xr3:uid="{9598F1F9-F314-40DF-B435-E1051B6D4265}" name="PROCESO" dataDxfId="53"/>
    <tableColumn id="4" xr3:uid="{7C56310F-50F1-47C4-AD95-915D5B16CD21}" name="DEFICIENTE" dataDxfId="5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EB5D232-C182-41ED-A518-4CFD68AA08BC}" name="Tabla49" displayName="Tabla49" ref="E79:H88" totalsRowShown="0" headerRowDxfId="51" headerRowBorderDxfId="50" tableBorderDxfId="49" totalsRowBorderDxfId="48">
  <autoFilter ref="E79:H88" xr:uid="{65E3370A-F624-4CBF-B6FE-9163707A382F}"/>
  <sortState xmlns:xlrd2="http://schemas.microsoft.com/office/spreadsheetml/2017/richdata2" ref="E80:H88">
    <sortCondition descending="1" ref="F79:F88"/>
  </sortState>
  <tableColumns count="4">
    <tableColumn id="1" xr3:uid="{255B5133-B58E-4F75-A7C4-0C526D141994}" name="MICRO RED" dataDxfId="47"/>
    <tableColumn id="2" xr3:uid="{5423705B-C319-4542-9D04-2BDB97299338}" name="OPTIMO" dataDxfId="46">
      <calculatedColumnFormula>VLOOKUP($E80,$E$67:$H$76,2,FALSE)/$I$67</calculatedColumnFormula>
    </tableColumn>
    <tableColumn id="3" xr3:uid="{9F5B243D-3132-40D7-9C8A-91D18A35B7FC}" name="PROCESO" dataDxfId="45">
      <calculatedColumnFormula>VLOOKUP($E80,$E$67:$H$76,3,FALSE)/$I$67</calculatedColumnFormula>
    </tableColumn>
    <tableColumn id="4" xr3:uid="{63A2BB18-724C-4598-AD8F-54163F804D8C}" name="DEFICIENTE" dataDxfId="44">
      <calculatedColumnFormula>VLOOKUP($E80,$E$67:$H$76,4,FALSE)/$I$67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7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7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50"/>
  <sheetViews>
    <sheetView showGridLines="0" zoomScaleNormal="100" workbookViewId="0">
      <selection activeCell="K20" sqref="K20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50.42578125" customWidth="1"/>
    <col min="18" max="18" width="20.140625" customWidth="1"/>
  </cols>
  <sheetData>
    <row r="1" spans="1:13" x14ac:dyDescent="0.25">
      <c r="A1" s="9"/>
      <c r="G1" s="463" t="s">
        <v>14</v>
      </c>
      <c r="H1" s="464"/>
      <c r="I1" s="465"/>
      <c r="K1" s="463" t="s">
        <v>15</v>
      </c>
      <c r="L1" s="464"/>
      <c r="M1" s="465"/>
    </row>
    <row r="2" spans="1:13" x14ac:dyDescent="0.25">
      <c r="B2" s="37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</row>
    <row r="3" spans="1:13" x14ac:dyDescent="0.25">
      <c r="B3" s="38" t="s">
        <v>83</v>
      </c>
      <c r="G3" s="46">
        <f>+ROUND(C9*K3/100,1)</f>
        <v>90</v>
      </c>
      <c r="H3" s="13"/>
      <c r="I3" s="13">
        <f>+ROUND(C9*M3/100,1)</f>
        <v>100</v>
      </c>
      <c r="K3" s="13">
        <v>90</v>
      </c>
      <c r="L3" s="13"/>
      <c r="M3" s="13">
        <v>100</v>
      </c>
    </row>
    <row r="4" spans="1:13" x14ac:dyDescent="0.25">
      <c r="B4" s="39" t="s">
        <v>84</v>
      </c>
      <c r="C4" s="14"/>
      <c r="D4" s="14"/>
      <c r="E4" s="14"/>
      <c r="F4" s="15"/>
      <c r="G4" s="5" t="s">
        <v>746</v>
      </c>
      <c r="H4" s="5"/>
      <c r="I4" s="433" t="s">
        <v>82</v>
      </c>
      <c r="J4" s="5"/>
      <c r="K4" s="5" t="s">
        <v>746</v>
      </c>
      <c r="L4" s="5"/>
      <c r="M4" s="5" t="s">
        <v>82</v>
      </c>
    </row>
    <row r="5" spans="1:13" ht="7.5" customHeight="1" x14ac:dyDescent="0.25">
      <c r="B5" s="16"/>
    </row>
    <row r="6" spans="1:13" x14ac:dyDescent="0.25">
      <c r="B6" s="17" t="s">
        <v>54</v>
      </c>
      <c r="C6" s="6">
        <v>12</v>
      </c>
    </row>
    <row r="7" spans="1:13" ht="5.25" customHeight="1" x14ac:dyDescent="0.25">
      <c r="B7" s="16"/>
      <c r="C7">
        <v>4</v>
      </c>
    </row>
    <row r="8" spans="1:13" x14ac:dyDescent="0.25">
      <c r="B8" s="18" t="s">
        <v>8</v>
      </c>
      <c r="C8" s="19">
        <f>100/12</f>
        <v>8.3333333333333339</v>
      </c>
    </row>
    <row r="9" spans="1:13" x14ac:dyDescent="0.25">
      <c r="B9" s="20" t="s">
        <v>69</v>
      </c>
      <c r="C9" s="19">
        <f>C8*C6</f>
        <v>100</v>
      </c>
      <c r="D9" s="21">
        <v>100</v>
      </c>
    </row>
    <row r="10" spans="1:13" ht="12" customHeight="1" x14ac:dyDescent="0.25"/>
    <row r="11" spans="1:13" x14ac:dyDescent="0.25">
      <c r="C11" s="13" t="s">
        <v>55</v>
      </c>
      <c r="D11" s="13" t="s">
        <v>56</v>
      </c>
      <c r="E11" s="13" t="s">
        <v>57</v>
      </c>
    </row>
    <row r="12" spans="1:13" x14ac:dyDescent="0.25">
      <c r="C12" s="28" t="s">
        <v>7</v>
      </c>
      <c r="D12" s="28" t="str">
        <f>IF(C6=1,"ENERO",IF(C6=2,"FEBRERO",IF(C6=3,"MARZO",IF(C6=4,"ABRIL",IF(C6=5,"MAYO",IF(C6=6,"JUNIO",IF(C6=7,"JULIO",IF(C6=8,"AGOSTO",IF(C6=9,"SETIEMBRE",IF(C6=10,"OCTUBRE",IF(C6=11,"NOVIEMBRE",IF(C6=12,"DICIEMBRE","-"))))))))))))</f>
        <v>DICIEMBRE</v>
      </c>
      <c r="E12" s="28">
        <v>2024</v>
      </c>
    </row>
    <row r="14" spans="1:13" x14ac:dyDescent="0.25">
      <c r="B14" s="22" t="s">
        <v>16</v>
      </c>
    </row>
    <row r="15" spans="1:13" x14ac:dyDescent="0.25">
      <c r="A15">
        <v>0</v>
      </c>
      <c r="B15" s="40" t="s">
        <v>65</v>
      </c>
      <c r="C15" t="str">
        <f>+_xlfn.CONCAT(A15,"-",B15)</f>
        <v>0-RED</v>
      </c>
      <c r="D15" s="44" t="s">
        <v>65</v>
      </c>
    </row>
    <row r="16" spans="1:13" x14ac:dyDescent="0.25">
      <c r="A16">
        <v>1</v>
      </c>
      <c r="B16" s="40" t="str">
        <f>+MID(D16,1,4)</f>
        <v>HOSP</v>
      </c>
      <c r="C16" t="str">
        <f t="shared" ref="C16:C24" si="0">+_xlfn.CONCAT(A16,"-",B16)</f>
        <v>1-HOSP</v>
      </c>
      <c r="D16" s="40" t="s">
        <v>80</v>
      </c>
    </row>
    <row r="17" spans="1:4" x14ac:dyDescent="0.25">
      <c r="A17">
        <v>2</v>
      </c>
      <c r="B17" s="40" t="str">
        <f t="shared" ref="B17:B24" si="1">+MID(D17,1,4)</f>
        <v>LLUI</v>
      </c>
      <c r="C17" t="str">
        <f t="shared" si="0"/>
        <v>2-LLUI</v>
      </c>
      <c r="D17" s="40" t="s">
        <v>81</v>
      </c>
    </row>
    <row r="18" spans="1:4" x14ac:dyDescent="0.25">
      <c r="A18">
        <v>3</v>
      </c>
      <c r="B18" s="40" t="str">
        <f t="shared" si="1"/>
        <v>JERI</v>
      </c>
      <c r="C18" t="str">
        <f t="shared" si="0"/>
        <v>3-JERI</v>
      </c>
      <c r="D18" s="40" t="s">
        <v>66</v>
      </c>
    </row>
    <row r="19" spans="1:4" x14ac:dyDescent="0.25">
      <c r="A19">
        <v>4</v>
      </c>
      <c r="B19" s="40" t="str">
        <f t="shared" si="1"/>
        <v>YANT</v>
      </c>
      <c r="C19" t="str">
        <f t="shared" si="0"/>
        <v>4-YANT</v>
      </c>
      <c r="D19" s="40" t="s">
        <v>61</v>
      </c>
    </row>
    <row r="20" spans="1:4" x14ac:dyDescent="0.25">
      <c r="A20">
        <v>5</v>
      </c>
      <c r="B20" s="40" t="str">
        <f t="shared" si="1"/>
        <v>SORI</v>
      </c>
      <c r="C20" t="str">
        <f t="shared" si="0"/>
        <v>5-SORI</v>
      </c>
      <c r="D20" s="40" t="s">
        <v>62</v>
      </c>
    </row>
    <row r="21" spans="1:4" x14ac:dyDescent="0.25">
      <c r="A21">
        <v>6</v>
      </c>
      <c r="B21" s="40" t="str">
        <f t="shared" si="1"/>
        <v>JEPE</v>
      </c>
      <c r="C21" t="str">
        <f t="shared" si="0"/>
        <v>6-JEPE</v>
      </c>
      <c r="D21" s="40" t="s">
        <v>60</v>
      </c>
    </row>
    <row r="22" spans="1:4" x14ac:dyDescent="0.25">
      <c r="A22">
        <v>7</v>
      </c>
      <c r="B22" s="40" t="str">
        <f t="shared" si="1"/>
        <v>ROQU</v>
      </c>
      <c r="C22" t="str">
        <f t="shared" si="0"/>
        <v>7-ROQU</v>
      </c>
      <c r="D22" s="40" t="s">
        <v>64</v>
      </c>
    </row>
    <row r="23" spans="1:4" x14ac:dyDescent="0.25">
      <c r="A23">
        <v>8</v>
      </c>
      <c r="B23" s="40" t="str">
        <f t="shared" si="1"/>
        <v>CALZ</v>
      </c>
      <c r="C23" t="str">
        <f t="shared" si="0"/>
        <v>8-CALZ</v>
      </c>
      <c r="D23" s="40" t="s">
        <v>59</v>
      </c>
    </row>
    <row r="24" spans="1:4" x14ac:dyDescent="0.25">
      <c r="A24">
        <v>9</v>
      </c>
      <c r="B24" s="40" t="str">
        <f t="shared" si="1"/>
        <v>PUEB</v>
      </c>
      <c r="C24" t="str">
        <f t="shared" si="0"/>
        <v>9-PUEB</v>
      </c>
      <c r="D24" s="40" t="s">
        <v>70</v>
      </c>
    </row>
    <row r="50" spans="17:18" s="5" customFormat="1" ht="48" customHeight="1" x14ac:dyDescent="0.25">
      <c r="Q50" s="41" t="str">
        <f>CONCATENATE(C12," - ",D12)</f>
        <v>ENERO - DICIEMBRE</v>
      </c>
      <c r="R50" s="42">
        <v>2019</v>
      </c>
    </row>
  </sheetData>
  <mergeCells count="2">
    <mergeCell ref="K1:M1"/>
    <mergeCell ref="G1:I1"/>
  </mergeCells>
  <conditionalFormatting sqref="B6:C6">
    <cfRule type="expression" dxfId="43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I64"/>
  <sheetViews>
    <sheetView showGridLines="0" zoomScale="80" zoomScaleNormal="80" workbookViewId="0">
      <pane xSplit="3" ySplit="3" topLeftCell="D4" activePane="bottomRight" state="frozen"/>
      <selection activeCell="BE12" sqref="BE12"/>
      <selection pane="topRight" activeCell="BE12" sqref="BE12"/>
      <selection pane="bottomLeft" activeCell="BE12" sqref="BE12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1.285156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+Jul!C4</f>
        <v>DIT</v>
      </c>
      <c r="D4" s="344">
        <v>2</v>
      </c>
      <c r="E4" s="344">
        <v>0</v>
      </c>
      <c r="F4" s="344">
        <v>0</v>
      </c>
      <c r="G4" s="344">
        <v>1</v>
      </c>
      <c r="H4" s="344">
        <v>0</v>
      </c>
      <c r="I4" s="344">
        <v>0</v>
      </c>
      <c r="J4" s="344">
        <v>1</v>
      </c>
      <c r="K4" s="344">
        <v>0</v>
      </c>
      <c r="L4" s="344">
        <v>0</v>
      </c>
      <c r="M4" s="344">
        <v>0</v>
      </c>
      <c r="N4" s="344">
        <v>1</v>
      </c>
      <c r="O4" s="344">
        <v>0</v>
      </c>
      <c r="P4" s="344">
        <v>0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2</v>
      </c>
      <c r="Y4" s="344">
        <v>0</v>
      </c>
      <c r="Z4" s="344">
        <v>0</v>
      </c>
      <c r="AA4" s="344">
        <v>0</v>
      </c>
      <c r="AB4" s="344">
        <v>0</v>
      </c>
      <c r="AC4" s="344">
        <v>0</v>
      </c>
      <c r="AD4" s="344">
        <v>0</v>
      </c>
      <c r="AE4" s="344">
        <v>0</v>
      </c>
      <c r="AF4" s="344">
        <v>2</v>
      </c>
      <c r="AG4" s="344">
        <v>0</v>
      </c>
      <c r="AH4" s="344">
        <v>0</v>
      </c>
      <c r="AI4" s="344">
        <v>0</v>
      </c>
      <c r="AJ4" s="344">
        <v>1</v>
      </c>
      <c r="AK4" s="344">
        <v>0</v>
      </c>
      <c r="AL4" s="344">
        <v>0</v>
      </c>
      <c r="AM4" s="344">
        <v>0</v>
      </c>
      <c r="AN4" s="344">
        <v>0</v>
      </c>
      <c r="AO4" s="344">
        <v>0</v>
      </c>
      <c r="AP4" s="344">
        <v>0</v>
      </c>
      <c r="AQ4" s="344">
        <v>1</v>
      </c>
      <c r="AR4" s="344">
        <v>0</v>
      </c>
      <c r="AS4" s="344">
        <v>0</v>
      </c>
      <c r="AT4" s="344">
        <v>0</v>
      </c>
      <c r="AV4" s="29">
        <f t="shared" ref="AV4" si="0">SUM(D4)</f>
        <v>2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2</v>
      </c>
      <c r="BA4" s="29">
        <f t="shared" ref="BA4" si="4">+SUM(AD4:AH4)</f>
        <v>2</v>
      </c>
      <c r="BB4" s="29">
        <f>+SUM(AD4:AI4)</f>
        <v>2</v>
      </c>
      <c r="BC4" s="29">
        <f t="shared" ref="BC4" si="5">+SUM(AM4:AP4)</f>
        <v>0</v>
      </c>
      <c r="BD4" s="29">
        <f t="shared" ref="BD4" si="6">+SUM(AQ4:AT4)</f>
        <v>1</v>
      </c>
      <c r="BE4" s="45">
        <f>SUM(AV4:BD4)</f>
        <v>9</v>
      </c>
      <c r="BF4" s="379">
        <f>SUM(AV4:BE4)</f>
        <v>18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+Jul!C5</f>
        <v>DIT</v>
      </c>
      <c r="D5" s="344">
        <v>2</v>
      </c>
      <c r="E5" s="344">
        <v>0</v>
      </c>
      <c r="F5" s="344">
        <v>0</v>
      </c>
      <c r="G5" s="344">
        <v>1</v>
      </c>
      <c r="H5" s="344">
        <v>2</v>
      </c>
      <c r="I5" s="344">
        <v>0</v>
      </c>
      <c r="J5" s="344">
        <v>2</v>
      </c>
      <c r="K5" s="344">
        <v>0</v>
      </c>
      <c r="L5" s="344">
        <v>0</v>
      </c>
      <c r="M5" s="344">
        <v>0</v>
      </c>
      <c r="N5" s="344">
        <v>1</v>
      </c>
      <c r="O5" s="344">
        <v>0</v>
      </c>
      <c r="P5" s="344">
        <v>1</v>
      </c>
      <c r="Q5" s="344">
        <v>0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0</v>
      </c>
      <c r="Y5" s="344">
        <v>0</v>
      </c>
      <c r="Z5" s="344">
        <v>0</v>
      </c>
      <c r="AA5" s="344">
        <v>0</v>
      </c>
      <c r="AB5" s="344">
        <v>0</v>
      </c>
      <c r="AC5" s="344">
        <v>0</v>
      </c>
      <c r="AD5" s="344">
        <v>0</v>
      </c>
      <c r="AE5" s="344">
        <v>1</v>
      </c>
      <c r="AF5" s="344">
        <v>2</v>
      </c>
      <c r="AG5" s="344">
        <v>0</v>
      </c>
      <c r="AH5" s="344">
        <v>0</v>
      </c>
      <c r="AI5" s="344">
        <v>0</v>
      </c>
      <c r="AJ5" s="344">
        <v>1</v>
      </c>
      <c r="AK5" s="344">
        <v>0</v>
      </c>
      <c r="AL5" s="344">
        <v>0</v>
      </c>
      <c r="AM5" s="344">
        <v>0</v>
      </c>
      <c r="AN5" s="344">
        <v>0</v>
      </c>
      <c r="AO5" s="344">
        <v>0</v>
      </c>
      <c r="AP5" s="344">
        <v>0</v>
      </c>
      <c r="AQ5" s="344">
        <v>0</v>
      </c>
      <c r="AR5" s="344">
        <v>0</v>
      </c>
      <c r="AS5" s="344">
        <v>0</v>
      </c>
      <c r="AT5" s="344">
        <v>0</v>
      </c>
      <c r="AV5" s="29">
        <f t="shared" ref="AV5:AV64" si="7">SUM(D5)</f>
        <v>2</v>
      </c>
      <c r="AW5" s="29">
        <f t="shared" ref="AW5:AW64" si="8">+E5+F5</f>
        <v>0</v>
      </c>
      <c r="AX5" s="29">
        <f t="shared" ref="AX5:AX64" si="9">+SUM(Q5:S5)</f>
        <v>0</v>
      </c>
      <c r="AY5" s="29">
        <f t="shared" ref="AY5:AY64" si="10">+SUM(T5:W5)</f>
        <v>0</v>
      </c>
      <c r="AZ5" s="29">
        <f t="shared" ref="AZ5:AZ64" si="11">+SUM(X5:AC5)</f>
        <v>0</v>
      </c>
      <c r="BA5" s="29">
        <f t="shared" ref="BA5:BA64" si="12">+SUM(AD5:AH5)</f>
        <v>3</v>
      </c>
      <c r="BB5" s="29">
        <f t="shared" ref="BB5:BB64" si="13">+SUM(AD5:AI5)</f>
        <v>3</v>
      </c>
      <c r="BC5" s="29">
        <f t="shared" ref="BC5:BC64" si="14">+SUM(AM5:AP5)</f>
        <v>0</v>
      </c>
      <c r="BD5" s="29">
        <f t="shared" ref="BD5:BD64" si="15">+SUM(AQ5:AT5)</f>
        <v>0</v>
      </c>
      <c r="BE5" s="45">
        <f t="shared" ref="BE5:BE64" si="16">SUM(AV5:BD5)</f>
        <v>8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+Jul!C6</f>
        <v>DIT</v>
      </c>
      <c r="D6" s="344">
        <v>0</v>
      </c>
      <c r="E6" s="344">
        <v>0</v>
      </c>
      <c r="F6" s="344">
        <v>0</v>
      </c>
      <c r="G6" s="344">
        <v>15</v>
      </c>
      <c r="H6" s="344">
        <v>2</v>
      </c>
      <c r="I6" s="344">
        <v>0</v>
      </c>
      <c r="J6" s="344">
        <v>0</v>
      </c>
      <c r="K6" s="344">
        <v>11</v>
      </c>
      <c r="L6" s="344">
        <v>0</v>
      </c>
      <c r="M6" s="344">
        <v>0</v>
      </c>
      <c r="N6" s="344">
        <v>0</v>
      </c>
      <c r="O6" s="344">
        <v>3</v>
      </c>
      <c r="P6" s="344">
        <v>13</v>
      </c>
      <c r="Q6" s="344">
        <v>2</v>
      </c>
      <c r="R6" s="344">
        <v>0</v>
      </c>
      <c r="S6" s="344">
        <v>3</v>
      </c>
      <c r="T6" s="344">
        <v>3</v>
      </c>
      <c r="U6" s="344">
        <v>0</v>
      </c>
      <c r="V6" s="344">
        <v>0</v>
      </c>
      <c r="W6" s="344">
        <v>1</v>
      </c>
      <c r="X6" s="344">
        <v>2</v>
      </c>
      <c r="Y6" s="344">
        <v>15</v>
      </c>
      <c r="Z6" s="344">
        <v>4</v>
      </c>
      <c r="AA6" s="344">
        <v>3</v>
      </c>
      <c r="AB6" s="344">
        <v>0</v>
      </c>
      <c r="AC6" s="344">
        <v>5</v>
      </c>
      <c r="AD6" s="344">
        <v>6</v>
      </c>
      <c r="AE6" s="344">
        <v>1</v>
      </c>
      <c r="AF6" s="344">
        <v>1</v>
      </c>
      <c r="AG6" s="344">
        <v>1</v>
      </c>
      <c r="AH6" s="344">
        <v>0</v>
      </c>
      <c r="AI6" s="344">
        <v>0</v>
      </c>
      <c r="AJ6" s="344">
        <v>5</v>
      </c>
      <c r="AK6" s="344">
        <v>0</v>
      </c>
      <c r="AL6" s="344">
        <v>1</v>
      </c>
      <c r="AM6" s="344">
        <v>3</v>
      </c>
      <c r="AN6" s="344">
        <v>0</v>
      </c>
      <c r="AO6" s="344">
        <v>0</v>
      </c>
      <c r="AP6" s="344">
        <v>0</v>
      </c>
      <c r="AQ6" s="344">
        <v>4</v>
      </c>
      <c r="AR6" s="344">
        <v>0</v>
      </c>
      <c r="AS6" s="344">
        <v>0</v>
      </c>
      <c r="AT6" s="344">
        <v>1</v>
      </c>
      <c r="AV6" s="29">
        <f t="shared" si="7"/>
        <v>0</v>
      </c>
      <c r="AW6" s="29">
        <f t="shared" si="8"/>
        <v>0</v>
      </c>
      <c r="AX6" s="29">
        <f t="shared" si="9"/>
        <v>5</v>
      </c>
      <c r="AY6" s="29">
        <f t="shared" si="10"/>
        <v>4</v>
      </c>
      <c r="AZ6" s="29">
        <f t="shared" si="11"/>
        <v>29</v>
      </c>
      <c r="BA6" s="29">
        <f t="shared" si="12"/>
        <v>9</v>
      </c>
      <c r="BB6" s="29">
        <f t="shared" si="13"/>
        <v>9</v>
      </c>
      <c r="BC6" s="29">
        <f t="shared" si="14"/>
        <v>3</v>
      </c>
      <c r="BD6" s="29">
        <f t="shared" si="15"/>
        <v>5</v>
      </c>
      <c r="BE6" s="45">
        <f t="shared" si="16"/>
        <v>64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+Jul!C7</f>
        <v>DIT</v>
      </c>
      <c r="D7" s="344">
        <v>0</v>
      </c>
      <c r="E7" s="344">
        <v>0</v>
      </c>
      <c r="F7" s="344">
        <v>0</v>
      </c>
      <c r="G7" s="344">
        <v>17</v>
      </c>
      <c r="H7" s="344">
        <v>1</v>
      </c>
      <c r="I7" s="344">
        <v>0</v>
      </c>
      <c r="J7" s="344">
        <v>3</v>
      </c>
      <c r="K7" s="344">
        <v>4</v>
      </c>
      <c r="L7" s="344">
        <v>0</v>
      </c>
      <c r="M7" s="344">
        <v>1</v>
      </c>
      <c r="N7" s="344">
        <v>0</v>
      </c>
      <c r="O7" s="344">
        <v>1</v>
      </c>
      <c r="P7" s="344">
        <v>8</v>
      </c>
      <c r="Q7" s="344">
        <v>0</v>
      </c>
      <c r="R7" s="344">
        <v>1</v>
      </c>
      <c r="S7" s="344">
        <v>1</v>
      </c>
      <c r="T7" s="344">
        <v>2</v>
      </c>
      <c r="U7" s="344">
        <v>0</v>
      </c>
      <c r="V7" s="344">
        <v>0</v>
      </c>
      <c r="W7" s="344">
        <v>3</v>
      </c>
      <c r="X7" s="344">
        <v>3</v>
      </c>
      <c r="Y7" s="344">
        <v>13</v>
      </c>
      <c r="Z7" s="344">
        <v>1</v>
      </c>
      <c r="AA7" s="344">
        <v>2</v>
      </c>
      <c r="AB7" s="344">
        <v>0</v>
      </c>
      <c r="AC7" s="344">
        <v>0</v>
      </c>
      <c r="AD7" s="344">
        <v>2</v>
      </c>
      <c r="AE7" s="344">
        <v>0</v>
      </c>
      <c r="AF7" s="344">
        <v>1</v>
      </c>
      <c r="AG7" s="344">
        <v>5</v>
      </c>
      <c r="AH7" s="344">
        <v>2</v>
      </c>
      <c r="AI7" s="344">
        <v>0</v>
      </c>
      <c r="AJ7" s="344">
        <v>6</v>
      </c>
      <c r="AK7" s="344">
        <v>2</v>
      </c>
      <c r="AL7" s="344">
        <v>0</v>
      </c>
      <c r="AM7" s="344">
        <v>7</v>
      </c>
      <c r="AN7" s="344">
        <v>0</v>
      </c>
      <c r="AO7" s="344">
        <v>1</v>
      </c>
      <c r="AP7" s="344">
        <v>1</v>
      </c>
      <c r="AQ7" s="344">
        <v>6</v>
      </c>
      <c r="AR7" s="344">
        <v>0</v>
      </c>
      <c r="AS7" s="344">
        <v>0</v>
      </c>
      <c r="AT7" s="344">
        <v>2</v>
      </c>
      <c r="AV7" s="29">
        <f t="shared" si="7"/>
        <v>0</v>
      </c>
      <c r="AW7" s="29">
        <f t="shared" si="8"/>
        <v>0</v>
      </c>
      <c r="AX7" s="29">
        <f t="shared" si="9"/>
        <v>2</v>
      </c>
      <c r="AY7" s="29">
        <f t="shared" si="10"/>
        <v>5</v>
      </c>
      <c r="AZ7" s="29">
        <f t="shared" si="11"/>
        <v>19</v>
      </c>
      <c r="BA7" s="29">
        <f t="shared" si="12"/>
        <v>10</v>
      </c>
      <c r="BB7" s="29">
        <f t="shared" si="13"/>
        <v>10</v>
      </c>
      <c r="BC7" s="29">
        <f t="shared" si="14"/>
        <v>9</v>
      </c>
      <c r="BD7" s="29">
        <f t="shared" si="15"/>
        <v>8</v>
      </c>
      <c r="BE7" s="45">
        <f t="shared" si="16"/>
        <v>63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+Jul!C8</f>
        <v>DIT</v>
      </c>
      <c r="D8" s="344">
        <v>0</v>
      </c>
      <c r="E8" s="344">
        <v>0</v>
      </c>
      <c r="F8" s="344">
        <v>0</v>
      </c>
      <c r="G8" s="344">
        <v>16</v>
      </c>
      <c r="H8" s="344">
        <v>0</v>
      </c>
      <c r="I8" s="344">
        <v>0</v>
      </c>
      <c r="J8" s="344">
        <v>4</v>
      </c>
      <c r="K8" s="344">
        <v>1</v>
      </c>
      <c r="L8" s="344">
        <v>0</v>
      </c>
      <c r="M8" s="344">
        <v>2</v>
      </c>
      <c r="N8" s="344">
        <v>2</v>
      </c>
      <c r="O8" s="344">
        <v>0</v>
      </c>
      <c r="P8" s="344">
        <v>8</v>
      </c>
      <c r="Q8" s="344">
        <v>1</v>
      </c>
      <c r="R8" s="344">
        <v>3</v>
      </c>
      <c r="S8" s="344">
        <v>1</v>
      </c>
      <c r="T8" s="344">
        <v>2</v>
      </c>
      <c r="U8" s="344">
        <v>0</v>
      </c>
      <c r="V8" s="344">
        <v>0</v>
      </c>
      <c r="W8" s="344">
        <v>1</v>
      </c>
      <c r="X8" s="344">
        <v>3</v>
      </c>
      <c r="Y8" s="344">
        <v>7</v>
      </c>
      <c r="Z8" s="344">
        <v>1</v>
      </c>
      <c r="AA8" s="344">
        <v>7</v>
      </c>
      <c r="AB8" s="344">
        <v>1</v>
      </c>
      <c r="AC8" s="344">
        <v>1</v>
      </c>
      <c r="AD8" s="344">
        <v>2</v>
      </c>
      <c r="AE8" s="344">
        <v>1</v>
      </c>
      <c r="AF8" s="344">
        <v>4</v>
      </c>
      <c r="AG8" s="344">
        <v>4</v>
      </c>
      <c r="AH8" s="344">
        <v>1</v>
      </c>
      <c r="AI8" s="344">
        <v>0</v>
      </c>
      <c r="AJ8" s="344">
        <v>4</v>
      </c>
      <c r="AK8" s="344">
        <v>0</v>
      </c>
      <c r="AL8" s="344">
        <v>0</v>
      </c>
      <c r="AM8" s="344">
        <v>3</v>
      </c>
      <c r="AN8" s="344">
        <v>1</v>
      </c>
      <c r="AO8" s="344">
        <v>0</v>
      </c>
      <c r="AP8" s="344">
        <v>0</v>
      </c>
      <c r="AQ8" s="344">
        <v>1</v>
      </c>
      <c r="AR8" s="344">
        <v>0</v>
      </c>
      <c r="AS8" s="344">
        <v>1</v>
      </c>
      <c r="AT8" s="344">
        <v>2</v>
      </c>
      <c r="AV8" s="29">
        <f t="shared" si="7"/>
        <v>0</v>
      </c>
      <c r="AW8" s="29">
        <f t="shared" si="8"/>
        <v>0</v>
      </c>
      <c r="AX8" s="29">
        <f t="shared" si="9"/>
        <v>5</v>
      </c>
      <c r="AY8" s="29">
        <f t="shared" si="10"/>
        <v>3</v>
      </c>
      <c r="AZ8" s="29">
        <f t="shared" si="11"/>
        <v>20</v>
      </c>
      <c r="BA8" s="29">
        <f t="shared" si="12"/>
        <v>12</v>
      </c>
      <c r="BB8" s="29">
        <f t="shared" si="13"/>
        <v>12</v>
      </c>
      <c r="BC8" s="29">
        <f t="shared" si="14"/>
        <v>4</v>
      </c>
      <c r="BD8" s="29">
        <f t="shared" si="15"/>
        <v>4</v>
      </c>
      <c r="BE8" s="45">
        <f t="shared" si="16"/>
        <v>60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+Jul!C9</f>
        <v>DIT</v>
      </c>
      <c r="D9" s="344">
        <v>0</v>
      </c>
      <c r="E9" s="344">
        <v>0</v>
      </c>
      <c r="F9" s="344">
        <v>0</v>
      </c>
      <c r="G9" s="344">
        <v>9</v>
      </c>
      <c r="H9" s="344">
        <v>3</v>
      </c>
      <c r="I9" s="344">
        <v>2</v>
      </c>
      <c r="J9" s="344">
        <v>1</v>
      </c>
      <c r="K9" s="344">
        <v>6</v>
      </c>
      <c r="L9" s="344">
        <v>0</v>
      </c>
      <c r="M9" s="344">
        <v>1</v>
      </c>
      <c r="N9" s="344">
        <v>0</v>
      </c>
      <c r="O9" s="344">
        <v>0</v>
      </c>
      <c r="P9" s="344">
        <v>7</v>
      </c>
      <c r="Q9" s="344">
        <v>0</v>
      </c>
      <c r="R9" s="344">
        <v>1</v>
      </c>
      <c r="S9" s="344">
        <v>0</v>
      </c>
      <c r="T9" s="344">
        <v>1</v>
      </c>
      <c r="U9" s="344">
        <v>0</v>
      </c>
      <c r="V9" s="344">
        <v>1</v>
      </c>
      <c r="W9" s="344">
        <v>3</v>
      </c>
      <c r="X9" s="344">
        <v>3</v>
      </c>
      <c r="Y9" s="344">
        <v>9</v>
      </c>
      <c r="Z9" s="344">
        <v>1</v>
      </c>
      <c r="AA9" s="344">
        <v>4</v>
      </c>
      <c r="AB9" s="344">
        <v>0</v>
      </c>
      <c r="AC9" s="344">
        <v>0</v>
      </c>
      <c r="AD9" s="344">
        <v>3</v>
      </c>
      <c r="AE9" s="344">
        <v>0</v>
      </c>
      <c r="AF9" s="344">
        <v>0</v>
      </c>
      <c r="AG9" s="344">
        <v>0</v>
      </c>
      <c r="AH9" s="344">
        <v>3</v>
      </c>
      <c r="AI9" s="344">
        <v>0</v>
      </c>
      <c r="AJ9" s="344">
        <v>2</v>
      </c>
      <c r="AK9" s="344">
        <v>0</v>
      </c>
      <c r="AL9" s="344">
        <v>0</v>
      </c>
      <c r="AM9" s="344">
        <v>3</v>
      </c>
      <c r="AN9" s="344">
        <v>2</v>
      </c>
      <c r="AO9" s="344">
        <v>1</v>
      </c>
      <c r="AP9" s="344">
        <v>1</v>
      </c>
      <c r="AQ9" s="344">
        <v>2</v>
      </c>
      <c r="AR9" s="344">
        <v>0</v>
      </c>
      <c r="AS9" s="344">
        <v>0</v>
      </c>
      <c r="AT9" s="344">
        <v>0</v>
      </c>
      <c r="AV9" s="29">
        <f t="shared" si="7"/>
        <v>0</v>
      </c>
      <c r="AW9" s="29">
        <f t="shared" si="8"/>
        <v>0</v>
      </c>
      <c r="AX9" s="29">
        <f t="shared" si="9"/>
        <v>1</v>
      </c>
      <c r="AY9" s="29">
        <f t="shared" si="10"/>
        <v>5</v>
      </c>
      <c r="AZ9" s="29">
        <f t="shared" si="11"/>
        <v>17</v>
      </c>
      <c r="BA9" s="29">
        <f t="shared" si="12"/>
        <v>6</v>
      </c>
      <c r="BB9" s="29">
        <f t="shared" si="13"/>
        <v>6</v>
      </c>
      <c r="BC9" s="29">
        <f t="shared" si="14"/>
        <v>7</v>
      </c>
      <c r="BD9" s="29">
        <f t="shared" si="15"/>
        <v>2</v>
      </c>
      <c r="BE9" s="45">
        <f t="shared" si="16"/>
        <v>44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+Jul!C10</f>
        <v>DIT</v>
      </c>
      <c r="D10" s="344">
        <v>0</v>
      </c>
      <c r="E10" s="344">
        <v>0</v>
      </c>
      <c r="F10" s="344">
        <v>0</v>
      </c>
      <c r="G10" s="344">
        <v>42</v>
      </c>
      <c r="H10" s="344">
        <v>4</v>
      </c>
      <c r="I10" s="344">
        <v>2</v>
      </c>
      <c r="J10" s="344">
        <v>8</v>
      </c>
      <c r="K10" s="344">
        <v>11</v>
      </c>
      <c r="L10" s="344">
        <v>0</v>
      </c>
      <c r="M10" s="344">
        <v>4</v>
      </c>
      <c r="N10" s="344">
        <v>2</v>
      </c>
      <c r="O10" s="344">
        <v>1</v>
      </c>
      <c r="P10" s="344">
        <v>23</v>
      </c>
      <c r="Q10" s="344">
        <v>1</v>
      </c>
      <c r="R10" s="344">
        <v>5</v>
      </c>
      <c r="S10" s="344">
        <v>2</v>
      </c>
      <c r="T10" s="344">
        <v>5</v>
      </c>
      <c r="U10" s="344">
        <v>0</v>
      </c>
      <c r="V10" s="344">
        <v>1</v>
      </c>
      <c r="W10" s="344">
        <v>7</v>
      </c>
      <c r="X10" s="344">
        <v>9</v>
      </c>
      <c r="Y10" s="344">
        <v>29</v>
      </c>
      <c r="Z10" s="344">
        <v>3</v>
      </c>
      <c r="AA10" s="344">
        <v>13</v>
      </c>
      <c r="AB10" s="344">
        <v>1</v>
      </c>
      <c r="AC10" s="344">
        <v>1</v>
      </c>
      <c r="AD10" s="344">
        <v>7</v>
      </c>
      <c r="AE10" s="344">
        <v>1</v>
      </c>
      <c r="AF10" s="344">
        <v>5</v>
      </c>
      <c r="AG10" s="344">
        <v>9</v>
      </c>
      <c r="AH10" s="344">
        <v>6</v>
      </c>
      <c r="AI10" s="344">
        <v>0</v>
      </c>
      <c r="AJ10" s="344">
        <v>12</v>
      </c>
      <c r="AK10" s="344">
        <v>2</v>
      </c>
      <c r="AL10" s="344">
        <v>0</v>
      </c>
      <c r="AM10" s="344">
        <v>13</v>
      </c>
      <c r="AN10" s="344">
        <v>3</v>
      </c>
      <c r="AO10" s="344">
        <v>2</v>
      </c>
      <c r="AP10" s="344">
        <v>2</v>
      </c>
      <c r="AQ10" s="344">
        <v>9</v>
      </c>
      <c r="AR10" s="344">
        <v>0</v>
      </c>
      <c r="AS10" s="344">
        <v>1</v>
      </c>
      <c r="AT10" s="344">
        <v>4</v>
      </c>
      <c r="AV10" s="29">
        <f t="shared" si="7"/>
        <v>0</v>
      </c>
      <c r="AW10" s="29">
        <f t="shared" si="8"/>
        <v>0</v>
      </c>
      <c r="AX10" s="29">
        <f t="shared" si="9"/>
        <v>8</v>
      </c>
      <c r="AY10" s="29">
        <f t="shared" si="10"/>
        <v>13</v>
      </c>
      <c r="AZ10" s="29">
        <f t="shared" si="11"/>
        <v>56</v>
      </c>
      <c r="BA10" s="29">
        <f t="shared" si="12"/>
        <v>28</v>
      </c>
      <c r="BB10" s="29">
        <f t="shared" si="13"/>
        <v>28</v>
      </c>
      <c r="BC10" s="29">
        <f t="shared" si="14"/>
        <v>20</v>
      </c>
      <c r="BD10" s="29">
        <f t="shared" si="15"/>
        <v>14</v>
      </c>
      <c r="BE10" s="45">
        <f t="shared" si="16"/>
        <v>167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+Jul!C11</f>
        <v>DIT</v>
      </c>
      <c r="D11" s="344">
        <v>0</v>
      </c>
      <c r="E11" s="344">
        <v>0</v>
      </c>
      <c r="F11" s="344">
        <v>0</v>
      </c>
      <c r="G11" s="344">
        <v>31</v>
      </c>
      <c r="H11" s="344">
        <v>0</v>
      </c>
      <c r="I11" s="344">
        <v>0</v>
      </c>
      <c r="J11" s="344">
        <v>0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12</v>
      </c>
      <c r="Q11" s="344">
        <v>1</v>
      </c>
      <c r="R11" s="344">
        <v>2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3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0</v>
      </c>
      <c r="AI11" s="344">
        <v>0</v>
      </c>
      <c r="AJ11" s="344">
        <v>3</v>
      </c>
      <c r="AK11" s="344">
        <v>0</v>
      </c>
      <c r="AL11" s="344">
        <v>0</v>
      </c>
      <c r="AM11" s="344">
        <v>4</v>
      </c>
      <c r="AN11" s="344">
        <v>0</v>
      </c>
      <c r="AO11" s="344">
        <v>1</v>
      </c>
      <c r="AP11" s="344">
        <v>1</v>
      </c>
      <c r="AQ11" s="344">
        <v>2</v>
      </c>
      <c r="AR11" s="344">
        <v>0</v>
      </c>
      <c r="AS11" s="344">
        <v>0</v>
      </c>
      <c r="AT11" s="344">
        <v>2</v>
      </c>
      <c r="AV11" s="29">
        <f t="shared" si="7"/>
        <v>0</v>
      </c>
      <c r="AW11" s="29">
        <f t="shared" si="8"/>
        <v>0</v>
      </c>
      <c r="AX11" s="29">
        <f t="shared" si="9"/>
        <v>3</v>
      </c>
      <c r="AY11" s="29">
        <f t="shared" si="10"/>
        <v>0</v>
      </c>
      <c r="AZ11" s="29">
        <f t="shared" si="11"/>
        <v>3</v>
      </c>
      <c r="BA11" s="29">
        <f t="shared" si="12"/>
        <v>0</v>
      </c>
      <c r="BB11" s="29">
        <f t="shared" si="13"/>
        <v>0</v>
      </c>
      <c r="BC11" s="29">
        <f t="shared" si="14"/>
        <v>6</v>
      </c>
      <c r="BD11" s="29">
        <f t="shared" si="15"/>
        <v>4</v>
      </c>
      <c r="BE11" s="45">
        <f>SUM(AV11:BD11)</f>
        <v>16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+Jul!C12</f>
        <v>DIT</v>
      </c>
      <c r="D12" s="344">
        <v>0</v>
      </c>
      <c r="E12" s="344">
        <v>0</v>
      </c>
      <c r="F12" s="344">
        <v>0</v>
      </c>
      <c r="G12" s="344">
        <v>24</v>
      </c>
      <c r="H12" s="344">
        <v>0</v>
      </c>
      <c r="I12" s="344">
        <v>0</v>
      </c>
      <c r="J12" s="344">
        <v>0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18</v>
      </c>
      <c r="Q12" s="344">
        <v>0</v>
      </c>
      <c r="R12" s="344">
        <v>5</v>
      </c>
      <c r="S12" s="344">
        <v>2</v>
      </c>
      <c r="T12" s="344">
        <v>3</v>
      </c>
      <c r="U12" s="344">
        <v>0</v>
      </c>
      <c r="V12" s="344">
        <v>0</v>
      </c>
      <c r="W12" s="344">
        <v>0</v>
      </c>
      <c r="X12" s="344">
        <v>5</v>
      </c>
      <c r="Y12" s="344">
        <v>9</v>
      </c>
      <c r="Z12" s="344">
        <v>0</v>
      </c>
      <c r="AA12" s="344">
        <v>0</v>
      </c>
      <c r="AB12" s="344">
        <v>0</v>
      </c>
      <c r="AC12" s="344">
        <v>0</v>
      </c>
      <c r="AD12" s="344">
        <v>1</v>
      </c>
      <c r="AE12" s="344">
        <v>0</v>
      </c>
      <c r="AF12" s="344">
        <v>0</v>
      </c>
      <c r="AG12" s="344">
        <v>0</v>
      </c>
      <c r="AH12" s="344">
        <v>0</v>
      </c>
      <c r="AI12" s="344">
        <v>0</v>
      </c>
      <c r="AJ12" s="344">
        <v>9</v>
      </c>
      <c r="AK12" s="344">
        <v>1</v>
      </c>
      <c r="AL12" s="344">
        <v>0</v>
      </c>
      <c r="AM12" s="344">
        <v>3</v>
      </c>
      <c r="AN12" s="344">
        <v>1</v>
      </c>
      <c r="AO12" s="344">
        <v>2</v>
      </c>
      <c r="AP12" s="344">
        <v>0</v>
      </c>
      <c r="AQ12" s="344">
        <v>4</v>
      </c>
      <c r="AR12" s="344">
        <v>0</v>
      </c>
      <c r="AS12" s="344">
        <v>0</v>
      </c>
      <c r="AT12" s="344">
        <v>2</v>
      </c>
      <c r="AV12" s="29">
        <f t="shared" si="7"/>
        <v>0</v>
      </c>
      <c r="AW12" s="29">
        <f t="shared" si="8"/>
        <v>0</v>
      </c>
      <c r="AX12" s="29">
        <f t="shared" si="9"/>
        <v>7</v>
      </c>
      <c r="AY12" s="29">
        <f t="shared" si="10"/>
        <v>3</v>
      </c>
      <c r="AZ12" s="29">
        <f t="shared" si="11"/>
        <v>14</v>
      </c>
      <c r="BA12" s="29">
        <f t="shared" si="12"/>
        <v>1</v>
      </c>
      <c r="BB12" s="29">
        <f t="shared" si="13"/>
        <v>1</v>
      </c>
      <c r="BC12" s="29">
        <f t="shared" si="14"/>
        <v>6</v>
      </c>
      <c r="BD12" s="29">
        <f t="shared" si="15"/>
        <v>6</v>
      </c>
      <c r="BE12" s="45">
        <f t="shared" si="16"/>
        <v>38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+Jul!C13</f>
        <v>DIT</v>
      </c>
      <c r="D13" s="344">
        <v>0</v>
      </c>
      <c r="E13" s="344">
        <v>0</v>
      </c>
      <c r="F13" s="344">
        <v>0</v>
      </c>
      <c r="G13" s="344">
        <v>55</v>
      </c>
      <c r="H13" s="344">
        <v>0</v>
      </c>
      <c r="I13" s="344">
        <v>0</v>
      </c>
      <c r="J13" s="344">
        <v>0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30</v>
      </c>
      <c r="Q13" s="344">
        <v>1</v>
      </c>
      <c r="R13" s="344">
        <v>7</v>
      </c>
      <c r="S13" s="344">
        <v>2</v>
      </c>
      <c r="T13" s="344">
        <v>3</v>
      </c>
      <c r="U13" s="344">
        <v>0</v>
      </c>
      <c r="V13" s="344">
        <v>0</v>
      </c>
      <c r="W13" s="344">
        <v>0</v>
      </c>
      <c r="X13" s="344">
        <v>5</v>
      </c>
      <c r="Y13" s="344">
        <v>12</v>
      </c>
      <c r="Z13" s="344">
        <v>0</v>
      </c>
      <c r="AA13" s="344">
        <v>0</v>
      </c>
      <c r="AB13" s="344">
        <v>0</v>
      </c>
      <c r="AC13" s="344">
        <v>0</v>
      </c>
      <c r="AD13" s="344">
        <v>1</v>
      </c>
      <c r="AE13" s="344">
        <v>0</v>
      </c>
      <c r="AF13" s="344">
        <v>0</v>
      </c>
      <c r="AG13" s="344">
        <v>0</v>
      </c>
      <c r="AH13" s="344">
        <v>0</v>
      </c>
      <c r="AI13" s="344">
        <v>0</v>
      </c>
      <c r="AJ13" s="344">
        <v>12</v>
      </c>
      <c r="AK13" s="344">
        <v>1</v>
      </c>
      <c r="AL13" s="344">
        <v>0</v>
      </c>
      <c r="AM13" s="344">
        <v>7</v>
      </c>
      <c r="AN13" s="344">
        <v>1</v>
      </c>
      <c r="AO13" s="344">
        <v>3</v>
      </c>
      <c r="AP13" s="344">
        <v>1</v>
      </c>
      <c r="AQ13" s="344">
        <v>6</v>
      </c>
      <c r="AR13" s="344">
        <v>0</v>
      </c>
      <c r="AS13" s="344">
        <v>0</v>
      </c>
      <c r="AT13" s="344">
        <v>4</v>
      </c>
      <c r="AV13" s="29">
        <f t="shared" si="7"/>
        <v>0</v>
      </c>
      <c r="AW13" s="29">
        <f t="shared" si="8"/>
        <v>0</v>
      </c>
      <c r="AX13" s="29">
        <f t="shared" si="9"/>
        <v>10</v>
      </c>
      <c r="AY13" s="29">
        <f t="shared" si="10"/>
        <v>3</v>
      </c>
      <c r="AZ13" s="29">
        <f t="shared" si="11"/>
        <v>17</v>
      </c>
      <c r="BA13" s="29">
        <f t="shared" si="12"/>
        <v>1</v>
      </c>
      <c r="BB13" s="29">
        <f t="shared" si="13"/>
        <v>1</v>
      </c>
      <c r="BC13" s="29">
        <f t="shared" si="14"/>
        <v>12</v>
      </c>
      <c r="BD13" s="29">
        <f t="shared" si="15"/>
        <v>10</v>
      </c>
      <c r="BE13" s="45">
        <f t="shared" si="16"/>
        <v>54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+Jul!C14</f>
        <v>INMUNIZACIONES</v>
      </c>
      <c r="D14" s="355">
        <v>131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4</v>
      </c>
      <c r="R14" s="355">
        <v>0</v>
      </c>
      <c r="S14" s="355">
        <v>0</v>
      </c>
      <c r="T14" s="355">
        <v>0</v>
      </c>
      <c r="U14" s="355">
        <v>1</v>
      </c>
      <c r="V14" s="355">
        <v>0</v>
      </c>
      <c r="W14" s="355">
        <v>0</v>
      </c>
      <c r="X14" s="355">
        <v>0</v>
      </c>
      <c r="Y14" s="355">
        <v>14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7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1</v>
      </c>
      <c r="AR14" s="355">
        <v>0</v>
      </c>
      <c r="AS14" s="355">
        <v>0</v>
      </c>
      <c r="AT14" s="355">
        <v>0</v>
      </c>
      <c r="AV14" s="357">
        <f t="shared" si="7"/>
        <v>131</v>
      </c>
      <c r="AW14" s="357">
        <f t="shared" si="8"/>
        <v>0</v>
      </c>
      <c r="AX14" s="357">
        <f t="shared" si="9"/>
        <v>4</v>
      </c>
      <c r="AY14" s="357">
        <f t="shared" si="10"/>
        <v>1</v>
      </c>
      <c r="AZ14" s="357">
        <f t="shared" si="11"/>
        <v>14</v>
      </c>
      <c r="BA14" s="357">
        <f t="shared" si="12"/>
        <v>0</v>
      </c>
      <c r="BB14" s="357">
        <f t="shared" si="13"/>
        <v>0</v>
      </c>
      <c r="BC14" s="357">
        <f t="shared" si="14"/>
        <v>0</v>
      </c>
      <c r="BD14" s="357">
        <f t="shared" si="15"/>
        <v>1</v>
      </c>
      <c r="BE14" s="45">
        <f t="shared" si="16"/>
        <v>151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+Jul!C15</f>
        <v>INMUNIZACIONES</v>
      </c>
      <c r="D15" s="355">
        <v>130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4</v>
      </c>
      <c r="R15" s="355">
        <v>0</v>
      </c>
      <c r="S15" s="355">
        <v>0</v>
      </c>
      <c r="T15" s="355">
        <v>0</v>
      </c>
      <c r="U15" s="355">
        <v>1</v>
      </c>
      <c r="V15" s="355">
        <v>0</v>
      </c>
      <c r="W15" s="355">
        <v>0</v>
      </c>
      <c r="X15" s="355">
        <v>0</v>
      </c>
      <c r="Y15" s="355">
        <v>14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7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1</v>
      </c>
      <c r="AR15" s="355">
        <v>0</v>
      </c>
      <c r="AS15" s="355">
        <v>0</v>
      </c>
      <c r="AT15" s="355">
        <v>0</v>
      </c>
      <c r="AV15" s="357">
        <f t="shared" si="7"/>
        <v>130</v>
      </c>
      <c r="AW15" s="357">
        <f t="shared" si="8"/>
        <v>0</v>
      </c>
      <c r="AX15" s="357">
        <f t="shared" si="9"/>
        <v>4</v>
      </c>
      <c r="AY15" s="357">
        <f t="shared" si="10"/>
        <v>1</v>
      </c>
      <c r="AZ15" s="357">
        <f t="shared" si="11"/>
        <v>14</v>
      </c>
      <c r="BA15" s="357">
        <f t="shared" si="12"/>
        <v>0</v>
      </c>
      <c r="BB15" s="357">
        <f t="shared" si="13"/>
        <v>0</v>
      </c>
      <c r="BC15" s="357">
        <f t="shared" si="14"/>
        <v>0</v>
      </c>
      <c r="BD15" s="357">
        <f t="shared" si="15"/>
        <v>1</v>
      </c>
      <c r="BE15" s="45">
        <f t="shared" si="16"/>
        <v>150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+Jul!C16</f>
        <v>INMUNIZACIONES</v>
      </c>
      <c r="D16" s="355">
        <v>1</v>
      </c>
      <c r="E16" s="355">
        <v>0</v>
      </c>
      <c r="F16" s="355">
        <v>0</v>
      </c>
      <c r="G16" s="355">
        <v>28</v>
      </c>
      <c r="H16" s="355">
        <v>2</v>
      </c>
      <c r="I16" s="355">
        <v>2</v>
      </c>
      <c r="J16" s="355">
        <v>5</v>
      </c>
      <c r="K16" s="355">
        <v>3</v>
      </c>
      <c r="L16" s="355">
        <v>0</v>
      </c>
      <c r="M16" s="355">
        <v>2</v>
      </c>
      <c r="N16" s="355">
        <v>0</v>
      </c>
      <c r="O16" s="355">
        <v>3</v>
      </c>
      <c r="P16" s="355">
        <v>15</v>
      </c>
      <c r="Q16" s="355">
        <v>3</v>
      </c>
      <c r="R16" s="355">
        <v>2</v>
      </c>
      <c r="S16" s="355">
        <v>3</v>
      </c>
      <c r="T16" s="355">
        <v>2</v>
      </c>
      <c r="U16" s="355">
        <v>0</v>
      </c>
      <c r="V16" s="355">
        <v>1</v>
      </c>
      <c r="W16" s="355">
        <v>2</v>
      </c>
      <c r="X16" s="355">
        <v>1</v>
      </c>
      <c r="Y16" s="355">
        <v>19</v>
      </c>
      <c r="Z16" s="355">
        <v>2</v>
      </c>
      <c r="AA16" s="355">
        <v>3</v>
      </c>
      <c r="AB16" s="355">
        <v>2</v>
      </c>
      <c r="AC16" s="355">
        <v>1</v>
      </c>
      <c r="AD16" s="355">
        <v>3</v>
      </c>
      <c r="AE16" s="355">
        <v>1</v>
      </c>
      <c r="AF16" s="355">
        <v>4</v>
      </c>
      <c r="AG16" s="355">
        <v>2</v>
      </c>
      <c r="AH16" s="355">
        <v>1</v>
      </c>
      <c r="AI16" s="355">
        <v>0</v>
      </c>
      <c r="AJ16" s="355">
        <v>1</v>
      </c>
      <c r="AK16" s="355">
        <v>0</v>
      </c>
      <c r="AL16" s="355">
        <v>0</v>
      </c>
      <c r="AM16" s="355">
        <v>4</v>
      </c>
      <c r="AN16" s="355">
        <v>0</v>
      </c>
      <c r="AO16" s="355">
        <v>2</v>
      </c>
      <c r="AP16" s="355">
        <v>1</v>
      </c>
      <c r="AQ16" s="355">
        <v>4</v>
      </c>
      <c r="AR16" s="355">
        <v>0</v>
      </c>
      <c r="AS16" s="355">
        <v>0</v>
      </c>
      <c r="AT16" s="355">
        <v>1</v>
      </c>
      <c r="AV16" s="357">
        <f t="shared" si="7"/>
        <v>1</v>
      </c>
      <c r="AW16" s="357">
        <f t="shared" si="8"/>
        <v>0</v>
      </c>
      <c r="AX16" s="357">
        <f t="shared" si="9"/>
        <v>8</v>
      </c>
      <c r="AY16" s="357">
        <f t="shared" si="10"/>
        <v>5</v>
      </c>
      <c r="AZ16" s="357">
        <f t="shared" si="11"/>
        <v>28</v>
      </c>
      <c r="BA16" s="357">
        <f t="shared" si="12"/>
        <v>11</v>
      </c>
      <c r="BB16" s="357">
        <f t="shared" si="13"/>
        <v>11</v>
      </c>
      <c r="BC16" s="357">
        <f t="shared" si="14"/>
        <v>7</v>
      </c>
      <c r="BD16" s="357">
        <f t="shared" si="15"/>
        <v>5</v>
      </c>
      <c r="BE16" s="45">
        <f t="shared" si="16"/>
        <v>76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+Jul!C17</f>
        <v>INMUNIZACIONES</v>
      </c>
      <c r="D17" s="355">
        <v>1</v>
      </c>
      <c r="E17" s="355">
        <v>0</v>
      </c>
      <c r="F17" s="355">
        <v>0</v>
      </c>
      <c r="G17" s="355">
        <v>27</v>
      </c>
      <c r="H17" s="355">
        <v>2</v>
      </c>
      <c r="I17" s="355">
        <v>2</v>
      </c>
      <c r="J17" s="355">
        <v>5</v>
      </c>
      <c r="K17" s="355">
        <v>3</v>
      </c>
      <c r="L17" s="355">
        <v>0</v>
      </c>
      <c r="M17" s="355">
        <v>2</v>
      </c>
      <c r="N17" s="355">
        <v>0</v>
      </c>
      <c r="O17" s="355">
        <v>3</v>
      </c>
      <c r="P17" s="355">
        <v>15</v>
      </c>
      <c r="Q17" s="355">
        <v>3</v>
      </c>
      <c r="R17" s="355">
        <v>2</v>
      </c>
      <c r="S17" s="355">
        <v>3</v>
      </c>
      <c r="T17" s="355">
        <v>2</v>
      </c>
      <c r="U17" s="355">
        <v>0</v>
      </c>
      <c r="V17" s="355">
        <v>1</v>
      </c>
      <c r="W17" s="355">
        <v>2</v>
      </c>
      <c r="X17" s="355">
        <v>1</v>
      </c>
      <c r="Y17" s="355">
        <v>19</v>
      </c>
      <c r="Z17" s="355">
        <v>2</v>
      </c>
      <c r="AA17" s="355">
        <v>3</v>
      </c>
      <c r="AB17" s="355">
        <v>2</v>
      </c>
      <c r="AC17" s="355">
        <v>1</v>
      </c>
      <c r="AD17" s="355">
        <v>1</v>
      </c>
      <c r="AE17" s="355">
        <v>1</v>
      </c>
      <c r="AF17" s="355">
        <v>4</v>
      </c>
      <c r="AG17" s="355">
        <v>2</v>
      </c>
      <c r="AH17" s="355">
        <v>1</v>
      </c>
      <c r="AI17" s="355">
        <v>0</v>
      </c>
      <c r="AJ17" s="355">
        <v>1</v>
      </c>
      <c r="AK17" s="355">
        <v>0</v>
      </c>
      <c r="AL17" s="355">
        <v>0</v>
      </c>
      <c r="AM17" s="355">
        <v>4</v>
      </c>
      <c r="AN17" s="355">
        <v>0</v>
      </c>
      <c r="AO17" s="355">
        <v>2</v>
      </c>
      <c r="AP17" s="355">
        <v>1</v>
      </c>
      <c r="AQ17" s="355">
        <v>4</v>
      </c>
      <c r="AR17" s="355">
        <v>0</v>
      </c>
      <c r="AS17" s="355">
        <v>0</v>
      </c>
      <c r="AT17" s="355">
        <v>0</v>
      </c>
      <c r="AV17" s="357">
        <f t="shared" si="7"/>
        <v>1</v>
      </c>
      <c r="AW17" s="357">
        <f t="shared" si="8"/>
        <v>0</v>
      </c>
      <c r="AX17" s="357">
        <f t="shared" si="9"/>
        <v>8</v>
      </c>
      <c r="AY17" s="357">
        <f t="shared" si="10"/>
        <v>5</v>
      </c>
      <c r="AZ17" s="357">
        <f t="shared" si="11"/>
        <v>28</v>
      </c>
      <c r="BA17" s="357">
        <f t="shared" si="12"/>
        <v>9</v>
      </c>
      <c r="BB17" s="357">
        <f t="shared" si="13"/>
        <v>9</v>
      </c>
      <c r="BC17" s="357">
        <f t="shared" si="14"/>
        <v>7</v>
      </c>
      <c r="BD17" s="357">
        <f t="shared" si="15"/>
        <v>4</v>
      </c>
      <c r="BE17" s="45">
        <f t="shared" si="16"/>
        <v>71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+Jul!C18</f>
        <v>INMUNIZACIONES</v>
      </c>
      <c r="D18" s="355">
        <v>0</v>
      </c>
      <c r="E18" s="355">
        <v>0</v>
      </c>
      <c r="F18" s="355">
        <v>0</v>
      </c>
      <c r="G18" s="355">
        <v>39</v>
      </c>
      <c r="H18" s="355">
        <v>3</v>
      </c>
      <c r="I18" s="355">
        <v>0</v>
      </c>
      <c r="J18" s="355">
        <v>2</v>
      </c>
      <c r="K18" s="355">
        <v>2</v>
      </c>
      <c r="L18" s="355">
        <v>2</v>
      </c>
      <c r="M18" s="355">
        <v>2</v>
      </c>
      <c r="N18" s="355">
        <v>0</v>
      </c>
      <c r="O18" s="355">
        <v>2</v>
      </c>
      <c r="P18" s="355">
        <v>19</v>
      </c>
      <c r="Q18" s="355">
        <v>1</v>
      </c>
      <c r="R18" s="355">
        <v>0</v>
      </c>
      <c r="S18" s="355">
        <v>3</v>
      </c>
      <c r="T18" s="355">
        <v>3</v>
      </c>
      <c r="U18" s="355">
        <v>2</v>
      </c>
      <c r="V18" s="355">
        <v>3</v>
      </c>
      <c r="W18" s="355">
        <v>2</v>
      </c>
      <c r="X18" s="355">
        <v>1</v>
      </c>
      <c r="Y18" s="355">
        <v>19</v>
      </c>
      <c r="Z18" s="355">
        <v>0</v>
      </c>
      <c r="AA18" s="355">
        <v>1</v>
      </c>
      <c r="AB18" s="355">
        <v>1</v>
      </c>
      <c r="AC18" s="355">
        <v>2</v>
      </c>
      <c r="AD18" s="355">
        <v>9</v>
      </c>
      <c r="AE18" s="355">
        <v>3</v>
      </c>
      <c r="AF18" s="355">
        <v>1</v>
      </c>
      <c r="AG18" s="355">
        <v>2</v>
      </c>
      <c r="AH18" s="355">
        <v>0</v>
      </c>
      <c r="AI18" s="355">
        <v>0</v>
      </c>
      <c r="AJ18" s="355">
        <v>6</v>
      </c>
      <c r="AK18" s="355">
        <v>3</v>
      </c>
      <c r="AL18" s="355">
        <v>2</v>
      </c>
      <c r="AM18" s="355">
        <v>7</v>
      </c>
      <c r="AN18" s="355">
        <v>0</v>
      </c>
      <c r="AO18" s="355">
        <v>0</v>
      </c>
      <c r="AP18" s="355">
        <v>0</v>
      </c>
      <c r="AQ18" s="355">
        <v>10</v>
      </c>
      <c r="AR18" s="355">
        <v>0</v>
      </c>
      <c r="AS18" s="355">
        <v>1</v>
      </c>
      <c r="AT18" s="355">
        <v>0</v>
      </c>
      <c r="AV18" s="357">
        <f t="shared" si="7"/>
        <v>0</v>
      </c>
      <c r="AW18" s="357">
        <f t="shared" si="8"/>
        <v>0</v>
      </c>
      <c r="AX18" s="357">
        <f t="shared" si="9"/>
        <v>4</v>
      </c>
      <c r="AY18" s="357">
        <f t="shared" si="10"/>
        <v>10</v>
      </c>
      <c r="AZ18" s="357">
        <f t="shared" si="11"/>
        <v>24</v>
      </c>
      <c r="BA18" s="357">
        <f t="shared" si="12"/>
        <v>15</v>
      </c>
      <c r="BB18" s="357">
        <f t="shared" si="13"/>
        <v>15</v>
      </c>
      <c r="BC18" s="357">
        <f t="shared" si="14"/>
        <v>7</v>
      </c>
      <c r="BD18" s="357">
        <f t="shared" si="15"/>
        <v>11</v>
      </c>
      <c r="BE18" s="45">
        <f t="shared" si="16"/>
        <v>86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+Jul!C19</f>
        <v>INMUNIZACIONES</v>
      </c>
      <c r="D19" s="355">
        <v>0</v>
      </c>
      <c r="E19" s="355">
        <v>0</v>
      </c>
      <c r="F19" s="355">
        <v>0</v>
      </c>
      <c r="G19" s="355">
        <v>36</v>
      </c>
      <c r="H19" s="355">
        <v>3</v>
      </c>
      <c r="I19" s="355">
        <v>0</v>
      </c>
      <c r="J19" s="355">
        <v>2</v>
      </c>
      <c r="K19" s="355">
        <v>2</v>
      </c>
      <c r="L19" s="355">
        <v>2</v>
      </c>
      <c r="M19" s="355">
        <v>2</v>
      </c>
      <c r="N19" s="355">
        <v>0</v>
      </c>
      <c r="O19" s="355">
        <v>1</v>
      </c>
      <c r="P19" s="355">
        <v>19</v>
      </c>
      <c r="Q19" s="355">
        <v>1</v>
      </c>
      <c r="R19" s="355">
        <v>0</v>
      </c>
      <c r="S19" s="355">
        <v>3</v>
      </c>
      <c r="T19" s="355">
        <v>3</v>
      </c>
      <c r="U19" s="355">
        <v>2</v>
      </c>
      <c r="V19" s="355">
        <v>3</v>
      </c>
      <c r="W19" s="355">
        <v>2</v>
      </c>
      <c r="X19" s="355">
        <v>1</v>
      </c>
      <c r="Y19" s="355">
        <v>18</v>
      </c>
      <c r="Z19" s="355">
        <v>0</v>
      </c>
      <c r="AA19" s="355">
        <v>1</v>
      </c>
      <c r="AB19" s="355">
        <v>1</v>
      </c>
      <c r="AC19" s="355">
        <v>2</v>
      </c>
      <c r="AD19" s="355">
        <v>7</v>
      </c>
      <c r="AE19" s="355">
        <v>3</v>
      </c>
      <c r="AF19" s="355">
        <v>1</v>
      </c>
      <c r="AG19" s="355">
        <v>2</v>
      </c>
      <c r="AH19" s="355">
        <v>0</v>
      </c>
      <c r="AI19" s="355">
        <v>0</v>
      </c>
      <c r="AJ19" s="355">
        <v>6</v>
      </c>
      <c r="AK19" s="355">
        <v>2</v>
      </c>
      <c r="AL19" s="355">
        <v>2</v>
      </c>
      <c r="AM19" s="355">
        <v>6</v>
      </c>
      <c r="AN19" s="355">
        <v>0</v>
      </c>
      <c r="AO19" s="355">
        <v>0</v>
      </c>
      <c r="AP19" s="355">
        <v>0</v>
      </c>
      <c r="AQ19" s="355">
        <v>9</v>
      </c>
      <c r="AR19" s="355">
        <v>0</v>
      </c>
      <c r="AS19" s="355">
        <v>1</v>
      </c>
      <c r="AT19" s="355">
        <v>0</v>
      </c>
      <c r="AV19" s="357">
        <f t="shared" si="7"/>
        <v>0</v>
      </c>
      <c r="AW19" s="357">
        <f t="shared" si="8"/>
        <v>0</v>
      </c>
      <c r="AX19" s="357">
        <f t="shared" si="9"/>
        <v>4</v>
      </c>
      <c r="AY19" s="357">
        <f t="shared" si="10"/>
        <v>10</v>
      </c>
      <c r="AZ19" s="357">
        <f t="shared" si="11"/>
        <v>23</v>
      </c>
      <c r="BA19" s="357">
        <f t="shared" si="12"/>
        <v>13</v>
      </c>
      <c r="BB19" s="357">
        <f t="shared" si="13"/>
        <v>13</v>
      </c>
      <c r="BC19" s="357">
        <f t="shared" si="14"/>
        <v>6</v>
      </c>
      <c r="BD19" s="357">
        <f t="shared" si="15"/>
        <v>10</v>
      </c>
      <c r="BE19" s="45">
        <f t="shared" si="16"/>
        <v>79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+Jul!C20</f>
        <v>INMUNIZACIONES</v>
      </c>
      <c r="D20" s="355">
        <v>0</v>
      </c>
      <c r="E20" s="355">
        <v>0</v>
      </c>
      <c r="F20" s="355">
        <v>0</v>
      </c>
      <c r="G20" s="355">
        <v>52</v>
      </c>
      <c r="H20" s="355">
        <v>3</v>
      </c>
      <c r="I20" s="355">
        <v>3</v>
      </c>
      <c r="J20" s="355">
        <v>1</v>
      </c>
      <c r="K20" s="355">
        <v>1</v>
      </c>
      <c r="L20" s="355">
        <v>0</v>
      </c>
      <c r="M20" s="355">
        <v>2</v>
      </c>
      <c r="N20" s="355">
        <v>3</v>
      </c>
      <c r="O20" s="355">
        <v>2</v>
      </c>
      <c r="P20" s="355">
        <v>27</v>
      </c>
      <c r="Q20" s="355">
        <v>4</v>
      </c>
      <c r="R20" s="355">
        <v>2</v>
      </c>
      <c r="S20" s="355">
        <v>2</v>
      </c>
      <c r="T20" s="355">
        <v>6</v>
      </c>
      <c r="U20" s="355">
        <v>1</v>
      </c>
      <c r="V20" s="355">
        <v>0</v>
      </c>
      <c r="W20" s="355">
        <v>4</v>
      </c>
      <c r="X20" s="355">
        <v>4</v>
      </c>
      <c r="Y20" s="355">
        <v>45</v>
      </c>
      <c r="Z20" s="355">
        <v>1</v>
      </c>
      <c r="AA20" s="355">
        <v>4</v>
      </c>
      <c r="AB20" s="355">
        <v>0</v>
      </c>
      <c r="AC20" s="355">
        <v>7</v>
      </c>
      <c r="AD20" s="355">
        <v>5</v>
      </c>
      <c r="AE20" s="355">
        <v>2</v>
      </c>
      <c r="AF20" s="355">
        <v>0</v>
      </c>
      <c r="AG20" s="355">
        <v>1</v>
      </c>
      <c r="AH20" s="355">
        <v>4</v>
      </c>
      <c r="AI20" s="355">
        <v>0</v>
      </c>
      <c r="AJ20" s="355">
        <v>7</v>
      </c>
      <c r="AK20" s="355">
        <v>3</v>
      </c>
      <c r="AL20" s="355">
        <v>0</v>
      </c>
      <c r="AM20" s="355">
        <v>3</v>
      </c>
      <c r="AN20" s="355">
        <v>0</v>
      </c>
      <c r="AO20" s="355">
        <v>6</v>
      </c>
      <c r="AP20" s="355">
        <v>1</v>
      </c>
      <c r="AQ20" s="355">
        <v>9</v>
      </c>
      <c r="AR20" s="355">
        <v>0</v>
      </c>
      <c r="AS20" s="355">
        <v>0</v>
      </c>
      <c r="AT20" s="355">
        <v>0</v>
      </c>
      <c r="AV20" s="357">
        <f t="shared" si="7"/>
        <v>0</v>
      </c>
      <c r="AW20" s="357">
        <f t="shared" si="8"/>
        <v>0</v>
      </c>
      <c r="AX20" s="357">
        <f t="shared" si="9"/>
        <v>8</v>
      </c>
      <c r="AY20" s="357">
        <f t="shared" si="10"/>
        <v>11</v>
      </c>
      <c r="AZ20" s="357">
        <f t="shared" si="11"/>
        <v>61</v>
      </c>
      <c r="BA20" s="357">
        <f t="shared" si="12"/>
        <v>12</v>
      </c>
      <c r="BB20" s="357">
        <f t="shared" si="13"/>
        <v>12</v>
      </c>
      <c r="BC20" s="357">
        <f t="shared" si="14"/>
        <v>10</v>
      </c>
      <c r="BD20" s="357">
        <f t="shared" si="15"/>
        <v>9</v>
      </c>
      <c r="BE20" s="45">
        <f t="shared" si="16"/>
        <v>123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+Jul!C21</f>
        <v>INMUNIZACIONES</v>
      </c>
      <c r="D21" s="355">
        <v>0</v>
      </c>
      <c r="E21" s="355">
        <v>0</v>
      </c>
      <c r="F21" s="355">
        <v>0</v>
      </c>
      <c r="G21" s="355">
        <v>37</v>
      </c>
      <c r="H21" s="355">
        <v>2</v>
      </c>
      <c r="I21" s="355">
        <v>0</v>
      </c>
      <c r="J21" s="355">
        <v>3</v>
      </c>
      <c r="K21" s="355">
        <v>3</v>
      </c>
      <c r="L21" s="355">
        <v>0</v>
      </c>
      <c r="M21" s="355">
        <v>1</v>
      </c>
      <c r="N21" s="355">
        <v>0</v>
      </c>
      <c r="O21" s="355">
        <v>1</v>
      </c>
      <c r="P21" s="355">
        <v>15</v>
      </c>
      <c r="Q21" s="355">
        <v>4</v>
      </c>
      <c r="R21" s="355">
        <v>2</v>
      </c>
      <c r="S21" s="355">
        <v>2</v>
      </c>
      <c r="T21" s="355">
        <v>6</v>
      </c>
      <c r="U21" s="355">
        <v>0</v>
      </c>
      <c r="V21" s="355">
        <v>0</v>
      </c>
      <c r="W21" s="355">
        <v>3</v>
      </c>
      <c r="X21" s="355">
        <v>2</v>
      </c>
      <c r="Y21" s="355">
        <v>15</v>
      </c>
      <c r="Z21" s="355">
        <v>0</v>
      </c>
      <c r="AA21" s="355">
        <v>2</v>
      </c>
      <c r="AB21" s="355">
        <v>0</v>
      </c>
      <c r="AC21" s="355">
        <v>0</v>
      </c>
      <c r="AD21" s="355">
        <v>4</v>
      </c>
      <c r="AE21" s="355">
        <v>1</v>
      </c>
      <c r="AF21" s="355">
        <v>4</v>
      </c>
      <c r="AG21" s="355">
        <v>4</v>
      </c>
      <c r="AH21" s="355">
        <v>3</v>
      </c>
      <c r="AI21" s="355">
        <v>0</v>
      </c>
      <c r="AJ21" s="355">
        <v>4</v>
      </c>
      <c r="AK21" s="355">
        <v>3</v>
      </c>
      <c r="AL21" s="355">
        <v>1</v>
      </c>
      <c r="AM21" s="355">
        <v>9</v>
      </c>
      <c r="AN21" s="355">
        <v>0</v>
      </c>
      <c r="AO21" s="355">
        <v>1</v>
      </c>
      <c r="AP21" s="355">
        <v>1</v>
      </c>
      <c r="AQ21" s="355">
        <v>6</v>
      </c>
      <c r="AR21" s="355">
        <v>0</v>
      </c>
      <c r="AS21" s="355">
        <v>0</v>
      </c>
      <c r="AT21" s="355">
        <v>1</v>
      </c>
      <c r="AV21" s="357">
        <f t="shared" si="7"/>
        <v>0</v>
      </c>
      <c r="AW21" s="357">
        <f t="shared" si="8"/>
        <v>0</v>
      </c>
      <c r="AX21" s="357">
        <f t="shared" si="9"/>
        <v>8</v>
      </c>
      <c r="AY21" s="357">
        <f t="shared" si="10"/>
        <v>9</v>
      </c>
      <c r="AZ21" s="357">
        <f t="shared" si="11"/>
        <v>19</v>
      </c>
      <c r="BA21" s="357">
        <f t="shared" si="12"/>
        <v>16</v>
      </c>
      <c r="BB21" s="357">
        <f t="shared" si="13"/>
        <v>16</v>
      </c>
      <c r="BC21" s="357">
        <f t="shared" si="14"/>
        <v>11</v>
      </c>
      <c r="BD21" s="357">
        <f t="shared" si="15"/>
        <v>7</v>
      </c>
      <c r="BE21" s="45">
        <f t="shared" si="16"/>
        <v>86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+Jul!C22</f>
        <v>INMUNIZACIONES</v>
      </c>
      <c r="D22" s="355">
        <v>0</v>
      </c>
      <c r="E22" s="355">
        <v>0</v>
      </c>
      <c r="F22" s="355">
        <v>0</v>
      </c>
      <c r="G22" s="355">
        <v>37</v>
      </c>
      <c r="H22" s="355">
        <v>2</v>
      </c>
      <c r="I22" s="355">
        <v>0</v>
      </c>
      <c r="J22" s="355">
        <v>3</v>
      </c>
      <c r="K22" s="355">
        <v>3</v>
      </c>
      <c r="L22" s="355">
        <v>0</v>
      </c>
      <c r="M22" s="355">
        <v>1</v>
      </c>
      <c r="N22" s="355">
        <v>0</v>
      </c>
      <c r="O22" s="355">
        <v>1</v>
      </c>
      <c r="P22" s="355">
        <v>15</v>
      </c>
      <c r="Q22" s="355">
        <v>3</v>
      </c>
      <c r="R22" s="355">
        <v>2</v>
      </c>
      <c r="S22" s="355">
        <v>2</v>
      </c>
      <c r="T22" s="355">
        <v>5</v>
      </c>
      <c r="U22" s="355">
        <v>0</v>
      </c>
      <c r="V22" s="355">
        <v>0</v>
      </c>
      <c r="W22" s="355">
        <v>3</v>
      </c>
      <c r="X22" s="355">
        <v>2</v>
      </c>
      <c r="Y22" s="355">
        <v>12</v>
      </c>
      <c r="Z22" s="355">
        <v>0</v>
      </c>
      <c r="AA22" s="355">
        <v>3</v>
      </c>
      <c r="AB22" s="355">
        <v>0</v>
      </c>
      <c r="AC22" s="355">
        <v>0</v>
      </c>
      <c r="AD22" s="355">
        <v>4</v>
      </c>
      <c r="AE22" s="355">
        <v>1</v>
      </c>
      <c r="AF22" s="355">
        <v>4</v>
      </c>
      <c r="AG22" s="355">
        <v>4</v>
      </c>
      <c r="AH22" s="355">
        <v>3</v>
      </c>
      <c r="AI22" s="355">
        <v>0</v>
      </c>
      <c r="AJ22" s="355">
        <v>6</v>
      </c>
      <c r="AK22" s="355">
        <v>3</v>
      </c>
      <c r="AL22" s="355">
        <v>1</v>
      </c>
      <c r="AM22" s="355">
        <v>8</v>
      </c>
      <c r="AN22" s="355">
        <v>0</v>
      </c>
      <c r="AO22" s="355">
        <v>1</v>
      </c>
      <c r="AP22" s="355">
        <v>1</v>
      </c>
      <c r="AQ22" s="355">
        <v>5</v>
      </c>
      <c r="AR22" s="355">
        <v>0</v>
      </c>
      <c r="AS22" s="355">
        <v>0</v>
      </c>
      <c r="AT22" s="355">
        <v>1</v>
      </c>
      <c r="AV22" s="357">
        <f t="shared" si="7"/>
        <v>0</v>
      </c>
      <c r="AW22" s="357">
        <f t="shared" si="8"/>
        <v>0</v>
      </c>
      <c r="AX22" s="357">
        <f t="shared" si="9"/>
        <v>7</v>
      </c>
      <c r="AY22" s="357">
        <f t="shared" si="10"/>
        <v>8</v>
      </c>
      <c r="AZ22" s="357">
        <f t="shared" si="11"/>
        <v>17</v>
      </c>
      <c r="BA22" s="357">
        <f t="shared" si="12"/>
        <v>16</v>
      </c>
      <c r="BB22" s="357">
        <f t="shared" si="13"/>
        <v>16</v>
      </c>
      <c r="BC22" s="357">
        <f t="shared" si="14"/>
        <v>10</v>
      </c>
      <c r="BD22" s="357">
        <f t="shared" si="15"/>
        <v>6</v>
      </c>
      <c r="BE22" s="45">
        <f t="shared" si="16"/>
        <v>80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+Jul!C23</f>
        <v>INMUNIZACIONES</v>
      </c>
      <c r="D23" s="355">
        <v>0</v>
      </c>
      <c r="E23" s="355">
        <v>0</v>
      </c>
      <c r="F23" s="355">
        <v>0</v>
      </c>
      <c r="G23" s="355">
        <v>29</v>
      </c>
      <c r="H23" s="355">
        <v>2</v>
      </c>
      <c r="I23" s="355">
        <v>1</v>
      </c>
      <c r="J23" s="355">
        <v>1</v>
      </c>
      <c r="K23" s="355">
        <v>6</v>
      </c>
      <c r="L23" s="355">
        <v>0</v>
      </c>
      <c r="M23" s="355">
        <v>2</v>
      </c>
      <c r="N23" s="355">
        <v>0</v>
      </c>
      <c r="O23" s="355">
        <v>2</v>
      </c>
      <c r="P23" s="355">
        <v>15</v>
      </c>
      <c r="Q23" s="355">
        <v>2</v>
      </c>
      <c r="R23" s="355">
        <v>1</v>
      </c>
      <c r="S23" s="355">
        <v>0</v>
      </c>
      <c r="T23" s="355">
        <v>4</v>
      </c>
      <c r="U23" s="355">
        <v>1</v>
      </c>
      <c r="V23" s="355">
        <v>4</v>
      </c>
      <c r="W23" s="355">
        <v>2</v>
      </c>
      <c r="X23" s="355">
        <v>4</v>
      </c>
      <c r="Y23" s="355">
        <v>19</v>
      </c>
      <c r="Z23" s="355">
        <v>2</v>
      </c>
      <c r="AA23" s="355">
        <v>0</v>
      </c>
      <c r="AB23" s="355">
        <v>1</v>
      </c>
      <c r="AC23" s="355">
        <v>1</v>
      </c>
      <c r="AD23" s="355">
        <v>5</v>
      </c>
      <c r="AE23" s="355">
        <v>1</v>
      </c>
      <c r="AF23" s="355">
        <v>0</v>
      </c>
      <c r="AG23" s="355">
        <v>1</v>
      </c>
      <c r="AH23" s="355">
        <v>0</v>
      </c>
      <c r="AI23" s="355">
        <v>0</v>
      </c>
      <c r="AJ23" s="355">
        <v>9</v>
      </c>
      <c r="AK23" s="355">
        <v>1</v>
      </c>
      <c r="AL23" s="355">
        <v>1</v>
      </c>
      <c r="AM23" s="355">
        <v>4</v>
      </c>
      <c r="AN23" s="355">
        <v>0</v>
      </c>
      <c r="AO23" s="355">
        <v>1</v>
      </c>
      <c r="AP23" s="355">
        <v>0</v>
      </c>
      <c r="AQ23" s="355">
        <v>5</v>
      </c>
      <c r="AR23" s="355">
        <v>0</v>
      </c>
      <c r="AS23" s="355">
        <v>1</v>
      </c>
      <c r="AT23" s="355">
        <v>0</v>
      </c>
      <c r="AV23" s="357">
        <f t="shared" si="7"/>
        <v>0</v>
      </c>
      <c r="AW23" s="357">
        <f t="shared" si="8"/>
        <v>0</v>
      </c>
      <c r="AX23" s="357">
        <f t="shared" si="9"/>
        <v>3</v>
      </c>
      <c r="AY23" s="357">
        <f t="shared" si="10"/>
        <v>11</v>
      </c>
      <c r="AZ23" s="357">
        <f t="shared" si="11"/>
        <v>27</v>
      </c>
      <c r="BA23" s="357">
        <f t="shared" si="12"/>
        <v>7</v>
      </c>
      <c r="BB23" s="357">
        <f t="shared" si="13"/>
        <v>7</v>
      </c>
      <c r="BC23" s="357">
        <f t="shared" si="14"/>
        <v>5</v>
      </c>
      <c r="BD23" s="357">
        <f t="shared" si="15"/>
        <v>6</v>
      </c>
      <c r="BE23" s="45">
        <f t="shared" si="16"/>
        <v>66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+Jul!C24</f>
        <v>INMUNIZACIONES</v>
      </c>
      <c r="D24" s="355">
        <v>0</v>
      </c>
      <c r="E24" s="355">
        <v>0</v>
      </c>
      <c r="F24" s="355">
        <v>0</v>
      </c>
      <c r="G24" s="355">
        <v>20</v>
      </c>
      <c r="H24" s="355">
        <v>1</v>
      </c>
      <c r="I24" s="355">
        <v>2</v>
      </c>
      <c r="J24" s="355">
        <v>1</v>
      </c>
      <c r="K24" s="355">
        <v>4</v>
      </c>
      <c r="L24" s="355">
        <v>0</v>
      </c>
      <c r="M24" s="355">
        <v>2</v>
      </c>
      <c r="N24" s="355">
        <v>0</v>
      </c>
      <c r="O24" s="355">
        <v>2</v>
      </c>
      <c r="P24" s="355">
        <v>15</v>
      </c>
      <c r="Q24" s="355">
        <v>2</v>
      </c>
      <c r="R24" s="355">
        <v>1</v>
      </c>
      <c r="S24" s="355">
        <v>0</v>
      </c>
      <c r="T24" s="355">
        <v>4</v>
      </c>
      <c r="U24" s="355">
        <v>1</v>
      </c>
      <c r="V24" s="355">
        <v>4</v>
      </c>
      <c r="W24" s="355">
        <v>2</v>
      </c>
      <c r="X24" s="355">
        <v>4</v>
      </c>
      <c r="Y24" s="355">
        <v>21</v>
      </c>
      <c r="Z24" s="355">
        <v>2</v>
      </c>
      <c r="AA24" s="355">
        <v>1</v>
      </c>
      <c r="AB24" s="355">
        <v>0</v>
      </c>
      <c r="AC24" s="355">
        <v>1</v>
      </c>
      <c r="AD24" s="355">
        <v>5</v>
      </c>
      <c r="AE24" s="355">
        <v>0</v>
      </c>
      <c r="AF24" s="355">
        <v>0</v>
      </c>
      <c r="AG24" s="355">
        <v>1</v>
      </c>
      <c r="AH24" s="355">
        <v>0</v>
      </c>
      <c r="AI24" s="355">
        <v>0</v>
      </c>
      <c r="AJ24" s="355">
        <v>5</v>
      </c>
      <c r="AK24" s="355">
        <v>1</v>
      </c>
      <c r="AL24" s="355">
        <v>1</v>
      </c>
      <c r="AM24" s="355">
        <v>4</v>
      </c>
      <c r="AN24" s="355">
        <v>0</v>
      </c>
      <c r="AO24" s="355">
        <v>1</v>
      </c>
      <c r="AP24" s="355">
        <v>0</v>
      </c>
      <c r="AQ24" s="355">
        <v>5</v>
      </c>
      <c r="AR24" s="355">
        <v>0</v>
      </c>
      <c r="AS24" s="355">
        <v>0</v>
      </c>
      <c r="AT24" s="355">
        <v>0</v>
      </c>
      <c r="AV24" s="357">
        <f t="shared" si="7"/>
        <v>0</v>
      </c>
      <c r="AW24" s="357">
        <f t="shared" si="8"/>
        <v>0</v>
      </c>
      <c r="AX24" s="357">
        <f t="shared" si="9"/>
        <v>3</v>
      </c>
      <c r="AY24" s="357">
        <f t="shared" si="10"/>
        <v>11</v>
      </c>
      <c r="AZ24" s="357">
        <f t="shared" si="11"/>
        <v>29</v>
      </c>
      <c r="BA24" s="357">
        <f t="shared" si="12"/>
        <v>6</v>
      </c>
      <c r="BB24" s="357">
        <f t="shared" si="13"/>
        <v>6</v>
      </c>
      <c r="BC24" s="357">
        <f t="shared" si="14"/>
        <v>5</v>
      </c>
      <c r="BD24" s="357">
        <f t="shared" si="15"/>
        <v>5</v>
      </c>
      <c r="BE24" s="45">
        <f t="shared" si="16"/>
        <v>65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+Jul!C25</f>
        <v>INMUNIZACIONES</v>
      </c>
      <c r="D25" s="355">
        <v>0</v>
      </c>
      <c r="E25" s="355">
        <v>0</v>
      </c>
      <c r="F25" s="355">
        <v>0</v>
      </c>
      <c r="G25" s="355">
        <v>23</v>
      </c>
      <c r="H25" s="355">
        <v>2</v>
      </c>
      <c r="I25" s="355">
        <v>2</v>
      </c>
      <c r="J25" s="355">
        <v>1</v>
      </c>
      <c r="K25" s="355">
        <v>4</v>
      </c>
      <c r="L25" s="355">
        <v>0</v>
      </c>
      <c r="M25" s="355">
        <v>2</v>
      </c>
      <c r="N25" s="355">
        <v>0</v>
      </c>
      <c r="O25" s="355">
        <v>2</v>
      </c>
      <c r="P25" s="355">
        <v>15</v>
      </c>
      <c r="Q25" s="355">
        <v>2</v>
      </c>
      <c r="R25" s="355">
        <v>1</v>
      </c>
      <c r="S25" s="355">
        <v>0</v>
      </c>
      <c r="T25" s="355">
        <v>4</v>
      </c>
      <c r="U25" s="355">
        <v>1</v>
      </c>
      <c r="V25" s="355">
        <v>4</v>
      </c>
      <c r="W25" s="355">
        <v>2</v>
      </c>
      <c r="X25" s="355">
        <v>4</v>
      </c>
      <c r="Y25" s="355">
        <v>22</v>
      </c>
      <c r="Z25" s="355">
        <v>2</v>
      </c>
      <c r="AA25" s="355">
        <v>1</v>
      </c>
      <c r="AB25" s="355">
        <v>0</v>
      </c>
      <c r="AC25" s="355">
        <v>1</v>
      </c>
      <c r="AD25" s="355">
        <v>5</v>
      </c>
      <c r="AE25" s="355">
        <v>0</v>
      </c>
      <c r="AF25" s="355">
        <v>0</v>
      </c>
      <c r="AG25" s="355">
        <v>1</v>
      </c>
      <c r="AH25" s="355">
        <v>0</v>
      </c>
      <c r="AI25" s="355">
        <v>0</v>
      </c>
      <c r="AJ25" s="355">
        <v>4</v>
      </c>
      <c r="AK25" s="355">
        <v>1</v>
      </c>
      <c r="AL25" s="355">
        <v>1</v>
      </c>
      <c r="AM25" s="355">
        <v>5</v>
      </c>
      <c r="AN25" s="355">
        <v>0</v>
      </c>
      <c r="AO25" s="355">
        <v>1</v>
      </c>
      <c r="AP25" s="355">
        <v>0</v>
      </c>
      <c r="AQ25" s="355">
        <v>4</v>
      </c>
      <c r="AR25" s="355">
        <v>0</v>
      </c>
      <c r="AS25" s="355">
        <v>0</v>
      </c>
      <c r="AT25" s="355">
        <v>0</v>
      </c>
      <c r="AV25" s="357">
        <f t="shared" si="7"/>
        <v>0</v>
      </c>
      <c r="AW25" s="357">
        <f t="shared" si="8"/>
        <v>0</v>
      </c>
      <c r="AX25" s="357">
        <f t="shared" si="9"/>
        <v>3</v>
      </c>
      <c r="AY25" s="357">
        <f t="shared" si="10"/>
        <v>11</v>
      </c>
      <c r="AZ25" s="357">
        <f t="shared" si="11"/>
        <v>30</v>
      </c>
      <c r="BA25" s="357">
        <f t="shared" si="12"/>
        <v>6</v>
      </c>
      <c r="BB25" s="357">
        <f t="shared" si="13"/>
        <v>6</v>
      </c>
      <c r="BC25" s="357">
        <f t="shared" si="14"/>
        <v>6</v>
      </c>
      <c r="BD25" s="357">
        <f t="shared" si="15"/>
        <v>4</v>
      </c>
      <c r="BE25" s="45">
        <f t="shared" si="16"/>
        <v>66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+Jul!C26</f>
        <v>INMUNIZACIONES</v>
      </c>
      <c r="D26" s="355">
        <v>0</v>
      </c>
      <c r="E26" s="355">
        <v>0</v>
      </c>
      <c r="F26" s="355">
        <v>0</v>
      </c>
      <c r="G26" s="355">
        <v>29</v>
      </c>
      <c r="H26" s="355">
        <v>0</v>
      </c>
      <c r="I26" s="355">
        <v>1</v>
      </c>
      <c r="J26" s="355">
        <v>1</v>
      </c>
      <c r="K26" s="355">
        <v>1</v>
      </c>
      <c r="L26" s="355">
        <v>0</v>
      </c>
      <c r="M26" s="355">
        <v>1</v>
      </c>
      <c r="N26" s="355">
        <v>0</v>
      </c>
      <c r="O26" s="355">
        <v>4</v>
      </c>
      <c r="P26" s="355">
        <v>14</v>
      </c>
      <c r="Q26" s="355">
        <v>4</v>
      </c>
      <c r="R26" s="355">
        <v>0</v>
      </c>
      <c r="S26" s="355">
        <v>4</v>
      </c>
      <c r="T26" s="355">
        <v>1</v>
      </c>
      <c r="U26" s="355">
        <v>0</v>
      </c>
      <c r="V26" s="355">
        <v>3</v>
      </c>
      <c r="W26" s="355">
        <v>3</v>
      </c>
      <c r="X26" s="355">
        <v>1</v>
      </c>
      <c r="Y26" s="355">
        <v>14</v>
      </c>
      <c r="Z26" s="355">
        <v>0</v>
      </c>
      <c r="AA26" s="355">
        <v>1</v>
      </c>
      <c r="AB26" s="355">
        <v>2</v>
      </c>
      <c r="AC26" s="355">
        <v>0</v>
      </c>
      <c r="AD26" s="355">
        <v>8</v>
      </c>
      <c r="AE26" s="355">
        <v>1</v>
      </c>
      <c r="AF26" s="355">
        <v>2</v>
      </c>
      <c r="AG26" s="355">
        <v>4</v>
      </c>
      <c r="AH26" s="355">
        <v>0</v>
      </c>
      <c r="AI26" s="355">
        <v>0</v>
      </c>
      <c r="AJ26" s="355">
        <v>6</v>
      </c>
      <c r="AK26" s="355">
        <v>0</v>
      </c>
      <c r="AL26" s="355">
        <v>0</v>
      </c>
      <c r="AM26" s="355">
        <v>6</v>
      </c>
      <c r="AN26" s="355">
        <v>0</v>
      </c>
      <c r="AO26" s="355">
        <v>1</v>
      </c>
      <c r="AP26" s="355">
        <v>1</v>
      </c>
      <c r="AQ26" s="355">
        <v>1</v>
      </c>
      <c r="AR26" s="355">
        <v>0</v>
      </c>
      <c r="AS26" s="355">
        <v>0</v>
      </c>
      <c r="AT26" s="355">
        <v>0</v>
      </c>
      <c r="AV26" s="357">
        <f t="shared" si="7"/>
        <v>0</v>
      </c>
      <c r="AW26" s="357">
        <f t="shared" si="8"/>
        <v>0</v>
      </c>
      <c r="AX26" s="357">
        <f t="shared" si="9"/>
        <v>8</v>
      </c>
      <c r="AY26" s="357">
        <f t="shared" si="10"/>
        <v>7</v>
      </c>
      <c r="AZ26" s="357">
        <f t="shared" si="11"/>
        <v>18</v>
      </c>
      <c r="BA26" s="357">
        <f t="shared" si="12"/>
        <v>15</v>
      </c>
      <c r="BB26" s="357">
        <f t="shared" si="13"/>
        <v>15</v>
      </c>
      <c r="BC26" s="357">
        <f t="shared" si="14"/>
        <v>8</v>
      </c>
      <c r="BD26" s="357">
        <f t="shared" si="15"/>
        <v>1</v>
      </c>
      <c r="BE26" s="45">
        <f t="shared" si="16"/>
        <v>72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+Jul!C27</f>
        <v>INMUNIZACIONES</v>
      </c>
      <c r="D27" s="355">
        <v>0</v>
      </c>
      <c r="E27" s="355">
        <v>0</v>
      </c>
      <c r="F27" s="355">
        <v>0</v>
      </c>
      <c r="G27" s="355">
        <v>31</v>
      </c>
      <c r="H27" s="355">
        <v>1</v>
      </c>
      <c r="I27" s="355">
        <v>0</v>
      </c>
      <c r="J27" s="355">
        <v>1</v>
      </c>
      <c r="K27" s="355">
        <v>1</v>
      </c>
      <c r="L27" s="355">
        <v>0</v>
      </c>
      <c r="M27" s="355">
        <v>0</v>
      </c>
      <c r="N27" s="355">
        <v>2</v>
      </c>
      <c r="O27" s="355">
        <v>4</v>
      </c>
      <c r="P27" s="355">
        <v>14</v>
      </c>
      <c r="Q27" s="355">
        <v>4</v>
      </c>
      <c r="R27" s="355">
        <v>0</v>
      </c>
      <c r="S27" s="355">
        <v>4</v>
      </c>
      <c r="T27" s="355">
        <v>1</v>
      </c>
      <c r="U27" s="355">
        <v>0</v>
      </c>
      <c r="V27" s="355">
        <v>3</v>
      </c>
      <c r="W27" s="355">
        <v>3</v>
      </c>
      <c r="X27" s="355">
        <v>1</v>
      </c>
      <c r="Y27" s="355">
        <v>14</v>
      </c>
      <c r="Z27" s="355">
        <v>0</v>
      </c>
      <c r="AA27" s="355">
        <v>1</v>
      </c>
      <c r="AB27" s="355">
        <v>2</v>
      </c>
      <c r="AC27" s="355">
        <v>0</v>
      </c>
      <c r="AD27" s="355">
        <v>7</v>
      </c>
      <c r="AE27" s="355">
        <v>1</v>
      </c>
      <c r="AF27" s="355">
        <v>0</v>
      </c>
      <c r="AG27" s="355">
        <v>4</v>
      </c>
      <c r="AH27" s="355">
        <v>1</v>
      </c>
      <c r="AI27" s="355">
        <v>0</v>
      </c>
      <c r="AJ27" s="355">
        <v>6</v>
      </c>
      <c r="AK27" s="355">
        <v>0</v>
      </c>
      <c r="AL27" s="355">
        <v>0</v>
      </c>
      <c r="AM27" s="355">
        <v>6</v>
      </c>
      <c r="AN27" s="355">
        <v>0</v>
      </c>
      <c r="AO27" s="355">
        <v>1</v>
      </c>
      <c r="AP27" s="355">
        <v>1</v>
      </c>
      <c r="AQ27" s="355">
        <v>1</v>
      </c>
      <c r="AR27" s="355">
        <v>0</v>
      </c>
      <c r="AS27" s="355">
        <v>0</v>
      </c>
      <c r="AT27" s="355">
        <v>0</v>
      </c>
      <c r="AV27" s="357">
        <f t="shared" si="7"/>
        <v>0</v>
      </c>
      <c r="AW27" s="357">
        <f t="shared" si="8"/>
        <v>0</v>
      </c>
      <c r="AX27" s="357">
        <f t="shared" si="9"/>
        <v>8</v>
      </c>
      <c r="AY27" s="357">
        <f t="shared" si="10"/>
        <v>7</v>
      </c>
      <c r="AZ27" s="357">
        <f t="shared" si="11"/>
        <v>18</v>
      </c>
      <c r="BA27" s="357">
        <f t="shared" si="12"/>
        <v>13</v>
      </c>
      <c r="BB27" s="357">
        <f t="shared" si="13"/>
        <v>13</v>
      </c>
      <c r="BC27" s="357">
        <f t="shared" si="14"/>
        <v>8</v>
      </c>
      <c r="BD27" s="357">
        <f t="shared" si="15"/>
        <v>1</v>
      </c>
      <c r="BE27" s="45">
        <f t="shared" si="16"/>
        <v>68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+Jul!C28</f>
        <v>INMUNIZACIONES</v>
      </c>
      <c r="D28" s="355">
        <v>2</v>
      </c>
      <c r="E28" s="355">
        <v>0</v>
      </c>
      <c r="F28" s="355">
        <v>0</v>
      </c>
      <c r="G28" s="355">
        <v>2</v>
      </c>
      <c r="H28" s="355">
        <v>2</v>
      </c>
      <c r="I28" s="355">
        <v>9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14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V28" s="355">
        <v>0</v>
      </c>
      <c r="W28" s="355">
        <v>0</v>
      </c>
      <c r="X28" s="355">
        <v>2</v>
      </c>
      <c r="Y28" s="355">
        <v>6</v>
      </c>
      <c r="Z28" s="355">
        <v>0</v>
      </c>
      <c r="AA28" s="355">
        <v>0</v>
      </c>
      <c r="AB28" s="355">
        <v>5</v>
      </c>
      <c r="AC28" s="355">
        <v>0</v>
      </c>
      <c r="AD28" s="355">
        <v>0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2</v>
      </c>
      <c r="AK28" s="355">
        <v>0</v>
      </c>
      <c r="AL28" s="355">
        <v>0</v>
      </c>
      <c r="AM28" s="355">
        <v>4</v>
      </c>
      <c r="AN28" s="355">
        <v>0</v>
      </c>
      <c r="AO28" s="355">
        <v>1</v>
      </c>
      <c r="AP28" s="355">
        <v>2</v>
      </c>
      <c r="AQ28" s="355">
        <v>0</v>
      </c>
      <c r="AR28" s="355">
        <v>0</v>
      </c>
      <c r="AS28" s="355">
        <v>0</v>
      </c>
      <c r="AT28" s="355">
        <v>0</v>
      </c>
      <c r="AV28" s="357">
        <f t="shared" si="7"/>
        <v>2</v>
      </c>
      <c r="AW28" s="357">
        <f t="shared" si="8"/>
        <v>0</v>
      </c>
      <c r="AX28" s="357">
        <f t="shared" si="9"/>
        <v>0</v>
      </c>
      <c r="AY28" s="357">
        <f t="shared" si="10"/>
        <v>0</v>
      </c>
      <c r="AZ28" s="357">
        <f t="shared" si="11"/>
        <v>13</v>
      </c>
      <c r="BA28" s="357">
        <f t="shared" si="12"/>
        <v>0</v>
      </c>
      <c r="BB28" s="357">
        <f t="shared" si="13"/>
        <v>0</v>
      </c>
      <c r="BC28" s="357">
        <f t="shared" si="14"/>
        <v>7</v>
      </c>
      <c r="BD28" s="357">
        <f t="shared" si="15"/>
        <v>0</v>
      </c>
      <c r="BE28" s="45">
        <f t="shared" si="16"/>
        <v>22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+Jul!C29</f>
        <v>INMUNIZACIONES</v>
      </c>
      <c r="D29" s="355">
        <v>0</v>
      </c>
      <c r="E29" s="355">
        <v>0</v>
      </c>
      <c r="F29" s="355">
        <v>0</v>
      </c>
      <c r="G29" s="355">
        <v>24</v>
      </c>
      <c r="H29" s="355">
        <v>2</v>
      </c>
      <c r="I29" s="355">
        <v>0</v>
      </c>
      <c r="J29" s="355">
        <v>1</v>
      </c>
      <c r="K29" s="355">
        <v>0</v>
      </c>
      <c r="L29" s="355">
        <v>0</v>
      </c>
      <c r="M29" s="355">
        <v>1</v>
      </c>
      <c r="N29" s="355">
        <v>0</v>
      </c>
      <c r="O29" s="355">
        <v>1</v>
      </c>
      <c r="P29" s="355">
        <v>0</v>
      </c>
      <c r="Q29" s="355">
        <v>2</v>
      </c>
      <c r="R29" s="355">
        <v>2</v>
      </c>
      <c r="S29" s="355">
        <v>3</v>
      </c>
      <c r="T29" s="355">
        <v>0</v>
      </c>
      <c r="U29" s="355">
        <v>0</v>
      </c>
      <c r="V29" s="355">
        <v>0</v>
      </c>
      <c r="W29" s="355">
        <v>0</v>
      </c>
      <c r="X29" s="355">
        <v>1</v>
      </c>
      <c r="Y29" s="355">
        <v>4</v>
      </c>
      <c r="Z29" s="355">
        <v>0</v>
      </c>
      <c r="AA29" s="355">
        <v>2</v>
      </c>
      <c r="AB29" s="355">
        <v>0</v>
      </c>
      <c r="AC29" s="355">
        <v>1</v>
      </c>
      <c r="AD29" s="355">
        <v>8</v>
      </c>
      <c r="AE29" s="355">
        <v>2</v>
      </c>
      <c r="AF29" s="355">
        <v>1</v>
      </c>
      <c r="AG29" s="355">
        <v>0</v>
      </c>
      <c r="AH29" s="355">
        <v>4</v>
      </c>
      <c r="AI29" s="355">
        <v>0</v>
      </c>
      <c r="AJ29" s="355">
        <v>10</v>
      </c>
      <c r="AK29" s="355">
        <v>2</v>
      </c>
      <c r="AL29" s="355">
        <v>2</v>
      </c>
      <c r="AM29" s="355">
        <v>1</v>
      </c>
      <c r="AN29" s="355">
        <v>0</v>
      </c>
      <c r="AO29" s="355">
        <v>0</v>
      </c>
      <c r="AP29" s="355">
        <v>1</v>
      </c>
      <c r="AQ29" s="355">
        <v>2</v>
      </c>
      <c r="AR29" s="355">
        <v>0</v>
      </c>
      <c r="AS29" s="355">
        <v>0</v>
      </c>
      <c r="AT29" s="355">
        <v>0</v>
      </c>
      <c r="AV29" s="357">
        <f t="shared" si="7"/>
        <v>0</v>
      </c>
      <c r="AW29" s="357">
        <f t="shared" si="8"/>
        <v>0</v>
      </c>
      <c r="AX29" s="357">
        <f t="shared" si="9"/>
        <v>7</v>
      </c>
      <c r="AY29" s="357">
        <f t="shared" si="10"/>
        <v>0</v>
      </c>
      <c r="AZ29" s="357">
        <f t="shared" si="11"/>
        <v>8</v>
      </c>
      <c r="BA29" s="357">
        <f t="shared" si="12"/>
        <v>15</v>
      </c>
      <c r="BB29" s="357">
        <f t="shared" si="13"/>
        <v>15</v>
      </c>
      <c r="BC29" s="357">
        <f t="shared" si="14"/>
        <v>2</v>
      </c>
      <c r="BD29" s="357">
        <f t="shared" si="15"/>
        <v>2</v>
      </c>
      <c r="BE29" s="45">
        <f t="shared" si="16"/>
        <v>49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+Jul!C30</f>
        <v>INMUNIZACIONES</v>
      </c>
      <c r="D30" s="355">
        <v>5</v>
      </c>
      <c r="E30" s="355">
        <v>0</v>
      </c>
      <c r="F30" s="355">
        <v>0</v>
      </c>
      <c r="G30" s="355">
        <v>86</v>
      </c>
      <c r="H30" s="355">
        <v>3</v>
      </c>
      <c r="I30" s="355">
        <v>1</v>
      </c>
      <c r="J30" s="355">
        <v>0</v>
      </c>
      <c r="K30" s="355">
        <v>1</v>
      </c>
      <c r="L30" s="355">
        <v>10</v>
      </c>
      <c r="M30" s="355">
        <v>0</v>
      </c>
      <c r="N30" s="355">
        <v>0</v>
      </c>
      <c r="O30" s="355">
        <v>1</v>
      </c>
      <c r="P30" s="355">
        <v>0</v>
      </c>
      <c r="Q30" s="355">
        <v>27</v>
      </c>
      <c r="R30" s="355">
        <v>13</v>
      </c>
      <c r="S30" s="355">
        <v>26</v>
      </c>
      <c r="T30" s="355">
        <v>40</v>
      </c>
      <c r="U30" s="355">
        <v>6</v>
      </c>
      <c r="V30" s="355">
        <v>0</v>
      </c>
      <c r="W30" s="355">
        <v>0</v>
      </c>
      <c r="X30" s="355">
        <v>9</v>
      </c>
      <c r="Y30" s="355">
        <v>43</v>
      </c>
      <c r="Z30" s="355">
        <v>0</v>
      </c>
      <c r="AA30" s="355">
        <v>1</v>
      </c>
      <c r="AB30" s="355">
        <v>1</v>
      </c>
      <c r="AC30" s="355">
        <v>5</v>
      </c>
      <c r="AD30" s="355">
        <v>5</v>
      </c>
      <c r="AE30" s="355">
        <v>0</v>
      </c>
      <c r="AF30" s="355">
        <v>22</v>
      </c>
      <c r="AG30" s="355">
        <v>8</v>
      </c>
      <c r="AH30" s="355">
        <v>0</v>
      </c>
      <c r="AI30" s="355">
        <v>0</v>
      </c>
      <c r="AJ30" s="355">
        <v>15</v>
      </c>
      <c r="AK30" s="355">
        <v>2</v>
      </c>
      <c r="AL30" s="355">
        <v>0</v>
      </c>
      <c r="AM30" s="355">
        <v>57</v>
      </c>
      <c r="AN30" s="355">
        <v>0</v>
      </c>
      <c r="AO30" s="355">
        <v>0</v>
      </c>
      <c r="AP30" s="355">
        <v>0</v>
      </c>
      <c r="AQ30" s="355">
        <v>0</v>
      </c>
      <c r="AR30" s="355">
        <v>0</v>
      </c>
      <c r="AS30" s="355">
        <v>0</v>
      </c>
      <c r="AT30" s="355">
        <v>0</v>
      </c>
      <c r="AV30" s="357">
        <f t="shared" si="7"/>
        <v>5</v>
      </c>
      <c r="AW30" s="357">
        <f t="shared" si="8"/>
        <v>0</v>
      </c>
      <c r="AX30" s="357">
        <f t="shared" si="9"/>
        <v>66</v>
      </c>
      <c r="AY30" s="357">
        <f t="shared" si="10"/>
        <v>46</v>
      </c>
      <c r="AZ30" s="357">
        <f t="shared" si="11"/>
        <v>59</v>
      </c>
      <c r="BA30" s="357">
        <f t="shared" si="12"/>
        <v>35</v>
      </c>
      <c r="BB30" s="357">
        <f t="shared" si="13"/>
        <v>35</v>
      </c>
      <c r="BC30" s="357">
        <f t="shared" si="14"/>
        <v>57</v>
      </c>
      <c r="BD30" s="357">
        <f t="shared" si="15"/>
        <v>0</v>
      </c>
      <c r="BE30" s="45">
        <f t="shared" si="16"/>
        <v>303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+Jul!C31</f>
        <v>INMUNIZACIONES</v>
      </c>
      <c r="D31" s="355">
        <v>2</v>
      </c>
      <c r="E31" s="355">
        <v>0</v>
      </c>
      <c r="F31" s="355">
        <v>0</v>
      </c>
      <c r="G31" s="355">
        <v>33</v>
      </c>
      <c r="H31" s="355">
        <v>1</v>
      </c>
      <c r="I31" s="355">
        <v>0</v>
      </c>
      <c r="J31" s="355">
        <v>1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1</v>
      </c>
      <c r="Q31" s="355">
        <v>4</v>
      </c>
      <c r="R31" s="355">
        <v>1</v>
      </c>
      <c r="S31" s="355">
        <v>0</v>
      </c>
      <c r="T31" s="355">
        <v>11</v>
      </c>
      <c r="U31" s="355">
        <v>3</v>
      </c>
      <c r="V31" s="355">
        <v>0</v>
      </c>
      <c r="W31" s="355">
        <v>1</v>
      </c>
      <c r="X31" s="355">
        <v>1</v>
      </c>
      <c r="Y31" s="355">
        <v>0</v>
      </c>
      <c r="Z31" s="355">
        <v>0</v>
      </c>
      <c r="AA31" s="355">
        <v>0</v>
      </c>
      <c r="AB31" s="355">
        <v>0</v>
      </c>
      <c r="AC31" s="355">
        <v>2</v>
      </c>
      <c r="AD31" s="355">
        <v>1</v>
      </c>
      <c r="AE31" s="355">
        <v>0</v>
      </c>
      <c r="AF31" s="355">
        <v>0</v>
      </c>
      <c r="AG31" s="355">
        <v>3</v>
      </c>
      <c r="AH31" s="355">
        <v>0</v>
      </c>
      <c r="AI31" s="355">
        <v>0</v>
      </c>
      <c r="AJ31" s="355">
        <v>3</v>
      </c>
      <c r="AK31" s="355">
        <v>1</v>
      </c>
      <c r="AL31" s="355">
        <v>0</v>
      </c>
      <c r="AM31" s="355">
        <v>8</v>
      </c>
      <c r="AN31" s="355">
        <v>0</v>
      </c>
      <c r="AO31" s="355">
        <v>0</v>
      </c>
      <c r="AP31" s="355">
        <v>0</v>
      </c>
      <c r="AQ31" s="355">
        <v>0</v>
      </c>
      <c r="AR31" s="355">
        <v>0</v>
      </c>
      <c r="AS31" s="355">
        <v>0</v>
      </c>
      <c r="AT31" s="355">
        <v>0</v>
      </c>
      <c r="AV31" s="357">
        <f t="shared" si="7"/>
        <v>2</v>
      </c>
      <c r="AW31" s="357">
        <f t="shared" si="8"/>
        <v>0</v>
      </c>
      <c r="AX31" s="357">
        <f t="shared" si="9"/>
        <v>5</v>
      </c>
      <c r="AY31" s="357">
        <f t="shared" si="10"/>
        <v>15</v>
      </c>
      <c r="AZ31" s="357">
        <f t="shared" si="11"/>
        <v>3</v>
      </c>
      <c r="BA31" s="357">
        <f t="shared" si="12"/>
        <v>4</v>
      </c>
      <c r="BB31" s="357">
        <f t="shared" si="13"/>
        <v>4</v>
      </c>
      <c r="BC31" s="357">
        <f t="shared" si="14"/>
        <v>8</v>
      </c>
      <c r="BD31" s="357">
        <f t="shared" si="15"/>
        <v>0</v>
      </c>
      <c r="BE31" s="45">
        <f t="shared" si="16"/>
        <v>41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181</v>
      </c>
      <c r="E32" s="350">
        <v>21</v>
      </c>
      <c r="F32" s="350">
        <v>0</v>
      </c>
      <c r="G32" s="350">
        <v>616</v>
      </c>
      <c r="H32" s="350">
        <v>54</v>
      </c>
      <c r="I32" s="350">
        <v>35</v>
      </c>
      <c r="J32" s="350">
        <v>53</v>
      </c>
      <c r="K32" s="350">
        <v>89</v>
      </c>
      <c r="L32" s="350">
        <v>6</v>
      </c>
      <c r="M32" s="350">
        <v>38</v>
      </c>
      <c r="N32" s="350">
        <v>29</v>
      </c>
      <c r="O32" s="350">
        <v>56</v>
      </c>
      <c r="P32" s="350">
        <v>316</v>
      </c>
      <c r="Q32" s="350">
        <v>90</v>
      </c>
      <c r="R32" s="350">
        <v>35</v>
      </c>
      <c r="S32" s="350">
        <v>66</v>
      </c>
      <c r="T32" s="350">
        <v>113</v>
      </c>
      <c r="U32" s="350">
        <v>22</v>
      </c>
      <c r="V32" s="350">
        <v>30</v>
      </c>
      <c r="W32" s="350">
        <v>53</v>
      </c>
      <c r="X32" s="350">
        <v>96</v>
      </c>
      <c r="Y32" s="350">
        <v>408</v>
      </c>
      <c r="Z32" s="350">
        <v>27</v>
      </c>
      <c r="AA32" s="350">
        <v>108</v>
      </c>
      <c r="AB32" s="350">
        <v>53</v>
      </c>
      <c r="AC32" s="350">
        <v>60</v>
      </c>
      <c r="AD32" s="350">
        <v>176</v>
      </c>
      <c r="AE32" s="350">
        <v>35</v>
      </c>
      <c r="AF32" s="350">
        <v>43</v>
      </c>
      <c r="AG32" s="350">
        <v>61</v>
      </c>
      <c r="AH32" s="350">
        <v>65</v>
      </c>
      <c r="AI32" s="350">
        <v>0</v>
      </c>
      <c r="AJ32" s="350">
        <v>196</v>
      </c>
      <c r="AK32" s="350">
        <v>36</v>
      </c>
      <c r="AL32" s="350">
        <v>36</v>
      </c>
      <c r="AM32" s="350">
        <v>232</v>
      </c>
      <c r="AN32" s="350">
        <v>13</v>
      </c>
      <c r="AO32" s="350">
        <v>21</v>
      </c>
      <c r="AP32" s="350">
        <v>13</v>
      </c>
      <c r="AQ32" s="350">
        <v>148</v>
      </c>
      <c r="AR32" s="350">
        <v>8</v>
      </c>
      <c r="AS32" s="350">
        <v>21</v>
      </c>
      <c r="AT32" s="350">
        <v>47</v>
      </c>
      <c r="AV32" s="351">
        <f t="shared" si="7"/>
        <v>181</v>
      </c>
      <c r="AW32" s="351">
        <f t="shared" si="8"/>
        <v>21</v>
      </c>
      <c r="AX32" s="351">
        <f t="shared" si="9"/>
        <v>191</v>
      </c>
      <c r="AY32" s="351">
        <f t="shared" si="10"/>
        <v>218</v>
      </c>
      <c r="AZ32" s="351">
        <f t="shared" si="11"/>
        <v>752</v>
      </c>
      <c r="BA32" s="351">
        <f t="shared" si="12"/>
        <v>380</v>
      </c>
      <c r="BB32" s="351">
        <f t="shared" si="13"/>
        <v>380</v>
      </c>
      <c r="BC32" s="351">
        <f t="shared" si="14"/>
        <v>279</v>
      </c>
      <c r="BD32" s="351">
        <f t="shared" si="15"/>
        <v>224</v>
      </c>
      <c r="BE32" s="45">
        <f t="shared" si="16"/>
        <v>2626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+Jul!C33</f>
        <v>NUTRICIÓN</v>
      </c>
      <c r="D33" s="350">
        <v>0</v>
      </c>
      <c r="E33" s="350">
        <v>0</v>
      </c>
      <c r="F33" s="350">
        <v>0</v>
      </c>
      <c r="G33" s="350">
        <v>1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0">
        <v>0</v>
      </c>
      <c r="Y33" s="350">
        <v>3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0</v>
      </c>
      <c r="AR33" s="350">
        <v>0</v>
      </c>
      <c r="AS33" s="350">
        <v>0</v>
      </c>
      <c r="AT33" s="350">
        <v>0</v>
      </c>
      <c r="AV33" s="351">
        <f t="shared" si="7"/>
        <v>0</v>
      </c>
      <c r="AW33" s="351">
        <f t="shared" si="8"/>
        <v>0</v>
      </c>
      <c r="AX33" s="351">
        <f t="shared" si="9"/>
        <v>0</v>
      </c>
      <c r="AY33" s="351">
        <f t="shared" si="10"/>
        <v>0</v>
      </c>
      <c r="AZ33" s="351">
        <f t="shared" si="11"/>
        <v>3</v>
      </c>
      <c r="BA33" s="351">
        <f t="shared" si="12"/>
        <v>0</v>
      </c>
      <c r="BB33" s="351">
        <f t="shared" si="13"/>
        <v>0</v>
      </c>
      <c r="BC33" s="351">
        <f t="shared" si="14"/>
        <v>0</v>
      </c>
      <c r="BD33" s="351">
        <f t="shared" si="15"/>
        <v>0</v>
      </c>
      <c r="BE33" s="45">
        <f t="shared" si="16"/>
        <v>3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124</v>
      </c>
      <c r="E34" s="350">
        <v>5</v>
      </c>
      <c r="F34" s="350">
        <v>0</v>
      </c>
      <c r="G34" s="350">
        <v>613</v>
      </c>
      <c r="H34" s="350">
        <v>36</v>
      </c>
      <c r="I34" s="350">
        <v>29</v>
      </c>
      <c r="J34" s="350">
        <v>49</v>
      </c>
      <c r="K34" s="350">
        <v>80</v>
      </c>
      <c r="L34" s="350">
        <v>6</v>
      </c>
      <c r="M34" s="350">
        <v>42</v>
      </c>
      <c r="N34" s="350">
        <v>30</v>
      </c>
      <c r="O34" s="350">
        <v>54</v>
      </c>
      <c r="P34" s="350">
        <v>303</v>
      </c>
      <c r="Q34" s="350">
        <v>67</v>
      </c>
      <c r="R34" s="350">
        <v>32</v>
      </c>
      <c r="S34" s="350">
        <v>49</v>
      </c>
      <c r="T34" s="350">
        <v>93</v>
      </c>
      <c r="U34" s="350">
        <v>15</v>
      </c>
      <c r="V34" s="350">
        <v>21</v>
      </c>
      <c r="W34" s="350">
        <v>52</v>
      </c>
      <c r="X34" s="350">
        <v>75</v>
      </c>
      <c r="Y34" s="350">
        <v>401</v>
      </c>
      <c r="Z34" s="350">
        <v>30</v>
      </c>
      <c r="AA34" s="350">
        <v>101</v>
      </c>
      <c r="AB34" s="350">
        <v>38</v>
      </c>
      <c r="AC34" s="350">
        <v>54</v>
      </c>
      <c r="AD34" s="350">
        <v>133</v>
      </c>
      <c r="AE34" s="350">
        <v>32</v>
      </c>
      <c r="AF34" s="350">
        <v>46</v>
      </c>
      <c r="AG34" s="350">
        <v>48</v>
      </c>
      <c r="AH34" s="350">
        <v>45</v>
      </c>
      <c r="AI34" s="350">
        <v>0</v>
      </c>
      <c r="AJ34" s="350">
        <v>173</v>
      </c>
      <c r="AK34" s="350">
        <v>31</v>
      </c>
      <c r="AL34" s="350">
        <v>26</v>
      </c>
      <c r="AM34" s="350">
        <v>129</v>
      </c>
      <c r="AN34" s="350">
        <v>8</v>
      </c>
      <c r="AO34" s="350">
        <v>23</v>
      </c>
      <c r="AP34" s="350">
        <v>10</v>
      </c>
      <c r="AQ34" s="350">
        <v>151</v>
      </c>
      <c r="AR34" s="350">
        <v>9</v>
      </c>
      <c r="AS34" s="350">
        <v>38</v>
      </c>
      <c r="AT34" s="350">
        <v>53</v>
      </c>
      <c r="AV34" s="351">
        <f t="shared" si="7"/>
        <v>124</v>
      </c>
      <c r="AW34" s="351">
        <f t="shared" si="8"/>
        <v>5</v>
      </c>
      <c r="AX34" s="351">
        <f t="shared" si="9"/>
        <v>148</v>
      </c>
      <c r="AY34" s="351">
        <f t="shared" si="10"/>
        <v>181</v>
      </c>
      <c r="AZ34" s="351">
        <f t="shared" si="11"/>
        <v>699</v>
      </c>
      <c r="BA34" s="351">
        <f t="shared" si="12"/>
        <v>304</v>
      </c>
      <c r="BB34" s="351">
        <f t="shared" si="13"/>
        <v>304</v>
      </c>
      <c r="BC34" s="351">
        <f t="shared" si="14"/>
        <v>170</v>
      </c>
      <c r="BD34" s="351">
        <f t="shared" si="15"/>
        <v>251</v>
      </c>
      <c r="BE34" s="45">
        <f t="shared" si="16"/>
        <v>2186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+Jul!C35</f>
        <v>NUTRICIÓN</v>
      </c>
      <c r="D35" s="350">
        <v>0</v>
      </c>
      <c r="E35" s="350">
        <v>0</v>
      </c>
      <c r="F35" s="350">
        <v>0</v>
      </c>
      <c r="G35" s="350">
        <v>15</v>
      </c>
      <c r="H35" s="350">
        <v>0</v>
      </c>
      <c r="I35" s="350">
        <v>1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0</v>
      </c>
      <c r="R35" s="350">
        <v>0</v>
      </c>
      <c r="S35" s="350">
        <v>0</v>
      </c>
      <c r="T35" s="350">
        <v>2</v>
      </c>
      <c r="U35" s="350">
        <v>0</v>
      </c>
      <c r="V35" s="350">
        <v>1</v>
      </c>
      <c r="W35" s="350">
        <v>0</v>
      </c>
      <c r="X35" s="350">
        <v>0</v>
      </c>
      <c r="Y35" s="350">
        <v>0</v>
      </c>
      <c r="Z35" s="350">
        <v>0</v>
      </c>
      <c r="AA35" s="350">
        <v>0</v>
      </c>
      <c r="AB35" s="350">
        <v>0</v>
      </c>
      <c r="AC35" s="350">
        <v>0</v>
      </c>
      <c r="AD35" s="350">
        <v>0</v>
      </c>
      <c r="AE35" s="350">
        <v>0</v>
      </c>
      <c r="AF35" s="350">
        <v>0</v>
      </c>
      <c r="AG35" s="350">
        <v>1</v>
      </c>
      <c r="AH35" s="350">
        <v>1</v>
      </c>
      <c r="AI35" s="350">
        <v>0</v>
      </c>
      <c r="AJ35" s="350">
        <v>0</v>
      </c>
      <c r="AK35" s="350">
        <v>0</v>
      </c>
      <c r="AL35" s="350">
        <v>0</v>
      </c>
      <c r="AM35" s="350">
        <v>0</v>
      </c>
      <c r="AN35" s="350">
        <v>0</v>
      </c>
      <c r="AO35" s="350">
        <v>0</v>
      </c>
      <c r="AP35" s="350">
        <v>1</v>
      </c>
      <c r="AQ35" s="350">
        <v>1</v>
      </c>
      <c r="AR35" s="350">
        <v>0</v>
      </c>
      <c r="AS35" s="350">
        <v>0</v>
      </c>
      <c r="AT35" s="350">
        <v>0</v>
      </c>
      <c r="AV35" s="351">
        <f t="shared" si="7"/>
        <v>0</v>
      </c>
      <c r="AW35" s="351">
        <f t="shared" si="8"/>
        <v>0</v>
      </c>
      <c r="AX35" s="351">
        <f t="shared" si="9"/>
        <v>0</v>
      </c>
      <c r="AY35" s="351">
        <f t="shared" si="10"/>
        <v>3</v>
      </c>
      <c r="AZ35" s="351">
        <f t="shared" si="11"/>
        <v>0</v>
      </c>
      <c r="BA35" s="351">
        <f t="shared" si="12"/>
        <v>2</v>
      </c>
      <c r="BB35" s="351">
        <f t="shared" si="13"/>
        <v>2</v>
      </c>
      <c r="BC35" s="351">
        <f t="shared" si="14"/>
        <v>1</v>
      </c>
      <c r="BD35" s="351">
        <f t="shared" si="15"/>
        <v>1</v>
      </c>
      <c r="BE35" s="45">
        <f t="shared" si="16"/>
        <v>9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+Jul!C36</f>
        <v>NUTRICIÓN</v>
      </c>
      <c r="D36" s="350">
        <v>0</v>
      </c>
      <c r="E36" s="350">
        <v>0</v>
      </c>
      <c r="F36" s="350">
        <v>0</v>
      </c>
      <c r="G36" s="350">
        <v>35</v>
      </c>
      <c r="H36" s="350">
        <v>2</v>
      </c>
      <c r="I36" s="350">
        <v>2</v>
      </c>
      <c r="J36" s="350">
        <v>1</v>
      </c>
      <c r="K36" s="350">
        <v>3</v>
      </c>
      <c r="L36" s="350">
        <v>2</v>
      </c>
      <c r="M36" s="350">
        <v>3</v>
      </c>
      <c r="N36" s="350">
        <v>0</v>
      </c>
      <c r="O36" s="350">
        <v>3</v>
      </c>
      <c r="P36" s="350">
        <v>18</v>
      </c>
      <c r="Q36" s="350">
        <v>1</v>
      </c>
      <c r="R36" s="350">
        <v>0</v>
      </c>
      <c r="S36" s="350">
        <v>3</v>
      </c>
      <c r="T36" s="350">
        <v>3</v>
      </c>
      <c r="U36" s="350">
        <v>2</v>
      </c>
      <c r="V36" s="350">
        <v>3</v>
      </c>
      <c r="W36" s="350">
        <v>0</v>
      </c>
      <c r="X36" s="350">
        <v>0</v>
      </c>
      <c r="Y36" s="350">
        <v>19</v>
      </c>
      <c r="Z36" s="350">
        <v>2</v>
      </c>
      <c r="AA36" s="350">
        <v>0</v>
      </c>
      <c r="AB36" s="350">
        <v>2</v>
      </c>
      <c r="AC36" s="350">
        <v>2</v>
      </c>
      <c r="AD36" s="350">
        <v>7</v>
      </c>
      <c r="AE36" s="350">
        <v>3</v>
      </c>
      <c r="AF36" s="350">
        <v>1</v>
      </c>
      <c r="AG36" s="350">
        <v>1</v>
      </c>
      <c r="AH36" s="350">
        <v>0</v>
      </c>
      <c r="AI36" s="350">
        <v>0</v>
      </c>
      <c r="AJ36" s="350">
        <v>9</v>
      </c>
      <c r="AK36" s="350">
        <v>0</v>
      </c>
      <c r="AL36" s="350">
        <v>2</v>
      </c>
      <c r="AM36" s="350">
        <v>8</v>
      </c>
      <c r="AN36" s="350">
        <v>0</v>
      </c>
      <c r="AO36" s="350">
        <v>0</v>
      </c>
      <c r="AP36" s="350">
        <v>0</v>
      </c>
      <c r="AQ36" s="350">
        <v>12</v>
      </c>
      <c r="AR36" s="350">
        <v>2</v>
      </c>
      <c r="AS36" s="350">
        <v>4</v>
      </c>
      <c r="AT36" s="350">
        <v>2</v>
      </c>
      <c r="AV36" s="351">
        <f t="shared" si="7"/>
        <v>0</v>
      </c>
      <c r="AW36" s="351">
        <f t="shared" si="8"/>
        <v>0</v>
      </c>
      <c r="AX36" s="351">
        <f t="shared" si="9"/>
        <v>4</v>
      </c>
      <c r="AY36" s="351">
        <f t="shared" si="10"/>
        <v>8</v>
      </c>
      <c r="AZ36" s="351">
        <f t="shared" si="11"/>
        <v>25</v>
      </c>
      <c r="BA36" s="351">
        <f t="shared" si="12"/>
        <v>12</v>
      </c>
      <c r="BB36" s="351">
        <f t="shared" si="13"/>
        <v>12</v>
      </c>
      <c r="BC36" s="351">
        <f t="shared" si="14"/>
        <v>8</v>
      </c>
      <c r="BD36" s="351">
        <f t="shared" si="15"/>
        <v>20</v>
      </c>
      <c r="BE36" s="45">
        <f t="shared" si="16"/>
        <v>89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+Jul!C37</f>
        <v>NUTRICIÓN</v>
      </c>
      <c r="D37" s="350">
        <v>0</v>
      </c>
      <c r="E37" s="350">
        <v>0</v>
      </c>
      <c r="F37" s="350">
        <v>0</v>
      </c>
      <c r="G37" s="350">
        <v>7</v>
      </c>
      <c r="H37" s="350">
        <v>3</v>
      </c>
      <c r="I37" s="350">
        <v>1</v>
      </c>
      <c r="J37" s="350">
        <v>4</v>
      </c>
      <c r="K37" s="350">
        <v>4</v>
      </c>
      <c r="L37" s="350">
        <v>0</v>
      </c>
      <c r="M37" s="350">
        <v>0</v>
      </c>
      <c r="N37" s="350">
        <v>0</v>
      </c>
      <c r="O37" s="350">
        <v>1</v>
      </c>
      <c r="P37" s="350">
        <v>7</v>
      </c>
      <c r="Q37" s="350">
        <v>5</v>
      </c>
      <c r="R37" s="350">
        <v>1</v>
      </c>
      <c r="S37" s="350">
        <v>0</v>
      </c>
      <c r="T37" s="350">
        <v>4</v>
      </c>
      <c r="U37" s="350">
        <v>0</v>
      </c>
      <c r="V37" s="350">
        <v>1</v>
      </c>
      <c r="W37" s="350">
        <v>0</v>
      </c>
      <c r="X37" s="350">
        <v>3</v>
      </c>
      <c r="Y37" s="350">
        <v>13</v>
      </c>
      <c r="Z37" s="350">
        <v>0</v>
      </c>
      <c r="AA37" s="350">
        <v>7</v>
      </c>
      <c r="AB37" s="350">
        <v>0</v>
      </c>
      <c r="AC37" s="350">
        <v>2</v>
      </c>
      <c r="AD37" s="350">
        <v>4</v>
      </c>
      <c r="AE37" s="350">
        <v>1</v>
      </c>
      <c r="AF37" s="350">
        <v>3</v>
      </c>
      <c r="AG37" s="350">
        <v>0</v>
      </c>
      <c r="AH37" s="350">
        <v>2</v>
      </c>
      <c r="AI37" s="350">
        <v>0</v>
      </c>
      <c r="AJ37" s="350">
        <v>2</v>
      </c>
      <c r="AK37" s="350">
        <v>1</v>
      </c>
      <c r="AL37" s="350">
        <v>1</v>
      </c>
      <c r="AM37" s="350">
        <v>1</v>
      </c>
      <c r="AN37" s="350">
        <v>0</v>
      </c>
      <c r="AO37" s="350">
        <v>0</v>
      </c>
      <c r="AP37" s="350">
        <v>0</v>
      </c>
      <c r="AQ37" s="350">
        <v>4</v>
      </c>
      <c r="AR37" s="350">
        <v>0</v>
      </c>
      <c r="AS37" s="350">
        <v>1</v>
      </c>
      <c r="AT37" s="350">
        <v>0</v>
      </c>
      <c r="AV37" s="351">
        <f t="shared" si="7"/>
        <v>0</v>
      </c>
      <c r="AW37" s="351">
        <f t="shared" si="8"/>
        <v>0</v>
      </c>
      <c r="AX37" s="351">
        <f t="shared" si="9"/>
        <v>6</v>
      </c>
      <c r="AY37" s="351">
        <f t="shared" si="10"/>
        <v>5</v>
      </c>
      <c r="AZ37" s="351">
        <f t="shared" si="11"/>
        <v>25</v>
      </c>
      <c r="BA37" s="351">
        <f t="shared" si="12"/>
        <v>10</v>
      </c>
      <c r="BB37" s="351">
        <f t="shared" si="13"/>
        <v>10</v>
      </c>
      <c r="BC37" s="351">
        <f t="shared" si="14"/>
        <v>1</v>
      </c>
      <c r="BD37" s="351">
        <f t="shared" si="15"/>
        <v>5</v>
      </c>
      <c r="BE37" s="45">
        <f t="shared" si="16"/>
        <v>62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+Jul!C38</f>
        <v>NUTRICIÓN</v>
      </c>
      <c r="D38" s="350">
        <v>0</v>
      </c>
      <c r="E38" s="350">
        <v>0</v>
      </c>
      <c r="F38" s="350">
        <v>0</v>
      </c>
      <c r="G38" s="350">
        <v>2</v>
      </c>
      <c r="H38" s="350">
        <v>1</v>
      </c>
      <c r="I38" s="350">
        <v>0</v>
      </c>
      <c r="J38" s="350">
        <v>1</v>
      </c>
      <c r="K38" s="350">
        <v>4</v>
      </c>
      <c r="L38" s="350">
        <v>0</v>
      </c>
      <c r="M38" s="350">
        <v>1</v>
      </c>
      <c r="N38" s="350">
        <v>0</v>
      </c>
      <c r="O38" s="350">
        <v>0</v>
      </c>
      <c r="P38" s="350">
        <v>4</v>
      </c>
      <c r="Q38" s="350">
        <v>1</v>
      </c>
      <c r="R38" s="350">
        <v>0</v>
      </c>
      <c r="S38" s="350">
        <v>3</v>
      </c>
      <c r="T38" s="350">
        <v>2</v>
      </c>
      <c r="U38" s="350">
        <v>0</v>
      </c>
      <c r="V38" s="350">
        <v>1</v>
      </c>
      <c r="W38" s="350">
        <v>0</v>
      </c>
      <c r="X38" s="350">
        <v>1</v>
      </c>
      <c r="Y38" s="350">
        <v>0</v>
      </c>
      <c r="Z38" s="350">
        <v>2</v>
      </c>
      <c r="AA38" s="350">
        <v>2</v>
      </c>
      <c r="AB38" s="350">
        <v>0</v>
      </c>
      <c r="AC38" s="350">
        <v>0</v>
      </c>
      <c r="AD38" s="350">
        <v>0</v>
      </c>
      <c r="AE38" s="350">
        <v>0</v>
      </c>
      <c r="AF38" s="350">
        <v>0</v>
      </c>
      <c r="AG38" s="350">
        <v>2</v>
      </c>
      <c r="AH38" s="350">
        <v>0</v>
      </c>
      <c r="AI38" s="350">
        <v>0</v>
      </c>
      <c r="AJ38" s="350">
        <v>0</v>
      </c>
      <c r="AK38" s="350">
        <v>0</v>
      </c>
      <c r="AL38" s="350">
        <v>1</v>
      </c>
      <c r="AM38" s="350">
        <v>2</v>
      </c>
      <c r="AN38" s="350">
        <v>0</v>
      </c>
      <c r="AO38" s="350">
        <v>0</v>
      </c>
      <c r="AP38" s="350">
        <v>1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7"/>
        <v>0</v>
      </c>
      <c r="AW38" s="351">
        <f t="shared" si="8"/>
        <v>0</v>
      </c>
      <c r="AX38" s="351">
        <f t="shared" si="9"/>
        <v>4</v>
      </c>
      <c r="AY38" s="351">
        <f t="shared" si="10"/>
        <v>3</v>
      </c>
      <c r="AZ38" s="351">
        <f t="shared" si="11"/>
        <v>5</v>
      </c>
      <c r="BA38" s="351">
        <f t="shared" si="12"/>
        <v>2</v>
      </c>
      <c r="BB38" s="351">
        <f t="shared" si="13"/>
        <v>2</v>
      </c>
      <c r="BC38" s="351">
        <f t="shared" si="14"/>
        <v>3</v>
      </c>
      <c r="BD38" s="351">
        <f t="shared" si="15"/>
        <v>0</v>
      </c>
      <c r="BE38" s="45">
        <f t="shared" si="16"/>
        <v>19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+Jul!C39</f>
        <v>NUTRICIÓN</v>
      </c>
      <c r="D39" s="350">
        <v>0</v>
      </c>
      <c r="E39" s="350">
        <v>0</v>
      </c>
      <c r="F39" s="350">
        <v>0</v>
      </c>
      <c r="G39" s="350">
        <v>9</v>
      </c>
      <c r="H39" s="350">
        <v>4</v>
      </c>
      <c r="I39" s="350">
        <v>1</v>
      </c>
      <c r="J39" s="350">
        <v>5</v>
      </c>
      <c r="K39" s="350">
        <v>8</v>
      </c>
      <c r="L39" s="350">
        <v>0</v>
      </c>
      <c r="M39" s="350">
        <v>1</v>
      </c>
      <c r="N39" s="350">
        <v>0</v>
      </c>
      <c r="O39" s="350">
        <v>1</v>
      </c>
      <c r="P39" s="350">
        <v>11</v>
      </c>
      <c r="Q39" s="350">
        <v>6</v>
      </c>
      <c r="R39" s="350">
        <v>1</v>
      </c>
      <c r="S39" s="350">
        <v>3</v>
      </c>
      <c r="T39" s="350">
        <v>6</v>
      </c>
      <c r="U39" s="350">
        <v>0</v>
      </c>
      <c r="V39" s="350">
        <v>2</v>
      </c>
      <c r="W39" s="350">
        <v>0</v>
      </c>
      <c r="X39" s="350">
        <v>4</v>
      </c>
      <c r="Y39" s="350">
        <v>13</v>
      </c>
      <c r="Z39" s="350">
        <v>2</v>
      </c>
      <c r="AA39" s="350">
        <v>9</v>
      </c>
      <c r="AB39" s="350">
        <v>0</v>
      </c>
      <c r="AC39" s="350">
        <v>2</v>
      </c>
      <c r="AD39" s="350">
        <v>4</v>
      </c>
      <c r="AE39" s="350">
        <v>1</v>
      </c>
      <c r="AF39" s="350">
        <v>3</v>
      </c>
      <c r="AG39" s="350">
        <v>2</v>
      </c>
      <c r="AH39" s="350">
        <v>2</v>
      </c>
      <c r="AI39" s="350">
        <v>0</v>
      </c>
      <c r="AJ39" s="350">
        <v>2</v>
      </c>
      <c r="AK39" s="350">
        <v>1</v>
      </c>
      <c r="AL39" s="350">
        <v>2</v>
      </c>
      <c r="AM39" s="350">
        <v>3</v>
      </c>
      <c r="AN39" s="350">
        <v>0</v>
      </c>
      <c r="AO39" s="350">
        <v>0</v>
      </c>
      <c r="AP39" s="350">
        <v>1</v>
      </c>
      <c r="AQ39" s="350">
        <v>4</v>
      </c>
      <c r="AR39" s="350">
        <v>0</v>
      </c>
      <c r="AS39" s="350">
        <v>1</v>
      </c>
      <c r="AT39" s="350">
        <v>0</v>
      </c>
      <c r="AV39" s="351">
        <f t="shared" si="7"/>
        <v>0</v>
      </c>
      <c r="AW39" s="351">
        <f t="shared" si="8"/>
        <v>0</v>
      </c>
      <c r="AX39" s="351">
        <f t="shared" si="9"/>
        <v>10</v>
      </c>
      <c r="AY39" s="351">
        <f t="shared" si="10"/>
        <v>8</v>
      </c>
      <c r="AZ39" s="351">
        <f t="shared" si="11"/>
        <v>30</v>
      </c>
      <c r="BA39" s="351">
        <f t="shared" si="12"/>
        <v>12</v>
      </c>
      <c r="BB39" s="351">
        <f t="shared" si="13"/>
        <v>12</v>
      </c>
      <c r="BC39" s="351">
        <f t="shared" si="14"/>
        <v>4</v>
      </c>
      <c r="BD39" s="351">
        <f t="shared" si="15"/>
        <v>5</v>
      </c>
      <c r="BE39" s="45">
        <f t="shared" si="16"/>
        <v>81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+Jul!C40</f>
        <v>NUTRICIÓN</v>
      </c>
      <c r="D40" s="350">
        <v>0</v>
      </c>
      <c r="E40" s="350">
        <v>0</v>
      </c>
      <c r="F40" s="350">
        <v>0</v>
      </c>
      <c r="G40" s="350">
        <v>33</v>
      </c>
      <c r="H40" s="350">
        <v>2</v>
      </c>
      <c r="I40" s="350">
        <v>3</v>
      </c>
      <c r="J40" s="350">
        <v>5</v>
      </c>
      <c r="K40" s="350">
        <v>1</v>
      </c>
      <c r="L40" s="350">
        <v>0</v>
      </c>
      <c r="M40" s="350">
        <v>4</v>
      </c>
      <c r="N40" s="350">
        <v>0</v>
      </c>
      <c r="O40" s="350">
        <v>4</v>
      </c>
      <c r="P40" s="350">
        <v>8</v>
      </c>
      <c r="Q40" s="350">
        <v>2</v>
      </c>
      <c r="R40" s="350">
        <v>2</v>
      </c>
      <c r="S40" s="350">
        <v>1</v>
      </c>
      <c r="T40" s="350">
        <v>2</v>
      </c>
      <c r="U40" s="350">
        <v>0</v>
      </c>
      <c r="V40" s="350">
        <v>1</v>
      </c>
      <c r="W40" s="350">
        <v>2</v>
      </c>
      <c r="X40" s="350">
        <v>1</v>
      </c>
      <c r="Y40" s="350">
        <v>6</v>
      </c>
      <c r="Z40" s="350">
        <v>2</v>
      </c>
      <c r="AA40" s="350">
        <v>9</v>
      </c>
      <c r="AB40" s="350">
        <v>1</v>
      </c>
      <c r="AC40" s="350">
        <v>1</v>
      </c>
      <c r="AD40" s="350">
        <v>4</v>
      </c>
      <c r="AE40" s="350">
        <v>1</v>
      </c>
      <c r="AF40" s="350">
        <v>3</v>
      </c>
      <c r="AG40" s="350">
        <v>2</v>
      </c>
      <c r="AH40" s="350">
        <v>1</v>
      </c>
      <c r="AI40" s="350">
        <v>0</v>
      </c>
      <c r="AJ40" s="350">
        <v>0</v>
      </c>
      <c r="AK40" s="350">
        <v>1</v>
      </c>
      <c r="AL40" s="350">
        <v>0</v>
      </c>
      <c r="AM40" s="350">
        <v>2</v>
      </c>
      <c r="AN40" s="350">
        <v>0</v>
      </c>
      <c r="AO40" s="350">
        <v>1</v>
      </c>
      <c r="AP40" s="350">
        <v>1</v>
      </c>
      <c r="AQ40" s="350">
        <v>10</v>
      </c>
      <c r="AR40" s="350">
        <v>0</v>
      </c>
      <c r="AS40" s="350">
        <v>2</v>
      </c>
      <c r="AT40" s="350">
        <v>6</v>
      </c>
      <c r="AV40" s="351">
        <f t="shared" si="7"/>
        <v>0</v>
      </c>
      <c r="AW40" s="351">
        <f t="shared" si="8"/>
        <v>0</v>
      </c>
      <c r="AX40" s="351">
        <f t="shared" si="9"/>
        <v>5</v>
      </c>
      <c r="AY40" s="351">
        <f t="shared" si="10"/>
        <v>5</v>
      </c>
      <c r="AZ40" s="351">
        <f t="shared" si="11"/>
        <v>20</v>
      </c>
      <c r="BA40" s="351">
        <f t="shared" si="12"/>
        <v>11</v>
      </c>
      <c r="BB40" s="351">
        <f t="shared" si="13"/>
        <v>11</v>
      </c>
      <c r="BC40" s="351">
        <f t="shared" si="14"/>
        <v>4</v>
      </c>
      <c r="BD40" s="351">
        <f t="shared" si="15"/>
        <v>18</v>
      </c>
      <c r="BE40" s="45">
        <f t="shared" si="16"/>
        <v>74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+Jul!C41</f>
        <v>NUTRICIÓN</v>
      </c>
      <c r="D41" s="350">
        <v>0</v>
      </c>
      <c r="E41" s="350">
        <v>0</v>
      </c>
      <c r="F41" s="350">
        <v>0</v>
      </c>
      <c r="G41" s="350">
        <v>46</v>
      </c>
      <c r="H41" s="350">
        <v>3</v>
      </c>
      <c r="I41" s="350">
        <v>10</v>
      </c>
      <c r="J41" s="350">
        <v>5</v>
      </c>
      <c r="K41" s="350">
        <v>8</v>
      </c>
      <c r="L41" s="350">
        <v>0</v>
      </c>
      <c r="M41" s="350">
        <v>4</v>
      </c>
      <c r="N41" s="350">
        <v>3</v>
      </c>
      <c r="O41" s="350">
        <v>3</v>
      </c>
      <c r="P41" s="350">
        <v>37</v>
      </c>
      <c r="Q41" s="350">
        <v>6</v>
      </c>
      <c r="R41" s="350">
        <v>7</v>
      </c>
      <c r="S41" s="350">
        <v>24</v>
      </c>
      <c r="T41" s="350">
        <v>13</v>
      </c>
      <c r="U41" s="350">
        <v>3</v>
      </c>
      <c r="V41" s="350">
        <v>9</v>
      </c>
      <c r="W41" s="350">
        <v>5</v>
      </c>
      <c r="X41" s="350">
        <v>3</v>
      </c>
      <c r="Y41" s="350">
        <v>33</v>
      </c>
      <c r="Z41" s="350">
        <v>5</v>
      </c>
      <c r="AA41" s="350">
        <v>0</v>
      </c>
      <c r="AB41" s="350">
        <v>4</v>
      </c>
      <c r="AC41" s="350">
        <v>5</v>
      </c>
      <c r="AD41" s="350">
        <v>13</v>
      </c>
      <c r="AE41" s="350">
        <v>0</v>
      </c>
      <c r="AF41" s="350">
        <v>2</v>
      </c>
      <c r="AG41" s="350">
        <v>6</v>
      </c>
      <c r="AH41" s="350">
        <v>7</v>
      </c>
      <c r="AI41" s="350">
        <v>0</v>
      </c>
      <c r="AJ41" s="350">
        <v>9</v>
      </c>
      <c r="AK41" s="350">
        <v>7</v>
      </c>
      <c r="AL41" s="350">
        <v>4</v>
      </c>
      <c r="AM41" s="350">
        <v>11</v>
      </c>
      <c r="AN41" s="350">
        <v>2</v>
      </c>
      <c r="AO41" s="350">
        <v>1</v>
      </c>
      <c r="AP41" s="350">
        <v>0</v>
      </c>
      <c r="AQ41" s="350">
        <v>13</v>
      </c>
      <c r="AR41" s="350">
        <v>0</v>
      </c>
      <c r="AS41" s="350">
        <v>0</v>
      </c>
      <c r="AT41" s="350">
        <v>5</v>
      </c>
      <c r="AV41" s="351">
        <f t="shared" si="7"/>
        <v>0</v>
      </c>
      <c r="AW41" s="351">
        <f t="shared" si="8"/>
        <v>0</v>
      </c>
      <c r="AX41" s="351">
        <f t="shared" si="9"/>
        <v>37</v>
      </c>
      <c r="AY41" s="351">
        <f t="shared" si="10"/>
        <v>30</v>
      </c>
      <c r="AZ41" s="351">
        <f t="shared" si="11"/>
        <v>50</v>
      </c>
      <c r="BA41" s="351">
        <f t="shared" si="12"/>
        <v>28</v>
      </c>
      <c r="BB41" s="351">
        <f t="shared" si="13"/>
        <v>28</v>
      </c>
      <c r="BC41" s="351">
        <f t="shared" si="14"/>
        <v>14</v>
      </c>
      <c r="BD41" s="351">
        <f t="shared" si="15"/>
        <v>18</v>
      </c>
      <c r="BE41" s="45">
        <f t="shared" si="16"/>
        <v>205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+Jul!C42</f>
        <v>NUTRICIÓN</v>
      </c>
      <c r="D42" s="350">
        <v>0</v>
      </c>
      <c r="E42" s="350">
        <v>0</v>
      </c>
      <c r="F42" s="350">
        <v>0</v>
      </c>
      <c r="G42" s="350">
        <v>79</v>
      </c>
      <c r="H42" s="350">
        <v>5</v>
      </c>
      <c r="I42" s="350">
        <v>13</v>
      </c>
      <c r="J42" s="350">
        <v>10</v>
      </c>
      <c r="K42" s="350">
        <v>9</v>
      </c>
      <c r="L42" s="350">
        <v>0</v>
      </c>
      <c r="M42" s="350">
        <v>8</v>
      </c>
      <c r="N42" s="350">
        <v>3</v>
      </c>
      <c r="O42" s="350">
        <v>7</v>
      </c>
      <c r="P42" s="350">
        <v>45</v>
      </c>
      <c r="Q42" s="350">
        <v>8</v>
      </c>
      <c r="R42" s="350">
        <v>9</v>
      </c>
      <c r="S42" s="350">
        <v>25</v>
      </c>
      <c r="T42" s="350">
        <v>15</v>
      </c>
      <c r="U42" s="350">
        <v>3</v>
      </c>
      <c r="V42" s="350">
        <v>10</v>
      </c>
      <c r="W42" s="350">
        <v>7</v>
      </c>
      <c r="X42" s="350">
        <v>4</v>
      </c>
      <c r="Y42" s="350">
        <v>39</v>
      </c>
      <c r="Z42" s="350">
        <v>7</v>
      </c>
      <c r="AA42" s="350">
        <v>9</v>
      </c>
      <c r="AB42" s="350">
        <v>5</v>
      </c>
      <c r="AC42" s="350">
        <v>6</v>
      </c>
      <c r="AD42" s="350">
        <v>17</v>
      </c>
      <c r="AE42" s="350">
        <v>1</v>
      </c>
      <c r="AF42" s="350">
        <v>5</v>
      </c>
      <c r="AG42" s="350">
        <v>8</v>
      </c>
      <c r="AH42" s="350">
        <v>8</v>
      </c>
      <c r="AI42" s="350">
        <v>0</v>
      </c>
      <c r="AJ42" s="350">
        <v>9</v>
      </c>
      <c r="AK42" s="350">
        <v>8</v>
      </c>
      <c r="AL42" s="350">
        <v>4</v>
      </c>
      <c r="AM42" s="350">
        <v>13</v>
      </c>
      <c r="AN42" s="350">
        <v>2</v>
      </c>
      <c r="AO42" s="350">
        <v>2</v>
      </c>
      <c r="AP42" s="350">
        <v>1</v>
      </c>
      <c r="AQ42" s="350">
        <v>23</v>
      </c>
      <c r="AR42" s="350">
        <v>0</v>
      </c>
      <c r="AS42" s="350">
        <v>2</v>
      </c>
      <c r="AT42" s="350">
        <v>11</v>
      </c>
      <c r="AV42" s="351">
        <f t="shared" si="7"/>
        <v>0</v>
      </c>
      <c r="AW42" s="351">
        <f t="shared" si="8"/>
        <v>0</v>
      </c>
      <c r="AX42" s="351">
        <f t="shared" si="9"/>
        <v>42</v>
      </c>
      <c r="AY42" s="351">
        <f t="shared" si="10"/>
        <v>35</v>
      </c>
      <c r="AZ42" s="351">
        <f t="shared" si="11"/>
        <v>70</v>
      </c>
      <c r="BA42" s="351">
        <f t="shared" si="12"/>
        <v>39</v>
      </c>
      <c r="BB42" s="351">
        <f t="shared" si="13"/>
        <v>39</v>
      </c>
      <c r="BC42" s="351">
        <f t="shared" si="14"/>
        <v>18</v>
      </c>
      <c r="BD42" s="351">
        <f t="shared" si="15"/>
        <v>36</v>
      </c>
      <c r="BE42" s="45">
        <f t="shared" si="16"/>
        <v>279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+Jul!C43</f>
        <v>NUTRICIÓN</v>
      </c>
      <c r="D43" s="350">
        <v>0</v>
      </c>
      <c r="E43" s="350">
        <v>0</v>
      </c>
      <c r="F43" s="350">
        <v>0</v>
      </c>
      <c r="G43" s="350">
        <v>42</v>
      </c>
      <c r="H43" s="350">
        <v>2</v>
      </c>
      <c r="I43" s="350">
        <v>3</v>
      </c>
      <c r="J43" s="350">
        <v>5</v>
      </c>
      <c r="K43" s="350">
        <v>3</v>
      </c>
      <c r="L43" s="350">
        <v>0</v>
      </c>
      <c r="M43" s="350">
        <v>4</v>
      </c>
      <c r="N43" s="350">
        <v>0</v>
      </c>
      <c r="O43" s="350">
        <v>4</v>
      </c>
      <c r="P43" s="350">
        <v>14</v>
      </c>
      <c r="Q43" s="350">
        <v>3</v>
      </c>
      <c r="R43" s="350">
        <v>2</v>
      </c>
      <c r="S43" s="350">
        <v>1</v>
      </c>
      <c r="T43" s="350">
        <v>2</v>
      </c>
      <c r="U43" s="350">
        <v>0</v>
      </c>
      <c r="V43" s="350">
        <v>1</v>
      </c>
      <c r="W43" s="350">
        <v>1</v>
      </c>
      <c r="X43" s="350">
        <v>1</v>
      </c>
      <c r="Y43" s="350">
        <v>16</v>
      </c>
      <c r="Z43" s="350">
        <v>2</v>
      </c>
      <c r="AA43" s="350">
        <v>5</v>
      </c>
      <c r="AB43" s="350">
        <v>2</v>
      </c>
      <c r="AC43" s="350">
        <v>1</v>
      </c>
      <c r="AD43" s="350">
        <v>5</v>
      </c>
      <c r="AE43" s="350">
        <v>1</v>
      </c>
      <c r="AF43" s="350">
        <v>4</v>
      </c>
      <c r="AG43" s="350">
        <v>2</v>
      </c>
      <c r="AH43" s="350">
        <v>1</v>
      </c>
      <c r="AI43" s="350">
        <v>0</v>
      </c>
      <c r="AJ43" s="350">
        <v>1</v>
      </c>
      <c r="AK43" s="350">
        <v>1</v>
      </c>
      <c r="AL43" s="350">
        <v>0</v>
      </c>
      <c r="AM43" s="350">
        <v>2</v>
      </c>
      <c r="AN43" s="350">
        <v>0</v>
      </c>
      <c r="AO43" s="350">
        <v>1</v>
      </c>
      <c r="AP43" s="350">
        <v>1</v>
      </c>
      <c r="AQ43" s="350">
        <v>12</v>
      </c>
      <c r="AR43" s="350">
        <v>1</v>
      </c>
      <c r="AS43" s="350">
        <v>5</v>
      </c>
      <c r="AT43" s="350">
        <v>6</v>
      </c>
      <c r="AV43" s="351">
        <f t="shared" si="7"/>
        <v>0</v>
      </c>
      <c r="AW43" s="351">
        <f t="shared" si="8"/>
        <v>0</v>
      </c>
      <c r="AX43" s="351">
        <f t="shared" si="9"/>
        <v>6</v>
      </c>
      <c r="AY43" s="351">
        <f t="shared" si="10"/>
        <v>4</v>
      </c>
      <c r="AZ43" s="351">
        <f t="shared" si="11"/>
        <v>27</v>
      </c>
      <c r="BA43" s="351">
        <f t="shared" si="12"/>
        <v>13</v>
      </c>
      <c r="BB43" s="351">
        <f t="shared" si="13"/>
        <v>13</v>
      </c>
      <c r="BC43" s="351">
        <f t="shared" si="14"/>
        <v>4</v>
      </c>
      <c r="BD43" s="351">
        <f t="shared" si="15"/>
        <v>24</v>
      </c>
      <c r="BE43" s="45">
        <f t="shared" si="16"/>
        <v>91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+Jul!C44</f>
        <v>NUTRICIÓN</v>
      </c>
      <c r="D44" s="350">
        <v>0</v>
      </c>
      <c r="E44" s="350">
        <v>0</v>
      </c>
      <c r="F44" s="350">
        <v>0</v>
      </c>
      <c r="G44" s="350">
        <v>25</v>
      </c>
      <c r="H44" s="350">
        <v>4</v>
      </c>
      <c r="I44" s="350">
        <v>3</v>
      </c>
      <c r="J44" s="350">
        <v>1</v>
      </c>
      <c r="K44" s="350">
        <v>3</v>
      </c>
      <c r="L44" s="350">
        <v>0</v>
      </c>
      <c r="M44" s="350">
        <v>3</v>
      </c>
      <c r="N44" s="350">
        <v>0</v>
      </c>
      <c r="O44" s="350">
        <v>1</v>
      </c>
      <c r="P44" s="350">
        <v>13</v>
      </c>
      <c r="Q44" s="350">
        <v>3</v>
      </c>
      <c r="R44" s="350">
        <v>2</v>
      </c>
      <c r="S44" s="350">
        <v>0</v>
      </c>
      <c r="T44" s="350">
        <v>3</v>
      </c>
      <c r="U44" s="350">
        <v>1</v>
      </c>
      <c r="V44" s="350">
        <v>4</v>
      </c>
      <c r="W44" s="350">
        <v>3</v>
      </c>
      <c r="X44" s="350">
        <v>2</v>
      </c>
      <c r="Y44" s="350">
        <v>19</v>
      </c>
      <c r="Z44" s="350">
        <v>1</v>
      </c>
      <c r="AA44" s="350">
        <v>2</v>
      </c>
      <c r="AB44" s="350">
        <v>0</v>
      </c>
      <c r="AC44" s="350">
        <v>1</v>
      </c>
      <c r="AD44" s="350">
        <v>5</v>
      </c>
      <c r="AE44" s="350">
        <v>1</v>
      </c>
      <c r="AF44" s="350">
        <v>0</v>
      </c>
      <c r="AG44" s="350">
        <v>1</v>
      </c>
      <c r="AH44" s="350">
        <v>0</v>
      </c>
      <c r="AI44" s="350">
        <v>0</v>
      </c>
      <c r="AJ44" s="350">
        <v>7</v>
      </c>
      <c r="AK44" s="350">
        <v>1</v>
      </c>
      <c r="AL44" s="350">
        <v>1</v>
      </c>
      <c r="AM44" s="350">
        <v>4</v>
      </c>
      <c r="AN44" s="350">
        <v>0</v>
      </c>
      <c r="AO44" s="350">
        <v>1</v>
      </c>
      <c r="AP44" s="350">
        <v>0</v>
      </c>
      <c r="AQ44" s="350">
        <v>8</v>
      </c>
      <c r="AR44" s="350">
        <v>0</v>
      </c>
      <c r="AS44" s="350">
        <v>0</v>
      </c>
      <c r="AT44" s="350">
        <v>3</v>
      </c>
      <c r="AV44" s="351">
        <f t="shared" si="7"/>
        <v>0</v>
      </c>
      <c r="AW44" s="351">
        <f t="shared" si="8"/>
        <v>0</v>
      </c>
      <c r="AX44" s="351">
        <f t="shared" si="9"/>
        <v>5</v>
      </c>
      <c r="AY44" s="351">
        <f t="shared" si="10"/>
        <v>11</v>
      </c>
      <c r="AZ44" s="351">
        <f t="shared" si="11"/>
        <v>25</v>
      </c>
      <c r="BA44" s="351">
        <f t="shared" si="12"/>
        <v>7</v>
      </c>
      <c r="BB44" s="351">
        <f t="shared" si="13"/>
        <v>7</v>
      </c>
      <c r="BC44" s="351">
        <f t="shared" si="14"/>
        <v>5</v>
      </c>
      <c r="BD44" s="351">
        <f t="shared" si="15"/>
        <v>11</v>
      </c>
      <c r="BE44" s="45">
        <f t="shared" si="16"/>
        <v>71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+Jul!C45</f>
        <v>NUTRICIÓN</v>
      </c>
      <c r="D45" s="350">
        <v>0</v>
      </c>
      <c r="E45" s="350">
        <v>0</v>
      </c>
      <c r="F45" s="350">
        <v>0</v>
      </c>
      <c r="G45" s="350">
        <v>26</v>
      </c>
      <c r="H45" s="350">
        <v>0</v>
      </c>
      <c r="I45" s="350">
        <v>0</v>
      </c>
      <c r="J45" s="350">
        <v>3</v>
      </c>
      <c r="K45" s="350">
        <v>1</v>
      </c>
      <c r="L45" s="350">
        <v>0</v>
      </c>
      <c r="M45" s="350">
        <v>2</v>
      </c>
      <c r="N45" s="350">
        <v>4</v>
      </c>
      <c r="O45" s="350">
        <v>0</v>
      </c>
      <c r="P45" s="350">
        <v>18</v>
      </c>
      <c r="Q45" s="350">
        <v>0</v>
      </c>
      <c r="R45" s="350">
        <v>5</v>
      </c>
      <c r="S45" s="350">
        <v>2</v>
      </c>
      <c r="T45" s="350">
        <v>4</v>
      </c>
      <c r="U45" s="350">
        <v>0</v>
      </c>
      <c r="V45" s="350">
        <v>0</v>
      </c>
      <c r="W45" s="350">
        <v>1</v>
      </c>
      <c r="X45" s="350">
        <v>6</v>
      </c>
      <c r="Y45" s="350">
        <v>13</v>
      </c>
      <c r="Z45" s="350">
        <v>1</v>
      </c>
      <c r="AA45" s="350">
        <v>7</v>
      </c>
      <c r="AB45" s="350">
        <v>1</v>
      </c>
      <c r="AC45" s="350">
        <v>2</v>
      </c>
      <c r="AD45" s="350">
        <v>10</v>
      </c>
      <c r="AE45" s="350">
        <v>1</v>
      </c>
      <c r="AF45" s="350">
        <v>5</v>
      </c>
      <c r="AG45" s="350">
        <v>7</v>
      </c>
      <c r="AH45" s="350">
        <v>1</v>
      </c>
      <c r="AI45" s="350">
        <v>0</v>
      </c>
      <c r="AJ45" s="350">
        <v>17</v>
      </c>
      <c r="AK45" s="350">
        <v>1</v>
      </c>
      <c r="AL45" s="350">
        <v>0</v>
      </c>
      <c r="AM45" s="350">
        <v>3</v>
      </c>
      <c r="AN45" s="350">
        <v>1</v>
      </c>
      <c r="AO45" s="350">
        <v>2</v>
      </c>
      <c r="AP45" s="350">
        <v>0</v>
      </c>
      <c r="AQ45" s="350">
        <v>5</v>
      </c>
      <c r="AR45" s="350">
        <v>0</v>
      </c>
      <c r="AS45" s="350">
        <v>0</v>
      </c>
      <c r="AT45" s="350">
        <v>5</v>
      </c>
      <c r="AV45" s="351">
        <f t="shared" si="7"/>
        <v>0</v>
      </c>
      <c r="AW45" s="351">
        <f t="shared" si="8"/>
        <v>0</v>
      </c>
      <c r="AX45" s="351">
        <f t="shared" si="9"/>
        <v>7</v>
      </c>
      <c r="AY45" s="351">
        <f t="shared" si="10"/>
        <v>5</v>
      </c>
      <c r="AZ45" s="351">
        <f t="shared" si="11"/>
        <v>30</v>
      </c>
      <c r="BA45" s="351">
        <f t="shared" si="12"/>
        <v>24</v>
      </c>
      <c r="BB45" s="351">
        <f t="shared" si="13"/>
        <v>24</v>
      </c>
      <c r="BC45" s="351">
        <f t="shared" si="14"/>
        <v>6</v>
      </c>
      <c r="BD45" s="351">
        <f t="shared" si="15"/>
        <v>10</v>
      </c>
      <c r="BE45" s="45">
        <f t="shared" si="16"/>
        <v>106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+Jul!C46</f>
        <v>NUTRICIÓN</v>
      </c>
      <c r="D46" s="350">
        <v>0</v>
      </c>
      <c r="E46" s="350">
        <v>0</v>
      </c>
      <c r="F46" s="350">
        <v>0</v>
      </c>
      <c r="G46" s="350">
        <v>93</v>
      </c>
      <c r="H46" s="350">
        <v>6</v>
      </c>
      <c r="I46" s="350">
        <v>6</v>
      </c>
      <c r="J46" s="350">
        <v>9</v>
      </c>
      <c r="K46" s="350">
        <v>7</v>
      </c>
      <c r="L46" s="350">
        <v>0</v>
      </c>
      <c r="M46" s="350">
        <v>9</v>
      </c>
      <c r="N46" s="350">
        <v>4</v>
      </c>
      <c r="O46" s="350">
        <v>5</v>
      </c>
      <c r="P46" s="350">
        <v>45</v>
      </c>
      <c r="Q46" s="350">
        <v>6</v>
      </c>
      <c r="R46" s="350">
        <v>9</v>
      </c>
      <c r="S46" s="350">
        <v>3</v>
      </c>
      <c r="T46" s="350">
        <v>9</v>
      </c>
      <c r="U46" s="350">
        <v>1</v>
      </c>
      <c r="V46" s="350">
        <v>5</v>
      </c>
      <c r="W46" s="350">
        <v>5</v>
      </c>
      <c r="X46" s="350">
        <v>9</v>
      </c>
      <c r="Y46" s="350">
        <v>48</v>
      </c>
      <c r="Z46" s="350">
        <v>4</v>
      </c>
      <c r="AA46" s="350">
        <v>14</v>
      </c>
      <c r="AB46" s="350">
        <v>3</v>
      </c>
      <c r="AC46" s="350">
        <v>4</v>
      </c>
      <c r="AD46" s="350">
        <v>20</v>
      </c>
      <c r="AE46" s="350">
        <v>3</v>
      </c>
      <c r="AF46" s="350">
        <v>9</v>
      </c>
      <c r="AG46" s="350">
        <v>10</v>
      </c>
      <c r="AH46" s="350">
        <v>2</v>
      </c>
      <c r="AI46" s="350">
        <v>0</v>
      </c>
      <c r="AJ46" s="350">
        <v>25</v>
      </c>
      <c r="AK46" s="350">
        <v>3</v>
      </c>
      <c r="AL46" s="350">
        <v>1</v>
      </c>
      <c r="AM46" s="350">
        <v>9</v>
      </c>
      <c r="AN46" s="350">
        <v>1</v>
      </c>
      <c r="AO46" s="350">
        <v>4</v>
      </c>
      <c r="AP46" s="350">
        <v>1</v>
      </c>
      <c r="AQ46" s="350">
        <v>25</v>
      </c>
      <c r="AR46" s="350">
        <v>1</v>
      </c>
      <c r="AS46" s="350">
        <v>5</v>
      </c>
      <c r="AT46" s="350">
        <v>14</v>
      </c>
      <c r="AV46" s="351">
        <f t="shared" si="7"/>
        <v>0</v>
      </c>
      <c r="AW46" s="351">
        <f t="shared" si="8"/>
        <v>0</v>
      </c>
      <c r="AX46" s="351">
        <f t="shared" si="9"/>
        <v>18</v>
      </c>
      <c r="AY46" s="351">
        <f t="shared" si="10"/>
        <v>20</v>
      </c>
      <c r="AZ46" s="351">
        <f t="shared" si="11"/>
        <v>82</v>
      </c>
      <c r="BA46" s="351">
        <f t="shared" si="12"/>
        <v>44</v>
      </c>
      <c r="BB46" s="351">
        <f t="shared" si="13"/>
        <v>44</v>
      </c>
      <c r="BC46" s="351">
        <f t="shared" si="14"/>
        <v>15</v>
      </c>
      <c r="BD46" s="351">
        <f t="shared" si="15"/>
        <v>45</v>
      </c>
      <c r="BE46" s="45">
        <f t="shared" si="16"/>
        <v>268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+Jul!C47</f>
        <v>NUTRICIÓN</v>
      </c>
      <c r="D47" s="350">
        <v>0</v>
      </c>
      <c r="E47" s="350">
        <v>0</v>
      </c>
      <c r="F47" s="350">
        <v>0</v>
      </c>
      <c r="G47" s="350">
        <v>3</v>
      </c>
      <c r="H47" s="350">
        <v>0</v>
      </c>
      <c r="I47" s="350">
        <v>0</v>
      </c>
      <c r="J47" s="350">
        <v>0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1</v>
      </c>
      <c r="Q47" s="350">
        <v>1</v>
      </c>
      <c r="R47" s="350">
        <v>0</v>
      </c>
      <c r="S47" s="350">
        <v>0</v>
      </c>
      <c r="T47" s="350">
        <v>1</v>
      </c>
      <c r="U47" s="350">
        <v>0</v>
      </c>
      <c r="V47" s="350">
        <v>0</v>
      </c>
      <c r="W47" s="350">
        <v>1</v>
      </c>
      <c r="X47" s="350">
        <v>0</v>
      </c>
      <c r="Y47" s="350">
        <v>1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0</v>
      </c>
      <c r="AN47" s="350">
        <v>0</v>
      </c>
      <c r="AO47" s="350">
        <v>0</v>
      </c>
      <c r="AP47" s="350">
        <v>0</v>
      </c>
      <c r="AQ47" s="350">
        <v>2</v>
      </c>
      <c r="AR47" s="350">
        <v>0</v>
      </c>
      <c r="AS47" s="350">
        <v>1</v>
      </c>
      <c r="AT47" s="350">
        <v>0</v>
      </c>
      <c r="AV47" s="351">
        <f t="shared" si="7"/>
        <v>0</v>
      </c>
      <c r="AW47" s="351">
        <f t="shared" si="8"/>
        <v>0</v>
      </c>
      <c r="AX47" s="351">
        <f t="shared" si="9"/>
        <v>1</v>
      </c>
      <c r="AY47" s="351">
        <f t="shared" si="10"/>
        <v>2</v>
      </c>
      <c r="AZ47" s="351">
        <f t="shared" si="11"/>
        <v>1</v>
      </c>
      <c r="BA47" s="351">
        <f t="shared" si="12"/>
        <v>0</v>
      </c>
      <c r="BB47" s="351">
        <f t="shared" si="13"/>
        <v>0</v>
      </c>
      <c r="BC47" s="351">
        <f t="shared" si="14"/>
        <v>0</v>
      </c>
      <c r="BD47" s="351">
        <f t="shared" si="15"/>
        <v>3</v>
      </c>
      <c r="BE47" s="45">
        <f t="shared" si="16"/>
        <v>7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+Jul!C48</f>
        <v>NUTRICIÓN</v>
      </c>
      <c r="D48" s="350">
        <v>0</v>
      </c>
      <c r="E48" s="350">
        <v>0</v>
      </c>
      <c r="F48" s="350">
        <v>0</v>
      </c>
      <c r="G48" s="350">
        <v>5</v>
      </c>
      <c r="H48" s="350">
        <v>0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3</v>
      </c>
      <c r="R48" s="350">
        <v>0</v>
      </c>
      <c r="S48" s="350">
        <v>0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1</v>
      </c>
      <c r="Z48" s="350">
        <v>0</v>
      </c>
      <c r="AA48" s="350">
        <v>0</v>
      </c>
      <c r="AB48" s="350">
        <v>0</v>
      </c>
      <c r="AC48" s="350">
        <v>0</v>
      </c>
      <c r="AD48" s="350">
        <v>2</v>
      </c>
      <c r="AE48" s="350">
        <v>0</v>
      </c>
      <c r="AF48" s="350">
        <v>1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>
        <v>2</v>
      </c>
      <c r="AN48" s="350">
        <v>1</v>
      </c>
      <c r="AO48" s="350">
        <v>0</v>
      </c>
      <c r="AP48" s="350">
        <v>1</v>
      </c>
      <c r="AQ48" s="350">
        <v>2</v>
      </c>
      <c r="AR48" s="350">
        <v>0</v>
      </c>
      <c r="AS48" s="350">
        <v>0</v>
      </c>
      <c r="AT48" s="350">
        <v>0</v>
      </c>
      <c r="AV48" s="351">
        <f t="shared" si="7"/>
        <v>0</v>
      </c>
      <c r="AW48" s="351">
        <f t="shared" si="8"/>
        <v>0</v>
      </c>
      <c r="AX48" s="351">
        <f t="shared" si="9"/>
        <v>3</v>
      </c>
      <c r="AY48" s="351">
        <f t="shared" si="10"/>
        <v>1</v>
      </c>
      <c r="AZ48" s="351">
        <f t="shared" si="11"/>
        <v>1</v>
      </c>
      <c r="BA48" s="351">
        <f t="shared" si="12"/>
        <v>3</v>
      </c>
      <c r="BB48" s="351">
        <f t="shared" si="13"/>
        <v>3</v>
      </c>
      <c r="BC48" s="351">
        <f t="shared" si="14"/>
        <v>4</v>
      </c>
      <c r="BD48" s="351">
        <f t="shared" si="15"/>
        <v>2</v>
      </c>
      <c r="BE48" s="45">
        <f t="shared" si="16"/>
        <v>17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+Jul!C49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2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1</v>
      </c>
      <c r="AN49" s="350">
        <v>0</v>
      </c>
      <c r="AO49" s="350">
        <v>0</v>
      </c>
      <c r="AP49" s="350">
        <v>0</v>
      </c>
      <c r="AQ49" s="350">
        <v>1</v>
      </c>
      <c r="AR49" s="350">
        <v>0</v>
      </c>
      <c r="AS49" s="350">
        <v>0</v>
      </c>
      <c r="AT49" s="350">
        <v>0</v>
      </c>
      <c r="AV49" s="351">
        <f t="shared" si="7"/>
        <v>0</v>
      </c>
      <c r="AW49" s="351">
        <f t="shared" si="8"/>
        <v>0</v>
      </c>
      <c r="AX49" s="351">
        <f t="shared" si="9"/>
        <v>0</v>
      </c>
      <c r="AY49" s="351">
        <f t="shared" si="10"/>
        <v>0</v>
      </c>
      <c r="AZ49" s="351">
        <f t="shared" si="11"/>
        <v>0</v>
      </c>
      <c r="BA49" s="351">
        <f t="shared" si="12"/>
        <v>2</v>
      </c>
      <c r="BB49" s="351">
        <f t="shared" si="13"/>
        <v>2</v>
      </c>
      <c r="BC49" s="351">
        <f t="shared" si="14"/>
        <v>1</v>
      </c>
      <c r="BD49" s="351">
        <f t="shared" si="15"/>
        <v>1</v>
      </c>
      <c r="BE49" s="45">
        <f t="shared" si="16"/>
        <v>6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+Jul!C50</f>
        <v>NUTRICIÓN</v>
      </c>
      <c r="D50" s="350">
        <v>0</v>
      </c>
      <c r="E50" s="350">
        <v>0</v>
      </c>
      <c r="F50" s="350">
        <v>0</v>
      </c>
      <c r="G50" s="350">
        <v>8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  <c r="P50" s="350">
        <v>1</v>
      </c>
      <c r="Q50" s="350">
        <v>4</v>
      </c>
      <c r="R50" s="350">
        <v>0</v>
      </c>
      <c r="S50" s="350">
        <v>0</v>
      </c>
      <c r="T50" s="350">
        <v>2</v>
      </c>
      <c r="U50" s="350">
        <v>0</v>
      </c>
      <c r="V50" s="350">
        <v>0</v>
      </c>
      <c r="W50" s="350">
        <v>1</v>
      </c>
      <c r="X50" s="350">
        <v>0</v>
      </c>
      <c r="Y50" s="350">
        <v>2</v>
      </c>
      <c r="Z50" s="350">
        <v>0</v>
      </c>
      <c r="AA50" s="350">
        <v>0</v>
      </c>
      <c r="AB50" s="350">
        <v>0</v>
      </c>
      <c r="AC50" s="350">
        <v>0</v>
      </c>
      <c r="AD50" s="350">
        <v>4</v>
      </c>
      <c r="AE50" s="350">
        <v>0</v>
      </c>
      <c r="AF50" s="350">
        <v>1</v>
      </c>
      <c r="AG50" s="350">
        <v>0</v>
      </c>
      <c r="AH50" s="350">
        <v>0</v>
      </c>
      <c r="AI50" s="350">
        <v>0</v>
      </c>
      <c r="AJ50" s="350">
        <v>0</v>
      </c>
      <c r="AK50" s="350">
        <v>0</v>
      </c>
      <c r="AL50" s="350">
        <v>0</v>
      </c>
      <c r="AM50" s="350">
        <v>3</v>
      </c>
      <c r="AN50" s="350">
        <v>1</v>
      </c>
      <c r="AO50" s="350">
        <v>0</v>
      </c>
      <c r="AP50" s="350">
        <v>1</v>
      </c>
      <c r="AQ50" s="350">
        <v>5</v>
      </c>
      <c r="AR50" s="350">
        <v>0</v>
      </c>
      <c r="AS50" s="350">
        <v>1</v>
      </c>
      <c r="AT50" s="350">
        <v>0</v>
      </c>
      <c r="AV50" s="351">
        <f t="shared" si="7"/>
        <v>0</v>
      </c>
      <c r="AW50" s="351">
        <f t="shared" si="8"/>
        <v>0</v>
      </c>
      <c r="AX50" s="351">
        <f t="shared" si="9"/>
        <v>4</v>
      </c>
      <c r="AY50" s="351">
        <f t="shared" si="10"/>
        <v>3</v>
      </c>
      <c r="AZ50" s="351">
        <f t="shared" si="11"/>
        <v>2</v>
      </c>
      <c r="BA50" s="351">
        <f t="shared" si="12"/>
        <v>5</v>
      </c>
      <c r="BB50" s="351">
        <f t="shared" si="13"/>
        <v>5</v>
      </c>
      <c r="BC50" s="351">
        <f t="shared" si="14"/>
        <v>5</v>
      </c>
      <c r="BD50" s="351">
        <f t="shared" si="15"/>
        <v>6</v>
      </c>
      <c r="BE50" s="45">
        <f t="shared" si="16"/>
        <v>30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+Jul!C51</f>
        <v>NUTRICIÓN</v>
      </c>
      <c r="D51" s="350">
        <v>0</v>
      </c>
      <c r="E51" s="350">
        <v>0</v>
      </c>
      <c r="F51" s="350">
        <v>0</v>
      </c>
      <c r="G51" s="350">
        <v>3</v>
      </c>
      <c r="H51" s="350">
        <v>0</v>
      </c>
      <c r="I51" s="350">
        <v>0</v>
      </c>
      <c r="J51" s="350">
        <v>0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1</v>
      </c>
      <c r="R51" s="350">
        <v>0</v>
      </c>
      <c r="S51" s="350">
        <v>0</v>
      </c>
      <c r="T51" s="350">
        <v>1</v>
      </c>
      <c r="U51" s="350">
        <v>0</v>
      </c>
      <c r="V51" s="350">
        <v>0</v>
      </c>
      <c r="W51" s="350">
        <v>1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0</v>
      </c>
      <c r="AN51" s="350">
        <v>0</v>
      </c>
      <c r="AO51" s="350">
        <v>0</v>
      </c>
      <c r="AP51" s="350">
        <v>0</v>
      </c>
      <c r="AQ51" s="350">
        <v>2</v>
      </c>
      <c r="AR51" s="350">
        <v>0</v>
      </c>
      <c r="AS51" s="350">
        <v>1</v>
      </c>
      <c r="AT51" s="350">
        <v>0</v>
      </c>
      <c r="AV51" s="351">
        <f t="shared" si="7"/>
        <v>0</v>
      </c>
      <c r="AW51" s="351">
        <f t="shared" si="8"/>
        <v>0</v>
      </c>
      <c r="AX51" s="351">
        <f t="shared" si="9"/>
        <v>1</v>
      </c>
      <c r="AY51" s="351">
        <f t="shared" si="10"/>
        <v>2</v>
      </c>
      <c r="AZ51" s="351">
        <f t="shared" si="11"/>
        <v>0</v>
      </c>
      <c r="BA51" s="351">
        <f t="shared" si="12"/>
        <v>0</v>
      </c>
      <c r="BB51" s="351">
        <f t="shared" si="13"/>
        <v>0</v>
      </c>
      <c r="BC51" s="351">
        <f t="shared" si="14"/>
        <v>0</v>
      </c>
      <c r="BD51" s="351">
        <f t="shared" si="15"/>
        <v>3</v>
      </c>
      <c r="BE51" s="45">
        <f t="shared" si="16"/>
        <v>6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+Jul!C52</f>
        <v>NUTRICIÓN</v>
      </c>
      <c r="D52" s="350">
        <v>0</v>
      </c>
      <c r="E52" s="350">
        <v>0</v>
      </c>
      <c r="F52" s="350">
        <v>0</v>
      </c>
      <c r="G52" s="350">
        <v>3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1</v>
      </c>
      <c r="R52" s="350">
        <v>0</v>
      </c>
      <c r="S52" s="350">
        <v>0</v>
      </c>
      <c r="T52" s="350">
        <v>1</v>
      </c>
      <c r="U52" s="350">
        <v>0</v>
      </c>
      <c r="V52" s="350">
        <v>0</v>
      </c>
      <c r="W52" s="350">
        <v>1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2</v>
      </c>
      <c r="AR52" s="350">
        <v>0</v>
      </c>
      <c r="AS52" s="350">
        <v>1</v>
      </c>
      <c r="AT52" s="350">
        <v>0</v>
      </c>
      <c r="AV52" s="351">
        <f t="shared" si="7"/>
        <v>0</v>
      </c>
      <c r="AW52" s="351">
        <f t="shared" si="8"/>
        <v>0</v>
      </c>
      <c r="AX52" s="351">
        <f t="shared" si="9"/>
        <v>1</v>
      </c>
      <c r="AY52" s="351">
        <f t="shared" si="10"/>
        <v>2</v>
      </c>
      <c r="AZ52" s="351">
        <f t="shared" si="11"/>
        <v>0</v>
      </c>
      <c r="BA52" s="351">
        <f t="shared" si="12"/>
        <v>0</v>
      </c>
      <c r="BB52" s="351">
        <f t="shared" si="13"/>
        <v>0</v>
      </c>
      <c r="BC52" s="351">
        <f t="shared" si="14"/>
        <v>0</v>
      </c>
      <c r="BD52" s="351">
        <f t="shared" si="15"/>
        <v>3</v>
      </c>
      <c r="BE52" s="45">
        <f t="shared" si="16"/>
        <v>6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+Jul!C53</f>
        <v>NUTRICIÓN</v>
      </c>
      <c r="D53" s="350">
        <v>0</v>
      </c>
      <c r="E53" s="350">
        <v>0</v>
      </c>
      <c r="F53" s="350">
        <v>0</v>
      </c>
      <c r="G53" s="350">
        <v>4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3</v>
      </c>
      <c r="R53" s="350">
        <v>0</v>
      </c>
      <c r="S53" s="350">
        <v>0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2</v>
      </c>
      <c r="AE53" s="350">
        <v>0</v>
      </c>
      <c r="AF53" s="350">
        <v>1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>
        <v>1</v>
      </c>
      <c r="AN53" s="350">
        <v>1</v>
      </c>
      <c r="AO53" s="350">
        <v>0</v>
      </c>
      <c r="AP53" s="350">
        <v>1</v>
      </c>
      <c r="AQ53" s="350">
        <v>1</v>
      </c>
      <c r="AR53" s="350">
        <v>0</v>
      </c>
      <c r="AS53" s="350">
        <v>0</v>
      </c>
      <c r="AT53" s="350">
        <v>0</v>
      </c>
      <c r="AV53" s="351">
        <f t="shared" si="7"/>
        <v>0</v>
      </c>
      <c r="AW53" s="351">
        <f t="shared" si="8"/>
        <v>0</v>
      </c>
      <c r="AX53" s="351">
        <f t="shared" si="9"/>
        <v>3</v>
      </c>
      <c r="AY53" s="351">
        <f t="shared" si="10"/>
        <v>1</v>
      </c>
      <c r="AZ53" s="351">
        <f t="shared" si="11"/>
        <v>0</v>
      </c>
      <c r="BA53" s="351">
        <f t="shared" si="12"/>
        <v>3</v>
      </c>
      <c r="BB53" s="351">
        <f t="shared" si="13"/>
        <v>3</v>
      </c>
      <c r="BC53" s="351">
        <f t="shared" si="14"/>
        <v>3</v>
      </c>
      <c r="BD53" s="351">
        <f t="shared" si="15"/>
        <v>1</v>
      </c>
      <c r="BE53" s="45">
        <f t="shared" si="16"/>
        <v>14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+Jul!C54</f>
        <v>NUTRICIÓN</v>
      </c>
      <c r="D54" s="350">
        <v>0</v>
      </c>
      <c r="E54" s="350">
        <v>0</v>
      </c>
      <c r="F54" s="350">
        <v>0</v>
      </c>
      <c r="G54" s="350">
        <v>4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2</v>
      </c>
      <c r="R54" s="350">
        <v>0</v>
      </c>
      <c r="S54" s="350">
        <v>0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2</v>
      </c>
      <c r="AE54" s="350">
        <v>0</v>
      </c>
      <c r="AF54" s="350">
        <v>0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>
        <v>1</v>
      </c>
      <c r="AN54" s="350">
        <v>1</v>
      </c>
      <c r="AO54" s="350">
        <v>0</v>
      </c>
      <c r="AP54" s="350">
        <v>1</v>
      </c>
      <c r="AQ54" s="350">
        <v>1</v>
      </c>
      <c r="AR54" s="350">
        <v>0</v>
      </c>
      <c r="AS54" s="350">
        <v>0</v>
      </c>
      <c r="AT54" s="350">
        <v>0</v>
      </c>
      <c r="AV54" s="351">
        <f t="shared" si="7"/>
        <v>0</v>
      </c>
      <c r="AW54" s="351">
        <f t="shared" si="8"/>
        <v>0</v>
      </c>
      <c r="AX54" s="351">
        <f t="shared" si="9"/>
        <v>2</v>
      </c>
      <c r="AY54" s="351">
        <f t="shared" si="10"/>
        <v>1</v>
      </c>
      <c r="AZ54" s="351">
        <f t="shared" si="11"/>
        <v>0</v>
      </c>
      <c r="BA54" s="351">
        <f t="shared" si="12"/>
        <v>2</v>
      </c>
      <c r="BB54" s="351">
        <f t="shared" si="13"/>
        <v>2</v>
      </c>
      <c r="BC54" s="351">
        <f t="shared" si="14"/>
        <v>3</v>
      </c>
      <c r="BD54" s="351">
        <f t="shared" si="15"/>
        <v>1</v>
      </c>
      <c r="BE54" s="45">
        <f t="shared" si="16"/>
        <v>11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+Jul!C55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2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1</v>
      </c>
      <c r="AN55" s="350">
        <v>0</v>
      </c>
      <c r="AO55" s="350">
        <v>0</v>
      </c>
      <c r="AP55" s="350">
        <v>0</v>
      </c>
      <c r="AQ55" s="350">
        <v>1</v>
      </c>
      <c r="AR55" s="350">
        <v>0</v>
      </c>
      <c r="AS55" s="350">
        <v>0</v>
      </c>
      <c r="AT55" s="350">
        <v>0</v>
      </c>
      <c r="AV55" s="351">
        <f t="shared" si="7"/>
        <v>0</v>
      </c>
      <c r="AW55" s="351">
        <f t="shared" si="8"/>
        <v>0</v>
      </c>
      <c r="AX55" s="351">
        <f t="shared" si="9"/>
        <v>0</v>
      </c>
      <c r="AY55" s="351">
        <f t="shared" si="10"/>
        <v>0</v>
      </c>
      <c r="AZ55" s="351">
        <f t="shared" si="11"/>
        <v>0</v>
      </c>
      <c r="BA55" s="351">
        <f t="shared" si="12"/>
        <v>2</v>
      </c>
      <c r="BB55" s="351">
        <f t="shared" si="13"/>
        <v>2</v>
      </c>
      <c r="BC55" s="351">
        <f t="shared" si="14"/>
        <v>1</v>
      </c>
      <c r="BD55" s="351">
        <f t="shared" si="15"/>
        <v>1</v>
      </c>
      <c r="BE55" s="45">
        <f t="shared" si="16"/>
        <v>6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+Jul!C56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2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1</v>
      </c>
      <c r="AN56" s="350">
        <v>0</v>
      </c>
      <c r="AO56" s="350">
        <v>0</v>
      </c>
      <c r="AP56" s="350">
        <v>0</v>
      </c>
      <c r="AQ56" s="350">
        <v>1</v>
      </c>
      <c r="AR56" s="350">
        <v>0</v>
      </c>
      <c r="AS56" s="350">
        <v>0</v>
      </c>
      <c r="AT56" s="350">
        <v>0</v>
      </c>
      <c r="AV56" s="351">
        <f t="shared" si="7"/>
        <v>0</v>
      </c>
      <c r="AW56" s="351">
        <f t="shared" si="8"/>
        <v>0</v>
      </c>
      <c r="AX56" s="351">
        <f t="shared" si="9"/>
        <v>0</v>
      </c>
      <c r="AY56" s="351">
        <f t="shared" si="10"/>
        <v>0</v>
      </c>
      <c r="AZ56" s="351">
        <f t="shared" si="11"/>
        <v>0</v>
      </c>
      <c r="BA56" s="351">
        <f t="shared" si="12"/>
        <v>2</v>
      </c>
      <c r="BB56" s="351">
        <f t="shared" si="13"/>
        <v>2</v>
      </c>
      <c r="BC56" s="351">
        <f t="shared" si="14"/>
        <v>1</v>
      </c>
      <c r="BD56" s="351">
        <f t="shared" si="15"/>
        <v>1</v>
      </c>
      <c r="BE56" s="45">
        <f t="shared" si="16"/>
        <v>6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+Jul!C57</f>
        <v>NUTRICIÓN</v>
      </c>
      <c r="D57" s="350">
        <v>0</v>
      </c>
      <c r="E57" s="350">
        <v>0</v>
      </c>
      <c r="F57" s="350">
        <v>0</v>
      </c>
      <c r="G57" s="350">
        <v>7</v>
      </c>
      <c r="H57" s="350">
        <v>0</v>
      </c>
      <c r="I57" s="350">
        <v>0</v>
      </c>
      <c r="J57" s="350">
        <v>0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4</v>
      </c>
      <c r="R57" s="350">
        <v>0</v>
      </c>
      <c r="S57" s="350">
        <v>0</v>
      </c>
      <c r="T57" s="350">
        <v>2</v>
      </c>
      <c r="U57" s="350">
        <v>0</v>
      </c>
      <c r="V57" s="350">
        <v>0</v>
      </c>
      <c r="W57" s="350">
        <v>1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4</v>
      </c>
      <c r="AE57" s="350">
        <v>0</v>
      </c>
      <c r="AF57" s="350">
        <v>1</v>
      </c>
      <c r="AG57" s="350">
        <v>0</v>
      </c>
      <c r="AH57" s="350">
        <v>0</v>
      </c>
      <c r="AI57" s="350">
        <v>0</v>
      </c>
      <c r="AJ57" s="350">
        <v>0</v>
      </c>
      <c r="AK57" s="350">
        <v>0</v>
      </c>
      <c r="AL57" s="350">
        <v>0</v>
      </c>
      <c r="AM57" s="350">
        <v>2</v>
      </c>
      <c r="AN57" s="350">
        <v>1</v>
      </c>
      <c r="AO57" s="350">
        <v>0</v>
      </c>
      <c r="AP57" s="350">
        <v>1</v>
      </c>
      <c r="AQ57" s="350">
        <v>4</v>
      </c>
      <c r="AR57" s="350">
        <v>0</v>
      </c>
      <c r="AS57" s="350">
        <v>1</v>
      </c>
      <c r="AT57" s="350">
        <v>0</v>
      </c>
      <c r="AV57" s="351">
        <f t="shared" si="7"/>
        <v>0</v>
      </c>
      <c r="AW57" s="351">
        <f t="shared" si="8"/>
        <v>0</v>
      </c>
      <c r="AX57" s="351">
        <f t="shared" si="9"/>
        <v>4</v>
      </c>
      <c r="AY57" s="351">
        <f t="shared" si="10"/>
        <v>3</v>
      </c>
      <c r="AZ57" s="351">
        <f t="shared" si="11"/>
        <v>0</v>
      </c>
      <c r="BA57" s="351">
        <f t="shared" si="12"/>
        <v>5</v>
      </c>
      <c r="BB57" s="351">
        <f t="shared" si="13"/>
        <v>5</v>
      </c>
      <c r="BC57" s="351">
        <f t="shared" si="14"/>
        <v>4</v>
      </c>
      <c r="BD57" s="351">
        <f t="shared" si="15"/>
        <v>5</v>
      </c>
      <c r="BE57" s="45">
        <f t="shared" si="16"/>
        <v>26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+Jul!C58</f>
        <v>NUTRICIÓN</v>
      </c>
      <c r="D58" s="350">
        <v>0</v>
      </c>
      <c r="E58" s="350">
        <v>0</v>
      </c>
      <c r="F58" s="350">
        <v>0</v>
      </c>
      <c r="G58" s="350">
        <v>7</v>
      </c>
      <c r="H58" s="350">
        <v>0</v>
      </c>
      <c r="I58" s="350">
        <v>0</v>
      </c>
      <c r="J58" s="350">
        <v>0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3</v>
      </c>
      <c r="R58" s="350">
        <v>0</v>
      </c>
      <c r="S58" s="350">
        <v>0</v>
      </c>
      <c r="T58" s="350">
        <v>2</v>
      </c>
      <c r="U58" s="350">
        <v>0</v>
      </c>
      <c r="V58" s="350">
        <v>0</v>
      </c>
      <c r="W58" s="350">
        <v>1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4</v>
      </c>
      <c r="AE58" s="350">
        <v>0</v>
      </c>
      <c r="AF58" s="350">
        <v>0</v>
      </c>
      <c r="AG58" s="350">
        <v>0</v>
      </c>
      <c r="AH58" s="350">
        <v>0</v>
      </c>
      <c r="AI58" s="350">
        <v>0</v>
      </c>
      <c r="AJ58" s="350">
        <v>0</v>
      </c>
      <c r="AK58" s="350">
        <v>0</v>
      </c>
      <c r="AL58" s="350">
        <v>0</v>
      </c>
      <c r="AM58" s="350">
        <v>2</v>
      </c>
      <c r="AN58" s="350">
        <v>1</v>
      </c>
      <c r="AO58" s="350">
        <v>0</v>
      </c>
      <c r="AP58" s="350">
        <v>1</v>
      </c>
      <c r="AQ58" s="350">
        <v>4</v>
      </c>
      <c r="AR58" s="350">
        <v>0</v>
      </c>
      <c r="AS58" s="350">
        <v>1</v>
      </c>
      <c r="AT58" s="350">
        <v>0</v>
      </c>
      <c r="AV58" s="351">
        <f t="shared" si="7"/>
        <v>0</v>
      </c>
      <c r="AW58" s="351">
        <f t="shared" si="8"/>
        <v>0</v>
      </c>
      <c r="AX58" s="351">
        <f t="shared" si="9"/>
        <v>3</v>
      </c>
      <c r="AY58" s="351">
        <f t="shared" si="10"/>
        <v>3</v>
      </c>
      <c r="AZ58" s="351">
        <f t="shared" si="11"/>
        <v>0</v>
      </c>
      <c r="BA58" s="351">
        <f t="shared" si="12"/>
        <v>4</v>
      </c>
      <c r="BB58" s="351">
        <f t="shared" si="13"/>
        <v>4</v>
      </c>
      <c r="BC58" s="351">
        <f t="shared" si="14"/>
        <v>4</v>
      </c>
      <c r="BD58" s="351">
        <f t="shared" si="15"/>
        <v>5</v>
      </c>
      <c r="BE58" s="45">
        <f t="shared" si="16"/>
        <v>23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+Jul!C59</f>
        <v>NUTRICIÓN</v>
      </c>
      <c r="D59" s="350">
        <v>0</v>
      </c>
      <c r="E59" s="350">
        <v>0</v>
      </c>
      <c r="F59" s="350">
        <v>0</v>
      </c>
      <c r="G59" s="350">
        <v>20</v>
      </c>
      <c r="H59" s="350">
        <v>1</v>
      </c>
      <c r="I59" s="350">
        <v>3</v>
      </c>
      <c r="J59" s="350">
        <v>1</v>
      </c>
      <c r="K59" s="350">
        <v>2</v>
      </c>
      <c r="L59" s="350">
        <v>0</v>
      </c>
      <c r="M59" s="350">
        <v>3</v>
      </c>
      <c r="N59" s="350">
        <v>3</v>
      </c>
      <c r="O59" s="350">
        <v>2</v>
      </c>
      <c r="P59" s="350">
        <v>12</v>
      </c>
      <c r="Q59" s="350">
        <v>3</v>
      </c>
      <c r="R59" s="350">
        <v>2</v>
      </c>
      <c r="S59" s="350">
        <v>1</v>
      </c>
      <c r="T59" s="350">
        <v>3</v>
      </c>
      <c r="U59" s="350">
        <v>0</v>
      </c>
      <c r="V59" s="350">
        <v>2</v>
      </c>
      <c r="W59" s="350">
        <v>2</v>
      </c>
      <c r="X59" s="350">
        <v>3</v>
      </c>
      <c r="Y59" s="350">
        <v>12</v>
      </c>
      <c r="Z59" s="350">
        <v>1</v>
      </c>
      <c r="AA59" s="350">
        <v>3</v>
      </c>
      <c r="AB59" s="350">
        <v>2</v>
      </c>
      <c r="AC59" s="350">
        <v>5</v>
      </c>
      <c r="AD59" s="350">
        <v>1</v>
      </c>
      <c r="AE59" s="350">
        <v>1</v>
      </c>
      <c r="AF59" s="350">
        <v>1</v>
      </c>
      <c r="AG59" s="350">
        <v>0</v>
      </c>
      <c r="AH59" s="350">
        <v>0</v>
      </c>
      <c r="AI59" s="350">
        <v>0</v>
      </c>
      <c r="AJ59" s="350">
        <v>1</v>
      </c>
      <c r="AK59" s="350">
        <v>2</v>
      </c>
      <c r="AL59" s="350">
        <v>0</v>
      </c>
      <c r="AM59" s="350">
        <v>4</v>
      </c>
      <c r="AN59" s="350">
        <v>0</v>
      </c>
      <c r="AO59" s="350">
        <v>1</v>
      </c>
      <c r="AP59" s="350">
        <v>1</v>
      </c>
      <c r="AQ59" s="350">
        <v>10</v>
      </c>
      <c r="AR59" s="350">
        <v>0</v>
      </c>
      <c r="AS59" s="350">
        <v>2</v>
      </c>
      <c r="AT59" s="350">
        <v>1</v>
      </c>
      <c r="AV59" s="351">
        <f t="shared" si="7"/>
        <v>0</v>
      </c>
      <c r="AW59" s="351">
        <f t="shared" si="8"/>
        <v>0</v>
      </c>
      <c r="AX59" s="351">
        <f t="shared" si="9"/>
        <v>6</v>
      </c>
      <c r="AY59" s="351">
        <f t="shared" si="10"/>
        <v>7</v>
      </c>
      <c r="AZ59" s="351">
        <f t="shared" si="11"/>
        <v>26</v>
      </c>
      <c r="BA59" s="351">
        <f t="shared" si="12"/>
        <v>3</v>
      </c>
      <c r="BB59" s="351">
        <f t="shared" si="13"/>
        <v>3</v>
      </c>
      <c r="BC59" s="351">
        <f t="shared" si="14"/>
        <v>6</v>
      </c>
      <c r="BD59" s="351">
        <f t="shared" si="15"/>
        <v>13</v>
      </c>
      <c r="BE59" s="45">
        <f t="shared" si="16"/>
        <v>64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+Jul!C60</f>
        <v>NUTRICIÓN</v>
      </c>
      <c r="D60" s="350">
        <v>0</v>
      </c>
      <c r="E60" s="350">
        <v>0</v>
      </c>
      <c r="F60" s="350">
        <v>0</v>
      </c>
      <c r="G60" s="350">
        <v>20</v>
      </c>
      <c r="H60" s="350">
        <v>1</v>
      </c>
      <c r="I60" s="350">
        <v>3</v>
      </c>
      <c r="J60" s="350">
        <v>1</v>
      </c>
      <c r="K60" s="350">
        <v>2</v>
      </c>
      <c r="L60" s="350">
        <v>0</v>
      </c>
      <c r="M60" s="350">
        <v>3</v>
      </c>
      <c r="N60" s="350">
        <v>3</v>
      </c>
      <c r="O60" s="350">
        <v>2</v>
      </c>
      <c r="P60" s="350">
        <v>12</v>
      </c>
      <c r="Q60" s="350">
        <v>3</v>
      </c>
      <c r="R60" s="350">
        <v>2</v>
      </c>
      <c r="S60" s="350">
        <v>1</v>
      </c>
      <c r="T60" s="350">
        <v>3</v>
      </c>
      <c r="U60" s="350">
        <v>0</v>
      </c>
      <c r="V60" s="350">
        <v>2</v>
      </c>
      <c r="W60" s="350">
        <v>2</v>
      </c>
      <c r="X60" s="350">
        <v>3</v>
      </c>
      <c r="Y60" s="350">
        <v>12</v>
      </c>
      <c r="Z60" s="350">
        <v>1</v>
      </c>
      <c r="AA60" s="350">
        <v>3</v>
      </c>
      <c r="AB60" s="350">
        <v>2</v>
      </c>
      <c r="AC60" s="350">
        <v>5</v>
      </c>
      <c r="AD60" s="350">
        <v>1</v>
      </c>
      <c r="AE60" s="350">
        <v>1</v>
      </c>
      <c r="AF60" s="350">
        <v>1</v>
      </c>
      <c r="AG60" s="350">
        <v>0</v>
      </c>
      <c r="AH60" s="350">
        <v>0</v>
      </c>
      <c r="AI60" s="350">
        <v>0</v>
      </c>
      <c r="AJ60" s="350">
        <v>1</v>
      </c>
      <c r="AK60" s="350">
        <v>2</v>
      </c>
      <c r="AL60" s="350">
        <v>0</v>
      </c>
      <c r="AM60" s="350">
        <v>4</v>
      </c>
      <c r="AN60" s="350">
        <v>0</v>
      </c>
      <c r="AO60" s="350">
        <v>1</v>
      </c>
      <c r="AP60" s="350">
        <v>1</v>
      </c>
      <c r="AQ60" s="350">
        <v>10</v>
      </c>
      <c r="AR60" s="350">
        <v>0</v>
      </c>
      <c r="AS60" s="350">
        <v>1</v>
      </c>
      <c r="AT60" s="350">
        <v>1</v>
      </c>
      <c r="AV60" s="351">
        <f t="shared" si="7"/>
        <v>0</v>
      </c>
      <c r="AW60" s="351">
        <f t="shared" si="8"/>
        <v>0</v>
      </c>
      <c r="AX60" s="351">
        <f t="shared" si="9"/>
        <v>6</v>
      </c>
      <c r="AY60" s="351">
        <f t="shared" si="10"/>
        <v>7</v>
      </c>
      <c r="AZ60" s="351">
        <f t="shared" si="11"/>
        <v>26</v>
      </c>
      <c r="BA60" s="351">
        <f t="shared" si="12"/>
        <v>3</v>
      </c>
      <c r="BB60" s="351">
        <f t="shared" si="13"/>
        <v>3</v>
      </c>
      <c r="BC60" s="351">
        <f t="shared" si="14"/>
        <v>6</v>
      </c>
      <c r="BD60" s="351">
        <f t="shared" si="15"/>
        <v>12</v>
      </c>
      <c r="BE60" s="45">
        <f t="shared" si="16"/>
        <v>63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15</v>
      </c>
      <c r="H61" s="350">
        <v>0</v>
      </c>
      <c r="I61" s="350">
        <v>1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1</v>
      </c>
      <c r="Q61" s="350">
        <v>1</v>
      </c>
      <c r="R61" s="350">
        <v>0</v>
      </c>
      <c r="S61" s="350">
        <v>0</v>
      </c>
      <c r="T61" s="350">
        <v>2</v>
      </c>
      <c r="U61" s="350">
        <v>0</v>
      </c>
      <c r="V61" s="350">
        <v>1</v>
      </c>
      <c r="W61" s="350">
        <v>0</v>
      </c>
      <c r="X61" s="350">
        <v>0</v>
      </c>
      <c r="Y61" s="350">
        <v>0</v>
      </c>
      <c r="Z61" s="350">
        <v>0</v>
      </c>
      <c r="AA61" s="350">
        <v>0</v>
      </c>
      <c r="AB61" s="350">
        <v>0</v>
      </c>
      <c r="AC61" s="350">
        <v>0</v>
      </c>
      <c r="AD61" s="350">
        <v>0</v>
      </c>
      <c r="AE61" s="350">
        <v>0</v>
      </c>
      <c r="AF61" s="350">
        <v>0</v>
      </c>
      <c r="AG61" s="350">
        <v>1</v>
      </c>
      <c r="AH61" s="350">
        <v>1</v>
      </c>
      <c r="AI61" s="350">
        <v>0</v>
      </c>
      <c r="AJ61" s="350">
        <v>0</v>
      </c>
      <c r="AK61" s="350">
        <v>0</v>
      </c>
      <c r="AL61" s="350">
        <v>0</v>
      </c>
      <c r="AM61" s="350">
        <v>3</v>
      </c>
      <c r="AN61" s="350">
        <v>0</v>
      </c>
      <c r="AO61" s="350">
        <v>0</v>
      </c>
      <c r="AP61" s="350">
        <v>1</v>
      </c>
      <c r="AQ61" s="350">
        <v>1</v>
      </c>
      <c r="AR61" s="350">
        <v>0</v>
      </c>
      <c r="AS61" s="350">
        <v>0</v>
      </c>
      <c r="AT61" s="350">
        <v>0</v>
      </c>
      <c r="AV61" s="351">
        <f t="shared" si="7"/>
        <v>0</v>
      </c>
      <c r="AW61" s="351">
        <f t="shared" si="8"/>
        <v>0</v>
      </c>
      <c r="AX61" s="351">
        <f t="shared" si="9"/>
        <v>1</v>
      </c>
      <c r="AY61" s="351">
        <f t="shared" si="10"/>
        <v>3</v>
      </c>
      <c r="AZ61" s="351">
        <f t="shared" si="11"/>
        <v>0</v>
      </c>
      <c r="BA61" s="351">
        <f t="shared" si="12"/>
        <v>2</v>
      </c>
      <c r="BB61" s="351">
        <f t="shared" si="13"/>
        <v>2</v>
      </c>
      <c r="BC61" s="351">
        <f t="shared" si="14"/>
        <v>4</v>
      </c>
      <c r="BD61" s="351">
        <f t="shared" si="15"/>
        <v>1</v>
      </c>
      <c r="BE61" s="45">
        <f t="shared" si="16"/>
        <v>13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+Jul!C62</f>
        <v>NUTRICIÓN</v>
      </c>
      <c r="D62" s="350">
        <v>0</v>
      </c>
      <c r="E62" s="350">
        <v>0</v>
      </c>
      <c r="F62" s="350">
        <v>0</v>
      </c>
      <c r="G62" s="350">
        <v>13</v>
      </c>
      <c r="H62" s="350">
        <v>0</v>
      </c>
      <c r="I62" s="350">
        <v>1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1</v>
      </c>
      <c r="R62" s="350">
        <v>0</v>
      </c>
      <c r="S62" s="350">
        <v>0</v>
      </c>
      <c r="T62" s="350">
        <v>2</v>
      </c>
      <c r="U62" s="350">
        <v>0</v>
      </c>
      <c r="V62" s="350">
        <v>1</v>
      </c>
      <c r="W62" s="350">
        <v>0</v>
      </c>
      <c r="X62" s="350">
        <v>0</v>
      </c>
      <c r="Y62" s="350">
        <v>0</v>
      </c>
      <c r="Z62" s="350">
        <v>0</v>
      </c>
      <c r="AA62" s="350">
        <v>0</v>
      </c>
      <c r="AB62" s="350">
        <v>0</v>
      </c>
      <c r="AC62" s="350">
        <v>0</v>
      </c>
      <c r="AD62" s="350">
        <v>0</v>
      </c>
      <c r="AE62" s="350">
        <v>0</v>
      </c>
      <c r="AF62" s="350">
        <v>0</v>
      </c>
      <c r="AG62" s="350">
        <v>1</v>
      </c>
      <c r="AH62" s="350">
        <v>1</v>
      </c>
      <c r="AI62" s="350">
        <v>0</v>
      </c>
      <c r="AJ62" s="350">
        <v>0</v>
      </c>
      <c r="AK62" s="350">
        <v>0</v>
      </c>
      <c r="AL62" s="350">
        <v>0</v>
      </c>
      <c r="AM62" s="350">
        <v>3</v>
      </c>
      <c r="AN62" s="350">
        <v>0</v>
      </c>
      <c r="AO62" s="350">
        <v>0</v>
      </c>
      <c r="AP62" s="350">
        <v>1</v>
      </c>
      <c r="AQ62" s="350">
        <v>1</v>
      </c>
      <c r="AR62" s="350">
        <v>0</v>
      </c>
      <c r="AS62" s="350">
        <v>0</v>
      </c>
      <c r="AT62" s="350">
        <v>0</v>
      </c>
      <c r="AV62" s="351">
        <f t="shared" si="7"/>
        <v>0</v>
      </c>
      <c r="AW62" s="351">
        <f t="shared" si="8"/>
        <v>0</v>
      </c>
      <c r="AX62" s="351">
        <f t="shared" si="9"/>
        <v>1</v>
      </c>
      <c r="AY62" s="351">
        <f t="shared" si="10"/>
        <v>3</v>
      </c>
      <c r="AZ62" s="351">
        <f t="shared" si="11"/>
        <v>0</v>
      </c>
      <c r="BA62" s="351">
        <f t="shared" si="12"/>
        <v>2</v>
      </c>
      <c r="BB62" s="351">
        <f t="shared" si="13"/>
        <v>2</v>
      </c>
      <c r="BC62" s="351">
        <f t="shared" si="14"/>
        <v>4</v>
      </c>
      <c r="BD62" s="351">
        <f t="shared" si="15"/>
        <v>1</v>
      </c>
      <c r="BE62" s="45">
        <f t="shared" si="16"/>
        <v>13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1</v>
      </c>
      <c r="E63" s="350">
        <v>0</v>
      </c>
      <c r="F63" s="350">
        <v>0</v>
      </c>
      <c r="G63" s="350">
        <v>29</v>
      </c>
      <c r="H63" s="350">
        <v>1</v>
      </c>
      <c r="I63" s="350">
        <v>3</v>
      </c>
      <c r="J63" s="350">
        <v>3</v>
      </c>
      <c r="K63" s="350">
        <v>2</v>
      </c>
      <c r="L63" s="350">
        <v>0</v>
      </c>
      <c r="M63" s="350">
        <v>3</v>
      </c>
      <c r="N63" s="350">
        <v>3</v>
      </c>
      <c r="O63" s="350">
        <v>2</v>
      </c>
      <c r="P63" s="350">
        <v>13</v>
      </c>
      <c r="Q63" s="350">
        <v>4</v>
      </c>
      <c r="R63" s="350">
        <v>2</v>
      </c>
      <c r="S63" s="350">
        <v>1</v>
      </c>
      <c r="T63" s="350">
        <v>4</v>
      </c>
      <c r="U63" s="350">
        <v>0</v>
      </c>
      <c r="V63" s="350">
        <v>2</v>
      </c>
      <c r="W63" s="350">
        <v>2</v>
      </c>
      <c r="X63" s="350">
        <v>4</v>
      </c>
      <c r="Y63" s="350">
        <v>11</v>
      </c>
      <c r="Z63" s="350">
        <v>1</v>
      </c>
      <c r="AA63" s="350">
        <v>5</v>
      </c>
      <c r="AB63" s="350">
        <v>1</v>
      </c>
      <c r="AC63" s="350">
        <v>5</v>
      </c>
      <c r="AD63" s="350">
        <v>2</v>
      </c>
      <c r="AE63" s="350">
        <v>2</v>
      </c>
      <c r="AF63" s="350">
        <v>2</v>
      </c>
      <c r="AG63" s="350">
        <v>0</v>
      </c>
      <c r="AH63" s="350">
        <v>0</v>
      </c>
      <c r="AI63" s="350">
        <v>0</v>
      </c>
      <c r="AJ63" s="350">
        <v>1</v>
      </c>
      <c r="AK63" s="350">
        <v>2</v>
      </c>
      <c r="AL63" s="350">
        <v>0</v>
      </c>
      <c r="AM63" s="350">
        <v>4</v>
      </c>
      <c r="AN63" s="350">
        <v>0</v>
      </c>
      <c r="AO63" s="350">
        <v>2</v>
      </c>
      <c r="AP63" s="350">
        <v>1</v>
      </c>
      <c r="AQ63" s="350">
        <v>11</v>
      </c>
      <c r="AR63" s="350">
        <v>1</v>
      </c>
      <c r="AS63" s="350">
        <v>2</v>
      </c>
      <c r="AT63" s="350">
        <v>2</v>
      </c>
      <c r="AV63" s="351">
        <f t="shared" si="7"/>
        <v>1</v>
      </c>
      <c r="AW63" s="351">
        <f t="shared" si="8"/>
        <v>0</v>
      </c>
      <c r="AX63" s="351">
        <f t="shared" si="9"/>
        <v>7</v>
      </c>
      <c r="AY63" s="351">
        <f t="shared" si="10"/>
        <v>8</v>
      </c>
      <c r="AZ63" s="351">
        <f t="shared" si="11"/>
        <v>27</v>
      </c>
      <c r="BA63" s="351">
        <f t="shared" si="12"/>
        <v>6</v>
      </c>
      <c r="BB63" s="351">
        <f t="shared" si="13"/>
        <v>6</v>
      </c>
      <c r="BC63" s="351">
        <f t="shared" si="14"/>
        <v>7</v>
      </c>
      <c r="BD63" s="351">
        <f t="shared" si="15"/>
        <v>16</v>
      </c>
      <c r="BE63" s="45">
        <f t="shared" si="16"/>
        <v>78</v>
      </c>
    </row>
    <row r="64" spans="1:57" x14ac:dyDescent="0.25">
      <c r="A64" s="340">
        <f>METAS!A62</f>
        <v>59</v>
      </c>
      <c r="B64" s="348">
        <f>METAS!B62</f>
        <v>0</v>
      </c>
      <c r="C64" s="349">
        <f>+Jul!C64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7"/>
        <v>0</v>
      </c>
      <c r="AW64" s="351">
        <f t="shared" si="8"/>
        <v>0</v>
      </c>
      <c r="AX64" s="351">
        <f t="shared" si="9"/>
        <v>0</v>
      </c>
      <c r="AY64" s="351">
        <f t="shared" si="10"/>
        <v>0</v>
      </c>
      <c r="AZ64" s="351">
        <f t="shared" si="11"/>
        <v>0</v>
      </c>
      <c r="BA64" s="351">
        <f t="shared" si="12"/>
        <v>0</v>
      </c>
      <c r="BB64" s="351">
        <f t="shared" si="13"/>
        <v>0</v>
      </c>
      <c r="BC64" s="351">
        <f t="shared" si="14"/>
        <v>0</v>
      </c>
      <c r="BD64" s="351">
        <f t="shared" si="15"/>
        <v>0</v>
      </c>
      <c r="BE64" s="45">
        <f t="shared" si="16"/>
        <v>0</v>
      </c>
    </row>
  </sheetData>
  <sheetProtection selectLockedCells="1"/>
  <conditionalFormatting sqref="A3:AT3">
    <cfRule type="expression" dxfId="3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I64"/>
  <sheetViews>
    <sheetView showGridLines="0" zoomScale="80" zoomScaleNormal="80" workbookViewId="0">
      <pane xSplit="3" ySplit="3" topLeftCell="D4" activePane="bottomRight" state="frozen"/>
      <selection activeCell="BE12" sqref="BE12"/>
      <selection pane="topRight" activeCell="BE12" sqref="BE12"/>
      <selection pane="bottomLeft" activeCell="BE12" sqref="BE12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1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+Ago!C4</f>
        <v>DIT</v>
      </c>
      <c r="D4" s="344">
        <v>0</v>
      </c>
      <c r="E4" s="344">
        <v>0</v>
      </c>
      <c r="F4" s="344">
        <v>0</v>
      </c>
      <c r="G4" s="344">
        <v>0</v>
      </c>
      <c r="H4" s="344">
        <v>0</v>
      </c>
      <c r="I4" s="344">
        <v>0</v>
      </c>
      <c r="J4" s="344">
        <v>0</v>
      </c>
      <c r="K4" s="344">
        <v>0</v>
      </c>
      <c r="L4" s="344">
        <v>0</v>
      </c>
      <c r="M4" s="344">
        <v>0</v>
      </c>
      <c r="N4" s="344">
        <v>0</v>
      </c>
      <c r="O4" s="344">
        <v>1</v>
      </c>
      <c r="P4" s="344">
        <v>0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0</v>
      </c>
      <c r="Y4" s="344">
        <v>1</v>
      </c>
      <c r="Z4" s="344">
        <v>0</v>
      </c>
      <c r="AA4" s="344">
        <v>1</v>
      </c>
      <c r="AB4" s="344">
        <v>2</v>
      </c>
      <c r="AC4" s="344">
        <v>0</v>
      </c>
      <c r="AD4" s="344">
        <v>1</v>
      </c>
      <c r="AE4" s="344">
        <v>0</v>
      </c>
      <c r="AF4" s="344">
        <v>0</v>
      </c>
      <c r="AG4" s="344">
        <v>0</v>
      </c>
      <c r="AH4" s="344">
        <v>0</v>
      </c>
      <c r="AI4" s="344">
        <v>0</v>
      </c>
      <c r="AJ4" s="344">
        <v>1</v>
      </c>
      <c r="AK4" s="344">
        <v>0</v>
      </c>
      <c r="AL4" s="344">
        <v>0</v>
      </c>
      <c r="AM4" s="344">
        <v>0</v>
      </c>
      <c r="AN4" s="344">
        <v>0</v>
      </c>
      <c r="AO4" s="344">
        <v>0</v>
      </c>
      <c r="AP4" s="344">
        <v>0</v>
      </c>
      <c r="AQ4" s="344">
        <v>2</v>
      </c>
      <c r="AR4" s="344">
        <v>0</v>
      </c>
      <c r="AS4" s="344">
        <v>0</v>
      </c>
      <c r="AT4" s="344">
        <v>1</v>
      </c>
      <c r="AV4" s="29">
        <f t="shared" ref="AV4" si="0">SUM(D4)</f>
        <v>0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4</v>
      </c>
      <c r="BA4" s="29">
        <f t="shared" ref="BA4" si="4">+SUM(AD4:AH4)</f>
        <v>1</v>
      </c>
      <c r="BB4" s="29">
        <f>+SUM(AD4:AI4)</f>
        <v>1</v>
      </c>
      <c r="BC4" s="29">
        <f t="shared" ref="BC4" si="5">+SUM(AM4:AP4)</f>
        <v>0</v>
      </c>
      <c r="BD4" s="29">
        <f t="shared" ref="BD4" si="6">+SUM(AQ4:AT4)</f>
        <v>3</v>
      </c>
      <c r="BE4" s="45">
        <f>SUM(AV4:BD4)</f>
        <v>9</v>
      </c>
      <c r="BF4" s="379">
        <f>SUM(AV4:BE4)</f>
        <v>18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+Ago!C5</f>
        <v>DIT</v>
      </c>
      <c r="D5" s="344">
        <v>1</v>
      </c>
      <c r="E5" s="344">
        <v>0</v>
      </c>
      <c r="F5" s="344">
        <v>0</v>
      </c>
      <c r="G5" s="344">
        <v>2</v>
      </c>
      <c r="H5" s="344">
        <v>0</v>
      </c>
      <c r="I5" s="344">
        <v>0</v>
      </c>
      <c r="J5" s="344">
        <v>0</v>
      </c>
      <c r="K5" s="344">
        <v>0</v>
      </c>
      <c r="L5" s="344">
        <v>0</v>
      </c>
      <c r="M5" s="344">
        <v>0</v>
      </c>
      <c r="N5" s="344">
        <v>0</v>
      </c>
      <c r="O5" s="344">
        <v>0</v>
      </c>
      <c r="P5" s="344">
        <v>1</v>
      </c>
      <c r="Q5" s="344">
        <v>1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0</v>
      </c>
      <c r="Y5" s="344">
        <v>1</v>
      </c>
      <c r="Z5" s="344">
        <v>0</v>
      </c>
      <c r="AA5" s="344">
        <v>1</v>
      </c>
      <c r="AB5" s="344">
        <v>2</v>
      </c>
      <c r="AC5" s="344">
        <v>0</v>
      </c>
      <c r="AD5" s="344">
        <v>1</v>
      </c>
      <c r="AE5" s="344">
        <v>0</v>
      </c>
      <c r="AF5" s="344">
        <v>0</v>
      </c>
      <c r="AG5" s="344">
        <v>0</v>
      </c>
      <c r="AH5" s="344">
        <v>0</v>
      </c>
      <c r="AI5" s="344">
        <v>0</v>
      </c>
      <c r="AJ5" s="344">
        <v>0</v>
      </c>
      <c r="AK5" s="344">
        <v>0</v>
      </c>
      <c r="AL5" s="344">
        <v>0</v>
      </c>
      <c r="AM5" s="344">
        <v>0</v>
      </c>
      <c r="AN5" s="344">
        <v>0</v>
      </c>
      <c r="AO5" s="344">
        <v>0</v>
      </c>
      <c r="AP5" s="344">
        <v>0</v>
      </c>
      <c r="AQ5" s="344">
        <v>1</v>
      </c>
      <c r="AR5" s="344">
        <v>0</v>
      </c>
      <c r="AS5" s="344">
        <v>0</v>
      </c>
      <c r="AT5" s="344">
        <v>1</v>
      </c>
      <c r="AV5" s="29">
        <f t="shared" ref="AV5:AV64" si="7">SUM(D5)</f>
        <v>1</v>
      </c>
      <c r="AW5" s="29">
        <f t="shared" ref="AW5:AW64" si="8">+E5+F5</f>
        <v>0</v>
      </c>
      <c r="AX5" s="29">
        <f t="shared" ref="AX5:AX64" si="9">+SUM(Q5:S5)</f>
        <v>1</v>
      </c>
      <c r="AY5" s="29">
        <f t="shared" ref="AY5:AY64" si="10">+SUM(T5:W5)</f>
        <v>0</v>
      </c>
      <c r="AZ5" s="29">
        <f t="shared" ref="AZ5:AZ64" si="11">+SUM(X5:AC5)</f>
        <v>4</v>
      </c>
      <c r="BA5" s="29">
        <f t="shared" ref="BA5:BA64" si="12">+SUM(AD5:AH5)</f>
        <v>1</v>
      </c>
      <c r="BB5" s="29">
        <f t="shared" ref="BB5:BB64" si="13">+SUM(AD5:AI5)</f>
        <v>1</v>
      </c>
      <c r="BC5" s="29">
        <f t="shared" ref="BC5:BC64" si="14">+SUM(AM5:AP5)</f>
        <v>0</v>
      </c>
      <c r="BD5" s="29">
        <f t="shared" ref="BD5:BD64" si="15">+SUM(AQ5:AT5)</f>
        <v>2</v>
      </c>
      <c r="BE5" s="45">
        <f t="shared" ref="BE5:BE64" si="16">SUM(AV5:BD5)</f>
        <v>10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+Ago!C6</f>
        <v>DIT</v>
      </c>
      <c r="D6" s="344">
        <v>1</v>
      </c>
      <c r="E6" s="344">
        <v>0</v>
      </c>
      <c r="F6" s="344">
        <v>0</v>
      </c>
      <c r="G6" s="344">
        <v>14</v>
      </c>
      <c r="H6" s="344">
        <v>3</v>
      </c>
      <c r="I6" s="344">
        <v>2</v>
      </c>
      <c r="J6" s="344">
        <v>3</v>
      </c>
      <c r="K6" s="344">
        <v>4</v>
      </c>
      <c r="L6" s="344">
        <v>0</v>
      </c>
      <c r="M6" s="344">
        <v>3</v>
      </c>
      <c r="N6" s="344">
        <v>3</v>
      </c>
      <c r="O6" s="344">
        <v>6</v>
      </c>
      <c r="P6" s="344">
        <v>12</v>
      </c>
      <c r="Q6" s="344">
        <v>1</v>
      </c>
      <c r="R6" s="344">
        <v>0</v>
      </c>
      <c r="S6" s="344">
        <v>3</v>
      </c>
      <c r="T6" s="344">
        <v>1</v>
      </c>
      <c r="U6" s="344">
        <v>0</v>
      </c>
      <c r="V6" s="344">
        <v>2</v>
      </c>
      <c r="W6" s="344">
        <v>0</v>
      </c>
      <c r="X6" s="344">
        <v>4</v>
      </c>
      <c r="Y6" s="344">
        <v>21</v>
      </c>
      <c r="Z6" s="344">
        <v>0</v>
      </c>
      <c r="AA6" s="344">
        <v>4</v>
      </c>
      <c r="AB6" s="344">
        <v>1</v>
      </c>
      <c r="AC6" s="344">
        <v>0</v>
      </c>
      <c r="AD6" s="344">
        <v>2</v>
      </c>
      <c r="AE6" s="344">
        <v>0</v>
      </c>
      <c r="AF6" s="344">
        <v>1</v>
      </c>
      <c r="AG6" s="344">
        <v>1</v>
      </c>
      <c r="AH6" s="344">
        <v>1</v>
      </c>
      <c r="AI6" s="344">
        <v>0</v>
      </c>
      <c r="AJ6" s="344">
        <v>10</v>
      </c>
      <c r="AK6" s="344">
        <v>0</v>
      </c>
      <c r="AL6" s="344">
        <v>0</v>
      </c>
      <c r="AM6" s="344">
        <v>4</v>
      </c>
      <c r="AN6" s="344">
        <v>0</v>
      </c>
      <c r="AO6" s="344">
        <v>1</v>
      </c>
      <c r="AP6" s="344">
        <v>0</v>
      </c>
      <c r="AQ6" s="344">
        <v>1</v>
      </c>
      <c r="AR6" s="344">
        <v>0</v>
      </c>
      <c r="AS6" s="344">
        <v>1</v>
      </c>
      <c r="AT6" s="344">
        <v>0</v>
      </c>
      <c r="AV6" s="29">
        <f t="shared" si="7"/>
        <v>1</v>
      </c>
      <c r="AW6" s="29">
        <f t="shared" si="8"/>
        <v>0</v>
      </c>
      <c r="AX6" s="29">
        <f t="shared" si="9"/>
        <v>4</v>
      </c>
      <c r="AY6" s="29">
        <f t="shared" si="10"/>
        <v>3</v>
      </c>
      <c r="AZ6" s="29">
        <f t="shared" si="11"/>
        <v>30</v>
      </c>
      <c r="BA6" s="29">
        <f t="shared" si="12"/>
        <v>5</v>
      </c>
      <c r="BB6" s="29">
        <f t="shared" si="13"/>
        <v>5</v>
      </c>
      <c r="BC6" s="29">
        <f t="shared" si="14"/>
        <v>5</v>
      </c>
      <c r="BD6" s="29">
        <f t="shared" si="15"/>
        <v>2</v>
      </c>
      <c r="BE6" s="45">
        <f t="shared" si="16"/>
        <v>55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+Ago!C7</f>
        <v>DIT</v>
      </c>
      <c r="D7" s="344">
        <v>0</v>
      </c>
      <c r="E7" s="344">
        <v>0</v>
      </c>
      <c r="F7" s="344">
        <v>0</v>
      </c>
      <c r="G7" s="344">
        <v>19</v>
      </c>
      <c r="H7" s="344">
        <v>1</v>
      </c>
      <c r="I7" s="344">
        <v>0</v>
      </c>
      <c r="J7" s="344">
        <v>1</v>
      </c>
      <c r="K7" s="344">
        <v>0</v>
      </c>
      <c r="L7" s="344">
        <v>0</v>
      </c>
      <c r="M7" s="344">
        <v>1</v>
      </c>
      <c r="N7" s="344">
        <v>0</v>
      </c>
      <c r="O7" s="344">
        <v>1</v>
      </c>
      <c r="P7" s="344">
        <v>12</v>
      </c>
      <c r="Q7" s="344">
        <v>2</v>
      </c>
      <c r="R7" s="344">
        <v>2</v>
      </c>
      <c r="S7" s="344">
        <v>0</v>
      </c>
      <c r="T7" s="344">
        <v>4</v>
      </c>
      <c r="U7" s="344">
        <v>1</v>
      </c>
      <c r="V7" s="344">
        <v>0</v>
      </c>
      <c r="W7" s="344">
        <v>0</v>
      </c>
      <c r="X7" s="344">
        <v>2</v>
      </c>
      <c r="Y7" s="344">
        <v>14</v>
      </c>
      <c r="Z7" s="344">
        <v>2</v>
      </c>
      <c r="AA7" s="344">
        <v>3</v>
      </c>
      <c r="AB7" s="344">
        <v>1</v>
      </c>
      <c r="AC7" s="344">
        <v>1</v>
      </c>
      <c r="AD7" s="344">
        <v>6</v>
      </c>
      <c r="AE7" s="344">
        <v>0</v>
      </c>
      <c r="AF7" s="344">
        <v>4</v>
      </c>
      <c r="AG7" s="344">
        <v>1</v>
      </c>
      <c r="AH7" s="344">
        <v>2</v>
      </c>
      <c r="AI7" s="344">
        <v>0</v>
      </c>
      <c r="AJ7" s="344">
        <v>4</v>
      </c>
      <c r="AK7" s="344">
        <v>0</v>
      </c>
      <c r="AL7" s="344">
        <v>0</v>
      </c>
      <c r="AM7" s="344">
        <v>1</v>
      </c>
      <c r="AN7" s="344">
        <v>0</v>
      </c>
      <c r="AO7" s="344">
        <v>4</v>
      </c>
      <c r="AP7" s="344">
        <v>1</v>
      </c>
      <c r="AQ7" s="344">
        <v>5</v>
      </c>
      <c r="AR7" s="344">
        <v>0</v>
      </c>
      <c r="AS7" s="344">
        <v>1</v>
      </c>
      <c r="AT7" s="344">
        <v>1</v>
      </c>
      <c r="AV7" s="29">
        <f t="shared" si="7"/>
        <v>0</v>
      </c>
      <c r="AW7" s="29">
        <f t="shared" si="8"/>
        <v>0</v>
      </c>
      <c r="AX7" s="29">
        <f t="shared" si="9"/>
        <v>4</v>
      </c>
      <c r="AY7" s="29">
        <f t="shared" si="10"/>
        <v>5</v>
      </c>
      <c r="AZ7" s="29">
        <f t="shared" si="11"/>
        <v>23</v>
      </c>
      <c r="BA7" s="29">
        <f t="shared" si="12"/>
        <v>13</v>
      </c>
      <c r="BB7" s="29">
        <f t="shared" si="13"/>
        <v>13</v>
      </c>
      <c r="BC7" s="29">
        <f t="shared" si="14"/>
        <v>6</v>
      </c>
      <c r="BD7" s="29">
        <f t="shared" si="15"/>
        <v>7</v>
      </c>
      <c r="BE7" s="45">
        <f t="shared" si="16"/>
        <v>71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+Ago!C8</f>
        <v>DIT</v>
      </c>
      <c r="D8" s="344">
        <v>0</v>
      </c>
      <c r="E8" s="344">
        <v>0</v>
      </c>
      <c r="F8" s="344">
        <v>0</v>
      </c>
      <c r="G8" s="344">
        <v>16</v>
      </c>
      <c r="H8" s="344">
        <v>1</v>
      </c>
      <c r="I8" s="344">
        <v>1</v>
      </c>
      <c r="J8" s="344">
        <v>2</v>
      </c>
      <c r="K8" s="344">
        <v>3</v>
      </c>
      <c r="L8" s="344">
        <v>0</v>
      </c>
      <c r="M8" s="344">
        <v>0</v>
      </c>
      <c r="N8" s="344">
        <v>0</v>
      </c>
      <c r="O8" s="344">
        <v>2</v>
      </c>
      <c r="P8" s="344">
        <v>6</v>
      </c>
      <c r="Q8" s="344">
        <v>4</v>
      </c>
      <c r="R8" s="344">
        <v>1</v>
      </c>
      <c r="S8" s="344">
        <v>2</v>
      </c>
      <c r="T8" s="344">
        <v>1</v>
      </c>
      <c r="U8" s="344">
        <v>1</v>
      </c>
      <c r="V8" s="344">
        <v>0</v>
      </c>
      <c r="W8" s="344">
        <v>0</v>
      </c>
      <c r="X8" s="344">
        <v>1</v>
      </c>
      <c r="Y8" s="344">
        <v>8</v>
      </c>
      <c r="Z8" s="344">
        <v>3</v>
      </c>
      <c r="AA8" s="344">
        <v>7</v>
      </c>
      <c r="AB8" s="344">
        <v>1</v>
      </c>
      <c r="AC8" s="344">
        <v>0</v>
      </c>
      <c r="AD8" s="344">
        <v>6</v>
      </c>
      <c r="AE8" s="344">
        <v>1</v>
      </c>
      <c r="AF8" s="344">
        <v>1</v>
      </c>
      <c r="AG8" s="344">
        <v>0</v>
      </c>
      <c r="AH8" s="344">
        <v>0</v>
      </c>
      <c r="AI8" s="344">
        <v>0</v>
      </c>
      <c r="AJ8" s="344">
        <v>4</v>
      </c>
      <c r="AK8" s="344">
        <v>0</v>
      </c>
      <c r="AL8" s="344">
        <v>0</v>
      </c>
      <c r="AM8" s="344">
        <v>6</v>
      </c>
      <c r="AN8" s="344">
        <v>0</v>
      </c>
      <c r="AO8" s="344">
        <v>4</v>
      </c>
      <c r="AP8" s="344">
        <v>0</v>
      </c>
      <c r="AQ8" s="344">
        <v>4</v>
      </c>
      <c r="AR8" s="344">
        <v>0</v>
      </c>
      <c r="AS8" s="344">
        <v>0</v>
      </c>
      <c r="AT8" s="344">
        <v>0</v>
      </c>
      <c r="AV8" s="29">
        <f t="shared" si="7"/>
        <v>0</v>
      </c>
      <c r="AW8" s="29">
        <f t="shared" si="8"/>
        <v>0</v>
      </c>
      <c r="AX8" s="29">
        <f t="shared" si="9"/>
        <v>7</v>
      </c>
      <c r="AY8" s="29">
        <f t="shared" si="10"/>
        <v>2</v>
      </c>
      <c r="AZ8" s="29">
        <f t="shared" si="11"/>
        <v>20</v>
      </c>
      <c r="BA8" s="29">
        <f t="shared" si="12"/>
        <v>8</v>
      </c>
      <c r="BB8" s="29">
        <f t="shared" si="13"/>
        <v>8</v>
      </c>
      <c r="BC8" s="29">
        <f t="shared" si="14"/>
        <v>10</v>
      </c>
      <c r="BD8" s="29">
        <f t="shared" si="15"/>
        <v>4</v>
      </c>
      <c r="BE8" s="45">
        <f t="shared" si="16"/>
        <v>59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+Ago!C9</f>
        <v>DIT</v>
      </c>
      <c r="D9" s="344">
        <v>0</v>
      </c>
      <c r="E9" s="344">
        <v>0</v>
      </c>
      <c r="F9" s="344">
        <v>0</v>
      </c>
      <c r="G9" s="344">
        <v>9</v>
      </c>
      <c r="H9" s="344">
        <v>1</v>
      </c>
      <c r="I9" s="344">
        <v>0</v>
      </c>
      <c r="J9" s="344">
        <v>1</v>
      </c>
      <c r="K9" s="344">
        <v>8</v>
      </c>
      <c r="L9" s="344">
        <v>0</v>
      </c>
      <c r="M9" s="344">
        <v>0</v>
      </c>
      <c r="N9" s="344">
        <v>0</v>
      </c>
      <c r="O9" s="344">
        <v>1</v>
      </c>
      <c r="P9" s="344">
        <v>5</v>
      </c>
      <c r="Q9" s="344">
        <v>3</v>
      </c>
      <c r="R9" s="344">
        <v>2</v>
      </c>
      <c r="S9" s="344">
        <v>2</v>
      </c>
      <c r="T9" s="344">
        <v>3</v>
      </c>
      <c r="U9" s="344">
        <v>0</v>
      </c>
      <c r="V9" s="344">
        <v>0</v>
      </c>
      <c r="W9" s="344">
        <v>1</v>
      </c>
      <c r="X9" s="344">
        <v>3</v>
      </c>
      <c r="Y9" s="344">
        <v>7</v>
      </c>
      <c r="Z9" s="344">
        <v>1</v>
      </c>
      <c r="AA9" s="344">
        <v>1</v>
      </c>
      <c r="AB9" s="344">
        <v>1</v>
      </c>
      <c r="AC9" s="344">
        <v>2</v>
      </c>
      <c r="AD9" s="344">
        <v>4</v>
      </c>
      <c r="AE9" s="344">
        <v>0</v>
      </c>
      <c r="AF9" s="344">
        <v>1</v>
      </c>
      <c r="AG9" s="344">
        <v>1</v>
      </c>
      <c r="AH9" s="344">
        <v>1</v>
      </c>
      <c r="AI9" s="344">
        <v>0</v>
      </c>
      <c r="AJ9" s="344">
        <v>2</v>
      </c>
      <c r="AK9" s="344">
        <v>1</v>
      </c>
      <c r="AL9" s="344">
        <v>0</v>
      </c>
      <c r="AM9" s="344">
        <v>5</v>
      </c>
      <c r="AN9" s="344">
        <v>1</v>
      </c>
      <c r="AO9" s="344">
        <v>1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V9" s="29">
        <f t="shared" si="7"/>
        <v>0</v>
      </c>
      <c r="AW9" s="29">
        <f t="shared" si="8"/>
        <v>0</v>
      </c>
      <c r="AX9" s="29">
        <f t="shared" si="9"/>
        <v>7</v>
      </c>
      <c r="AY9" s="29">
        <f t="shared" si="10"/>
        <v>4</v>
      </c>
      <c r="AZ9" s="29">
        <f t="shared" si="11"/>
        <v>15</v>
      </c>
      <c r="BA9" s="29">
        <f t="shared" si="12"/>
        <v>7</v>
      </c>
      <c r="BB9" s="29">
        <f t="shared" si="13"/>
        <v>7</v>
      </c>
      <c r="BC9" s="29">
        <f t="shared" si="14"/>
        <v>7</v>
      </c>
      <c r="BD9" s="29">
        <f t="shared" si="15"/>
        <v>0</v>
      </c>
      <c r="BE9" s="45">
        <f t="shared" si="16"/>
        <v>47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+Ago!C10</f>
        <v>DIT</v>
      </c>
      <c r="D10" s="344">
        <v>0</v>
      </c>
      <c r="E10" s="344">
        <v>0</v>
      </c>
      <c r="F10" s="344">
        <v>0</v>
      </c>
      <c r="G10" s="344">
        <v>44</v>
      </c>
      <c r="H10" s="344">
        <v>3</v>
      </c>
      <c r="I10" s="344">
        <v>1</v>
      </c>
      <c r="J10" s="344">
        <v>4</v>
      </c>
      <c r="K10" s="344">
        <v>11</v>
      </c>
      <c r="L10" s="344">
        <v>0</v>
      </c>
      <c r="M10" s="344">
        <v>1</v>
      </c>
      <c r="N10" s="344">
        <v>0</v>
      </c>
      <c r="O10" s="344">
        <v>4</v>
      </c>
      <c r="P10" s="344">
        <v>23</v>
      </c>
      <c r="Q10" s="344">
        <v>9</v>
      </c>
      <c r="R10" s="344">
        <v>5</v>
      </c>
      <c r="S10" s="344">
        <v>4</v>
      </c>
      <c r="T10" s="344">
        <v>8</v>
      </c>
      <c r="U10" s="344">
        <v>2</v>
      </c>
      <c r="V10" s="344">
        <v>0</v>
      </c>
      <c r="W10" s="344">
        <v>1</v>
      </c>
      <c r="X10" s="344">
        <v>6</v>
      </c>
      <c r="Y10" s="344">
        <v>29</v>
      </c>
      <c r="Z10" s="344">
        <v>6</v>
      </c>
      <c r="AA10" s="344">
        <v>11</v>
      </c>
      <c r="AB10" s="344">
        <v>3</v>
      </c>
      <c r="AC10" s="344">
        <v>3</v>
      </c>
      <c r="AD10" s="344">
        <v>16</v>
      </c>
      <c r="AE10" s="344">
        <v>1</v>
      </c>
      <c r="AF10" s="344">
        <v>6</v>
      </c>
      <c r="AG10" s="344">
        <v>2</v>
      </c>
      <c r="AH10" s="344">
        <v>3</v>
      </c>
      <c r="AI10" s="344">
        <v>0</v>
      </c>
      <c r="AJ10" s="344">
        <v>10</v>
      </c>
      <c r="AK10" s="344">
        <v>1</v>
      </c>
      <c r="AL10" s="344">
        <v>0</v>
      </c>
      <c r="AM10" s="344">
        <v>12</v>
      </c>
      <c r="AN10" s="344">
        <v>1</v>
      </c>
      <c r="AO10" s="344">
        <v>9</v>
      </c>
      <c r="AP10" s="344">
        <v>1</v>
      </c>
      <c r="AQ10" s="344">
        <v>9</v>
      </c>
      <c r="AR10" s="344">
        <v>0</v>
      </c>
      <c r="AS10" s="344">
        <v>1</v>
      </c>
      <c r="AT10" s="344">
        <v>1</v>
      </c>
      <c r="AV10" s="29">
        <f t="shared" si="7"/>
        <v>0</v>
      </c>
      <c r="AW10" s="29">
        <f t="shared" si="8"/>
        <v>0</v>
      </c>
      <c r="AX10" s="29">
        <f t="shared" si="9"/>
        <v>18</v>
      </c>
      <c r="AY10" s="29">
        <f t="shared" si="10"/>
        <v>11</v>
      </c>
      <c r="AZ10" s="29">
        <f t="shared" si="11"/>
        <v>58</v>
      </c>
      <c r="BA10" s="29">
        <f t="shared" si="12"/>
        <v>28</v>
      </c>
      <c r="BB10" s="29">
        <f t="shared" si="13"/>
        <v>28</v>
      </c>
      <c r="BC10" s="29">
        <f t="shared" si="14"/>
        <v>23</v>
      </c>
      <c r="BD10" s="29">
        <f t="shared" si="15"/>
        <v>11</v>
      </c>
      <c r="BE10" s="45">
        <f t="shared" si="16"/>
        <v>177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+Ago!C11</f>
        <v>DIT</v>
      </c>
      <c r="D11" s="344">
        <v>0</v>
      </c>
      <c r="E11" s="344">
        <v>0</v>
      </c>
      <c r="F11" s="344">
        <v>0</v>
      </c>
      <c r="G11" s="344">
        <v>24</v>
      </c>
      <c r="H11" s="344">
        <v>0</v>
      </c>
      <c r="I11" s="344">
        <v>0</v>
      </c>
      <c r="J11" s="344">
        <v>0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13</v>
      </c>
      <c r="Q11" s="344">
        <v>3</v>
      </c>
      <c r="R11" s="344">
        <v>2</v>
      </c>
      <c r="S11" s="344">
        <v>0</v>
      </c>
      <c r="T11" s="344">
        <v>2</v>
      </c>
      <c r="U11" s="344">
        <v>0</v>
      </c>
      <c r="V11" s="344">
        <v>0</v>
      </c>
      <c r="W11" s="344">
        <v>0</v>
      </c>
      <c r="X11" s="344">
        <v>0</v>
      </c>
      <c r="Y11" s="344">
        <v>6</v>
      </c>
      <c r="Z11" s="344">
        <v>0</v>
      </c>
      <c r="AA11" s="344">
        <v>0</v>
      </c>
      <c r="AB11" s="344">
        <v>0</v>
      </c>
      <c r="AC11" s="344">
        <v>1</v>
      </c>
      <c r="AD11" s="344">
        <v>0</v>
      </c>
      <c r="AE11" s="344">
        <v>0</v>
      </c>
      <c r="AF11" s="344">
        <v>1</v>
      </c>
      <c r="AG11" s="344">
        <v>0</v>
      </c>
      <c r="AH11" s="344">
        <v>0</v>
      </c>
      <c r="AI11" s="344">
        <v>0</v>
      </c>
      <c r="AJ11" s="344">
        <v>1</v>
      </c>
      <c r="AK11" s="344">
        <v>0</v>
      </c>
      <c r="AL11" s="344">
        <v>0</v>
      </c>
      <c r="AM11" s="344">
        <v>4</v>
      </c>
      <c r="AN11" s="344">
        <v>1</v>
      </c>
      <c r="AO11" s="344">
        <v>3</v>
      </c>
      <c r="AP11" s="344">
        <v>0</v>
      </c>
      <c r="AQ11" s="344">
        <v>2</v>
      </c>
      <c r="AR11" s="344">
        <v>0</v>
      </c>
      <c r="AS11" s="344">
        <v>0</v>
      </c>
      <c r="AT11" s="344">
        <v>2</v>
      </c>
      <c r="AV11" s="29">
        <f t="shared" si="7"/>
        <v>0</v>
      </c>
      <c r="AW11" s="29">
        <f t="shared" si="8"/>
        <v>0</v>
      </c>
      <c r="AX11" s="29">
        <f t="shared" si="9"/>
        <v>5</v>
      </c>
      <c r="AY11" s="29">
        <f t="shared" si="10"/>
        <v>2</v>
      </c>
      <c r="AZ11" s="29">
        <f t="shared" si="11"/>
        <v>7</v>
      </c>
      <c r="BA11" s="29">
        <f t="shared" si="12"/>
        <v>1</v>
      </c>
      <c r="BB11" s="29">
        <f t="shared" si="13"/>
        <v>1</v>
      </c>
      <c r="BC11" s="29">
        <f t="shared" si="14"/>
        <v>8</v>
      </c>
      <c r="BD11" s="29">
        <f t="shared" si="15"/>
        <v>4</v>
      </c>
      <c r="BE11" s="45">
        <f>SUM(AV11:BD11)</f>
        <v>28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+Ago!C12</f>
        <v>DIT</v>
      </c>
      <c r="D12" s="344">
        <v>0</v>
      </c>
      <c r="E12" s="344">
        <v>0</v>
      </c>
      <c r="F12" s="344">
        <v>0</v>
      </c>
      <c r="G12" s="344">
        <v>28</v>
      </c>
      <c r="H12" s="344">
        <v>0</v>
      </c>
      <c r="I12" s="344">
        <v>0</v>
      </c>
      <c r="J12" s="344">
        <v>0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11</v>
      </c>
      <c r="Q12" s="344">
        <v>4</v>
      </c>
      <c r="R12" s="344">
        <v>0</v>
      </c>
      <c r="S12" s="344">
        <v>2</v>
      </c>
      <c r="T12" s="344">
        <v>2</v>
      </c>
      <c r="U12" s="344">
        <v>0</v>
      </c>
      <c r="V12" s="344">
        <v>1</v>
      </c>
      <c r="W12" s="344">
        <v>0</v>
      </c>
      <c r="X12" s="344">
        <v>1</v>
      </c>
      <c r="Y12" s="344">
        <v>11</v>
      </c>
      <c r="Z12" s="344">
        <v>0</v>
      </c>
      <c r="AA12" s="344">
        <v>0</v>
      </c>
      <c r="AB12" s="344">
        <v>0</v>
      </c>
      <c r="AC12" s="344">
        <v>6</v>
      </c>
      <c r="AD12" s="344">
        <v>1</v>
      </c>
      <c r="AE12" s="344">
        <v>0</v>
      </c>
      <c r="AF12" s="344">
        <v>0</v>
      </c>
      <c r="AG12" s="344">
        <v>0</v>
      </c>
      <c r="AH12" s="344">
        <v>0</v>
      </c>
      <c r="AI12" s="344">
        <v>0</v>
      </c>
      <c r="AJ12" s="344">
        <v>10</v>
      </c>
      <c r="AK12" s="344">
        <v>1</v>
      </c>
      <c r="AL12" s="344">
        <v>0</v>
      </c>
      <c r="AM12" s="344">
        <v>9</v>
      </c>
      <c r="AN12" s="344">
        <v>0</v>
      </c>
      <c r="AO12" s="344">
        <v>4</v>
      </c>
      <c r="AP12" s="344">
        <v>0</v>
      </c>
      <c r="AQ12" s="344">
        <v>2</v>
      </c>
      <c r="AR12" s="344">
        <v>0</v>
      </c>
      <c r="AS12" s="344">
        <v>0</v>
      </c>
      <c r="AT12" s="344">
        <v>1</v>
      </c>
      <c r="AV12" s="29">
        <f t="shared" si="7"/>
        <v>0</v>
      </c>
      <c r="AW12" s="29">
        <f t="shared" si="8"/>
        <v>0</v>
      </c>
      <c r="AX12" s="29">
        <f t="shared" si="9"/>
        <v>6</v>
      </c>
      <c r="AY12" s="29">
        <f t="shared" si="10"/>
        <v>3</v>
      </c>
      <c r="AZ12" s="29">
        <f t="shared" si="11"/>
        <v>18</v>
      </c>
      <c r="BA12" s="29">
        <f t="shared" si="12"/>
        <v>1</v>
      </c>
      <c r="BB12" s="29">
        <f t="shared" si="13"/>
        <v>1</v>
      </c>
      <c r="BC12" s="29">
        <f t="shared" si="14"/>
        <v>13</v>
      </c>
      <c r="BD12" s="29">
        <f t="shared" si="15"/>
        <v>3</v>
      </c>
      <c r="BE12" s="45">
        <f t="shared" si="16"/>
        <v>45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+Ago!C13</f>
        <v>DIT</v>
      </c>
      <c r="D13" s="344">
        <v>0</v>
      </c>
      <c r="E13" s="344">
        <v>0</v>
      </c>
      <c r="F13" s="344">
        <v>0</v>
      </c>
      <c r="G13" s="344">
        <v>52</v>
      </c>
      <c r="H13" s="344">
        <v>0</v>
      </c>
      <c r="I13" s="344">
        <v>0</v>
      </c>
      <c r="J13" s="344">
        <v>0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24</v>
      </c>
      <c r="Q13" s="344">
        <v>7</v>
      </c>
      <c r="R13" s="344">
        <v>2</v>
      </c>
      <c r="S13" s="344">
        <v>2</v>
      </c>
      <c r="T13" s="344">
        <v>4</v>
      </c>
      <c r="U13" s="344">
        <v>0</v>
      </c>
      <c r="V13" s="344">
        <v>1</v>
      </c>
      <c r="W13" s="344">
        <v>0</v>
      </c>
      <c r="X13" s="344">
        <v>1</v>
      </c>
      <c r="Y13" s="344">
        <v>17</v>
      </c>
      <c r="Z13" s="344">
        <v>0</v>
      </c>
      <c r="AA13" s="344">
        <v>0</v>
      </c>
      <c r="AB13" s="344">
        <v>0</v>
      </c>
      <c r="AC13" s="344">
        <v>7</v>
      </c>
      <c r="AD13" s="344">
        <v>1</v>
      </c>
      <c r="AE13" s="344">
        <v>0</v>
      </c>
      <c r="AF13" s="344">
        <v>1</v>
      </c>
      <c r="AG13" s="344">
        <v>0</v>
      </c>
      <c r="AH13" s="344">
        <v>0</v>
      </c>
      <c r="AI13" s="344">
        <v>0</v>
      </c>
      <c r="AJ13" s="344">
        <v>11</v>
      </c>
      <c r="AK13" s="344">
        <v>1</v>
      </c>
      <c r="AL13" s="344">
        <v>0</v>
      </c>
      <c r="AM13" s="344">
        <v>13</v>
      </c>
      <c r="AN13" s="344">
        <v>1</v>
      </c>
      <c r="AO13" s="344">
        <v>7</v>
      </c>
      <c r="AP13" s="344">
        <v>0</v>
      </c>
      <c r="AQ13" s="344">
        <v>4</v>
      </c>
      <c r="AR13" s="344">
        <v>0</v>
      </c>
      <c r="AS13" s="344">
        <v>0</v>
      </c>
      <c r="AT13" s="344">
        <v>3</v>
      </c>
      <c r="AV13" s="29">
        <f t="shared" si="7"/>
        <v>0</v>
      </c>
      <c r="AW13" s="29">
        <f t="shared" si="8"/>
        <v>0</v>
      </c>
      <c r="AX13" s="29">
        <f t="shared" si="9"/>
        <v>11</v>
      </c>
      <c r="AY13" s="29">
        <f t="shared" si="10"/>
        <v>5</v>
      </c>
      <c r="AZ13" s="29">
        <f t="shared" si="11"/>
        <v>25</v>
      </c>
      <c r="BA13" s="29">
        <f t="shared" si="12"/>
        <v>2</v>
      </c>
      <c r="BB13" s="29">
        <f t="shared" si="13"/>
        <v>2</v>
      </c>
      <c r="BC13" s="29">
        <f t="shared" si="14"/>
        <v>21</v>
      </c>
      <c r="BD13" s="29">
        <f t="shared" si="15"/>
        <v>7</v>
      </c>
      <c r="BE13" s="45">
        <f t="shared" si="16"/>
        <v>73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+Ago!C14</f>
        <v>INMUNIZACIONES</v>
      </c>
      <c r="D14" s="355">
        <v>123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1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7</v>
      </c>
      <c r="R14" s="355">
        <v>0</v>
      </c>
      <c r="S14" s="355">
        <v>0</v>
      </c>
      <c r="T14" s="355">
        <v>1</v>
      </c>
      <c r="U14" s="355">
        <v>0</v>
      </c>
      <c r="V14" s="355">
        <v>0</v>
      </c>
      <c r="W14" s="355">
        <v>0</v>
      </c>
      <c r="X14" s="355">
        <v>0</v>
      </c>
      <c r="Y14" s="355">
        <v>13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9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2</v>
      </c>
      <c r="AR14" s="355">
        <v>0</v>
      </c>
      <c r="AS14" s="355">
        <v>1</v>
      </c>
      <c r="AT14" s="355">
        <v>0</v>
      </c>
      <c r="AV14" s="357">
        <f t="shared" si="7"/>
        <v>123</v>
      </c>
      <c r="AW14" s="357">
        <f t="shared" si="8"/>
        <v>0</v>
      </c>
      <c r="AX14" s="357">
        <f t="shared" si="9"/>
        <v>7</v>
      </c>
      <c r="AY14" s="357">
        <f t="shared" si="10"/>
        <v>1</v>
      </c>
      <c r="AZ14" s="357">
        <f t="shared" si="11"/>
        <v>13</v>
      </c>
      <c r="BA14" s="357">
        <f t="shared" si="12"/>
        <v>0</v>
      </c>
      <c r="BB14" s="357">
        <f t="shared" si="13"/>
        <v>0</v>
      </c>
      <c r="BC14" s="357">
        <f t="shared" si="14"/>
        <v>0</v>
      </c>
      <c r="BD14" s="357">
        <f t="shared" si="15"/>
        <v>3</v>
      </c>
      <c r="BE14" s="45">
        <f t="shared" si="16"/>
        <v>147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+Ago!C15</f>
        <v>INMUNIZACIONES</v>
      </c>
      <c r="D15" s="355">
        <v>123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1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7</v>
      </c>
      <c r="R15" s="355">
        <v>0</v>
      </c>
      <c r="S15" s="355">
        <v>0</v>
      </c>
      <c r="T15" s="355">
        <v>1</v>
      </c>
      <c r="U15" s="355">
        <v>0</v>
      </c>
      <c r="V15" s="355">
        <v>0</v>
      </c>
      <c r="W15" s="355">
        <v>0</v>
      </c>
      <c r="X15" s="355">
        <v>0</v>
      </c>
      <c r="Y15" s="355">
        <v>13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9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2</v>
      </c>
      <c r="AR15" s="355">
        <v>0</v>
      </c>
      <c r="AS15" s="355">
        <v>1</v>
      </c>
      <c r="AT15" s="355">
        <v>0</v>
      </c>
      <c r="AV15" s="357">
        <f t="shared" si="7"/>
        <v>123</v>
      </c>
      <c r="AW15" s="357">
        <f t="shared" si="8"/>
        <v>0</v>
      </c>
      <c r="AX15" s="357">
        <f t="shared" si="9"/>
        <v>7</v>
      </c>
      <c r="AY15" s="357">
        <f t="shared" si="10"/>
        <v>1</v>
      </c>
      <c r="AZ15" s="357">
        <f t="shared" si="11"/>
        <v>13</v>
      </c>
      <c r="BA15" s="357">
        <f t="shared" si="12"/>
        <v>0</v>
      </c>
      <c r="BB15" s="357">
        <f t="shared" si="13"/>
        <v>0</v>
      </c>
      <c r="BC15" s="357">
        <f t="shared" si="14"/>
        <v>0</v>
      </c>
      <c r="BD15" s="357">
        <f t="shared" si="15"/>
        <v>3</v>
      </c>
      <c r="BE15" s="45">
        <f t="shared" si="16"/>
        <v>147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+Ago!C16</f>
        <v>INMUNIZACIONES</v>
      </c>
      <c r="D16" s="355">
        <v>0</v>
      </c>
      <c r="E16" s="355">
        <v>0</v>
      </c>
      <c r="F16" s="355">
        <v>0</v>
      </c>
      <c r="G16" s="355">
        <v>38</v>
      </c>
      <c r="H16" s="355">
        <v>1</v>
      </c>
      <c r="I16" s="355">
        <v>0</v>
      </c>
      <c r="J16" s="355">
        <v>1</v>
      </c>
      <c r="K16" s="355">
        <v>1</v>
      </c>
      <c r="L16" s="355">
        <v>0</v>
      </c>
      <c r="M16" s="355">
        <v>4</v>
      </c>
      <c r="N16" s="355">
        <v>3</v>
      </c>
      <c r="O16" s="355">
        <v>1</v>
      </c>
      <c r="P16" s="355">
        <v>18</v>
      </c>
      <c r="Q16" s="355">
        <v>2</v>
      </c>
      <c r="R16" s="355">
        <v>1</v>
      </c>
      <c r="S16" s="355">
        <v>3</v>
      </c>
      <c r="T16" s="355">
        <v>7</v>
      </c>
      <c r="U16" s="355">
        <v>3</v>
      </c>
      <c r="V16" s="355">
        <v>1</v>
      </c>
      <c r="W16" s="355">
        <v>1</v>
      </c>
      <c r="X16" s="355">
        <v>5</v>
      </c>
      <c r="Y16" s="355">
        <v>20</v>
      </c>
      <c r="Z16" s="355">
        <v>0</v>
      </c>
      <c r="AA16" s="355">
        <v>4</v>
      </c>
      <c r="AB16" s="355">
        <v>3</v>
      </c>
      <c r="AC16" s="355">
        <v>2</v>
      </c>
      <c r="AD16" s="355">
        <v>4</v>
      </c>
      <c r="AE16" s="355">
        <v>1</v>
      </c>
      <c r="AF16" s="355">
        <v>0</v>
      </c>
      <c r="AG16" s="355">
        <v>1</v>
      </c>
      <c r="AH16" s="355">
        <v>3</v>
      </c>
      <c r="AI16" s="355">
        <v>0</v>
      </c>
      <c r="AJ16" s="355">
        <v>6</v>
      </c>
      <c r="AK16" s="355">
        <v>4</v>
      </c>
      <c r="AL16" s="355">
        <v>2</v>
      </c>
      <c r="AM16" s="355">
        <v>2</v>
      </c>
      <c r="AN16" s="355">
        <v>2</v>
      </c>
      <c r="AO16" s="355">
        <v>0</v>
      </c>
      <c r="AP16" s="355">
        <v>0</v>
      </c>
      <c r="AQ16" s="355">
        <v>6</v>
      </c>
      <c r="AR16" s="355">
        <v>0</v>
      </c>
      <c r="AS16" s="355">
        <v>0</v>
      </c>
      <c r="AT16" s="355">
        <v>1</v>
      </c>
      <c r="AV16" s="357">
        <f t="shared" si="7"/>
        <v>0</v>
      </c>
      <c r="AW16" s="357">
        <f t="shared" si="8"/>
        <v>0</v>
      </c>
      <c r="AX16" s="357">
        <f t="shared" si="9"/>
        <v>6</v>
      </c>
      <c r="AY16" s="357">
        <f t="shared" si="10"/>
        <v>12</v>
      </c>
      <c r="AZ16" s="357">
        <f t="shared" si="11"/>
        <v>34</v>
      </c>
      <c r="BA16" s="357">
        <f t="shared" si="12"/>
        <v>9</v>
      </c>
      <c r="BB16" s="357">
        <f t="shared" si="13"/>
        <v>9</v>
      </c>
      <c r="BC16" s="357">
        <f t="shared" si="14"/>
        <v>4</v>
      </c>
      <c r="BD16" s="357">
        <f t="shared" si="15"/>
        <v>7</v>
      </c>
      <c r="BE16" s="45">
        <f t="shared" si="16"/>
        <v>81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+Ago!C17</f>
        <v>INMUNIZACIONES</v>
      </c>
      <c r="D17" s="355">
        <v>0</v>
      </c>
      <c r="E17" s="355">
        <v>0</v>
      </c>
      <c r="F17" s="355">
        <v>0</v>
      </c>
      <c r="G17" s="355">
        <v>37</v>
      </c>
      <c r="H17" s="355">
        <v>1</v>
      </c>
      <c r="I17" s="355">
        <v>0</v>
      </c>
      <c r="J17" s="355">
        <v>1</v>
      </c>
      <c r="K17" s="355">
        <v>1</v>
      </c>
      <c r="L17" s="355">
        <v>0</v>
      </c>
      <c r="M17" s="355">
        <v>4</v>
      </c>
      <c r="N17" s="355">
        <v>3</v>
      </c>
      <c r="O17" s="355">
        <v>1</v>
      </c>
      <c r="P17" s="355">
        <v>18</v>
      </c>
      <c r="Q17" s="355">
        <v>2</v>
      </c>
      <c r="R17" s="355">
        <v>1</v>
      </c>
      <c r="S17" s="355">
        <v>3</v>
      </c>
      <c r="T17" s="355">
        <v>7</v>
      </c>
      <c r="U17" s="355">
        <v>3</v>
      </c>
      <c r="V17" s="355">
        <v>1</v>
      </c>
      <c r="W17" s="355">
        <v>1</v>
      </c>
      <c r="X17" s="355">
        <v>5</v>
      </c>
      <c r="Y17" s="355">
        <v>20</v>
      </c>
      <c r="Z17" s="355">
        <v>0</v>
      </c>
      <c r="AA17" s="355">
        <v>5</v>
      </c>
      <c r="AB17" s="355">
        <v>3</v>
      </c>
      <c r="AC17" s="355">
        <v>2</v>
      </c>
      <c r="AD17" s="355">
        <v>4</v>
      </c>
      <c r="AE17" s="355">
        <v>1</v>
      </c>
      <c r="AF17" s="355">
        <v>0</v>
      </c>
      <c r="AG17" s="355">
        <v>1</v>
      </c>
      <c r="AH17" s="355">
        <v>3</v>
      </c>
      <c r="AI17" s="355">
        <v>0</v>
      </c>
      <c r="AJ17" s="355">
        <v>6</v>
      </c>
      <c r="AK17" s="355">
        <v>4</v>
      </c>
      <c r="AL17" s="355">
        <v>2</v>
      </c>
      <c r="AM17" s="355">
        <v>2</v>
      </c>
      <c r="AN17" s="355">
        <v>2</v>
      </c>
      <c r="AO17" s="355">
        <v>0</v>
      </c>
      <c r="AP17" s="355">
        <v>0</v>
      </c>
      <c r="AQ17" s="355">
        <v>6</v>
      </c>
      <c r="AR17" s="355">
        <v>0</v>
      </c>
      <c r="AS17" s="355">
        <v>0</v>
      </c>
      <c r="AT17" s="355">
        <v>1</v>
      </c>
      <c r="AV17" s="357">
        <f t="shared" si="7"/>
        <v>0</v>
      </c>
      <c r="AW17" s="357">
        <f t="shared" si="8"/>
        <v>0</v>
      </c>
      <c r="AX17" s="357">
        <f t="shared" si="9"/>
        <v>6</v>
      </c>
      <c r="AY17" s="357">
        <f t="shared" si="10"/>
        <v>12</v>
      </c>
      <c r="AZ17" s="357">
        <f t="shared" si="11"/>
        <v>35</v>
      </c>
      <c r="BA17" s="357">
        <f t="shared" si="12"/>
        <v>9</v>
      </c>
      <c r="BB17" s="357">
        <f t="shared" si="13"/>
        <v>9</v>
      </c>
      <c r="BC17" s="357">
        <f t="shared" si="14"/>
        <v>4</v>
      </c>
      <c r="BD17" s="357">
        <f t="shared" si="15"/>
        <v>7</v>
      </c>
      <c r="BE17" s="45">
        <f t="shared" si="16"/>
        <v>82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+Ago!C18</f>
        <v>INMUNIZACIONES</v>
      </c>
      <c r="D18" s="355">
        <v>0</v>
      </c>
      <c r="E18" s="355">
        <v>0</v>
      </c>
      <c r="F18" s="355">
        <v>0</v>
      </c>
      <c r="G18" s="355">
        <v>37</v>
      </c>
      <c r="H18" s="355">
        <v>0</v>
      </c>
      <c r="I18" s="355">
        <v>1</v>
      </c>
      <c r="J18" s="355">
        <v>0</v>
      </c>
      <c r="K18" s="355">
        <v>4</v>
      </c>
      <c r="L18" s="355">
        <v>0</v>
      </c>
      <c r="M18" s="355">
        <v>4</v>
      </c>
      <c r="N18" s="355">
        <v>0</v>
      </c>
      <c r="O18" s="355">
        <v>1</v>
      </c>
      <c r="P18" s="355">
        <v>18</v>
      </c>
      <c r="Q18" s="355">
        <v>3</v>
      </c>
      <c r="R18" s="355">
        <v>0</v>
      </c>
      <c r="S18" s="355">
        <v>2</v>
      </c>
      <c r="T18" s="355">
        <v>8</v>
      </c>
      <c r="U18" s="355">
        <v>1</v>
      </c>
      <c r="V18" s="355">
        <v>1</v>
      </c>
      <c r="W18" s="355">
        <v>2</v>
      </c>
      <c r="X18" s="355">
        <v>4</v>
      </c>
      <c r="Y18" s="355">
        <v>21</v>
      </c>
      <c r="Z18" s="355">
        <v>4</v>
      </c>
      <c r="AA18" s="355">
        <v>3</v>
      </c>
      <c r="AB18" s="355">
        <v>0</v>
      </c>
      <c r="AC18" s="355">
        <v>3</v>
      </c>
      <c r="AD18" s="355">
        <v>7</v>
      </c>
      <c r="AE18" s="355">
        <v>2</v>
      </c>
      <c r="AF18" s="355">
        <v>4</v>
      </c>
      <c r="AG18" s="355">
        <v>2</v>
      </c>
      <c r="AH18" s="355">
        <v>1</v>
      </c>
      <c r="AI18" s="355">
        <v>0</v>
      </c>
      <c r="AJ18" s="355">
        <v>8</v>
      </c>
      <c r="AK18" s="355">
        <v>0</v>
      </c>
      <c r="AL18" s="355">
        <v>1</v>
      </c>
      <c r="AM18" s="355">
        <v>5</v>
      </c>
      <c r="AN18" s="355">
        <v>0</v>
      </c>
      <c r="AO18" s="355">
        <v>0</v>
      </c>
      <c r="AP18" s="355">
        <v>0</v>
      </c>
      <c r="AQ18" s="355">
        <v>5</v>
      </c>
      <c r="AR18" s="355">
        <v>0</v>
      </c>
      <c r="AS18" s="355">
        <v>3</v>
      </c>
      <c r="AT18" s="355">
        <v>4</v>
      </c>
      <c r="AV18" s="357">
        <f t="shared" si="7"/>
        <v>0</v>
      </c>
      <c r="AW18" s="357">
        <f t="shared" si="8"/>
        <v>0</v>
      </c>
      <c r="AX18" s="357">
        <f t="shared" si="9"/>
        <v>5</v>
      </c>
      <c r="AY18" s="357">
        <f t="shared" si="10"/>
        <v>12</v>
      </c>
      <c r="AZ18" s="357">
        <f t="shared" si="11"/>
        <v>35</v>
      </c>
      <c r="BA18" s="357">
        <f t="shared" si="12"/>
        <v>16</v>
      </c>
      <c r="BB18" s="357">
        <f t="shared" si="13"/>
        <v>16</v>
      </c>
      <c r="BC18" s="357">
        <f t="shared" si="14"/>
        <v>5</v>
      </c>
      <c r="BD18" s="357">
        <f t="shared" si="15"/>
        <v>12</v>
      </c>
      <c r="BE18" s="45">
        <f t="shared" si="16"/>
        <v>101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+Ago!C19</f>
        <v>INMUNIZACIONES</v>
      </c>
      <c r="D19" s="355">
        <v>0</v>
      </c>
      <c r="E19" s="355">
        <v>0</v>
      </c>
      <c r="F19" s="355">
        <v>0</v>
      </c>
      <c r="G19" s="355">
        <v>32</v>
      </c>
      <c r="H19" s="355">
        <v>0</v>
      </c>
      <c r="I19" s="355">
        <v>1</v>
      </c>
      <c r="J19" s="355">
        <v>0</v>
      </c>
      <c r="K19" s="355">
        <v>4</v>
      </c>
      <c r="L19" s="355">
        <v>0</v>
      </c>
      <c r="M19" s="355">
        <v>4</v>
      </c>
      <c r="N19" s="355">
        <v>0</v>
      </c>
      <c r="O19" s="355">
        <v>1</v>
      </c>
      <c r="P19" s="355">
        <v>18</v>
      </c>
      <c r="Q19" s="355">
        <v>3</v>
      </c>
      <c r="R19" s="355">
        <v>0</v>
      </c>
      <c r="S19" s="355">
        <v>2</v>
      </c>
      <c r="T19" s="355">
        <v>8</v>
      </c>
      <c r="U19" s="355">
        <v>1</v>
      </c>
      <c r="V19" s="355">
        <v>1</v>
      </c>
      <c r="W19" s="355">
        <v>2</v>
      </c>
      <c r="X19" s="355">
        <v>4</v>
      </c>
      <c r="Y19" s="355">
        <v>19</v>
      </c>
      <c r="Z19" s="355">
        <v>4</v>
      </c>
      <c r="AA19" s="355">
        <v>3</v>
      </c>
      <c r="AB19" s="355">
        <v>0</v>
      </c>
      <c r="AC19" s="355">
        <v>3</v>
      </c>
      <c r="AD19" s="355">
        <v>6</v>
      </c>
      <c r="AE19" s="355">
        <v>2</v>
      </c>
      <c r="AF19" s="355">
        <v>4</v>
      </c>
      <c r="AG19" s="355">
        <v>2</v>
      </c>
      <c r="AH19" s="355">
        <v>1</v>
      </c>
      <c r="AI19" s="355">
        <v>0</v>
      </c>
      <c r="AJ19" s="355">
        <v>8</v>
      </c>
      <c r="AK19" s="355">
        <v>0</v>
      </c>
      <c r="AL19" s="355">
        <v>1</v>
      </c>
      <c r="AM19" s="355">
        <v>5</v>
      </c>
      <c r="AN19" s="355">
        <v>0</v>
      </c>
      <c r="AO19" s="355">
        <v>0</v>
      </c>
      <c r="AP19" s="355">
        <v>0</v>
      </c>
      <c r="AQ19" s="355">
        <v>4</v>
      </c>
      <c r="AR19" s="355">
        <v>0</v>
      </c>
      <c r="AS19" s="355">
        <v>2</v>
      </c>
      <c r="AT19" s="355">
        <v>3</v>
      </c>
      <c r="AV19" s="357">
        <f t="shared" si="7"/>
        <v>0</v>
      </c>
      <c r="AW19" s="357">
        <f t="shared" si="8"/>
        <v>0</v>
      </c>
      <c r="AX19" s="357">
        <f t="shared" si="9"/>
        <v>5</v>
      </c>
      <c r="AY19" s="357">
        <f t="shared" si="10"/>
        <v>12</v>
      </c>
      <c r="AZ19" s="357">
        <f t="shared" si="11"/>
        <v>33</v>
      </c>
      <c r="BA19" s="357">
        <f t="shared" si="12"/>
        <v>15</v>
      </c>
      <c r="BB19" s="357">
        <f t="shared" si="13"/>
        <v>15</v>
      </c>
      <c r="BC19" s="357">
        <f t="shared" si="14"/>
        <v>5</v>
      </c>
      <c r="BD19" s="357">
        <f t="shared" si="15"/>
        <v>9</v>
      </c>
      <c r="BE19" s="45">
        <f t="shared" si="16"/>
        <v>94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+Ago!C20</f>
        <v>INMUNIZACIONES</v>
      </c>
      <c r="D20" s="355">
        <v>0</v>
      </c>
      <c r="E20" s="355">
        <v>0</v>
      </c>
      <c r="F20" s="355">
        <v>0</v>
      </c>
      <c r="G20" s="355">
        <v>48</v>
      </c>
      <c r="H20" s="355">
        <v>1</v>
      </c>
      <c r="I20" s="355">
        <v>0</v>
      </c>
      <c r="J20" s="355">
        <v>5</v>
      </c>
      <c r="K20" s="355">
        <v>3</v>
      </c>
      <c r="L20" s="355">
        <v>0</v>
      </c>
      <c r="M20" s="355">
        <v>0</v>
      </c>
      <c r="N20" s="355">
        <v>0</v>
      </c>
      <c r="O20" s="355">
        <v>2</v>
      </c>
      <c r="P20" s="355">
        <v>17</v>
      </c>
      <c r="Q20" s="355">
        <v>5</v>
      </c>
      <c r="R20" s="355">
        <v>3</v>
      </c>
      <c r="S20" s="355">
        <v>5</v>
      </c>
      <c r="T20" s="355">
        <v>4</v>
      </c>
      <c r="U20" s="355">
        <v>0</v>
      </c>
      <c r="V20" s="355">
        <v>1</v>
      </c>
      <c r="W20" s="355">
        <v>2</v>
      </c>
      <c r="X20" s="355">
        <v>2</v>
      </c>
      <c r="Y20" s="355">
        <v>29</v>
      </c>
      <c r="Z20" s="355">
        <v>4</v>
      </c>
      <c r="AA20" s="355">
        <v>4</v>
      </c>
      <c r="AB20" s="355">
        <v>2</v>
      </c>
      <c r="AC20" s="355">
        <v>1</v>
      </c>
      <c r="AD20" s="355">
        <v>4</v>
      </c>
      <c r="AE20" s="355">
        <v>1</v>
      </c>
      <c r="AF20" s="355">
        <v>0</v>
      </c>
      <c r="AG20" s="355">
        <v>2</v>
      </c>
      <c r="AH20" s="355">
        <v>2</v>
      </c>
      <c r="AI20" s="355">
        <v>0</v>
      </c>
      <c r="AJ20" s="355">
        <v>2</v>
      </c>
      <c r="AK20" s="355">
        <v>1</v>
      </c>
      <c r="AL20" s="355">
        <v>0</v>
      </c>
      <c r="AM20" s="355">
        <v>5</v>
      </c>
      <c r="AN20" s="355">
        <v>1</v>
      </c>
      <c r="AO20" s="355">
        <v>1</v>
      </c>
      <c r="AP20" s="355">
        <v>0</v>
      </c>
      <c r="AQ20" s="355">
        <v>10</v>
      </c>
      <c r="AR20" s="355">
        <v>0</v>
      </c>
      <c r="AS20" s="355">
        <v>0</v>
      </c>
      <c r="AT20" s="355">
        <v>1</v>
      </c>
      <c r="AV20" s="357">
        <f t="shared" si="7"/>
        <v>0</v>
      </c>
      <c r="AW20" s="357">
        <f t="shared" si="8"/>
        <v>0</v>
      </c>
      <c r="AX20" s="357">
        <f t="shared" si="9"/>
        <v>13</v>
      </c>
      <c r="AY20" s="357">
        <f t="shared" si="10"/>
        <v>7</v>
      </c>
      <c r="AZ20" s="357">
        <f t="shared" si="11"/>
        <v>42</v>
      </c>
      <c r="BA20" s="357">
        <f t="shared" si="12"/>
        <v>9</v>
      </c>
      <c r="BB20" s="357">
        <f t="shared" si="13"/>
        <v>9</v>
      </c>
      <c r="BC20" s="357">
        <f t="shared" si="14"/>
        <v>7</v>
      </c>
      <c r="BD20" s="357">
        <f t="shared" si="15"/>
        <v>11</v>
      </c>
      <c r="BE20" s="45">
        <f t="shared" si="16"/>
        <v>98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+Ago!C21</f>
        <v>INMUNIZACIONES</v>
      </c>
      <c r="D21" s="355">
        <v>0</v>
      </c>
      <c r="E21" s="355">
        <v>0</v>
      </c>
      <c r="F21" s="355">
        <v>0</v>
      </c>
      <c r="G21" s="355">
        <v>25</v>
      </c>
      <c r="H21" s="355">
        <v>1</v>
      </c>
      <c r="I21" s="355">
        <v>0</v>
      </c>
      <c r="J21" s="355">
        <v>1</v>
      </c>
      <c r="K21" s="355">
        <v>1</v>
      </c>
      <c r="L21" s="355">
        <v>0</v>
      </c>
      <c r="M21" s="355">
        <v>1</v>
      </c>
      <c r="N21" s="355">
        <v>1</v>
      </c>
      <c r="O21" s="355">
        <v>1</v>
      </c>
      <c r="P21" s="355">
        <v>16</v>
      </c>
      <c r="Q21" s="355">
        <v>3</v>
      </c>
      <c r="R21" s="355">
        <v>2</v>
      </c>
      <c r="S21" s="355">
        <v>0</v>
      </c>
      <c r="T21" s="355">
        <v>3</v>
      </c>
      <c r="U21" s="355">
        <v>0</v>
      </c>
      <c r="V21" s="355">
        <v>0</v>
      </c>
      <c r="W21" s="355">
        <v>3</v>
      </c>
      <c r="X21" s="355">
        <v>3</v>
      </c>
      <c r="Y21" s="355">
        <v>27</v>
      </c>
      <c r="Z21" s="355">
        <v>3</v>
      </c>
      <c r="AA21" s="355">
        <v>0</v>
      </c>
      <c r="AB21" s="355">
        <v>1</v>
      </c>
      <c r="AC21" s="355">
        <v>1</v>
      </c>
      <c r="AD21" s="355">
        <v>8</v>
      </c>
      <c r="AE21" s="355">
        <v>0</v>
      </c>
      <c r="AF21" s="355">
        <v>1</v>
      </c>
      <c r="AG21" s="355">
        <v>1</v>
      </c>
      <c r="AH21" s="355">
        <v>3</v>
      </c>
      <c r="AI21" s="355">
        <v>0</v>
      </c>
      <c r="AJ21" s="355">
        <v>7</v>
      </c>
      <c r="AK21" s="355">
        <v>2</v>
      </c>
      <c r="AL21" s="355">
        <v>0</v>
      </c>
      <c r="AM21" s="355">
        <v>2</v>
      </c>
      <c r="AN21" s="355">
        <v>1</v>
      </c>
      <c r="AO21" s="355">
        <v>3</v>
      </c>
      <c r="AP21" s="355">
        <v>0</v>
      </c>
      <c r="AQ21" s="355">
        <v>1</v>
      </c>
      <c r="AR21" s="355">
        <v>0</v>
      </c>
      <c r="AS21" s="355">
        <v>0</v>
      </c>
      <c r="AT21" s="355">
        <v>0</v>
      </c>
      <c r="AV21" s="357">
        <f t="shared" si="7"/>
        <v>0</v>
      </c>
      <c r="AW21" s="357">
        <f t="shared" si="8"/>
        <v>0</v>
      </c>
      <c r="AX21" s="357">
        <f t="shared" si="9"/>
        <v>5</v>
      </c>
      <c r="AY21" s="357">
        <f t="shared" si="10"/>
        <v>6</v>
      </c>
      <c r="AZ21" s="357">
        <f t="shared" si="11"/>
        <v>35</v>
      </c>
      <c r="BA21" s="357">
        <f t="shared" si="12"/>
        <v>13</v>
      </c>
      <c r="BB21" s="357">
        <f t="shared" si="13"/>
        <v>13</v>
      </c>
      <c r="BC21" s="357">
        <f t="shared" si="14"/>
        <v>6</v>
      </c>
      <c r="BD21" s="357">
        <f t="shared" si="15"/>
        <v>1</v>
      </c>
      <c r="BE21" s="45">
        <f t="shared" si="16"/>
        <v>79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+Ago!C22</f>
        <v>INMUNIZACIONES</v>
      </c>
      <c r="D22" s="355">
        <v>0</v>
      </c>
      <c r="E22" s="355">
        <v>0</v>
      </c>
      <c r="F22" s="355">
        <v>0</v>
      </c>
      <c r="G22" s="355">
        <v>24</v>
      </c>
      <c r="H22" s="355">
        <v>1</v>
      </c>
      <c r="I22" s="355">
        <v>0</v>
      </c>
      <c r="J22" s="355">
        <v>1</v>
      </c>
      <c r="K22" s="355">
        <v>1</v>
      </c>
      <c r="L22" s="355">
        <v>0</v>
      </c>
      <c r="M22" s="355">
        <v>1</v>
      </c>
      <c r="N22" s="355">
        <v>1</v>
      </c>
      <c r="O22" s="355">
        <v>3</v>
      </c>
      <c r="P22" s="355">
        <v>17</v>
      </c>
      <c r="Q22" s="355">
        <v>3</v>
      </c>
      <c r="R22" s="355">
        <v>2</v>
      </c>
      <c r="S22" s="355">
        <v>0</v>
      </c>
      <c r="T22" s="355">
        <v>3</v>
      </c>
      <c r="U22" s="355">
        <v>0</v>
      </c>
      <c r="V22" s="355">
        <v>0</v>
      </c>
      <c r="W22" s="355">
        <v>1</v>
      </c>
      <c r="X22" s="355">
        <v>3</v>
      </c>
      <c r="Y22" s="355">
        <v>26</v>
      </c>
      <c r="Z22" s="355">
        <v>3</v>
      </c>
      <c r="AA22" s="355">
        <v>3</v>
      </c>
      <c r="AB22" s="355">
        <v>1</v>
      </c>
      <c r="AC22" s="355">
        <v>1</v>
      </c>
      <c r="AD22" s="355">
        <v>3</v>
      </c>
      <c r="AE22" s="355">
        <v>0</v>
      </c>
      <c r="AF22" s="355">
        <v>2</v>
      </c>
      <c r="AG22" s="355">
        <v>1</v>
      </c>
      <c r="AH22" s="355">
        <v>3</v>
      </c>
      <c r="AI22" s="355">
        <v>0</v>
      </c>
      <c r="AJ22" s="355">
        <v>5</v>
      </c>
      <c r="AK22" s="355">
        <v>2</v>
      </c>
      <c r="AL22" s="355">
        <v>0</v>
      </c>
      <c r="AM22" s="355">
        <v>4</v>
      </c>
      <c r="AN22" s="355">
        <v>1</v>
      </c>
      <c r="AO22" s="355">
        <v>3</v>
      </c>
      <c r="AP22" s="355">
        <v>0</v>
      </c>
      <c r="AQ22" s="355">
        <v>7</v>
      </c>
      <c r="AR22" s="355">
        <v>2</v>
      </c>
      <c r="AS22" s="355">
        <v>2</v>
      </c>
      <c r="AT22" s="355">
        <v>4</v>
      </c>
      <c r="AV22" s="357">
        <f t="shared" si="7"/>
        <v>0</v>
      </c>
      <c r="AW22" s="357">
        <f t="shared" si="8"/>
        <v>0</v>
      </c>
      <c r="AX22" s="357">
        <f t="shared" si="9"/>
        <v>5</v>
      </c>
      <c r="AY22" s="357">
        <f t="shared" si="10"/>
        <v>4</v>
      </c>
      <c r="AZ22" s="357">
        <f t="shared" si="11"/>
        <v>37</v>
      </c>
      <c r="BA22" s="357">
        <f t="shared" si="12"/>
        <v>9</v>
      </c>
      <c r="BB22" s="357">
        <f t="shared" si="13"/>
        <v>9</v>
      </c>
      <c r="BC22" s="357">
        <f t="shared" si="14"/>
        <v>8</v>
      </c>
      <c r="BD22" s="357">
        <f t="shared" si="15"/>
        <v>15</v>
      </c>
      <c r="BE22" s="45">
        <f t="shared" si="16"/>
        <v>87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+Ago!C23</f>
        <v>INMUNIZACIONES</v>
      </c>
      <c r="D23" s="355">
        <v>0</v>
      </c>
      <c r="E23" s="355">
        <v>0</v>
      </c>
      <c r="F23" s="355">
        <v>0</v>
      </c>
      <c r="G23" s="355">
        <v>44</v>
      </c>
      <c r="H23" s="355">
        <v>2</v>
      </c>
      <c r="I23" s="355">
        <v>4</v>
      </c>
      <c r="J23" s="355">
        <v>0</v>
      </c>
      <c r="K23" s="355">
        <v>3</v>
      </c>
      <c r="L23" s="355">
        <v>0</v>
      </c>
      <c r="M23" s="355">
        <v>4</v>
      </c>
      <c r="N23" s="355">
        <v>0</v>
      </c>
      <c r="O23" s="355">
        <v>0</v>
      </c>
      <c r="P23" s="355">
        <v>12</v>
      </c>
      <c r="Q23" s="355">
        <v>2</v>
      </c>
      <c r="R23" s="355">
        <v>2</v>
      </c>
      <c r="S23" s="355">
        <v>3</v>
      </c>
      <c r="T23" s="355">
        <v>5</v>
      </c>
      <c r="U23" s="355">
        <v>0</v>
      </c>
      <c r="V23" s="355">
        <v>2</v>
      </c>
      <c r="W23" s="355">
        <v>2</v>
      </c>
      <c r="X23" s="355">
        <v>5</v>
      </c>
      <c r="Y23" s="355">
        <v>24</v>
      </c>
      <c r="Z23" s="355">
        <v>2</v>
      </c>
      <c r="AA23" s="355">
        <v>6</v>
      </c>
      <c r="AB23" s="355">
        <v>3</v>
      </c>
      <c r="AC23" s="355">
        <v>6</v>
      </c>
      <c r="AD23" s="355">
        <v>3</v>
      </c>
      <c r="AE23" s="355">
        <v>2</v>
      </c>
      <c r="AF23" s="355">
        <v>3</v>
      </c>
      <c r="AG23" s="355">
        <v>0</v>
      </c>
      <c r="AH23" s="355">
        <v>2</v>
      </c>
      <c r="AI23" s="355">
        <v>0</v>
      </c>
      <c r="AJ23" s="355">
        <v>13</v>
      </c>
      <c r="AK23" s="355">
        <v>1</v>
      </c>
      <c r="AL23" s="355">
        <v>0</v>
      </c>
      <c r="AM23" s="355">
        <v>10</v>
      </c>
      <c r="AN23" s="355">
        <v>0</v>
      </c>
      <c r="AO23" s="355">
        <v>0</v>
      </c>
      <c r="AP23" s="355">
        <v>0</v>
      </c>
      <c r="AQ23" s="355">
        <v>6</v>
      </c>
      <c r="AR23" s="355">
        <v>0</v>
      </c>
      <c r="AS23" s="355">
        <v>2</v>
      </c>
      <c r="AT23" s="355">
        <v>4</v>
      </c>
      <c r="AV23" s="357">
        <f t="shared" si="7"/>
        <v>0</v>
      </c>
      <c r="AW23" s="357">
        <f t="shared" si="8"/>
        <v>0</v>
      </c>
      <c r="AX23" s="357">
        <f t="shared" si="9"/>
        <v>7</v>
      </c>
      <c r="AY23" s="357">
        <f t="shared" si="10"/>
        <v>9</v>
      </c>
      <c r="AZ23" s="357">
        <f t="shared" si="11"/>
        <v>46</v>
      </c>
      <c r="BA23" s="357">
        <f t="shared" si="12"/>
        <v>10</v>
      </c>
      <c r="BB23" s="357">
        <f t="shared" si="13"/>
        <v>10</v>
      </c>
      <c r="BC23" s="357">
        <f t="shared" si="14"/>
        <v>10</v>
      </c>
      <c r="BD23" s="357">
        <f t="shared" si="15"/>
        <v>12</v>
      </c>
      <c r="BE23" s="45">
        <f t="shared" si="16"/>
        <v>104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+Ago!C24</f>
        <v>INMUNIZACIONES</v>
      </c>
      <c r="D24" s="355">
        <v>0</v>
      </c>
      <c r="E24" s="355">
        <v>0</v>
      </c>
      <c r="F24" s="355">
        <v>0</v>
      </c>
      <c r="G24" s="355">
        <v>26</v>
      </c>
      <c r="H24" s="355">
        <v>3</v>
      </c>
      <c r="I24" s="355">
        <v>3</v>
      </c>
      <c r="J24" s="355">
        <v>0</v>
      </c>
      <c r="K24" s="355">
        <v>4</v>
      </c>
      <c r="L24" s="355">
        <v>0</v>
      </c>
      <c r="M24" s="355">
        <v>1</v>
      </c>
      <c r="N24" s="355">
        <v>1</v>
      </c>
      <c r="O24" s="355">
        <v>0</v>
      </c>
      <c r="P24" s="355">
        <v>9</v>
      </c>
      <c r="Q24" s="355">
        <v>2</v>
      </c>
      <c r="R24" s="355">
        <v>2</v>
      </c>
      <c r="S24" s="355">
        <v>3</v>
      </c>
      <c r="T24" s="355">
        <v>4</v>
      </c>
      <c r="U24" s="355">
        <v>0</v>
      </c>
      <c r="V24" s="355">
        <v>2</v>
      </c>
      <c r="W24" s="355">
        <v>3</v>
      </c>
      <c r="X24" s="355">
        <v>5</v>
      </c>
      <c r="Y24" s="355">
        <v>17</v>
      </c>
      <c r="Z24" s="355">
        <v>1</v>
      </c>
      <c r="AA24" s="355">
        <v>4</v>
      </c>
      <c r="AB24" s="355">
        <v>3</v>
      </c>
      <c r="AC24" s="355">
        <v>4</v>
      </c>
      <c r="AD24" s="355">
        <v>8</v>
      </c>
      <c r="AE24" s="355">
        <v>2</v>
      </c>
      <c r="AF24" s="355">
        <v>2</v>
      </c>
      <c r="AG24" s="355">
        <v>1</v>
      </c>
      <c r="AH24" s="355">
        <v>3</v>
      </c>
      <c r="AI24" s="355">
        <v>0</v>
      </c>
      <c r="AJ24" s="355">
        <v>10</v>
      </c>
      <c r="AK24" s="355">
        <v>1</v>
      </c>
      <c r="AL24" s="355">
        <v>0</v>
      </c>
      <c r="AM24" s="355">
        <v>5</v>
      </c>
      <c r="AN24" s="355">
        <v>0</v>
      </c>
      <c r="AO24" s="355">
        <v>0</v>
      </c>
      <c r="AP24" s="355">
        <v>0</v>
      </c>
      <c r="AQ24" s="355">
        <v>2</v>
      </c>
      <c r="AR24" s="355">
        <v>0</v>
      </c>
      <c r="AS24" s="355">
        <v>0</v>
      </c>
      <c r="AT24" s="355">
        <v>0</v>
      </c>
      <c r="AV24" s="357">
        <f t="shared" si="7"/>
        <v>0</v>
      </c>
      <c r="AW24" s="357">
        <f t="shared" si="8"/>
        <v>0</v>
      </c>
      <c r="AX24" s="357">
        <f t="shared" si="9"/>
        <v>7</v>
      </c>
      <c r="AY24" s="357">
        <f t="shared" si="10"/>
        <v>9</v>
      </c>
      <c r="AZ24" s="357">
        <f t="shared" si="11"/>
        <v>34</v>
      </c>
      <c r="BA24" s="357">
        <f t="shared" si="12"/>
        <v>16</v>
      </c>
      <c r="BB24" s="357">
        <f t="shared" si="13"/>
        <v>16</v>
      </c>
      <c r="BC24" s="357">
        <f t="shared" si="14"/>
        <v>5</v>
      </c>
      <c r="BD24" s="357">
        <f t="shared" si="15"/>
        <v>2</v>
      </c>
      <c r="BE24" s="45">
        <f t="shared" si="16"/>
        <v>89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+Ago!C25</f>
        <v>INMUNIZACIONES</v>
      </c>
      <c r="D25" s="355">
        <v>0</v>
      </c>
      <c r="E25" s="355">
        <v>0</v>
      </c>
      <c r="F25" s="355">
        <v>0</v>
      </c>
      <c r="G25" s="355">
        <v>27</v>
      </c>
      <c r="H25" s="355">
        <v>4</v>
      </c>
      <c r="I25" s="355">
        <v>4</v>
      </c>
      <c r="J25" s="355">
        <v>0</v>
      </c>
      <c r="K25" s="355">
        <v>4</v>
      </c>
      <c r="L25" s="355">
        <v>0</v>
      </c>
      <c r="M25" s="355">
        <v>2</v>
      </c>
      <c r="N25" s="355">
        <v>1</v>
      </c>
      <c r="O25" s="355">
        <v>0</v>
      </c>
      <c r="P25" s="355">
        <v>7</v>
      </c>
      <c r="Q25" s="355">
        <v>2</v>
      </c>
      <c r="R25" s="355">
        <v>2</v>
      </c>
      <c r="S25" s="355">
        <v>3</v>
      </c>
      <c r="T25" s="355">
        <v>4</v>
      </c>
      <c r="U25" s="355">
        <v>0</v>
      </c>
      <c r="V25" s="355">
        <v>2</v>
      </c>
      <c r="W25" s="355">
        <v>3</v>
      </c>
      <c r="X25" s="355">
        <v>5</v>
      </c>
      <c r="Y25" s="355">
        <v>20</v>
      </c>
      <c r="Z25" s="355">
        <v>1</v>
      </c>
      <c r="AA25" s="355">
        <v>4</v>
      </c>
      <c r="AB25" s="355">
        <v>3</v>
      </c>
      <c r="AC25" s="355">
        <v>3</v>
      </c>
      <c r="AD25" s="355">
        <v>7</v>
      </c>
      <c r="AE25" s="355">
        <v>2</v>
      </c>
      <c r="AF25" s="355">
        <v>4</v>
      </c>
      <c r="AG25" s="355">
        <v>1</v>
      </c>
      <c r="AH25" s="355">
        <v>4</v>
      </c>
      <c r="AI25" s="355">
        <v>0</v>
      </c>
      <c r="AJ25" s="355">
        <v>5</v>
      </c>
      <c r="AK25" s="355">
        <v>1</v>
      </c>
      <c r="AL25" s="355">
        <v>0</v>
      </c>
      <c r="AM25" s="355">
        <v>4</v>
      </c>
      <c r="AN25" s="355">
        <v>0</v>
      </c>
      <c r="AO25" s="355">
        <v>0</v>
      </c>
      <c r="AP25" s="355">
        <v>0</v>
      </c>
      <c r="AQ25" s="355">
        <v>2</v>
      </c>
      <c r="AR25" s="355">
        <v>0</v>
      </c>
      <c r="AS25" s="355">
        <v>0</v>
      </c>
      <c r="AT25" s="355">
        <v>0</v>
      </c>
      <c r="AV25" s="357">
        <f t="shared" si="7"/>
        <v>0</v>
      </c>
      <c r="AW25" s="357">
        <f t="shared" si="8"/>
        <v>0</v>
      </c>
      <c r="AX25" s="357">
        <f t="shared" si="9"/>
        <v>7</v>
      </c>
      <c r="AY25" s="357">
        <f t="shared" si="10"/>
        <v>9</v>
      </c>
      <c r="AZ25" s="357">
        <f t="shared" si="11"/>
        <v>36</v>
      </c>
      <c r="BA25" s="357">
        <f t="shared" si="12"/>
        <v>18</v>
      </c>
      <c r="BB25" s="357">
        <f t="shared" si="13"/>
        <v>18</v>
      </c>
      <c r="BC25" s="357">
        <f t="shared" si="14"/>
        <v>4</v>
      </c>
      <c r="BD25" s="357">
        <f t="shared" si="15"/>
        <v>2</v>
      </c>
      <c r="BE25" s="45">
        <f t="shared" si="16"/>
        <v>94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+Ago!C26</f>
        <v>INMUNIZACIONES</v>
      </c>
      <c r="D26" s="355">
        <v>0</v>
      </c>
      <c r="E26" s="355">
        <v>0</v>
      </c>
      <c r="F26" s="355">
        <v>0</v>
      </c>
      <c r="G26" s="355">
        <v>4</v>
      </c>
      <c r="H26" s="355">
        <v>0</v>
      </c>
      <c r="I26" s="355">
        <v>0</v>
      </c>
      <c r="J26" s="355">
        <v>0</v>
      </c>
      <c r="K26" s="355">
        <v>12</v>
      </c>
      <c r="L26" s="355">
        <v>0</v>
      </c>
      <c r="M26" s="355">
        <v>0</v>
      </c>
      <c r="N26" s="355">
        <v>0</v>
      </c>
      <c r="O26" s="355">
        <v>0</v>
      </c>
      <c r="P26" s="355">
        <v>0</v>
      </c>
      <c r="Q26" s="355">
        <v>1</v>
      </c>
      <c r="R26" s="355">
        <v>0</v>
      </c>
      <c r="S26" s="355">
        <v>0</v>
      </c>
      <c r="T26" s="355">
        <v>3</v>
      </c>
      <c r="U26" s="355">
        <v>0</v>
      </c>
      <c r="V26" s="355">
        <v>1</v>
      </c>
      <c r="W26" s="355">
        <v>1</v>
      </c>
      <c r="X26" s="355">
        <v>0</v>
      </c>
      <c r="Y26" s="355">
        <v>3</v>
      </c>
      <c r="Z26" s="355">
        <v>1</v>
      </c>
      <c r="AA26" s="355">
        <v>4</v>
      </c>
      <c r="AB26" s="355">
        <v>0</v>
      </c>
      <c r="AC26" s="355">
        <v>5</v>
      </c>
      <c r="AD26" s="355">
        <v>4</v>
      </c>
      <c r="AE26" s="355">
        <v>2</v>
      </c>
      <c r="AF26" s="355">
        <v>0</v>
      </c>
      <c r="AG26" s="355">
        <v>1</v>
      </c>
      <c r="AH26" s="355">
        <v>0</v>
      </c>
      <c r="AI26" s="355">
        <v>0</v>
      </c>
      <c r="AJ26" s="355">
        <v>4</v>
      </c>
      <c r="AK26" s="355">
        <v>11</v>
      </c>
      <c r="AL26" s="355">
        <v>2</v>
      </c>
      <c r="AM26" s="355">
        <v>4</v>
      </c>
      <c r="AN26" s="355">
        <v>0</v>
      </c>
      <c r="AO26" s="355">
        <v>0</v>
      </c>
      <c r="AP26" s="355">
        <v>0</v>
      </c>
      <c r="AQ26" s="355">
        <v>0</v>
      </c>
      <c r="AR26" s="355">
        <v>0</v>
      </c>
      <c r="AS26" s="355">
        <v>0</v>
      </c>
      <c r="AT26" s="355">
        <v>0</v>
      </c>
      <c r="AV26" s="357">
        <f t="shared" si="7"/>
        <v>0</v>
      </c>
      <c r="AW26" s="357">
        <f t="shared" si="8"/>
        <v>0</v>
      </c>
      <c r="AX26" s="357">
        <f t="shared" si="9"/>
        <v>1</v>
      </c>
      <c r="AY26" s="357">
        <f t="shared" si="10"/>
        <v>5</v>
      </c>
      <c r="AZ26" s="357">
        <f t="shared" si="11"/>
        <v>13</v>
      </c>
      <c r="BA26" s="357">
        <f t="shared" si="12"/>
        <v>7</v>
      </c>
      <c r="BB26" s="357">
        <f t="shared" si="13"/>
        <v>7</v>
      </c>
      <c r="BC26" s="357">
        <f t="shared" si="14"/>
        <v>4</v>
      </c>
      <c r="BD26" s="357">
        <f t="shared" si="15"/>
        <v>0</v>
      </c>
      <c r="BE26" s="45">
        <f t="shared" si="16"/>
        <v>37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+Ago!C27</f>
        <v>INMUNIZACIONES</v>
      </c>
      <c r="D27" s="355">
        <v>0</v>
      </c>
      <c r="E27" s="355">
        <v>0</v>
      </c>
      <c r="F27" s="355">
        <v>0</v>
      </c>
      <c r="G27" s="355">
        <v>13</v>
      </c>
      <c r="H27" s="355">
        <v>0</v>
      </c>
      <c r="I27" s="355">
        <v>0</v>
      </c>
      <c r="J27" s="355">
        <v>1</v>
      </c>
      <c r="K27" s="355">
        <v>13</v>
      </c>
      <c r="L27" s="355">
        <v>0</v>
      </c>
      <c r="M27" s="355">
        <v>0</v>
      </c>
      <c r="N27" s="355">
        <v>1</v>
      </c>
      <c r="O27" s="355">
        <v>0</v>
      </c>
      <c r="P27" s="355">
        <v>10</v>
      </c>
      <c r="Q27" s="355">
        <v>2</v>
      </c>
      <c r="R27" s="355">
        <v>0</v>
      </c>
      <c r="S27" s="355">
        <v>3</v>
      </c>
      <c r="T27" s="355">
        <v>3</v>
      </c>
      <c r="U27" s="355">
        <v>1</v>
      </c>
      <c r="V27" s="355">
        <v>1</v>
      </c>
      <c r="W27" s="355">
        <v>1</v>
      </c>
      <c r="X27" s="355">
        <v>2</v>
      </c>
      <c r="Y27" s="355">
        <v>12</v>
      </c>
      <c r="Z27" s="355">
        <v>1</v>
      </c>
      <c r="AA27" s="355">
        <v>3</v>
      </c>
      <c r="AB27" s="355">
        <v>0</v>
      </c>
      <c r="AC27" s="355">
        <v>7</v>
      </c>
      <c r="AD27" s="355">
        <v>4</v>
      </c>
      <c r="AE27" s="355">
        <v>2</v>
      </c>
      <c r="AF27" s="355">
        <v>1</v>
      </c>
      <c r="AG27" s="355">
        <v>1</v>
      </c>
      <c r="AH27" s="355">
        <v>3</v>
      </c>
      <c r="AI27" s="355">
        <v>0</v>
      </c>
      <c r="AJ27" s="355">
        <v>3</v>
      </c>
      <c r="AK27" s="355">
        <v>2</v>
      </c>
      <c r="AL27" s="355">
        <v>0</v>
      </c>
      <c r="AM27" s="355">
        <v>5</v>
      </c>
      <c r="AN27" s="355">
        <v>0</v>
      </c>
      <c r="AO27" s="355">
        <v>0</v>
      </c>
      <c r="AP27" s="355">
        <v>2</v>
      </c>
      <c r="AQ27" s="355">
        <v>1</v>
      </c>
      <c r="AR27" s="355">
        <v>0</v>
      </c>
      <c r="AS27" s="355">
        <v>0</v>
      </c>
      <c r="AT27" s="355">
        <v>0</v>
      </c>
      <c r="AV27" s="357">
        <f t="shared" si="7"/>
        <v>0</v>
      </c>
      <c r="AW27" s="357">
        <f t="shared" si="8"/>
        <v>0</v>
      </c>
      <c r="AX27" s="357">
        <f t="shared" si="9"/>
        <v>5</v>
      </c>
      <c r="AY27" s="357">
        <f t="shared" si="10"/>
        <v>6</v>
      </c>
      <c r="AZ27" s="357">
        <f t="shared" si="11"/>
        <v>25</v>
      </c>
      <c r="BA27" s="357">
        <f t="shared" si="12"/>
        <v>11</v>
      </c>
      <c r="BB27" s="357">
        <f t="shared" si="13"/>
        <v>11</v>
      </c>
      <c r="BC27" s="357">
        <f t="shared" si="14"/>
        <v>7</v>
      </c>
      <c r="BD27" s="357">
        <f t="shared" si="15"/>
        <v>1</v>
      </c>
      <c r="BE27" s="45">
        <f t="shared" si="16"/>
        <v>66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+Ago!C28</f>
        <v>INMUNIZACIONES</v>
      </c>
      <c r="D28" s="355">
        <v>0</v>
      </c>
      <c r="E28" s="355">
        <v>0</v>
      </c>
      <c r="F28" s="355">
        <v>0</v>
      </c>
      <c r="G28" s="355">
        <v>3</v>
      </c>
      <c r="H28" s="355">
        <v>1</v>
      </c>
      <c r="I28" s="355">
        <v>2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1</v>
      </c>
      <c r="P28" s="355">
        <v>1</v>
      </c>
      <c r="Q28" s="355">
        <v>0</v>
      </c>
      <c r="R28" s="355">
        <v>0</v>
      </c>
      <c r="S28" s="355">
        <v>0</v>
      </c>
      <c r="T28" s="355">
        <v>1</v>
      </c>
      <c r="U28" s="355">
        <v>1</v>
      </c>
      <c r="V28" s="355">
        <v>0</v>
      </c>
      <c r="W28" s="355">
        <v>0</v>
      </c>
      <c r="X28" s="355">
        <v>2</v>
      </c>
      <c r="Y28" s="355">
        <v>4</v>
      </c>
      <c r="Z28" s="355">
        <v>0</v>
      </c>
      <c r="AA28" s="355">
        <v>0</v>
      </c>
      <c r="AB28" s="355">
        <v>3</v>
      </c>
      <c r="AC28" s="355">
        <v>0</v>
      </c>
      <c r="AD28" s="355">
        <v>0</v>
      </c>
      <c r="AE28" s="355">
        <v>0</v>
      </c>
      <c r="AF28" s="355">
        <v>0</v>
      </c>
      <c r="AG28" s="355">
        <v>0</v>
      </c>
      <c r="AH28" s="355">
        <v>1</v>
      </c>
      <c r="AI28" s="355">
        <v>0</v>
      </c>
      <c r="AJ28" s="355">
        <v>11</v>
      </c>
      <c r="AK28" s="355">
        <v>0</v>
      </c>
      <c r="AL28" s="355">
        <v>0</v>
      </c>
      <c r="AM28" s="355">
        <v>12</v>
      </c>
      <c r="AN28" s="355">
        <v>0</v>
      </c>
      <c r="AO28" s="355">
        <v>15</v>
      </c>
      <c r="AP28" s="355">
        <v>0</v>
      </c>
      <c r="AQ28" s="355">
        <v>1</v>
      </c>
      <c r="AR28" s="355">
        <v>0</v>
      </c>
      <c r="AS28" s="355">
        <v>2</v>
      </c>
      <c r="AT28" s="355">
        <v>0</v>
      </c>
      <c r="AV28" s="357">
        <f t="shared" si="7"/>
        <v>0</v>
      </c>
      <c r="AW28" s="357">
        <f t="shared" si="8"/>
        <v>0</v>
      </c>
      <c r="AX28" s="357">
        <f t="shared" si="9"/>
        <v>0</v>
      </c>
      <c r="AY28" s="357">
        <f t="shared" si="10"/>
        <v>2</v>
      </c>
      <c r="AZ28" s="357">
        <f t="shared" si="11"/>
        <v>9</v>
      </c>
      <c r="BA28" s="357">
        <f t="shared" si="12"/>
        <v>1</v>
      </c>
      <c r="BB28" s="357">
        <f t="shared" si="13"/>
        <v>1</v>
      </c>
      <c r="BC28" s="357">
        <f t="shared" si="14"/>
        <v>27</v>
      </c>
      <c r="BD28" s="357">
        <f t="shared" si="15"/>
        <v>3</v>
      </c>
      <c r="BE28" s="45">
        <f t="shared" si="16"/>
        <v>43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+Ago!C29</f>
        <v>INMUNIZACIONES</v>
      </c>
      <c r="D29" s="355">
        <v>0</v>
      </c>
      <c r="E29" s="355">
        <v>0</v>
      </c>
      <c r="F29" s="355">
        <v>0</v>
      </c>
      <c r="G29" s="355">
        <v>23</v>
      </c>
      <c r="H29" s="355">
        <v>1</v>
      </c>
      <c r="I29" s="355">
        <v>0</v>
      </c>
      <c r="J29" s="355">
        <v>2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5">
        <v>3</v>
      </c>
      <c r="R29" s="355">
        <v>0</v>
      </c>
      <c r="S29" s="355">
        <v>0</v>
      </c>
      <c r="T29" s="355">
        <v>2</v>
      </c>
      <c r="U29" s="355">
        <v>0</v>
      </c>
      <c r="V29" s="355">
        <v>1</v>
      </c>
      <c r="W29" s="355">
        <v>1</v>
      </c>
      <c r="X29" s="355">
        <v>0</v>
      </c>
      <c r="Y29" s="355">
        <v>0</v>
      </c>
      <c r="Z29" s="355">
        <v>2</v>
      </c>
      <c r="AA29" s="355">
        <v>0</v>
      </c>
      <c r="AB29" s="355">
        <v>0</v>
      </c>
      <c r="AC29" s="355">
        <v>0</v>
      </c>
      <c r="AD29" s="355">
        <v>4</v>
      </c>
      <c r="AE29" s="355">
        <v>0</v>
      </c>
      <c r="AF29" s="355">
        <v>0</v>
      </c>
      <c r="AG29" s="355">
        <v>0</v>
      </c>
      <c r="AH29" s="355">
        <v>1</v>
      </c>
      <c r="AI29" s="355">
        <v>0</v>
      </c>
      <c r="AJ29" s="355">
        <v>7</v>
      </c>
      <c r="AK29" s="355">
        <v>1</v>
      </c>
      <c r="AL29" s="355">
        <v>0</v>
      </c>
      <c r="AM29" s="355">
        <v>4</v>
      </c>
      <c r="AN29" s="355">
        <v>0</v>
      </c>
      <c r="AO29" s="355">
        <v>1</v>
      </c>
      <c r="AP29" s="355">
        <v>0</v>
      </c>
      <c r="AQ29" s="355">
        <v>14</v>
      </c>
      <c r="AR29" s="355">
        <v>0</v>
      </c>
      <c r="AS29" s="355">
        <v>0</v>
      </c>
      <c r="AT29" s="355">
        <v>1</v>
      </c>
      <c r="AV29" s="357">
        <f t="shared" si="7"/>
        <v>0</v>
      </c>
      <c r="AW29" s="357">
        <f t="shared" si="8"/>
        <v>0</v>
      </c>
      <c r="AX29" s="357">
        <f t="shared" si="9"/>
        <v>3</v>
      </c>
      <c r="AY29" s="357">
        <f t="shared" si="10"/>
        <v>4</v>
      </c>
      <c r="AZ29" s="357">
        <f t="shared" si="11"/>
        <v>2</v>
      </c>
      <c r="BA29" s="357">
        <f t="shared" si="12"/>
        <v>5</v>
      </c>
      <c r="BB29" s="357">
        <f t="shared" si="13"/>
        <v>5</v>
      </c>
      <c r="BC29" s="357">
        <f t="shared" si="14"/>
        <v>5</v>
      </c>
      <c r="BD29" s="357">
        <f t="shared" si="15"/>
        <v>15</v>
      </c>
      <c r="BE29" s="45">
        <f t="shared" si="16"/>
        <v>39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+Ago!C30</f>
        <v>INMUNIZACIONES</v>
      </c>
      <c r="D30" s="355">
        <v>5</v>
      </c>
      <c r="E30" s="355">
        <v>0</v>
      </c>
      <c r="F30" s="355">
        <v>0</v>
      </c>
      <c r="G30" s="355">
        <v>41</v>
      </c>
      <c r="H30" s="355">
        <v>6</v>
      </c>
      <c r="I30" s="355">
        <v>2</v>
      </c>
      <c r="J30" s="355">
        <v>3</v>
      </c>
      <c r="K30" s="355">
        <v>0</v>
      </c>
      <c r="L30" s="355">
        <v>2</v>
      </c>
      <c r="M30" s="355">
        <v>0</v>
      </c>
      <c r="N30" s="355">
        <v>1</v>
      </c>
      <c r="O30" s="355">
        <v>0</v>
      </c>
      <c r="P30" s="355">
        <v>11</v>
      </c>
      <c r="Q30" s="355">
        <v>1</v>
      </c>
      <c r="R30" s="355">
        <v>25</v>
      </c>
      <c r="S30" s="355">
        <v>4</v>
      </c>
      <c r="T30" s="355">
        <v>5</v>
      </c>
      <c r="U30" s="355">
        <v>0</v>
      </c>
      <c r="V30" s="355">
        <v>0</v>
      </c>
      <c r="W30" s="355">
        <v>5</v>
      </c>
      <c r="X30" s="355">
        <v>27</v>
      </c>
      <c r="Y30" s="355">
        <v>61</v>
      </c>
      <c r="Z30" s="355">
        <v>0</v>
      </c>
      <c r="AA30" s="355">
        <v>0</v>
      </c>
      <c r="AB30" s="355">
        <v>3</v>
      </c>
      <c r="AC30" s="355">
        <v>7</v>
      </c>
      <c r="AD30" s="355">
        <v>8</v>
      </c>
      <c r="AE30" s="355">
        <v>23</v>
      </c>
      <c r="AF30" s="355">
        <v>0</v>
      </c>
      <c r="AG30" s="355">
        <v>1</v>
      </c>
      <c r="AH30" s="355">
        <v>13</v>
      </c>
      <c r="AI30" s="355">
        <v>0</v>
      </c>
      <c r="AJ30" s="355">
        <v>31</v>
      </c>
      <c r="AK30" s="355">
        <v>4</v>
      </c>
      <c r="AL30" s="355">
        <v>1</v>
      </c>
      <c r="AM30" s="355">
        <v>48</v>
      </c>
      <c r="AN30" s="355">
        <v>5</v>
      </c>
      <c r="AO30" s="355">
        <v>5</v>
      </c>
      <c r="AP30" s="355">
        <v>7</v>
      </c>
      <c r="AQ30" s="355">
        <v>14</v>
      </c>
      <c r="AR30" s="355">
        <v>0</v>
      </c>
      <c r="AS30" s="355">
        <v>0</v>
      </c>
      <c r="AT30" s="355">
        <v>2</v>
      </c>
      <c r="AV30" s="357">
        <f t="shared" si="7"/>
        <v>5</v>
      </c>
      <c r="AW30" s="357">
        <f t="shared" si="8"/>
        <v>0</v>
      </c>
      <c r="AX30" s="357">
        <f t="shared" si="9"/>
        <v>30</v>
      </c>
      <c r="AY30" s="357">
        <f t="shared" si="10"/>
        <v>10</v>
      </c>
      <c r="AZ30" s="357">
        <f t="shared" si="11"/>
        <v>98</v>
      </c>
      <c r="BA30" s="357">
        <f t="shared" si="12"/>
        <v>45</v>
      </c>
      <c r="BB30" s="357">
        <f t="shared" si="13"/>
        <v>45</v>
      </c>
      <c r="BC30" s="357">
        <f t="shared" si="14"/>
        <v>65</v>
      </c>
      <c r="BD30" s="357">
        <f t="shared" si="15"/>
        <v>16</v>
      </c>
      <c r="BE30" s="45">
        <f t="shared" si="16"/>
        <v>314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+Ago!C31</f>
        <v>INMUNIZACIONES</v>
      </c>
      <c r="D31" s="355">
        <v>2</v>
      </c>
      <c r="E31" s="355">
        <v>0</v>
      </c>
      <c r="F31" s="355">
        <v>0</v>
      </c>
      <c r="G31" s="355">
        <v>18</v>
      </c>
      <c r="H31" s="355">
        <v>1</v>
      </c>
      <c r="I31" s="355">
        <v>0</v>
      </c>
      <c r="J31" s="355">
        <v>0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7</v>
      </c>
      <c r="Q31" s="355">
        <v>0</v>
      </c>
      <c r="R31" s="355">
        <v>2</v>
      </c>
      <c r="S31" s="355">
        <v>0</v>
      </c>
      <c r="T31" s="355">
        <v>3</v>
      </c>
      <c r="U31" s="355">
        <v>0</v>
      </c>
      <c r="V31" s="355">
        <v>0</v>
      </c>
      <c r="W31" s="355">
        <v>2</v>
      </c>
      <c r="X31" s="355">
        <v>9</v>
      </c>
      <c r="Y31" s="355">
        <v>2</v>
      </c>
      <c r="Z31" s="355">
        <v>0</v>
      </c>
      <c r="AA31" s="355">
        <v>0</v>
      </c>
      <c r="AB31" s="355">
        <v>0</v>
      </c>
      <c r="AC31" s="355">
        <v>2</v>
      </c>
      <c r="AD31" s="355">
        <v>0</v>
      </c>
      <c r="AE31" s="355">
        <v>4</v>
      </c>
      <c r="AF31" s="355">
        <v>0</v>
      </c>
      <c r="AG31" s="355">
        <v>0</v>
      </c>
      <c r="AH31" s="355">
        <v>1</v>
      </c>
      <c r="AI31" s="355">
        <v>0</v>
      </c>
      <c r="AJ31" s="355">
        <v>19</v>
      </c>
      <c r="AK31" s="355">
        <v>0</v>
      </c>
      <c r="AL31" s="355">
        <v>0</v>
      </c>
      <c r="AM31" s="355">
        <v>11</v>
      </c>
      <c r="AN31" s="355">
        <v>3</v>
      </c>
      <c r="AO31" s="355">
        <v>0</v>
      </c>
      <c r="AP31" s="355">
        <v>0</v>
      </c>
      <c r="AQ31" s="355">
        <v>0</v>
      </c>
      <c r="AR31" s="355">
        <v>0</v>
      </c>
      <c r="AS31" s="355">
        <v>0</v>
      </c>
      <c r="AT31" s="355">
        <v>0</v>
      </c>
      <c r="AV31" s="357">
        <f t="shared" si="7"/>
        <v>2</v>
      </c>
      <c r="AW31" s="357">
        <f t="shared" si="8"/>
        <v>0</v>
      </c>
      <c r="AX31" s="357">
        <f t="shared" si="9"/>
        <v>2</v>
      </c>
      <c r="AY31" s="357">
        <f t="shared" si="10"/>
        <v>5</v>
      </c>
      <c r="AZ31" s="357">
        <f t="shared" si="11"/>
        <v>13</v>
      </c>
      <c r="BA31" s="357">
        <f t="shared" si="12"/>
        <v>5</v>
      </c>
      <c r="BB31" s="357">
        <f t="shared" si="13"/>
        <v>5</v>
      </c>
      <c r="BC31" s="357">
        <f t="shared" si="14"/>
        <v>14</v>
      </c>
      <c r="BD31" s="357">
        <f t="shared" si="15"/>
        <v>0</v>
      </c>
      <c r="BE31" s="45">
        <f t="shared" si="16"/>
        <v>46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157</v>
      </c>
      <c r="E32" s="350">
        <v>18</v>
      </c>
      <c r="F32" s="350">
        <v>0</v>
      </c>
      <c r="G32" s="350">
        <v>1014</v>
      </c>
      <c r="H32" s="350">
        <v>91</v>
      </c>
      <c r="I32" s="350">
        <v>77</v>
      </c>
      <c r="J32" s="350">
        <v>93</v>
      </c>
      <c r="K32" s="350">
        <v>155</v>
      </c>
      <c r="L32" s="350">
        <v>10</v>
      </c>
      <c r="M32" s="350">
        <v>77</v>
      </c>
      <c r="N32" s="350">
        <v>63</v>
      </c>
      <c r="O32" s="350">
        <v>91</v>
      </c>
      <c r="P32" s="350">
        <v>516</v>
      </c>
      <c r="Q32" s="350">
        <v>136</v>
      </c>
      <c r="R32" s="350">
        <v>59</v>
      </c>
      <c r="S32" s="350">
        <v>89</v>
      </c>
      <c r="T32" s="350">
        <v>186</v>
      </c>
      <c r="U32" s="350">
        <v>50</v>
      </c>
      <c r="V32" s="350">
        <v>48</v>
      </c>
      <c r="W32" s="350">
        <v>99</v>
      </c>
      <c r="X32" s="350">
        <v>124</v>
      </c>
      <c r="Y32" s="350">
        <v>658</v>
      </c>
      <c r="Z32" s="350">
        <v>65</v>
      </c>
      <c r="AA32" s="350">
        <v>153</v>
      </c>
      <c r="AB32" s="350">
        <v>58</v>
      </c>
      <c r="AC32" s="350">
        <v>166</v>
      </c>
      <c r="AD32" s="350">
        <v>264</v>
      </c>
      <c r="AE32" s="350">
        <v>43</v>
      </c>
      <c r="AF32" s="350">
        <v>86</v>
      </c>
      <c r="AG32" s="350">
        <v>65</v>
      </c>
      <c r="AH32" s="350">
        <v>108</v>
      </c>
      <c r="AI32" s="350">
        <v>0</v>
      </c>
      <c r="AJ32" s="350">
        <v>321</v>
      </c>
      <c r="AK32" s="350">
        <v>91</v>
      </c>
      <c r="AL32" s="350">
        <v>74</v>
      </c>
      <c r="AM32" s="350">
        <v>292</v>
      </c>
      <c r="AN32" s="350">
        <v>27</v>
      </c>
      <c r="AO32" s="350">
        <v>51</v>
      </c>
      <c r="AP32" s="350">
        <v>25</v>
      </c>
      <c r="AQ32" s="350">
        <v>353</v>
      </c>
      <c r="AR32" s="350">
        <v>71</v>
      </c>
      <c r="AS32" s="350">
        <v>97</v>
      </c>
      <c r="AT32" s="350">
        <v>110</v>
      </c>
      <c r="AV32" s="351">
        <f t="shared" si="7"/>
        <v>157</v>
      </c>
      <c r="AW32" s="351">
        <f t="shared" si="8"/>
        <v>18</v>
      </c>
      <c r="AX32" s="351">
        <f t="shared" si="9"/>
        <v>284</v>
      </c>
      <c r="AY32" s="351">
        <f t="shared" si="10"/>
        <v>383</v>
      </c>
      <c r="AZ32" s="351">
        <f t="shared" si="11"/>
        <v>1224</v>
      </c>
      <c r="BA32" s="351">
        <f t="shared" si="12"/>
        <v>566</v>
      </c>
      <c r="BB32" s="351">
        <f t="shared" si="13"/>
        <v>566</v>
      </c>
      <c r="BC32" s="351">
        <f t="shared" si="14"/>
        <v>395</v>
      </c>
      <c r="BD32" s="351">
        <f t="shared" si="15"/>
        <v>631</v>
      </c>
      <c r="BE32" s="45">
        <f t="shared" si="16"/>
        <v>4224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+Ago!C33</f>
        <v>NUTRICIÓN</v>
      </c>
      <c r="D33" s="350">
        <v>0</v>
      </c>
      <c r="E33" s="350"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1</v>
      </c>
      <c r="U33" s="350">
        <v>0</v>
      </c>
      <c r="V33" s="350">
        <v>0</v>
      </c>
      <c r="W33" s="350">
        <v>0</v>
      </c>
      <c r="X33" s="350">
        <v>0</v>
      </c>
      <c r="Y33" s="350">
        <v>2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0</v>
      </c>
      <c r="AR33" s="350">
        <v>0</v>
      </c>
      <c r="AS33" s="350">
        <v>0</v>
      </c>
      <c r="AT33" s="350">
        <v>0</v>
      </c>
      <c r="AV33" s="351">
        <f t="shared" si="7"/>
        <v>0</v>
      </c>
      <c r="AW33" s="351">
        <f t="shared" si="8"/>
        <v>0</v>
      </c>
      <c r="AX33" s="351">
        <f t="shared" si="9"/>
        <v>0</v>
      </c>
      <c r="AY33" s="351">
        <f t="shared" si="10"/>
        <v>1</v>
      </c>
      <c r="AZ33" s="351">
        <f t="shared" si="11"/>
        <v>2</v>
      </c>
      <c r="BA33" s="351">
        <f t="shared" si="12"/>
        <v>0</v>
      </c>
      <c r="BB33" s="351">
        <f t="shared" si="13"/>
        <v>0</v>
      </c>
      <c r="BC33" s="351">
        <f t="shared" si="14"/>
        <v>0</v>
      </c>
      <c r="BD33" s="351">
        <f t="shared" si="15"/>
        <v>0</v>
      </c>
      <c r="BE33" s="45">
        <f t="shared" si="16"/>
        <v>3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111</v>
      </c>
      <c r="E34" s="350">
        <v>2</v>
      </c>
      <c r="F34" s="350">
        <v>0</v>
      </c>
      <c r="G34" s="350">
        <v>671</v>
      </c>
      <c r="H34" s="350">
        <v>47</v>
      </c>
      <c r="I34" s="350">
        <v>45</v>
      </c>
      <c r="J34" s="350">
        <v>61</v>
      </c>
      <c r="K34" s="350">
        <v>98</v>
      </c>
      <c r="L34" s="350">
        <v>7</v>
      </c>
      <c r="M34" s="350">
        <v>51</v>
      </c>
      <c r="N34" s="350">
        <v>44</v>
      </c>
      <c r="O34" s="350">
        <v>64</v>
      </c>
      <c r="P34" s="350">
        <v>345</v>
      </c>
      <c r="Q34" s="350">
        <v>83</v>
      </c>
      <c r="R34" s="350">
        <v>35</v>
      </c>
      <c r="S34" s="350">
        <v>65</v>
      </c>
      <c r="T34" s="350">
        <v>115</v>
      </c>
      <c r="U34" s="350">
        <v>33</v>
      </c>
      <c r="V34" s="350">
        <v>32</v>
      </c>
      <c r="W34" s="350">
        <v>61</v>
      </c>
      <c r="X34" s="350">
        <v>85</v>
      </c>
      <c r="Y34" s="350">
        <v>468</v>
      </c>
      <c r="Z34" s="350">
        <v>43</v>
      </c>
      <c r="AA34" s="350">
        <v>113</v>
      </c>
      <c r="AB34" s="350">
        <v>38</v>
      </c>
      <c r="AC34" s="350">
        <v>93</v>
      </c>
      <c r="AD34" s="350">
        <v>175</v>
      </c>
      <c r="AE34" s="350">
        <v>32</v>
      </c>
      <c r="AF34" s="350">
        <v>66</v>
      </c>
      <c r="AG34" s="350">
        <v>46</v>
      </c>
      <c r="AH34" s="350">
        <v>59</v>
      </c>
      <c r="AI34" s="350">
        <v>0</v>
      </c>
      <c r="AJ34" s="350">
        <v>199</v>
      </c>
      <c r="AK34" s="350">
        <v>47</v>
      </c>
      <c r="AL34" s="350">
        <v>35</v>
      </c>
      <c r="AM34" s="350">
        <v>163</v>
      </c>
      <c r="AN34" s="350">
        <v>17</v>
      </c>
      <c r="AO34" s="350">
        <v>33</v>
      </c>
      <c r="AP34" s="350">
        <v>10</v>
      </c>
      <c r="AQ34" s="350">
        <v>228</v>
      </c>
      <c r="AR34" s="350">
        <v>34</v>
      </c>
      <c r="AS34" s="350">
        <v>67</v>
      </c>
      <c r="AT34" s="350">
        <v>74</v>
      </c>
      <c r="AV34" s="351">
        <f t="shared" si="7"/>
        <v>111</v>
      </c>
      <c r="AW34" s="351">
        <f t="shared" si="8"/>
        <v>2</v>
      </c>
      <c r="AX34" s="351">
        <f t="shared" si="9"/>
        <v>183</v>
      </c>
      <c r="AY34" s="351">
        <f t="shared" si="10"/>
        <v>241</v>
      </c>
      <c r="AZ34" s="351">
        <f t="shared" si="11"/>
        <v>840</v>
      </c>
      <c r="BA34" s="351">
        <f t="shared" si="12"/>
        <v>378</v>
      </c>
      <c r="BB34" s="351">
        <f t="shared" si="13"/>
        <v>378</v>
      </c>
      <c r="BC34" s="351">
        <f t="shared" si="14"/>
        <v>223</v>
      </c>
      <c r="BD34" s="351">
        <f t="shared" si="15"/>
        <v>403</v>
      </c>
      <c r="BE34" s="45">
        <f t="shared" si="16"/>
        <v>2759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+Ago!C35</f>
        <v>NUTRICIÓN</v>
      </c>
      <c r="D35" s="350">
        <v>0</v>
      </c>
      <c r="E35" s="350">
        <v>0</v>
      </c>
      <c r="F35" s="350">
        <v>0</v>
      </c>
      <c r="G35" s="350">
        <v>10</v>
      </c>
      <c r="H35" s="350">
        <v>0</v>
      </c>
      <c r="I35" s="350">
        <v>1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1</v>
      </c>
      <c r="R35" s="350">
        <v>0</v>
      </c>
      <c r="S35" s="350">
        <v>0</v>
      </c>
      <c r="T35" s="350">
        <v>3</v>
      </c>
      <c r="U35" s="350">
        <v>0</v>
      </c>
      <c r="V35" s="350">
        <v>0</v>
      </c>
      <c r="W35" s="350">
        <v>0</v>
      </c>
      <c r="X35" s="350">
        <v>0</v>
      </c>
      <c r="Y35" s="350">
        <v>3</v>
      </c>
      <c r="Z35" s="350">
        <v>0</v>
      </c>
      <c r="AA35" s="350">
        <v>2</v>
      </c>
      <c r="AB35" s="350">
        <v>0</v>
      </c>
      <c r="AC35" s="350">
        <v>0</v>
      </c>
      <c r="AD35" s="350">
        <v>0</v>
      </c>
      <c r="AE35" s="350">
        <v>1</v>
      </c>
      <c r="AF35" s="350">
        <v>1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2</v>
      </c>
      <c r="AN35" s="350">
        <v>0</v>
      </c>
      <c r="AO35" s="350">
        <v>1</v>
      </c>
      <c r="AP35" s="350">
        <v>0</v>
      </c>
      <c r="AQ35" s="350">
        <v>0</v>
      </c>
      <c r="AR35" s="350">
        <v>0</v>
      </c>
      <c r="AS35" s="350">
        <v>0</v>
      </c>
      <c r="AT35" s="350">
        <v>0</v>
      </c>
      <c r="AV35" s="351">
        <f t="shared" si="7"/>
        <v>0</v>
      </c>
      <c r="AW35" s="351">
        <f t="shared" si="8"/>
        <v>0</v>
      </c>
      <c r="AX35" s="351">
        <f t="shared" si="9"/>
        <v>1</v>
      </c>
      <c r="AY35" s="351">
        <f t="shared" si="10"/>
        <v>3</v>
      </c>
      <c r="AZ35" s="351">
        <f t="shared" si="11"/>
        <v>5</v>
      </c>
      <c r="BA35" s="351">
        <f t="shared" si="12"/>
        <v>2</v>
      </c>
      <c r="BB35" s="351">
        <f t="shared" si="13"/>
        <v>2</v>
      </c>
      <c r="BC35" s="351">
        <f t="shared" si="14"/>
        <v>3</v>
      </c>
      <c r="BD35" s="351">
        <f t="shared" si="15"/>
        <v>0</v>
      </c>
      <c r="BE35" s="45">
        <f t="shared" si="16"/>
        <v>16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+Ago!C36</f>
        <v>NUTRICIÓN</v>
      </c>
      <c r="D36" s="350">
        <v>0</v>
      </c>
      <c r="E36" s="350">
        <v>0</v>
      </c>
      <c r="F36" s="350">
        <v>0</v>
      </c>
      <c r="G36" s="350">
        <v>31</v>
      </c>
      <c r="H36" s="350">
        <v>0</v>
      </c>
      <c r="I36" s="350">
        <v>0</v>
      </c>
      <c r="J36" s="350">
        <v>0</v>
      </c>
      <c r="K36" s="350">
        <v>3</v>
      </c>
      <c r="L36" s="350">
        <v>0</v>
      </c>
      <c r="M36" s="350">
        <v>3</v>
      </c>
      <c r="N36" s="350">
        <v>0</v>
      </c>
      <c r="O36" s="350">
        <v>1</v>
      </c>
      <c r="P36" s="350">
        <v>14</v>
      </c>
      <c r="Q36" s="350">
        <v>2</v>
      </c>
      <c r="R36" s="350">
        <v>0</v>
      </c>
      <c r="S36" s="350">
        <v>2</v>
      </c>
      <c r="T36" s="350">
        <v>8</v>
      </c>
      <c r="U36" s="350">
        <v>1</v>
      </c>
      <c r="V36" s="350">
        <v>1</v>
      </c>
      <c r="W36" s="350">
        <v>0</v>
      </c>
      <c r="X36" s="350">
        <v>4</v>
      </c>
      <c r="Y36" s="350">
        <v>21</v>
      </c>
      <c r="Z36" s="350">
        <v>3</v>
      </c>
      <c r="AA36" s="350">
        <v>4</v>
      </c>
      <c r="AB36" s="350">
        <v>0</v>
      </c>
      <c r="AC36" s="350">
        <v>4</v>
      </c>
      <c r="AD36" s="350">
        <v>5</v>
      </c>
      <c r="AE36" s="350">
        <v>2</v>
      </c>
      <c r="AF36" s="350">
        <v>4</v>
      </c>
      <c r="AG36" s="350">
        <v>2</v>
      </c>
      <c r="AH36" s="350">
        <v>0</v>
      </c>
      <c r="AI36" s="350">
        <v>0</v>
      </c>
      <c r="AJ36" s="350">
        <v>12</v>
      </c>
      <c r="AK36" s="350">
        <v>0</v>
      </c>
      <c r="AL36" s="350">
        <v>1</v>
      </c>
      <c r="AM36" s="350">
        <v>2</v>
      </c>
      <c r="AN36" s="350">
        <v>0</v>
      </c>
      <c r="AO36" s="350">
        <v>0</v>
      </c>
      <c r="AP36" s="350">
        <v>0</v>
      </c>
      <c r="AQ36" s="350">
        <v>6</v>
      </c>
      <c r="AR36" s="350">
        <v>0</v>
      </c>
      <c r="AS36" s="350">
        <v>3</v>
      </c>
      <c r="AT36" s="350">
        <v>6</v>
      </c>
      <c r="AV36" s="351">
        <f t="shared" si="7"/>
        <v>0</v>
      </c>
      <c r="AW36" s="351">
        <f t="shared" si="8"/>
        <v>0</v>
      </c>
      <c r="AX36" s="351">
        <f t="shared" si="9"/>
        <v>4</v>
      </c>
      <c r="AY36" s="351">
        <f t="shared" si="10"/>
        <v>10</v>
      </c>
      <c r="AZ36" s="351">
        <f t="shared" si="11"/>
        <v>36</v>
      </c>
      <c r="BA36" s="351">
        <f t="shared" si="12"/>
        <v>13</v>
      </c>
      <c r="BB36" s="351">
        <f t="shared" si="13"/>
        <v>13</v>
      </c>
      <c r="BC36" s="351">
        <f t="shared" si="14"/>
        <v>2</v>
      </c>
      <c r="BD36" s="351">
        <f t="shared" si="15"/>
        <v>15</v>
      </c>
      <c r="BE36" s="45">
        <f t="shared" si="16"/>
        <v>93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+Ago!C37</f>
        <v>NUTRICIÓN</v>
      </c>
      <c r="D37" s="350">
        <v>0</v>
      </c>
      <c r="E37" s="350">
        <v>0</v>
      </c>
      <c r="F37" s="350">
        <v>0</v>
      </c>
      <c r="G37" s="350">
        <v>13</v>
      </c>
      <c r="H37" s="350">
        <v>1</v>
      </c>
      <c r="I37" s="350">
        <v>0</v>
      </c>
      <c r="J37" s="350">
        <v>2</v>
      </c>
      <c r="K37" s="350">
        <v>4</v>
      </c>
      <c r="L37" s="350">
        <v>0</v>
      </c>
      <c r="M37" s="350">
        <v>1</v>
      </c>
      <c r="N37" s="350">
        <v>0</v>
      </c>
      <c r="O37" s="350">
        <v>1</v>
      </c>
      <c r="P37" s="350">
        <v>6</v>
      </c>
      <c r="Q37" s="350">
        <v>0</v>
      </c>
      <c r="R37" s="350">
        <v>1</v>
      </c>
      <c r="S37" s="350">
        <v>1</v>
      </c>
      <c r="T37" s="350">
        <v>2</v>
      </c>
      <c r="U37" s="350">
        <v>0</v>
      </c>
      <c r="V37" s="350">
        <v>0</v>
      </c>
      <c r="W37" s="350">
        <v>0</v>
      </c>
      <c r="X37" s="350">
        <v>4</v>
      </c>
      <c r="Y37" s="350">
        <v>11</v>
      </c>
      <c r="Z37" s="350">
        <v>1</v>
      </c>
      <c r="AA37" s="350">
        <v>2</v>
      </c>
      <c r="AB37" s="350">
        <v>0</v>
      </c>
      <c r="AC37" s="350">
        <v>0</v>
      </c>
      <c r="AD37" s="350">
        <v>1</v>
      </c>
      <c r="AE37" s="350">
        <v>0</v>
      </c>
      <c r="AF37" s="350">
        <v>1</v>
      </c>
      <c r="AG37" s="350">
        <v>3</v>
      </c>
      <c r="AH37" s="350">
        <v>2</v>
      </c>
      <c r="AI37" s="350">
        <v>0</v>
      </c>
      <c r="AJ37" s="350">
        <v>4</v>
      </c>
      <c r="AK37" s="350">
        <v>1</v>
      </c>
      <c r="AL37" s="350">
        <v>0</v>
      </c>
      <c r="AM37" s="350">
        <v>5</v>
      </c>
      <c r="AN37" s="350">
        <v>0</v>
      </c>
      <c r="AO37" s="350">
        <v>1</v>
      </c>
      <c r="AP37" s="350">
        <v>1</v>
      </c>
      <c r="AQ37" s="350">
        <v>5</v>
      </c>
      <c r="AR37" s="350">
        <v>0</v>
      </c>
      <c r="AS37" s="350">
        <v>0</v>
      </c>
      <c r="AT37" s="350">
        <v>1</v>
      </c>
      <c r="AV37" s="351">
        <f t="shared" si="7"/>
        <v>0</v>
      </c>
      <c r="AW37" s="351">
        <f t="shared" si="8"/>
        <v>0</v>
      </c>
      <c r="AX37" s="351">
        <f t="shared" si="9"/>
        <v>2</v>
      </c>
      <c r="AY37" s="351">
        <f t="shared" si="10"/>
        <v>2</v>
      </c>
      <c r="AZ37" s="351">
        <f t="shared" si="11"/>
        <v>18</v>
      </c>
      <c r="BA37" s="351">
        <f t="shared" si="12"/>
        <v>7</v>
      </c>
      <c r="BB37" s="351">
        <f t="shared" si="13"/>
        <v>7</v>
      </c>
      <c r="BC37" s="351">
        <f t="shared" si="14"/>
        <v>7</v>
      </c>
      <c r="BD37" s="351">
        <f t="shared" si="15"/>
        <v>6</v>
      </c>
      <c r="BE37" s="45">
        <f t="shared" si="16"/>
        <v>49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+Ago!C38</f>
        <v>NUTRICIÓN</v>
      </c>
      <c r="D38" s="350">
        <v>0</v>
      </c>
      <c r="E38" s="350">
        <v>0</v>
      </c>
      <c r="F38" s="350">
        <v>0</v>
      </c>
      <c r="G38" s="350">
        <v>0</v>
      </c>
      <c r="H38" s="350">
        <v>1</v>
      </c>
      <c r="I38" s="350">
        <v>2</v>
      </c>
      <c r="J38" s="350">
        <v>0</v>
      </c>
      <c r="K38" s="350">
        <v>1</v>
      </c>
      <c r="L38" s="350">
        <v>0</v>
      </c>
      <c r="M38" s="350">
        <v>0</v>
      </c>
      <c r="N38" s="350">
        <v>0</v>
      </c>
      <c r="O38" s="350">
        <v>0</v>
      </c>
      <c r="P38" s="350">
        <v>0</v>
      </c>
      <c r="Q38" s="350">
        <v>2</v>
      </c>
      <c r="R38" s="350">
        <v>1</v>
      </c>
      <c r="S38" s="350">
        <v>2</v>
      </c>
      <c r="T38" s="350">
        <v>0</v>
      </c>
      <c r="U38" s="350">
        <v>0</v>
      </c>
      <c r="V38" s="350">
        <v>0</v>
      </c>
      <c r="W38" s="350">
        <v>0</v>
      </c>
      <c r="X38" s="350">
        <v>0</v>
      </c>
      <c r="Y38" s="350">
        <v>0</v>
      </c>
      <c r="Z38" s="350">
        <v>1</v>
      </c>
      <c r="AA38" s="350">
        <v>1</v>
      </c>
      <c r="AB38" s="350">
        <v>0</v>
      </c>
      <c r="AC38" s="350">
        <v>0</v>
      </c>
      <c r="AD38" s="350">
        <v>0</v>
      </c>
      <c r="AE38" s="350">
        <v>0</v>
      </c>
      <c r="AF38" s="350">
        <v>0</v>
      </c>
      <c r="AG38" s="350">
        <v>1</v>
      </c>
      <c r="AH38" s="350">
        <v>1</v>
      </c>
      <c r="AI38" s="350">
        <v>0</v>
      </c>
      <c r="AJ38" s="350">
        <v>1</v>
      </c>
      <c r="AK38" s="350">
        <v>0</v>
      </c>
      <c r="AL38" s="350">
        <v>1</v>
      </c>
      <c r="AM38" s="350">
        <v>2</v>
      </c>
      <c r="AN38" s="350">
        <v>1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7"/>
        <v>0</v>
      </c>
      <c r="AW38" s="351">
        <f t="shared" si="8"/>
        <v>0</v>
      </c>
      <c r="AX38" s="351">
        <f t="shared" si="9"/>
        <v>5</v>
      </c>
      <c r="AY38" s="351">
        <f t="shared" si="10"/>
        <v>0</v>
      </c>
      <c r="AZ38" s="351">
        <f t="shared" si="11"/>
        <v>2</v>
      </c>
      <c r="BA38" s="351">
        <f t="shared" si="12"/>
        <v>2</v>
      </c>
      <c r="BB38" s="351">
        <f t="shared" si="13"/>
        <v>2</v>
      </c>
      <c r="BC38" s="351">
        <f t="shared" si="14"/>
        <v>3</v>
      </c>
      <c r="BD38" s="351">
        <f t="shared" si="15"/>
        <v>0</v>
      </c>
      <c r="BE38" s="45">
        <f t="shared" si="16"/>
        <v>14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+Ago!C39</f>
        <v>NUTRICIÓN</v>
      </c>
      <c r="D39" s="350">
        <v>0</v>
      </c>
      <c r="E39" s="350">
        <v>0</v>
      </c>
      <c r="F39" s="350">
        <v>0</v>
      </c>
      <c r="G39" s="350">
        <v>13</v>
      </c>
      <c r="H39" s="350">
        <v>2</v>
      </c>
      <c r="I39" s="350">
        <v>2</v>
      </c>
      <c r="J39" s="350">
        <v>2</v>
      </c>
      <c r="K39" s="350">
        <v>5</v>
      </c>
      <c r="L39" s="350">
        <v>0</v>
      </c>
      <c r="M39" s="350">
        <v>1</v>
      </c>
      <c r="N39" s="350">
        <v>0</v>
      </c>
      <c r="O39" s="350">
        <v>1</v>
      </c>
      <c r="P39" s="350">
        <v>6</v>
      </c>
      <c r="Q39" s="350">
        <v>2</v>
      </c>
      <c r="R39" s="350">
        <v>2</v>
      </c>
      <c r="S39" s="350">
        <v>3</v>
      </c>
      <c r="T39" s="350">
        <v>2</v>
      </c>
      <c r="U39" s="350">
        <v>0</v>
      </c>
      <c r="V39" s="350">
        <v>0</v>
      </c>
      <c r="W39" s="350">
        <v>0</v>
      </c>
      <c r="X39" s="350">
        <v>4</v>
      </c>
      <c r="Y39" s="350">
        <v>11</v>
      </c>
      <c r="Z39" s="350">
        <v>2</v>
      </c>
      <c r="AA39" s="350">
        <v>3</v>
      </c>
      <c r="AB39" s="350">
        <v>0</v>
      </c>
      <c r="AC39" s="350">
        <v>0</v>
      </c>
      <c r="AD39" s="350">
        <v>1</v>
      </c>
      <c r="AE39" s="350">
        <v>0</v>
      </c>
      <c r="AF39" s="350">
        <v>1</v>
      </c>
      <c r="AG39" s="350">
        <v>4</v>
      </c>
      <c r="AH39" s="350">
        <v>3</v>
      </c>
      <c r="AI39" s="350">
        <v>0</v>
      </c>
      <c r="AJ39" s="350">
        <v>5</v>
      </c>
      <c r="AK39" s="350">
        <v>1</v>
      </c>
      <c r="AL39" s="350">
        <v>1</v>
      </c>
      <c r="AM39" s="350">
        <v>7</v>
      </c>
      <c r="AN39" s="350">
        <v>1</v>
      </c>
      <c r="AO39" s="350">
        <v>1</v>
      </c>
      <c r="AP39" s="350">
        <v>1</v>
      </c>
      <c r="AQ39" s="350">
        <v>5</v>
      </c>
      <c r="AR39" s="350">
        <v>0</v>
      </c>
      <c r="AS39" s="350">
        <v>0</v>
      </c>
      <c r="AT39" s="350">
        <v>1</v>
      </c>
      <c r="AV39" s="351">
        <f t="shared" si="7"/>
        <v>0</v>
      </c>
      <c r="AW39" s="351">
        <f t="shared" si="8"/>
        <v>0</v>
      </c>
      <c r="AX39" s="351">
        <f t="shared" si="9"/>
        <v>7</v>
      </c>
      <c r="AY39" s="351">
        <f t="shared" si="10"/>
        <v>2</v>
      </c>
      <c r="AZ39" s="351">
        <f t="shared" si="11"/>
        <v>20</v>
      </c>
      <c r="BA39" s="351">
        <f t="shared" si="12"/>
        <v>9</v>
      </c>
      <c r="BB39" s="351">
        <f t="shared" si="13"/>
        <v>9</v>
      </c>
      <c r="BC39" s="351">
        <f t="shared" si="14"/>
        <v>10</v>
      </c>
      <c r="BD39" s="351">
        <f t="shared" si="15"/>
        <v>6</v>
      </c>
      <c r="BE39" s="45">
        <f t="shared" si="16"/>
        <v>63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+Ago!C40</f>
        <v>NUTRICIÓN</v>
      </c>
      <c r="D40" s="350">
        <v>0</v>
      </c>
      <c r="E40" s="350">
        <v>0</v>
      </c>
      <c r="F40" s="350">
        <v>0</v>
      </c>
      <c r="G40" s="350">
        <v>30</v>
      </c>
      <c r="H40" s="350">
        <v>1</v>
      </c>
      <c r="I40" s="350">
        <v>0</v>
      </c>
      <c r="J40" s="350">
        <v>1</v>
      </c>
      <c r="K40" s="350">
        <v>1</v>
      </c>
      <c r="L40" s="350">
        <v>0</v>
      </c>
      <c r="M40" s="350">
        <v>2</v>
      </c>
      <c r="N40" s="350">
        <v>3</v>
      </c>
      <c r="O40" s="350">
        <v>3</v>
      </c>
      <c r="P40" s="350">
        <v>13</v>
      </c>
      <c r="Q40" s="350">
        <v>2</v>
      </c>
      <c r="R40" s="350">
        <v>1</v>
      </c>
      <c r="S40" s="350">
        <v>3</v>
      </c>
      <c r="T40" s="350">
        <v>7</v>
      </c>
      <c r="U40" s="350">
        <v>3</v>
      </c>
      <c r="V40" s="350">
        <v>1</v>
      </c>
      <c r="W40" s="350">
        <v>2</v>
      </c>
      <c r="X40" s="350">
        <v>5</v>
      </c>
      <c r="Y40" s="350">
        <v>13</v>
      </c>
      <c r="Z40" s="350">
        <v>0</v>
      </c>
      <c r="AA40" s="350">
        <v>8</v>
      </c>
      <c r="AB40" s="350">
        <v>4</v>
      </c>
      <c r="AC40" s="350">
        <v>0</v>
      </c>
      <c r="AD40" s="350">
        <v>5</v>
      </c>
      <c r="AE40" s="350">
        <v>2</v>
      </c>
      <c r="AF40" s="350">
        <v>0</v>
      </c>
      <c r="AG40" s="350">
        <v>1</v>
      </c>
      <c r="AH40" s="350">
        <v>2</v>
      </c>
      <c r="AI40" s="350">
        <v>0</v>
      </c>
      <c r="AJ40" s="350">
        <v>3</v>
      </c>
      <c r="AK40" s="350">
        <v>6</v>
      </c>
      <c r="AL40" s="350">
        <v>2</v>
      </c>
      <c r="AM40" s="350">
        <v>2</v>
      </c>
      <c r="AN40" s="350">
        <v>2</v>
      </c>
      <c r="AO40" s="350">
        <v>0</v>
      </c>
      <c r="AP40" s="350">
        <v>0</v>
      </c>
      <c r="AQ40" s="350">
        <v>8</v>
      </c>
      <c r="AR40" s="350">
        <v>0</v>
      </c>
      <c r="AS40" s="350">
        <v>0</v>
      </c>
      <c r="AT40" s="350">
        <v>1</v>
      </c>
      <c r="AV40" s="351">
        <f t="shared" si="7"/>
        <v>0</v>
      </c>
      <c r="AW40" s="351">
        <f t="shared" si="8"/>
        <v>0</v>
      </c>
      <c r="AX40" s="351">
        <f t="shared" si="9"/>
        <v>6</v>
      </c>
      <c r="AY40" s="351">
        <f t="shared" si="10"/>
        <v>13</v>
      </c>
      <c r="AZ40" s="351">
        <f t="shared" si="11"/>
        <v>30</v>
      </c>
      <c r="BA40" s="351">
        <f t="shared" si="12"/>
        <v>10</v>
      </c>
      <c r="BB40" s="351">
        <f t="shared" si="13"/>
        <v>10</v>
      </c>
      <c r="BC40" s="351">
        <f t="shared" si="14"/>
        <v>4</v>
      </c>
      <c r="BD40" s="351">
        <f t="shared" si="15"/>
        <v>9</v>
      </c>
      <c r="BE40" s="45">
        <f t="shared" si="16"/>
        <v>82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+Ago!C41</f>
        <v>NUTRICIÓN</v>
      </c>
      <c r="D41" s="350">
        <v>0</v>
      </c>
      <c r="E41" s="350">
        <v>0</v>
      </c>
      <c r="F41" s="350">
        <v>0</v>
      </c>
      <c r="G41" s="350">
        <v>47</v>
      </c>
      <c r="H41" s="350">
        <v>6</v>
      </c>
      <c r="I41" s="350">
        <v>6</v>
      </c>
      <c r="J41" s="350">
        <v>4</v>
      </c>
      <c r="K41" s="350">
        <v>13</v>
      </c>
      <c r="L41" s="350">
        <v>2</v>
      </c>
      <c r="M41" s="350">
        <v>3</v>
      </c>
      <c r="N41" s="350">
        <v>4</v>
      </c>
      <c r="O41" s="350">
        <v>7</v>
      </c>
      <c r="P41" s="350">
        <v>37</v>
      </c>
      <c r="Q41" s="350">
        <v>6</v>
      </c>
      <c r="R41" s="350">
        <v>6</v>
      </c>
      <c r="S41" s="350">
        <v>10</v>
      </c>
      <c r="T41" s="350">
        <v>29</v>
      </c>
      <c r="U41" s="350">
        <v>2</v>
      </c>
      <c r="V41" s="350">
        <v>2</v>
      </c>
      <c r="W41" s="350">
        <v>9</v>
      </c>
      <c r="X41" s="350">
        <v>7</v>
      </c>
      <c r="Y41" s="350">
        <v>19</v>
      </c>
      <c r="Z41" s="350">
        <v>5</v>
      </c>
      <c r="AA41" s="350">
        <v>0</v>
      </c>
      <c r="AB41" s="350">
        <v>4</v>
      </c>
      <c r="AC41" s="350">
        <v>5</v>
      </c>
      <c r="AD41" s="350">
        <v>23</v>
      </c>
      <c r="AE41" s="350">
        <v>5</v>
      </c>
      <c r="AF41" s="350">
        <v>7</v>
      </c>
      <c r="AG41" s="350">
        <v>4</v>
      </c>
      <c r="AH41" s="350">
        <v>15</v>
      </c>
      <c r="AI41" s="350">
        <v>0</v>
      </c>
      <c r="AJ41" s="350">
        <v>4</v>
      </c>
      <c r="AK41" s="350">
        <v>10</v>
      </c>
      <c r="AL41" s="350">
        <v>12</v>
      </c>
      <c r="AM41" s="350">
        <v>50</v>
      </c>
      <c r="AN41" s="350">
        <v>3</v>
      </c>
      <c r="AO41" s="350">
        <v>7</v>
      </c>
      <c r="AP41" s="350">
        <v>5</v>
      </c>
      <c r="AQ41" s="350">
        <v>27</v>
      </c>
      <c r="AR41" s="350">
        <v>0</v>
      </c>
      <c r="AS41" s="350">
        <v>1</v>
      </c>
      <c r="AT41" s="350">
        <v>6</v>
      </c>
      <c r="AV41" s="351">
        <f t="shared" si="7"/>
        <v>0</v>
      </c>
      <c r="AW41" s="351">
        <f t="shared" si="8"/>
        <v>0</v>
      </c>
      <c r="AX41" s="351">
        <f t="shared" si="9"/>
        <v>22</v>
      </c>
      <c r="AY41" s="351">
        <f t="shared" si="10"/>
        <v>42</v>
      </c>
      <c r="AZ41" s="351">
        <f t="shared" si="11"/>
        <v>40</v>
      </c>
      <c r="BA41" s="351">
        <f t="shared" si="12"/>
        <v>54</v>
      </c>
      <c r="BB41" s="351">
        <f t="shared" si="13"/>
        <v>54</v>
      </c>
      <c r="BC41" s="351">
        <f t="shared" si="14"/>
        <v>65</v>
      </c>
      <c r="BD41" s="351">
        <f t="shared" si="15"/>
        <v>34</v>
      </c>
      <c r="BE41" s="45">
        <f t="shared" si="16"/>
        <v>311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+Ago!C42</f>
        <v>NUTRICIÓN</v>
      </c>
      <c r="D42" s="350">
        <v>0</v>
      </c>
      <c r="E42" s="350">
        <v>0</v>
      </c>
      <c r="F42" s="350">
        <v>0</v>
      </c>
      <c r="G42" s="350">
        <v>77</v>
      </c>
      <c r="H42" s="350">
        <v>7</v>
      </c>
      <c r="I42" s="350">
        <v>6</v>
      </c>
      <c r="J42" s="350">
        <v>5</v>
      </c>
      <c r="K42" s="350">
        <v>14</v>
      </c>
      <c r="L42" s="350">
        <v>2</v>
      </c>
      <c r="M42" s="350">
        <v>5</v>
      </c>
      <c r="N42" s="350">
        <v>7</v>
      </c>
      <c r="O42" s="350">
        <v>10</v>
      </c>
      <c r="P42" s="350">
        <v>50</v>
      </c>
      <c r="Q42" s="350">
        <v>8</v>
      </c>
      <c r="R42" s="350">
        <v>7</v>
      </c>
      <c r="S42" s="350">
        <v>13</v>
      </c>
      <c r="T42" s="350">
        <v>36</v>
      </c>
      <c r="U42" s="350">
        <v>5</v>
      </c>
      <c r="V42" s="350">
        <v>3</v>
      </c>
      <c r="W42" s="350">
        <v>11</v>
      </c>
      <c r="X42" s="350">
        <v>12</v>
      </c>
      <c r="Y42" s="350">
        <v>32</v>
      </c>
      <c r="Z42" s="350">
        <v>5</v>
      </c>
      <c r="AA42" s="350">
        <v>8</v>
      </c>
      <c r="AB42" s="350">
        <v>8</v>
      </c>
      <c r="AC42" s="350">
        <v>5</v>
      </c>
      <c r="AD42" s="350">
        <v>28</v>
      </c>
      <c r="AE42" s="350">
        <v>7</v>
      </c>
      <c r="AF42" s="350">
        <v>7</v>
      </c>
      <c r="AG42" s="350">
        <v>5</v>
      </c>
      <c r="AH42" s="350">
        <v>17</v>
      </c>
      <c r="AI42" s="350">
        <v>0</v>
      </c>
      <c r="AJ42" s="350">
        <v>7</v>
      </c>
      <c r="AK42" s="350">
        <v>16</v>
      </c>
      <c r="AL42" s="350">
        <v>14</v>
      </c>
      <c r="AM42" s="350">
        <v>52</v>
      </c>
      <c r="AN42" s="350">
        <v>5</v>
      </c>
      <c r="AO42" s="350">
        <v>7</v>
      </c>
      <c r="AP42" s="350">
        <v>5</v>
      </c>
      <c r="AQ42" s="350">
        <v>35</v>
      </c>
      <c r="AR42" s="350">
        <v>0</v>
      </c>
      <c r="AS42" s="350">
        <v>1</v>
      </c>
      <c r="AT42" s="350">
        <v>7</v>
      </c>
      <c r="AV42" s="351">
        <f t="shared" si="7"/>
        <v>0</v>
      </c>
      <c r="AW42" s="351">
        <f t="shared" si="8"/>
        <v>0</v>
      </c>
      <c r="AX42" s="351">
        <f t="shared" si="9"/>
        <v>28</v>
      </c>
      <c r="AY42" s="351">
        <f t="shared" si="10"/>
        <v>55</v>
      </c>
      <c r="AZ42" s="351">
        <f t="shared" si="11"/>
        <v>70</v>
      </c>
      <c r="BA42" s="351">
        <f t="shared" si="12"/>
        <v>64</v>
      </c>
      <c r="BB42" s="351">
        <f t="shared" si="13"/>
        <v>64</v>
      </c>
      <c r="BC42" s="351">
        <f t="shared" si="14"/>
        <v>69</v>
      </c>
      <c r="BD42" s="351">
        <f t="shared" si="15"/>
        <v>43</v>
      </c>
      <c r="BE42" s="45">
        <f t="shared" si="16"/>
        <v>393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+Ago!C43</f>
        <v>NUTRICIÓN</v>
      </c>
      <c r="D43" s="350">
        <v>0</v>
      </c>
      <c r="E43" s="350">
        <v>0</v>
      </c>
      <c r="F43" s="350">
        <v>0</v>
      </c>
      <c r="G43" s="350">
        <v>34</v>
      </c>
      <c r="H43" s="350">
        <v>1</v>
      </c>
      <c r="I43" s="350">
        <v>0</v>
      </c>
      <c r="J43" s="350">
        <v>1</v>
      </c>
      <c r="K43" s="350">
        <v>1</v>
      </c>
      <c r="L43" s="350">
        <v>0</v>
      </c>
      <c r="M43" s="350">
        <v>2</v>
      </c>
      <c r="N43" s="350">
        <v>3</v>
      </c>
      <c r="O43" s="350">
        <v>3</v>
      </c>
      <c r="P43" s="350">
        <v>13</v>
      </c>
      <c r="Q43" s="350">
        <v>2</v>
      </c>
      <c r="R43" s="350">
        <v>1</v>
      </c>
      <c r="S43" s="350">
        <v>3</v>
      </c>
      <c r="T43" s="350">
        <v>7</v>
      </c>
      <c r="U43" s="350">
        <v>3</v>
      </c>
      <c r="V43" s="350">
        <v>1</v>
      </c>
      <c r="W43" s="350">
        <v>2</v>
      </c>
      <c r="X43" s="350">
        <v>5</v>
      </c>
      <c r="Y43" s="350">
        <v>21</v>
      </c>
      <c r="Z43" s="350">
        <v>0</v>
      </c>
      <c r="AA43" s="350">
        <v>4</v>
      </c>
      <c r="AB43" s="350">
        <v>4</v>
      </c>
      <c r="AC43" s="350">
        <v>2</v>
      </c>
      <c r="AD43" s="350">
        <v>5</v>
      </c>
      <c r="AE43" s="350">
        <v>2</v>
      </c>
      <c r="AF43" s="350">
        <v>0</v>
      </c>
      <c r="AG43" s="350">
        <v>1</v>
      </c>
      <c r="AH43" s="350">
        <v>3</v>
      </c>
      <c r="AI43" s="350">
        <v>0</v>
      </c>
      <c r="AJ43" s="350">
        <v>7</v>
      </c>
      <c r="AK43" s="350">
        <v>6</v>
      </c>
      <c r="AL43" s="350">
        <v>2</v>
      </c>
      <c r="AM43" s="350">
        <v>2</v>
      </c>
      <c r="AN43" s="350">
        <v>2</v>
      </c>
      <c r="AO43" s="350">
        <v>0</v>
      </c>
      <c r="AP43" s="350">
        <v>0</v>
      </c>
      <c r="AQ43" s="350">
        <v>9</v>
      </c>
      <c r="AR43" s="350">
        <v>0</v>
      </c>
      <c r="AS43" s="350">
        <v>0</v>
      </c>
      <c r="AT43" s="350">
        <v>1</v>
      </c>
      <c r="AV43" s="351">
        <f t="shared" si="7"/>
        <v>0</v>
      </c>
      <c r="AW43" s="351">
        <f t="shared" si="8"/>
        <v>0</v>
      </c>
      <c r="AX43" s="351">
        <f t="shared" si="9"/>
        <v>6</v>
      </c>
      <c r="AY43" s="351">
        <f t="shared" si="10"/>
        <v>13</v>
      </c>
      <c r="AZ43" s="351">
        <f t="shared" si="11"/>
        <v>36</v>
      </c>
      <c r="BA43" s="351">
        <f t="shared" si="12"/>
        <v>11</v>
      </c>
      <c r="BB43" s="351">
        <f t="shared" si="13"/>
        <v>11</v>
      </c>
      <c r="BC43" s="351">
        <f t="shared" si="14"/>
        <v>4</v>
      </c>
      <c r="BD43" s="351">
        <f t="shared" si="15"/>
        <v>10</v>
      </c>
      <c r="BE43" s="45">
        <f t="shared" si="16"/>
        <v>91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+Ago!C44</f>
        <v>NUTRICIÓN</v>
      </c>
      <c r="D44" s="350">
        <v>0</v>
      </c>
      <c r="E44" s="350">
        <v>0</v>
      </c>
      <c r="F44" s="350">
        <v>0</v>
      </c>
      <c r="G44" s="350">
        <v>37</v>
      </c>
      <c r="H44" s="350">
        <v>2</v>
      </c>
      <c r="I44" s="350">
        <v>4</v>
      </c>
      <c r="J44" s="350">
        <v>1</v>
      </c>
      <c r="K44" s="350">
        <v>4</v>
      </c>
      <c r="L44" s="350">
        <v>0</v>
      </c>
      <c r="M44" s="350">
        <v>1</v>
      </c>
      <c r="N44" s="350">
        <v>1</v>
      </c>
      <c r="O44" s="350">
        <v>1</v>
      </c>
      <c r="P44" s="350">
        <v>11</v>
      </c>
      <c r="Q44" s="350">
        <v>2</v>
      </c>
      <c r="R44" s="350">
        <v>1</v>
      </c>
      <c r="S44" s="350">
        <v>0</v>
      </c>
      <c r="T44" s="350">
        <v>5</v>
      </c>
      <c r="U44" s="350">
        <v>0</v>
      </c>
      <c r="V44" s="350">
        <v>3</v>
      </c>
      <c r="W44" s="350">
        <v>1</v>
      </c>
      <c r="X44" s="350">
        <v>5</v>
      </c>
      <c r="Y44" s="350">
        <v>19</v>
      </c>
      <c r="Z44" s="350">
        <v>3</v>
      </c>
      <c r="AA44" s="350">
        <v>4</v>
      </c>
      <c r="AB44" s="350">
        <v>3</v>
      </c>
      <c r="AC44" s="350">
        <v>7</v>
      </c>
      <c r="AD44" s="350">
        <v>10</v>
      </c>
      <c r="AE44" s="350">
        <v>3</v>
      </c>
      <c r="AF44" s="350">
        <v>3</v>
      </c>
      <c r="AG44" s="350">
        <v>1</v>
      </c>
      <c r="AH44" s="350">
        <v>4</v>
      </c>
      <c r="AI44" s="350">
        <v>0</v>
      </c>
      <c r="AJ44" s="350">
        <v>10</v>
      </c>
      <c r="AK44" s="350">
        <v>1</v>
      </c>
      <c r="AL44" s="350">
        <v>1</v>
      </c>
      <c r="AM44" s="350">
        <v>7</v>
      </c>
      <c r="AN44" s="350">
        <v>0</v>
      </c>
      <c r="AO44" s="350">
        <v>0</v>
      </c>
      <c r="AP44" s="350">
        <v>0</v>
      </c>
      <c r="AQ44" s="350">
        <v>7</v>
      </c>
      <c r="AR44" s="350">
        <v>0</v>
      </c>
      <c r="AS44" s="350">
        <v>2</v>
      </c>
      <c r="AT44" s="350">
        <v>7</v>
      </c>
      <c r="AV44" s="351">
        <f t="shared" si="7"/>
        <v>0</v>
      </c>
      <c r="AW44" s="351">
        <f t="shared" si="8"/>
        <v>0</v>
      </c>
      <c r="AX44" s="351">
        <f t="shared" si="9"/>
        <v>3</v>
      </c>
      <c r="AY44" s="351">
        <f t="shared" si="10"/>
        <v>9</v>
      </c>
      <c r="AZ44" s="351">
        <f t="shared" si="11"/>
        <v>41</v>
      </c>
      <c r="BA44" s="351">
        <f t="shared" si="12"/>
        <v>21</v>
      </c>
      <c r="BB44" s="351">
        <f t="shared" si="13"/>
        <v>21</v>
      </c>
      <c r="BC44" s="351">
        <f t="shared" si="14"/>
        <v>7</v>
      </c>
      <c r="BD44" s="351">
        <f t="shared" si="15"/>
        <v>16</v>
      </c>
      <c r="BE44" s="45">
        <f t="shared" si="16"/>
        <v>118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+Ago!C45</f>
        <v>NUTRICIÓN</v>
      </c>
      <c r="D45" s="350">
        <v>0</v>
      </c>
      <c r="E45" s="350">
        <v>0</v>
      </c>
      <c r="F45" s="350">
        <v>0</v>
      </c>
      <c r="G45" s="350">
        <v>31</v>
      </c>
      <c r="H45" s="350">
        <v>1</v>
      </c>
      <c r="I45" s="350">
        <v>1</v>
      </c>
      <c r="J45" s="350">
        <v>2</v>
      </c>
      <c r="K45" s="350">
        <v>4</v>
      </c>
      <c r="L45" s="350">
        <v>0</v>
      </c>
      <c r="M45" s="350">
        <v>1</v>
      </c>
      <c r="N45" s="350">
        <v>0</v>
      </c>
      <c r="O45" s="350">
        <v>4</v>
      </c>
      <c r="P45" s="350">
        <v>12</v>
      </c>
      <c r="Q45" s="350">
        <v>4</v>
      </c>
      <c r="R45" s="350">
        <v>0</v>
      </c>
      <c r="S45" s="350">
        <v>2</v>
      </c>
      <c r="T45" s="350">
        <v>2</v>
      </c>
      <c r="U45" s="350">
        <v>2</v>
      </c>
      <c r="V45" s="350">
        <v>1</v>
      </c>
      <c r="W45" s="350">
        <v>0</v>
      </c>
      <c r="X45" s="350">
        <v>1</v>
      </c>
      <c r="Y45" s="350">
        <v>14</v>
      </c>
      <c r="Z45" s="350">
        <v>2</v>
      </c>
      <c r="AA45" s="350">
        <v>6</v>
      </c>
      <c r="AB45" s="350">
        <v>1</v>
      </c>
      <c r="AC45" s="350">
        <v>12</v>
      </c>
      <c r="AD45" s="350">
        <v>8</v>
      </c>
      <c r="AE45" s="350">
        <v>1</v>
      </c>
      <c r="AF45" s="350">
        <v>2</v>
      </c>
      <c r="AG45" s="350">
        <v>0</v>
      </c>
      <c r="AH45" s="350">
        <v>2</v>
      </c>
      <c r="AI45" s="350">
        <v>0</v>
      </c>
      <c r="AJ45" s="350">
        <v>12</v>
      </c>
      <c r="AK45" s="350">
        <v>1</v>
      </c>
      <c r="AL45" s="350">
        <v>1</v>
      </c>
      <c r="AM45" s="350">
        <v>9</v>
      </c>
      <c r="AN45" s="350">
        <v>0</v>
      </c>
      <c r="AO45" s="350">
        <v>4</v>
      </c>
      <c r="AP45" s="350">
        <v>0</v>
      </c>
      <c r="AQ45" s="350">
        <v>5</v>
      </c>
      <c r="AR45" s="350">
        <v>0</v>
      </c>
      <c r="AS45" s="350">
        <v>1</v>
      </c>
      <c r="AT45" s="350">
        <v>1</v>
      </c>
      <c r="AV45" s="351">
        <f t="shared" si="7"/>
        <v>0</v>
      </c>
      <c r="AW45" s="351">
        <f t="shared" si="8"/>
        <v>0</v>
      </c>
      <c r="AX45" s="351">
        <f t="shared" si="9"/>
        <v>6</v>
      </c>
      <c r="AY45" s="351">
        <f t="shared" si="10"/>
        <v>5</v>
      </c>
      <c r="AZ45" s="351">
        <f t="shared" si="11"/>
        <v>36</v>
      </c>
      <c r="BA45" s="351">
        <f t="shared" si="12"/>
        <v>13</v>
      </c>
      <c r="BB45" s="351">
        <f t="shared" si="13"/>
        <v>13</v>
      </c>
      <c r="BC45" s="351">
        <f t="shared" si="14"/>
        <v>13</v>
      </c>
      <c r="BD45" s="351">
        <f t="shared" si="15"/>
        <v>7</v>
      </c>
      <c r="BE45" s="45">
        <f t="shared" si="16"/>
        <v>93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+Ago!C46</f>
        <v>NUTRICIÓN</v>
      </c>
      <c r="D46" s="350">
        <v>0</v>
      </c>
      <c r="E46" s="350">
        <v>0</v>
      </c>
      <c r="F46" s="350">
        <v>0</v>
      </c>
      <c r="G46" s="350">
        <v>102</v>
      </c>
      <c r="H46" s="350">
        <v>4</v>
      </c>
      <c r="I46" s="350">
        <v>5</v>
      </c>
      <c r="J46" s="350">
        <v>4</v>
      </c>
      <c r="K46" s="350">
        <v>9</v>
      </c>
      <c r="L46" s="350">
        <v>0</v>
      </c>
      <c r="M46" s="350">
        <v>4</v>
      </c>
      <c r="N46" s="350">
        <v>4</v>
      </c>
      <c r="O46" s="350">
        <v>8</v>
      </c>
      <c r="P46" s="350">
        <v>36</v>
      </c>
      <c r="Q46" s="350">
        <v>8</v>
      </c>
      <c r="R46" s="350">
        <v>2</v>
      </c>
      <c r="S46" s="350">
        <v>5</v>
      </c>
      <c r="T46" s="350">
        <v>14</v>
      </c>
      <c r="U46" s="350">
        <v>5</v>
      </c>
      <c r="V46" s="350">
        <v>5</v>
      </c>
      <c r="W46" s="350">
        <v>3</v>
      </c>
      <c r="X46" s="350">
        <v>11</v>
      </c>
      <c r="Y46" s="350">
        <v>54</v>
      </c>
      <c r="Z46" s="350">
        <v>5</v>
      </c>
      <c r="AA46" s="350">
        <v>14</v>
      </c>
      <c r="AB46" s="350">
        <v>8</v>
      </c>
      <c r="AC46" s="350">
        <v>21</v>
      </c>
      <c r="AD46" s="350">
        <v>23</v>
      </c>
      <c r="AE46" s="350">
        <v>6</v>
      </c>
      <c r="AF46" s="350">
        <v>5</v>
      </c>
      <c r="AG46" s="350">
        <v>2</v>
      </c>
      <c r="AH46" s="350">
        <v>9</v>
      </c>
      <c r="AI46" s="350">
        <v>0</v>
      </c>
      <c r="AJ46" s="350">
        <v>29</v>
      </c>
      <c r="AK46" s="350">
        <v>8</v>
      </c>
      <c r="AL46" s="350">
        <v>4</v>
      </c>
      <c r="AM46" s="350">
        <v>18</v>
      </c>
      <c r="AN46" s="350">
        <v>2</v>
      </c>
      <c r="AO46" s="350">
        <v>4</v>
      </c>
      <c r="AP46" s="350">
        <v>0</v>
      </c>
      <c r="AQ46" s="350">
        <v>21</v>
      </c>
      <c r="AR46" s="350">
        <v>0</v>
      </c>
      <c r="AS46" s="350">
        <v>3</v>
      </c>
      <c r="AT46" s="350">
        <v>9</v>
      </c>
      <c r="AV46" s="351">
        <f t="shared" si="7"/>
        <v>0</v>
      </c>
      <c r="AW46" s="351">
        <f t="shared" si="8"/>
        <v>0</v>
      </c>
      <c r="AX46" s="351">
        <f t="shared" si="9"/>
        <v>15</v>
      </c>
      <c r="AY46" s="351">
        <f t="shared" si="10"/>
        <v>27</v>
      </c>
      <c r="AZ46" s="351">
        <f t="shared" si="11"/>
        <v>113</v>
      </c>
      <c r="BA46" s="351">
        <f t="shared" si="12"/>
        <v>45</v>
      </c>
      <c r="BB46" s="351">
        <f t="shared" si="13"/>
        <v>45</v>
      </c>
      <c r="BC46" s="351">
        <f t="shared" si="14"/>
        <v>24</v>
      </c>
      <c r="BD46" s="351">
        <f t="shared" si="15"/>
        <v>33</v>
      </c>
      <c r="BE46" s="45">
        <f t="shared" si="16"/>
        <v>302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+Ago!C47</f>
        <v>NUTRICIÓN</v>
      </c>
      <c r="D47" s="350">
        <v>0</v>
      </c>
      <c r="E47" s="350">
        <v>0</v>
      </c>
      <c r="F47" s="350">
        <v>0</v>
      </c>
      <c r="G47" s="350">
        <v>4</v>
      </c>
      <c r="H47" s="350">
        <v>0</v>
      </c>
      <c r="I47" s="350">
        <v>0</v>
      </c>
      <c r="J47" s="350">
        <v>0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1</v>
      </c>
      <c r="S47" s="350">
        <v>0</v>
      </c>
      <c r="T47" s="350">
        <v>0</v>
      </c>
      <c r="U47" s="350">
        <v>0</v>
      </c>
      <c r="V47" s="350">
        <v>0</v>
      </c>
      <c r="W47" s="350">
        <v>0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2</v>
      </c>
      <c r="AN47" s="350">
        <v>0</v>
      </c>
      <c r="AO47" s="350">
        <v>0</v>
      </c>
      <c r="AP47" s="350">
        <v>0</v>
      </c>
      <c r="AQ47" s="350">
        <v>0</v>
      </c>
      <c r="AR47" s="350">
        <v>0</v>
      </c>
      <c r="AS47" s="350">
        <v>0</v>
      </c>
      <c r="AT47" s="350">
        <v>0</v>
      </c>
      <c r="AV47" s="351">
        <f t="shared" si="7"/>
        <v>0</v>
      </c>
      <c r="AW47" s="351">
        <f t="shared" si="8"/>
        <v>0</v>
      </c>
      <c r="AX47" s="351">
        <f t="shared" si="9"/>
        <v>1</v>
      </c>
      <c r="AY47" s="351">
        <f t="shared" si="10"/>
        <v>0</v>
      </c>
      <c r="AZ47" s="351">
        <f t="shared" si="11"/>
        <v>0</v>
      </c>
      <c r="BA47" s="351">
        <f t="shared" si="12"/>
        <v>0</v>
      </c>
      <c r="BB47" s="351">
        <f t="shared" si="13"/>
        <v>0</v>
      </c>
      <c r="BC47" s="351">
        <f t="shared" si="14"/>
        <v>2</v>
      </c>
      <c r="BD47" s="351">
        <f t="shared" si="15"/>
        <v>0</v>
      </c>
      <c r="BE47" s="45">
        <f t="shared" si="16"/>
        <v>3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+Ago!C48</f>
        <v>NUTRICIÓN</v>
      </c>
      <c r="D48" s="350">
        <v>0</v>
      </c>
      <c r="E48" s="350">
        <v>0</v>
      </c>
      <c r="F48" s="350">
        <v>0</v>
      </c>
      <c r="G48" s="350">
        <v>3</v>
      </c>
      <c r="H48" s="350">
        <v>0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0</v>
      </c>
      <c r="R48" s="350">
        <v>1</v>
      </c>
      <c r="S48" s="350">
        <v>0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350">
        <v>0</v>
      </c>
      <c r="AC48" s="350">
        <v>0</v>
      </c>
      <c r="AD48" s="350">
        <v>0</v>
      </c>
      <c r="AE48" s="350">
        <v>1</v>
      </c>
      <c r="AF48" s="350">
        <v>0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>
        <v>1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0</v>
      </c>
      <c r="AV48" s="351">
        <f t="shared" si="7"/>
        <v>0</v>
      </c>
      <c r="AW48" s="351">
        <f t="shared" si="8"/>
        <v>0</v>
      </c>
      <c r="AX48" s="351">
        <f t="shared" si="9"/>
        <v>1</v>
      </c>
      <c r="AY48" s="351">
        <f t="shared" si="10"/>
        <v>1</v>
      </c>
      <c r="AZ48" s="351">
        <f t="shared" si="11"/>
        <v>0</v>
      </c>
      <c r="BA48" s="351">
        <f t="shared" si="12"/>
        <v>1</v>
      </c>
      <c r="BB48" s="351">
        <f t="shared" si="13"/>
        <v>1</v>
      </c>
      <c r="BC48" s="351">
        <f t="shared" si="14"/>
        <v>1</v>
      </c>
      <c r="BD48" s="351">
        <f t="shared" si="15"/>
        <v>2</v>
      </c>
      <c r="BE48" s="45">
        <f t="shared" si="16"/>
        <v>7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+Ago!C49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1">
        <f t="shared" si="7"/>
        <v>0</v>
      </c>
      <c r="AW49" s="351">
        <f t="shared" si="8"/>
        <v>0</v>
      </c>
      <c r="AX49" s="351">
        <f t="shared" si="9"/>
        <v>0</v>
      </c>
      <c r="AY49" s="351">
        <f t="shared" si="10"/>
        <v>0</v>
      </c>
      <c r="AZ49" s="351">
        <f t="shared" si="11"/>
        <v>0</v>
      </c>
      <c r="BA49" s="351">
        <f t="shared" si="12"/>
        <v>0</v>
      </c>
      <c r="BB49" s="351">
        <f t="shared" si="13"/>
        <v>0</v>
      </c>
      <c r="BC49" s="351">
        <f t="shared" si="14"/>
        <v>0</v>
      </c>
      <c r="BD49" s="351">
        <f t="shared" si="15"/>
        <v>0</v>
      </c>
      <c r="BE49" s="45">
        <f t="shared" si="16"/>
        <v>0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+Ago!C50</f>
        <v>NUTRICIÓN</v>
      </c>
      <c r="D50" s="350">
        <v>0</v>
      </c>
      <c r="E50" s="350">
        <v>0</v>
      </c>
      <c r="F50" s="350">
        <v>0</v>
      </c>
      <c r="G50" s="350">
        <v>7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  <c r="P50" s="350">
        <v>0</v>
      </c>
      <c r="Q50" s="350">
        <v>0</v>
      </c>
      <c r="R50" s="350">
        <v>2</v>
      </c>
      <c r="S50" s="350">
        <v>0</v>
      </c>
      <c r="T50" s="350">
        <v>1</v>
      </c>
      <c r="U50" s="350">
        <v>0</v>
      </c>
      <c r="V50" s="350">
        <v>0</v>
      </c>
      <c r="W50" s="350">
        <v>0</v>
      </c>
      <c r="X50" s="350">
        <v>0</v>
      </c>
      <c r="Y50" s="350">
        <v>0</v>
      </c>
      <c r="Z50" s="350">
        <v>0</v>
      </c>
      <c r="AA50" s="350">
        <v>0</v>
      </c>
      <c r="AB50" s="350">
        <v>0</v>
      </c>
      <c r="AC50" s="350">
        <v>0</v>
      </c>
      <c r="AD50" s="350">
        <v>0</v>
      </c>
      <c r="AE50" s="350">
        <v>1</v>
      </c>
      <c r="AF50" s="350">
        <v>0</v>
      </c>
      <c r="AG50" s="350">
        <v>0</v>
      </c>
      <c r="AH50" s="350">
        <v>0</v>
      </c>
      <c r="AI50" s="350">
        <v>0</v>
      </c>
      <c r="AJ50" s="350">
        <v>0</v>
      </c>
      <c r="AK50" s="350">
        <v>0</v>
      </c>
      <c r="AL50" s="350">
        <v>0</v>
      </c>
      <c r="AM50" s="350">
        <v>3</v>
      </c>
      <c r="AN50" s="350">
        <v>0</v>
      </c>
      <c r="AO50" s="350">
        <v>0</v>
      </c>
      <c r="AP50" s="350">
        <v>0</v>
      </c>
      <c r="AQ50" s="350">
        <v>2</v>
      </c>
      <c r="AR50" s="350">
        <v>0</v>
      </c>
      <c r="AS50" s="350">
        <v>0</v>
      </c>
      <c r="AT50" s="350">
        <v>0</v>
      </c>
      <c r="AV50" s="351">
        <f t="shared" si="7"/>
        <v>0</v>
      </c>
      <c r="AW50" s="351">
        <f t="shared" si="8"/>
        <v>0</v>
      </c>
      <c r="AX50" s="351">
        <f t="shared" si="9"/>
        <v>2</v>
      </c>
      <c r="AY50" s="351">
        <f t="shared" si="10"/>
        <v>1</v>
      </c>
      <c r="AZ50" s="351">
        <f t="shared" si="11"/>
        <v>0</v>
      </c>
      <c r="BA50" s="351">
        <f t="shared" si="12"/>
        <v>1</v>
      </c>
      <c r="BB50" s="351">
        <f t="shared" si="13"/>
        <v>1</v>
      </c>
      <c r="BC50" s="351">
        <f t="shared" si="14"/>
        <v>3</v>
      </c>
      <c r="BD50" s="351">
        <f t="shared" si="15"/>
        <v>2</v>
      </c>
      <c r="BE50" s="45">
        <f t="shared" si="16"/>
        <v>10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+Ago!C51</f>
        <v>NUTRICIÓN</v>
      </c>
      <c r="D51" s="350">
        <v>0</v>
      </c>
      <c r="E51" s="350">
        <v>0</v>
      </c>
      <c r="F51" s="350">
        <v>0</v>
      </c>
      <c r="G51" s="350">
        <v>4</v>
      </c>
      <c r="H51" s="350">
        <v>0</v>
      </c>
      <c r="I51" s="350">
        <v>0</v>
      </c>
      <c r="J51" s="350">
        <v>0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1</v>
      </c>
      <c r="S51" s="350">
        <v>0</v>
      </c>
      <c r="T51" s="350">
        <v>0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2</v>
      </c>
      <c r="AN51" s="350">
        <v>0</v>
      </c>
      <c r="AO51" s="350">
        <v>0</v>
      </c>
      <c r="AP51" s="350">
        <v>0</v>
      </c>
      <c r="AQ51" s="350">
        <v>0</v>
      </c>
      <c r="AR51" s="350">
        <v>0</v>
      </c>
      <c r="AS51" s="350">
        <v>0</v>
      </c>
      <c r="AT51" s="350">
        <v>0</v>
      </c>
      <c r="AV51" s="351">
        <f t="shared" si="7"/>
        <v>0</v>
      </c>
      <c r="AW51" s="351">
        <f t="shared" si="8"/>
        <v>0</v>
      </c>
      <c r="AX51" s="351">
        <f t="shared" si="9"/>
        <v>1</v>
      </c>
      <c r="AY51" s="351">
        <f t="shared" si="10"/>
        <v>0</v>
      </c>
      <c r="AZ51" s="351">
        <f t="shared" si="11"/>
        <v>0</v>
      </c>
      <c r="BA51" s="351">
        <f t="shared" si="12"/>
        <v>0</v>
      </c>
      <c r="BB51" s="351">
        <f t="shared" si="13"/>
        <v>0</v>
      </c>
      <c r="BC51" s="351">
        <f t="shared" si="14"/>
        <v>2</v>
      </c>
      <c r="BD51" s="351">
        <f t="shared" si="15"/>
        <v>0</v>
      </c>
      <c r="BE51" s="45">
        <f t="shared" si="16"/>
        <v>3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+Ago!C52</f>
        <v>NUTRICIÓN</v>
      </c>
      <c r="D52" s="350">
        <v>0</v>
      </c>
      <c r="E52" s="350">
        <v>0</v>
      </c>
      <c r="F52" s="350">
        <v>0</v>
      </c>
      <c r="G52" s="350">
        <v>4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1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1">
        <f t="shared" si="7"/>
        <v>0</v>
      </c>
      <c r="AW52" s="351">
        <f t="shared" si="8"/>
        <v>0</v>
      </c>
      <c r="AX52" s="351">
        <f t="shared" si="9"/>
        <v>0</v>
      </c>
      <c r="AY52" s="351">
        <f t="shared" si="10"/>
        <v>0</v>
      </c>
      <c r="AZ52" s="351">
        <f t="shared" si="11"/>
        <v>0</v>
      </c>
      <c r="BA52" s="351">
        <f t="shared" si="12"/>
        <v>0</v>
      </c>
      <c r="BB52" s="351">
        <f t="shared" si="13"/>
        <v>0</v>
      </c>
      <c r="BC52" s="351">
        <f t="shared" si="14"/>
        <v>1</v>
      </c>
      <c r="BD52" s="351">
        <f t="shared" si="15"/>
        <v>0</v>
      </c>
      <c r="BE52" s="45">
        <f t="shared" si="16"/>
        <v>1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+Ago!C53</f>
        <v>NUTRICIÓN</v>
      </c>
      <c r="D53" s="350">
        <v>0</v>
      </c>
      <c r="E53" s="350">
        <v>0</v>
      </c>
      <c r="F53" s="350">
        <v>0</v>
      </c>
      <c r="G53" s="350">
        <v>1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0</v>
      </c>
      <c r="R53" s="350">
        <v>1</v>
      </c>
      <c r="S53" s="350">
        <v>0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0</v>
      </c>
      <c r="AE53" s="350">
        <v>1</v>
      </c>
      <c r="AF53" s="350">
        <v>0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>
        <v>1</v>
      </c>
      <c r="AN53" s="350">
        <v>0</v>
      </c>
      <c r="AO53" s="350">
        <v>0</v>
      </c>
      <c r="AP53" s="350">
        <v>0</v>
      </c>
      <c r="AQ53" s="350">
        <v>2</v>
      </c>
      <c r="AR53" s="350">
        <v>0</v>
      </c>
      <c r="AS53" s="350">
        <v>0</v>
      </c>
      <c r="AT53" s="350">
        <v>0</v>
      </c>
      <c r="AV53" s="351">
        <f t="shared" si="7"/>
        <v>0</v>
      </c>
      <c r="AW53" s="351">
        <f t="shared" si="8"/>
        <v>0</v>
      </c>
      <c r="AX53" s="351">
        <f t="shared" si="9"/>
        <v>1</v>
      </c>
      <c r="AY53" s="351">
        <f t="shared" si="10"/>
        <v>1</v>
      </c>
      <c r="AZ53" s="351">
        <f t="shared" si="11"/>
        <v>0</v>
      </c>
      <c r="BA53" s="351">
        <f t="shared" si="12"/>
        <v>1</v>
      </c>
      <c r="BB53" s="351">
        <f t="shared" si="13"/>
        <v>1</v>
      </c>
      <c r="BC53" s="351">
        <f t="shared" si="14"/>
        <v>1</v>
      </c>
      <c r="BD53" s="351">
        <f t="shared" si="15"/>
        <v>2</v>
      </c>
      <c r="BE53" s="45">
        <f t="shared" si="16"/>
        <v>7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+Ago!C54</f>
        <v>NUTRICIÓN</v>
      </c>
      <c r="D54" s="350">
        <v>0</v>
      </c>
      <c r="E54" s="350">
        <v>0</v>
      </c>
      <c r="F54" s="350">
        <v>0</v>
      </c>
      <c r="G54" s="350">
        <v>1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1</v>
      </c>
      <c r="S54" s="350">
        <v>0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0</v>
      </c>
      <c r="AE54" s="350">
        <v>1</v>
      </c>
      <c r="AF54" s="350">
        <v>0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>
        <v>1</v>
      </c>
      <c r="AN54" s="350">
        <v>0</v>
      </c>
      <c r="AO54" s="350">
        <v>0</v>
      </c>
      <c r="AP54" s="350">
        <v>0</v>
      </c>
      <c r="AQ54" s="350">
        <v>2</v>
      </c>
      <c r="AR54" s="350">
        <v>0</v>
      </c>
      <c r="AS54" s="350">
        <v>0</v>
      </c>
      <c r="AT54" s="350">
        <v>0</v>
      </c>
      <c r="AV54" s="351">
        <f t="shared" si="7"/>
        <v>0</v>
      </c>
      <c r="AW54" s="351">
        <f t="shared" si="8"/>
        <v>0</v>
      </c>
      <c r="AX54" s="351">
        <f t="shared" si="9"/>
        <v>1</v>
      </c>
      <c r="AY54" s="351">
        <f t="shared" si="10"/>
        <v>1</v>
      </c>
      <c r="AZ54" s="351">
        <f t="shared" si="11"/>
        <v>0</v>
      </c>
      <c r="BA54" s="351">
        <f t="shared" si="12"/>
        <v>1</v>
      </c>
      <c r="BB54" s="351">
        <f t="shared" si="13"/>
        <v>1</v>
      </c>
      <c r="BC54" s="351">
        <f t="shared" si="14"/>
        <v>1</v>
      </c>
      <c r="BD54" s="351">
        <f t="shared" si="15"/>
        <v>2</v>
      </c>
      <c r="BE54" s="45">
        <f t="shared" si="16"/>
        <v>7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+Ago!C55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1">
        <f t="shared" si="7"/>
        <v>0</v>
      </c>
      <c r="AW55" s="351">
        <f t="shared" si="8"/>
        <v>0</v>
      </c>
      <c r="AX55" s="351">
        <f t="shared" si="9"/>
        <v>0</v>
      </c>
      <c r="AY55" s="351">
        <f t="shared" si="10"/>
        <v>0</v>
      </c>
      <c r="AZ55" s="351">
        <f t="shared" si="11"/>
        <v>0</v>
      </c>
      <c r="BA55" s="351">
        <f t="shared" si="12"/>
        <v>0</v>
      </c>
      <c r="BB55" s="351">
        <f t="shared" si="13"/>
        <v>0</v>
      </c>
      <c r="BC55" s="351">
        <f t="shared" si="14"/>
        <v>0</v>
      </c>
      <c r="BD55" s="351">
        <f t="shared" si="15"/>
        <v>0</v>
      </c>
      <c r="BE55" s="45">
        <f t="shared" si="16"/>
        <v>0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+Ago!C56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1">
        <f t="shared" si="7"/>
        <v>0</v>
      </c>
      <c r="AW56" s="351">
        <f t="shared" si="8"/>
        <v>0</v>
      </c>
      <c r="AX56" s="351">
        <f t="shared" si="9"/>
        <v>0</v>
      </c>
      <c r="AY56" s="351">
        <f t="shared" si="10"/>
        <v>0</v>
      </c>
      <c r="AZ56" s="351">
        <f t="shared" si="11"/>
        <v>0</v>
      </c>
      <c r="BA56" s="351">
        <f t="shared" si="12"/>
        <v>0</v>
      </c>
      <c r="BB56" s="351">
        <f t="shared" si="13"/>
        <v>0</v>
      </c>
      <c r="BC56" s="351">
        <f t="shared" si="14"/>
        <v>0</v>
      </c>
      <c r="BD56" s="351">
        <f t="shared" si="15"/>
        <v>0</v>
      </c>
      <c r="BE56" s="45">
        <f t="shared" si="16"/>
        <v>0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+Ago!C57</f>
        <v>NUTRICIÓN</v>
      </c>
      <c r="D57" s="350">
        <v>0</v>
      </c>
      <c r="E57" s="350">
        <v>0</v>
      </c>
      <c r="F57" s="350">
        <v>0</v>
      </c>
      <c r="G57" s="350">
        <v>5</v>
      </c>
      <c r="H57" s="350">
        <v>0</v>
      </c>
      <c r="I57" s="350">
        <v>0</v>
      </c>
      <c r="J57" s="350">
        <v>0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0</v>
      </c>
      <c r="R57" s="350">
        <v>2</v>
      </c>
      <c r="S57" s="350">
        <v>0</v>
      </c>
      <c r="T57" s="350">
        <v>1</v>
      </c>
      <c r="U57" s="350">
        <v>0</v>
      </c>
      <c r="V57" s="350">
        <v>0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0</v>
      </c>
      <c r="AE57" s="350">
        <v>1</v>
      </c>
      <c r="AF57" s="350">
        <v>0</v>
      </c>
      <c r="AG57" s="350">
        <v>0</v>
      </c>
      <c r="AH57" s="350">
        <v>0</v>
      </c>
      <c r="AI57" s="350">
        <v>0</v>
      </c>
      <c r="AJ57" s="350">
        <v>0</v>
      </c>
      <c r="AK57" s="350">
        <v>0</v>
      </c>
      <c r="AL57" s="350">
        <v>0</v>
      </c>
      <c r="AM57" s="350">
        <v>3</v>
      </c>
      <c r="AN57" s="350">
        <v>0</v>
      </c>
      <c r="AO57" s="350">
        <v>0</v>
      </c>
      <c r="AP57" s="350">
        <v>0</v>
      </c>
      <c r="AQ57" s="350">
        <v>2</v>
      </c>
      <c r="AR57" s="350">
        <v>0</v>
      </c>
      <c r="AS57" s="350">
        <v>0</v>
      </c>
      <c r="AT57" s="350">
        <v>0</v>
      </c>
      <c r="AV57" s="351">
        <f t="shared" si="7"/>
        <v>0</v>
      </c>
      <c r="AW57" s="351">
        <f t="shared" si="8"/>
        <v>0</v>
      </c>
      <c r="AX57" s="351">
        <f t="shared" si="9"/>
        <v>2</v>
      </c>
      <c r="AY57" s="351">
        <f t="shared" si="10"/>
        <v>1</v>
      </c>
      <c r="AZ57" s="351">
        <f t="shared" si="11"/>
        <v>0</v>
      </c>
      <c r="BA57" s="351">
        <f t="shared" si="12"/>
        <v>1</v>
      </c>
      <c r="BB57" s="351">
        <f t="shared" si="13"/>
        <v>1</v>
      </c>
      <c r="BC57" s="351">
        <f t="shared" si="14"/>
        <v>3</v>
      </c>
      <c r="BD57" s="351">
        <f t="shared" si="15"/>
        <v>2</v>
      </c>
      <c r="BE57" s="45">
        <f t="shared" si="16"/>
        <v>10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+Ago!C58</f>
        <v>NUTRICIÓN</v>
      </c>
      <c r="D58" s="350">
        <v>0</v>
      </c>
      <c r="E58" s="350">
        <v>0</v>
      </c>
      <c r="F58" s="350">
        <v>0</v>
      </c>
      <c r="G58" s="350">
        <v>5</v>
      </c>
      <c r="H58" s="350">
        <v>0</v>
      </c>
      <c r="I58" s="350">
        <v>0</v>
      </c>
      <c r="J58" s="350">
        <v>0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0</v>
      </c>
      <c r="R58" s="350">
        <v>1</v>
      </c>
      <c r="S58" s="350">
        <v>0</v>
      </c>
      <c r="T58" s="350">
        <v>1</v>
      </c>
      <c r="U58" s="350">
        <v>0</v>
      </c>
      <c r="V58" s="350">
        <v>0</v>
      </c>
      <c r="W58" s="350">
        <v>0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0</v>
      </c>
      <c r="AE58" s="350">
        <v>1</v>
      </c>
      <c r="AF58" s="350">
        <v>0</v>
      </c>
      <c r="AG58" s="350">
        <v>0</v>
      </c>
      <c r="AH58" s="350">
        <v>0</v>
      </c>
      <c r="AI58" s="350">
        <v>0</v>
      </c>
      <c r="AJ58" s="350">
        <v>0</v>
      </c>
      <c r="AK58" s="350">
        <v>0</v>
      </c>
      <c r="AL58" s="350">
        <v>0</v>
      </c>
      <c r="AM58" s="350">
        <v>2</v>
      </c>
      <c r="AN58" s="350">
        <v>0</v>
      </c>
      <c r="AO58" s="350">
        <v>0</v>
      </c>
      <c r="AP58" s="350">
        <v>0</v>
      </c>
      <c r="AQ58" s="350">
        <v>2</v>
      </c>
      <c r="AR58" s="350">
        <v>0</v>
      </c>
      <c r="AS58" s="350">
        <v>0</v>
      </c>
      <c r="AT58" s="350">
        <v>0</v>
      </c>
      <c r="AV58" s="351">
        <f t="shared" si="7"/>
        <v>0</v>
      </c>
      <c r="AW58" s="351">
        <f t="shared" si="8"/>
        <v>0</v>
      </c>
      <c r="AX58" s="351">
        <f t="shared" si="9"/>
        <v>1</v>
      </c>
      <c r="AY58" s="351">
        <f t="shared" si="10"/>
        <v>1</v>
      </c>
      <c r="AZ58" s="351">
        <f t="shared" si="11"/>
        <v>0</v>
      </c>
      <c r="BA58" s="351">
        <f t="shared" si="12"/>
        <v>1</v>
      </c>
      <c r="BB58" s="351">
        <f t="shared" si="13"/>
        <v>1</v>
      </c>
      <c r="BC58" s="351">
        <f t="shared" si="14"/>
        <v>2</v>
      </c>
      <c r="BD58" s="351">
        <f t="shared" si="15"/>
        <v>2</v>
      </c>
      <c r="BE58" s="45">
        <f t="shared" si="16"/>
        <v>8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+Ago!C59</f>
        <v>NUTRICIÓN</v>
      </c>
      <c r="D59" s="350">
        <v>0</v>
      </c>
      <c r="E59" s="350">
        <v>0</v>
      </c>
      <c r="F59" s="350">
        <v>0</v>
      </c>
      <c r="G59" s="350">
        <v>29</v>
      </c>
      <c r="H59" s="350">
        <v>1</v>
      </c>
      <c r="I59" s="350">
        <v>1</v>
      </c>
      <c r="J59" s="350">
        <v>3</v>
      </c>
      <c r="K59" s="350">
        <v>3</v>
      </c>
      <c r="L59" s="350">
        <v>0</v>
      </c>
      <c r="M59" s="350">
        <v>3</v>
      </c>
      <c r="N59" s="350">
        <v>0</v>
      </c>
      <c r="O59" s="350">
        <v>4</v>
      </c>
      <c r="P59" s="350">
        <v>13</v>
      </c>
      <c r="Q59" s="350">
        <v>2</v>
      </c>
      <c r="R59" s="350">
        <v>2</v>
      </c>
      <c r="S59" s="350">
        <v>1</v>
      </c>
      <c r="T59" s="350">
        <v>1</v>
      </c>
      <c r="U59" s="350">
        <v>2</v>
      </c>
      <c r="V59" s="350">
        <v>1</v>
      </c>
      <c r="W59" s="350">
        <v>0</v>
      </c>
      <c r="X59" s="350">
        <v>2</v>
      </c>
      <c r="Y59" s="350">
        <v>15</v>
      </c>
      <c r="Z59" s="350">
        <v>2</v>
      </c>
      <c r="AA59" s="350">
        <v>5</v>
      </c>
      <c r="AB59" s="350">
        <v>2</v>
      </c>
      <c r="AC59" s="350">
        <v>3</v>
      </c>
      <c r="AD59" s="350">
        <v>5</v>
      </c>
      <c r="AE59" s="350">
        <v>1</v>
      </c>
      <c r="AF59" s="350">
        <v>3</v>
      </c>
      <c r="AG59" s="350">
        <v>3</v>
      </c>
      <c r="AH59" s="350">
        <v>1</v>
      </c>
      <c r="AI59" s="350">
        <v>0</v>
      </c>
      <c r="AJ59" s="350">
        <v>2</v>
      </c>
      <c r="AK59" s="350">
        <v>1</v>
      </c>
      <c r="AL59" s="350">
        <v>0</v>
      </c>
      <c r="AM59" s="350">
        <v>2</v>
      </c>
      <c r="AN59" s="350">
        <v>1</v>
      </c>
      <c r="AO59" s="350">
        <v>0</v>
      </c>
      <c r="AP59" s="350">
        <v>0</v>
      </c>
      <c r="AQ59" s="350">
        <v>8</v>
      </c>
      <c r="AR59" s="350">
        <v>0</v>
      </c>
      <c r="AS59" s="350">
        <v>0</v>
      </c>
      <c r="AT59" s="350">
        <v>5</v>
      </c>
      <c r="AV59" s="351">
        <f t="shared" si="7"/>
        <v>0</v>
      </c>
      <c r="AW59" s="351">
        <f t="shared" si="8"/>
        <v>0</v>
      </c>
      <c r="AX59" s="351">
        <f t="shared" si="9"/>
        <v>5</v>
      </c>
      <c r="AY59" s="351">
        <f t="shared" si="10"/>
        <v>4</v>
      </c>
      <c r="AZ59" s="351">
        <f t="shared" si="11"/>
        <v>29</v>
      </c>
      <c r="BA59" s="351">
        <f t="shared" si="12"/>
        <v>13</v>
      </c>
      <c r="BB59" s="351">
        <f t="shared" si="13"/>
        <v>13</v>
      </c>
      <c r="BC59" s="351">
        <f t="shared" si="14"/>
        <v>3</v>
      </c>
      <c r="BD59" s="351">
        <f t="shared" si="15"/>
        <v>13</v>
      </c>
      <c r="BE59" s="45">
        <f t="shared" si="16"/>
        <v>80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+Ago!C60</f>
        <v>NUTRICIÓN</v>
      </c>
      <c r="D60" s="350">
        <v>0</v>
      </c>
      <c r="E60" s="350">
        <v>0</v>
      </c>
      <c r="F60" s="350">
        <v>0</v>
      </c>
      <c r="G60" s="350">
        <v>29</v>
      </c>
      <c r="H60" s="350">
        <v>1</v>
      </c>
      <c r="I60" s="350">
        <v>1</v>
      </c>
      <c r="J60" s="350">
        <v>3</v>
      </c>
      <c r="K60" s="350">
        <v>3</v>
      </c>
      <c r="L60" s="350">
        <v>0</v>
      </c>
      <c r="M60" s="350">
        <v>3</v>
      </c>
      <c r="N60" s="350">
        <v>0</v>
      </c>
      <c r="O60" s="350">
        <v>4</v>
      </c>
      <c r="P60" s="350">
        <v>13</v>
      </c>
      <c r="Q60" s="350">
        <v>2</v>
      </c>
      <c r="R60" s="350">
        <v>2</v>
      </c>
      <c r="S60" s="350">
        <v>1</v>
      </c>
      <c r="T60" s="350">
        <v>1</v>
      </c>
      <c r="U60" s="350">
        <v>2</v>
      </c>
      <c r="V60" s="350">
        <v>1</v>
      </c>
      <c r="W60" s="350">
        <v>0</v>
      </c>
      <c r="X60" s="350">
        <v>2</v>
      </c>
      <c r="Y60" s="350">
        <v>15</v>
      </c>
      <c r="Z60" s="350">
        <v>2</v>
      </c>
      <c r="AA60" s="350">
        <v>5</v>
      </c>
      <c r="AB60" s="350">
        <v>2</v>
      </c>
      <c r="AC60" s="350">
        <v>3</v>
      </c>
      <c r="AD60" s="350">
        <v>5</v>
      </c>
      <c r="AE60" s="350">
        <v>1</v>
      </c>
      <c r="AF60" s="350">
        <v>3</v>
      </c>
      <c r="AG60" s="350">
        <v>3</v>
      </c>
      <c r="AH60" s="350">
        <v>1</v>
      </c>
      <c r="AI60" s="350">
        <v>0</v>
      </c>
      <c r="AJ60" s="350">
        <v>2</v>
      </c>
      <c r="AK60" s="350">
        <v>1</v>
      </c>
      <c r="AL60" s="350">
        <v>0</v>
      </c>
      <c r="AM60" s="350">
        <v>2</v>
      </c>
      <c r="AN60" s="350">
        <v>1</v>
      </c>
      <c r="AO60" s="350">
        <v>0</v>
      </c>
      <c r="AP60" s="350">
        <v>0</v>
      </c>
      <c r="AQ60" s="350">
        <v>8</v>
      </c>
      <c r="AR60" s="350">
        <v>0</v>
      </c>
      <c r="AS60" s="350">
        <v>0</v>
      </c>
      <c r="AT60" s="350">
        <v>5</v>
      </c>
      <c r="AV60" s="351">
        <f t="shared" si="7"/>
        <v>0</v>
      </c>
      <c r="AW60" s="351">
        <f t="shared" si="8"/>
        <v>0</v>
      </c>
      <c r="AX60" s="351">
        <f t="shared" si="9"/>
        <v>5</v>
      </c>
      <c r="AY60" s="351">
        <f t="shared" si="10"/>
        <v>4</v>
      </c>
      <c r="AZ60" s="351">
        <f t="shared" si="11"/>
        <v>29</v>
      </c>
      <c r="BA60" s="351">
        <f t="shared" si="12"/>
        <v>13</v>
      </c>
      <c r="BB60" s="351">
        <f t="shared" si="13"/>
        <v>13</v>
      </c>
      <c r="BC60" s="351">
        <f t="shared" si="14"/>
        <v>3</v>
      </c>
      <c r="BD60" s="351">
        <f t="shared" si="15"/>
        <v>13</v>
      </c>
      <c r="BE60" s="45">
        <f t="shared" si="16"/>
        <v>80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1</v>
      </c>
      <c r="E61" s="350">
        <v>0</v>
      </c>
      <c r="F61" s="350">
        <v>0</v>
      </c>
      <c r="G61" s="350">
        <v>13</v>
      </c>
      <c r="H61" s="350">
        <v>0</v>
      </c>
      <c r="I61" s="350">
        <v>1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1</v>
      </c>
      <c r="Q61" s="350">
        <v>1</v>
      </c>
      <c r="R61" s="350">
        <v>0</v>
      </c>
      <c r="S61" s="350">
        <v>0</v>
      </c>
      <c r="T61" s="350">
        <v>4</v>
      </c>
      <c r="U61" s="350">
        <v>0</v>
      </c>
      <c r="V61" s="350">
        <v>0</v>
      </c>
      <c r="W61" s="350">
        <v>0</v>
      </c>
      <c r="X61" s="350">
        <v>0</v>
      </c>
      <c r="Y61" s="350">
        <v>3</v>
      </c>
      <c r="Z61" s="350">
        <v>0</v>
      </c>
      <c r="AA61" s="350">
        <v>2</v>
      </c>
      <c r="AB61" s="350">
        <v>0</v>
      </c>
      <c r="AC61" s="350">
        <v>0</v>
      </c>
      <c r="AD61" s="350">
        <v>0</v>
      </c>
      <c r="AE61" s="350">
        <v>1</v>
      </c>
      <c r="AF61" s="350">
        <v>1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2</v>
      </c>
      <c r="AN61" s="350">
        <v>0</v>
      </c>
      <c r="AO61" s="350">
        <v>1</v>
      </c>
      <c r="AP61" s="350">
        <v>0</v>
      </c>
      <c r="AQ61" s="350">
        <v>0</v>
      </c>
      <c r="AR61" s="350">
        <v>0</v>
      </c>
      <c r="AS61" s="350">
        <v>0</v>
      </c>
      <c r="AT61" s="350">
        <v>0</v>
      </c>
      <c r="AV61" s="351">
        <f t="shared" si="7"/>
        <v>1</v>
      </c>
      <c r="AW61" s="351">
        <f t="shared" si="8"/>
        <v>0</v>
      </c>
      <c r="AX61" s="351">
        <f t="shared" si="9"/>
        <v>1</v>
      </c>
      <c r="AY61" s="351">
        <f t="shared" si="10"/>
        <v>4</v>
      </c>
      <c r="AZ61" s="351">
        <f t="shared" si="11"/>
        <v>5</v>
      </c>
      <c r="BA61" s="351">
        <f t="shared" si="12"/>
        <v>2</v>
      </c>
      <c r="BB61" s="351">
        <f t="shared" si="13"/>
        <v>2</v>
      </c>
      <c r="BC61" s="351">
        <f t="shared" si="14"/>
        <v>3</v>
      </c>
      <c r="BD61" s="351">
        <f t="shared" si="15"/>
        <v>0</v>
      </c>
      <c r="BE61" s="45">
        <f t="shared" si="16"/>
        <v>18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+Ago!C62</f>
        <v>NUTRICIÓN</v>
      </c>
      <c r="D62" s="350">
        <v>0</v>
      </c>
      <c r="E62" s="350">
        <v>0</v>
      </c>
      <c r="F62" s="350">
        <v>0</v>
      </c>
      <c r="G62" s="350">
        <v>13</v>
      </c>
      <c r="H62" s="350">
        <v>0</v>
      </c>
      <c r="I62" s="350">
        <v>1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1</v>
      </c>
      <c r="R62" s="350">
        <v>0</v>
      </c>
      <c r="S62" s="350">
        <v>0</v>
      </c>
      <c r="T62" s="350">
        <v>4</v>
      </c>
      <c r="U62" s="350">
        <v>0</v>
      </c>
      <c r="V62" s="350">
        <v>0</v>
      </c>
      <c r="W62" s="350">
        <v>0</v>
      </c>
      <c r="X62" s="350">
        <v>0</v>
      </c>
      <c r="Y62" s="350">
        <v>3</v>
      </c>
      <c r="Z62" s="350">
        <v>0</v>
      </c>
      <c r="AA62" s="350">
        <v>2</v>
      </c>
      <c r="AB62" s="350">
        <v>0</v>
      </c>
      <c r="AC62" s="350">
        <v>0</v>
      </c>
      <c r="AD62" s="350">
        <v>0</v>
      </c>
      <c r="AE62" s="350">
        <v>1</v>
      </c>
      <c r="AF62" s="350">
        <v>1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2</v>
      </c>
      <c r="AN62" s="350">
        <v>0</v>
      </c>
      <c r="AO62" s="350">
        <v>1</v>
      </c>
      <c r="AP62" s="350">
        <v>0</v>
      </c>
      <c r="AQ62" s="350">
        <v>0</v>
      </c>
      <c r="AR62" s="350">
        <v>0</v>
      </c>
      <c r="AS62" s="350">
        <v>0</v>
      </c>
      <c r="AT62" s="350">
        <v>0</v>
      </c>
      <c r="AV62" s="351">
        <f t="shared" si="7"/>
        <v>0</v>
      </c>
      <c r="AW62" s="351">
        <f t="shared" si="8"/>
        <v>0</v>
      </c>
      <c r="AX62" s="351">
        <f t="shared" si="9"/>
        <v>1</v>
      </c>
      <c r="AY62" s="351">
        <f t="shared" si="10"/>
        <v>4</v>
      </c>
      <c r="AZ62" s="351">
        <f t="shared" si="11"/>
        <v>5</v>
      </c>
      <c r="BA62" s="351">
        <f t="shared" si="12"/>
        <v>2</v>
      </c>
      <c r="BB62" s="351">
        <f t="shared" si="13"/>
        <v>2</v>
      </c>
      <c r="BC62" s="351">
        <f t="shared" si="14"/>
        <v>3</v>
      </c>
      <c r="BD62" s="351">
        <f t="shared" si="15"/>
        <v>0</v>
      </c>
      <c r="BE62" s="45">
        <f t="shared" si="16"/>
        <v>17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1</v>
      </c>
      <c r="E63" s="350">
        <v>0</v>
      </c>
      <c r="F63" s="350">
        <v>0</v>
      </c>
      <c r="G63" s="350">
        <v>37</v>
      </c>
      <c r="H63" s="350">
        <v>2</v>
      </c>
      <c r="I63" s="350">
        <v>2</v>
      </c>
      <c r="J63" s="350">
        <v>3</v>
      </c>
      <c r="K63" s="350">
        <v>3</v>
      </c>
      <c r="L63" s="350">
        <v>0</v>
      </c>
      <c r="M63" s="350">
        <v>3</v>
      </c>
      <c r="N63" s="350">
        <v>0</v>
      </c>
      <c r="O63" s="350">
        <v>4</v>
      </c>
      <c r="P63" s="350">
        <v>17</v>
      </c>
      <c r="Q63" s="350">
        <v>1</v>
      </c>
      <c r="R63" s="350">
        <v>2</v>
      </c>
      <c r="S63" s="350">
        <v>1</v>
      </c>
      <c r="T63" s="350">
        <v>3</v>
      </c>
      <c r="U63" s="350">
        <v>2</v>
      </c>
      <c r="V63" s="350">
        <v>1</v>
      </c>
      <c r="W63" s="350">
        <v>1</v>
      </c>
      <c r="X63" s="350">
        <v>3</v>
      </c>
      <c r="Y63" s="350">
        <v>18</v>
      </c>
      <c r="Z63" s="350">
        <v>3</v>
      </c>
      <c r="AA63" s="350">
        <v>5</v>
      </c>
      <c r="AB63" s="350">
        <v>2</v>
      </c>
      <c r="AC63" s="350">
        <v>3</v>
      </c>
      <c r="AD63" s="350">
        <v>5</v>
      </c>
      <c r="AE63" s="350">
        <v>1</v>
      </c>
      <c r="AF63" s="350">
        <v>3</v>
      </c>
      <c r="AG63" s="350">
        <v>3</v>
      </c>
      <c r="AH63" s="350">
        <v>1</v>
      </c>
      <c r="AI63" s="350">
        <v>0</v>
      </c>
      <c r="AJ63" s="350">
        <v>2</v>
      </c>
      <c r="AK63" s="350">
        <v>1</v>
      </c>
      <c r="AL63" s="350">
        <v>0</v>
      </c>
      <c r="AM63" s="350">
        <v>2</v>
      </c>
      <c r="AN63" s="350">
        <v>1</v>
      </c>
      <c r="AO63" s="350">
        <v>0</v>
      </c>
      <c r="AP63" s="350">
        <v>1</v>
      </c>
      <c r="AQ63" s="350">
        <v>9</v>
      </c>
      <c r="AR63" s="350">
        <v>0</v>
      </c>
      <c r="AS63" s="350">
        <v>2</v>
      </c>
      <c r="AT63" s="350">
        <v>4</v>
      </c>
      <c r="AV63" s="351">
        <f t="shared" si="7"/>
        <v>1</v>
      </c>
      <c r="AW63" s="351">
        <f t="shared" si="8"/>
        <v>0</v>
      </c>
      <c r="AX63" s="351">
        <f t="shared" si="9"/>
        <v>4</v>
      </c>
      <c r="AY63" s="351">
        <f t="shared" si="10"/>
        <v>7</v>
      </c>
      <c r="AZ63" s="351">
        <f t="shared" si="11"/>
        <v>34</v>
      </c>
      <c r="BA63" s="351">
        <f t="shared" si="12"/>
        <v>13</v>
      </c>
      <c r="BB63" s="351">
        <f t="shared" si="13"/>
        <v>13</v>
      </c>
      <c r="BC63" s="351">
        <f t="shared" si="14"/>
        <v>4</v>
      </c>
      <c r="BD63" s="351">
        <f t="shared" si="15"/>
        <v>15</v>
      </c>
      <c r="BE63" s="45">
        <f t="shared" si="16"/>
        <v>91</v>
      </c>
    </row>
    <row r="64" spans="1:57" x14ac:dyDescent="0.25">
      <c r="A64" s="340">
        <f>METAS!A62</f>
        <v>59</v>
      </c>
      <c r="B64" s="348">
        <f>METAS!B62</f>
        <v>0</v>
      </c>
      <c r="C64" s="349">
        <f>+Ago!C64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7"/>
        <v>0</v>
      </c>
      <c r="AW64" s="351">
        <f t="shared" si="8"/>
        <v>0</v>
      </c>
      <c r="AX64" s="351">
        <f t="shared" si="9"/>
        <v>0</v>
      </c>
      <c r="AY64" s="351">
        <f t="shared" si="10"/>
        <v>0</v>
      </c>
      <c r="AZ64" s="351">
        <f t="shared" si="11"/>
        <v>0</v>
      </c>
      <c r="BA64" s="351">
        <f t="shared" si="12"/>
        <v>0</v>
      </c>
      <c r="BB64" s="351">
        <f t="shared" si="13"/>
        <v>0</v>
      </c>
      <c r="BC64" s="351">
        <f t="shared" si="14"/>
        <v>0</v>
      </c>
      <c r="BD64" s="351">
        <f t="shared" si="15"/>
        <v>0</v>
      </c>
      <c r="BE64" s="45">
        <f t="shared" si="16"/>
        <v>0</v>
      </c>
    </row>
  </sheetData>
  <sheetProtection selectLockedCells="1"/>
  <conditionalFormatting sqref="A3:AT3">
    <cfRule type="expression" dxfId="3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I64"/>
  <sheetViews>
    <sheetView showGridLines="0" zoomScale="80" zoomScaleNormal="80" workbookViewId="0">
      <pane xSplit="3" ySplit="3" topLeftCell="D17" activePane="bottomRight" state="frozen"/>
      <selection activeCell="BE12" sqref="BE12"/>
      <selection pane="topRight" activeCell="BE12" sqref="BE12"/>
      <selection pane="bottomLeft" activeCell="BE12" sqref="BE12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1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6" width="13.4257812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+Sep!C4</f>
        <v>DIT</v>
      </c>
      <c r="D4" s="344">
        <v>1</v>
      </c>
      <c r="E4" s="344">
        <v>0</v>
      </c>
      <c r="F4" s="344">
        <v>0</v>
      </c>
      <c r="G4" s="344">
        <v>2</v>
      </c>
      <c r="H4" s="344">
        <v>0</v>
      </c>
      <c r="I4" s="344">
        <v>0</v>
      </c>
      <c r="J4" s="344">
        <v>0</v>
      </c>
      <c r="K4" s="344">
        <v>1</v>
      </c>
      <c r="L4" s="344">
        <v>0</v>
      </c>
      <c r="M4" s="344">
        <v>0</v>
      </c>
      <c r="N4" s="344">
        <v>0</v>
      </c>
      <c r="O4" s="344">
        <v>0</v>
      </c>
      <c r="P4" s="344">
        <v>0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0</v>
      </c>
      <c r="Y4" s="344">
        <v>4</v>
      </c>
      <c r="Z4" s="344">
        <v>0</v>
      </c>
      <c r="AA4" s="344">
        <v>0</v>
      </c>
      <c r="AB4" s="344">
        <v>0</v>
      </c>
      <c r="AC4" s="344">
        <v>0</v>
      </c>
      <c r="AD4" s="344">
        <v>0</v>
      </c>
      <c r="AE4" s="344">
        <v>0</v>
      </c>
      <c r="AF4" s="344">
        <v>0</v>
      </c>
      <c r="AG4" s="344">
        <v>0</v>
      </c>
      <c r="AH4" s="344">
        <v>0</v>
      </c>
      <c r="AI4" s="344">
        <v>0</v>
      </c>
      <c r="AJ4" s="344">
        <v>0</v>
      </c>
      <c r="AK4" s="344">
        <v>0</v>
      </c>
      <c r="AL4" s="344">
        <v>0</v>
      </c>
      <c r="AM4" s="344">
        <v>1</v>
      </c>
      <c r="AN4" s="344">
        <v>0</v>
      </c>
      <c r="AO4" s="344">
        <v>0</v>
      </c>
      <c r="AP4" s="344">
        <v>0</v>
      </c>
      <c r="AQ4" s="344">
        <v>0</v>
      </c>
      <c r="AR4" s="344">
        <v>0</v>
      </c>
      <c r="AS4" s="344">
        <v>0</v>
      </c>
      <c r="AT4" s="344">
        <v>0</v>
      </c>
      <c r="AV4" s="29">
        <f t="shared" ref="AV4" si="0">SUM(D4)</f>
        <v>1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4</v>
      </c>
      <c r="BA4" s="29">
        <f t="shared" ref="BA4" si="4">+SUM(AD4:AH4)</f>
        <v>0</v>
      </c>
      <c r="BB4" s="29">
        <f>+SUM(AD4:AI4)</f>
        <v>0</v>
      </c>
      <c r="BC4" s="29">
        <f t="shared" ref="BC4" si="5">+SUM(AM4:AP4)</f>
        <v>1</v>
      </c>
      <c r="BD4" s="29">
        <f t="shared" ref="BD4" si="6">+SUM(AQ4:AT4)</f>
        <v>0</v>
      </c>
      <c r="BE4" s="45">
        <f>SUM(AV4:BD4)</f>
        <v>6</v>
      </c>
      <c r="BF4" s="379">
        <f>SUM(AV4:BE4)</f>
        <v>12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+Sep!C5</f>
        <v>DIT</v>
      </c>
      <c r="D5" s="344">
        <v>1</v>
      </c>
      <c r="E5" s="344">
        <v>0</v>
      </c>
      <c r="F5" s="344">
        <v>0</v>
      </c>
      <c r="G5" s="344">
        <v>5</v>
      </c>
      <c r="H5" s="344">
        <v>0</v>
      </c>
      <c r="I5" s="344">
        <v>0</v>
      </c>
      <c r="J5" s="344">
        <v>0</v>
      </c>
      <c r="K5" s="344">
        <v>1</v>
      </c>
      <c r="L5" s="344">
        <v>0</v>
      </c>
      <c r="M5" s="344">
        <v>0</v>
      </c>
      <c r="N5" s="344">
        <v>0</v>
      </c>
      <c r="O5" s="344">
        <v>0</v>
      </c>
      <c r="P5" s="344">
        <v>0</v>
      </c>
      <c r="Q5" s="344">
        <v>0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0</v>
      </c>
      <c r="Y5" s="344">
        <v>3</v>
      </c>
      <c r="Z5" s="344">
        <v>0</v>
      </c>
      <c r="AA5" s="344">
        <v>0</v>
      </c>
      <c r="AB5" s="344">
        <v>0</v>
      </c>
      <c r="AC5" s="344">
        <v>0</v>
      </c>
      <c r="AD5" s="344">
        <v>0</v>
      </c>
      <c r="AE5" s="344">
        <v>0</v>
      </c>
      <c r="AF5" s="344">
        <v>0</v>
      </c>
      <c r="AG5" s="344">
        <v>0</v>
      </c>
      <c r="AH5" s="344">
        <v>0</v>
      </c>
      <c r="AI5" s="344">
        <v>0</v>
      </c>
      <c r="AJ5" s="344">
        <v>0</v>
      </c>
      <c r="AK5" s="344">
        <v>0</v>
      </c>
      <c r="AL5" s="344">
        <v>0</v>
      </c>
      <c r="AM5" s="344">
        <v>1</v>
      </c>
      <c r="AN5" s="344">
        <v>0</v>
      </c>
      <c r="AO5" s="344">
        <v>0</v>
      </c>
      <c r="AP5" s="344">
        <v>0</v>
      </c>
      <c r="AQ5" s="344">
        <v>0</v>
      </c>
      <c r="AR5" s="344">
        <v>0</v>
      </c>
      <c r="AS5" s="344">
        <v>0</v>
      </c>
      <c r="AT5" s="344">
        <v>0</v>
      </c>
      <c r="AV5" s="29">
        <f t="shared" ref="AV5:AV64" si="7">SUM(D5)</f>
        <v>1</v>
      </c>
      <c r="AW5" s="29">
        <f t="shared" ref="AW5:AW64" si="8">+E5+F5</f>
        <v>0</v>
      </c>
      <c r="AX5" s="29">
        <f t="shared" ref="AX5:AX64" si="9">+SUM(Q5:S5)</f>
        <v>0</v>
      </c>
      <c r="AY5" s="29">
        <f t="shared" ref="AY5:AY64" si="10">+SUM(T5:W5)</f>
        <v>0</v>
      </c>
      <c r="AZ5" s="29">
        <f t="shared" ref="AZ5:AZ64" si="11">+SUM(X5:AC5)</f>
        <v>3</v>
      </c>
      <c r="BA5" s="29">
        <f t="shared" ref="BA5:BA64" si="12">+SUM(AD5:AH5)</f>
        <v>0</v>
      </c>
      <c r="BB5" s="29">
        <f t="shared" ref="BB5:BB64" si="13">+SUM(AD5:AI5)</f>
        <v>0</v>
      </c>
      <c r="BC5" s="29">
        <f t="shared" ref="BC5:BC64" si="14">+SUM(AM5:AP5)</f>
        <v>1</v>
      </c>
      <c r="BD5" s="29">
        <f t="shared" ref="BD5:BD64" si="15">+SUM(AQ5:AT5)</f>
        <v>0</v>
      </c>
      <c r="BE5" s="45">
        <f t="shared" ref="BE5:BE64" si="16">SUM(AV5:BD5)</f>
        <v>5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+Sep!C6</f>
        <v>DIT</v>
      </c>
      <c r="D6" s="344">
        <v>1</v>
      </c>
      <c r="E6" s="344">
        <v>0</v>
      </c>
      <c r="F6" s="344">
        <v>0</v>
      </c>
      <c r="G6" s="344">
        <v>15</v>
      </c>
      <c r="H6" s="344">
        <v>3</v>
      </c>
      <c r="I6" s="344">
        <v>0</v>
      </c>
      <c r="J6" s="344">
        <v>2</v>
      </c>
      <c r="K6" s="344">
        <v>3</v>
      </c>
      <c r="L6" s="344">
        <v>0</v>
      </c>
      <c r="M6" s="344">
        <v>0</v>
      </c>
      <c r="N6" s="344">
        <v>0</v>
      </c>
      <c r="O6" s="344">
        <v>2</v>
      </c>
      <c r="P6" s="344">
        <v>16</v>
      </c>
      <c r="Q6" s="344">
        <v>0</v>
      </c>
      <c r="R6" s="344">
        <v>1</v>
      </c>
      <c r="S6" s="344">
        <v>0</v>
      </c>
      <c r="T6" s="344">
        <v>0</v>
      </c>
      <c r="U6" s="344">
        <v>0</v>
      </c>
      <c r="V6" s="344">
        <v>1</v>
      </c>
      <c r="W6" s="344">
        <v>1</v>
      </c>
      <c r="X6" s="344">
        <v>3</v>
      </c>
      <c r="Y6" s="344">
        <v>13</v>
      </c>
      <c r="Z6" s="344">
        <v>1</v>
      </c>
      <c r="AA6" s="344">
        <v>2</v>
      </c>
      <c r="AB6" s="344">
        <v>5</v>
      </c>
      <c r="AC6" s="344">
        <v>1</v>
      </c>
      <c r="AD6" s="344">
        <v>6</v>
      </c>
      <c r="AE6" s="344">
        <v>0</v>
      </c>
      <c r="AF6" s="344">
        <v>0</v>
      </c>
      <c r="AG6" s="344">
        <v>2</v>
      </c>
      <c r="AH6" s="344">
        <v>4</v>
      </c>
      <c r="AI6" s="344">
        <v>0</v>
      </c>
      <c r="AJ6" s="344">
        <v>9</v>
      </c>
      <c r="AK6" s="344">
        <v>1</v>
      </c>
      <c r="AL6" s="344">
        <v>2</v>
      </c>
      <c r="AM6" s="344">
        <v>9</v>
      </c>
      <c r="AN6" s="344">
        <v>0</v>
      </c>
      <c r="AO6" s="344">
        <v>0</v>
      </c>
      <c r="AP6" s="344">
        <v>1</v>
      </c>
      <c r="AQ6" s="344">
        <v>9</v>
      </c>
      <c r="AR6" s="344">
        <v>0</v>
      </c>
      <c r="AS6" s="344">
        <v>0</v>
      </c>
      <c r="AT6" s="344">
        <v>1</v>
      </c>
      <c r="AV6" s="29">
        <f t="shared" si="7"/>
        <v>1</v>
      </c>
      <c r="AW6" s="29">
        <f t="shared" si="8"/>
        <v>0</v>
      </c>
      <c r="AX6" s="29">
        <f t="shared" si="9"/>
        <v>1</v>
      </c>
      <c r="AY6" s="29">
        <f t="shared" si="10"/>
        <v>2</v>
      </c>
      <c r="AZ6" s="29">
        <f t="shared" si="11"/>
        <v>25</v>
      </c>
      <c r="BA6" s="29">
        <f t="shared" si="12"/>
        <v>12</v>
      </c>
      <c r="BB6" s="29">
        <f t="shared" si="13"/>
        <v>12</v>
      </c>
      <c r="BC6" s="29">
        <f t="shared" si="14"/>
        <v>10</v>
      </c>
      <c r="BD6" s="29">
        <f t="shared" si="15"/>
        <v>10</v>
      </c>
      <c r="BE6" s="45">
        <f t="shared" si="16"/>
        <v>73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+Sep!C7</f>
        <v>DIT</v>
      </c>
      <c r="D7" s="344">
        <v>0</v>
      </c>
      <c r="E7" s="344">
        <v>0</v>
      </c>
      <c r="F7" s="344">
        <v>0</v>
      </c>
      <c r="G7" s="344">
        <v>18</v>
      </c>
      <c r="H7" s="344">
        <v>1</v>
      </c>
      <c r="I7" s="344">
        <v>1</v>
      </c>
      <c r="J7" s="344">
        <v>1</v>
      </c>
      <c r="K7" s="344">
        <v>4</v>
      </c>
      <c r="L7" s="344">
        <v>1</v>
      </c>
      <c r="M7" s="344">
        <v>2</v>
      </c>
      <c r="N7" s="344">
        <v>1</v>
      </c>
      <c r="O7" s="344">
        <v>2</v>
      </c>
      <c r="P7" s="344">
        <v>13</v>
      </c>
      <c r="Q7" s="344">
        <v>2</v>
      </c>
      <c r="R7" s="344">
        <v>2</v>
      </c>
      <c r="S7" s="344">
        <v>0</v>
      </c>
      <c r="T7" s="344">
        <v>2</v>
      </c>
      <c r="U7" s="344">
        <v>0</v>
      </c>
      <c r="V7" s="344">
        <v>0</v>
      </c>
      <c r="W7" s="344">
        <v>1</v>
      </c>
      <c r="X7" s="344">
        <v>3</v>
      </c>
      <c r="Y7" s="344">
        <v>14</v>
      </c>
      <c r="Z7" s="344">
        <v>2</v>
      </c>
      <c r="AA7" s="344">
        <v>4</v>
      </c>
      <c r="AB7" s="344">
        <v>1</v>
      </c>
      <c r="AC7" s="344">
        <v>1</v>
      </c>
      <c r="AD7" s="344">
        <v>5</v>
      </c>
      <c r="AE7" s="344">
        <v>2</v>
      </c>
      <c r="AF7" s="344">
        <v>1</v>
      </c>
      <c r="AG7" s="344">
        <v>1</v>
      </c>
      <c r="AH7" s="344">
        <v>2</v>
      </c>
      <c r="AI7" s="344">
        <v>0</v>
      </c>
      <c r="AJ7" s="344">
        <v>2</v>
      </c>
      <c r="AK7" s="344">
        <v>0</v>
      </c>
      <c r="AL7" s="344">
        <v>0</v>
      </c>
      <c r="AM7" s="344">
        <v>6</v>
      </c>
      <c r="AN7" s="344">
        <v>0</v>
      </c>
      <c r="AO7" s="344">
        <v>2</v>
      </c>
      <c r="AP7" s="344">
        <v>0</v>
      </c>
      <c r="AQ7" s="344">
        <v>8</v>
      </c>
      <c r="AR7" s="344">
        <v>0</v>
      </c>
      <c r="AS7" s="344">
        <v>1</v>
      </c>
      <c r="AT7" s="344">
        <v>2</v>
      </c>
      <c r="AV7" s="29">
        <f t="shared" si="7"/>
        <v>0</v>
      </c>
      <c r="AW7" s="29">
        <f t="shared" si="8"/>
        <v>0</v>
      </c>
      <c r="AX7" s="29">
        <f t="shared" si="9"/>
        <v>4</v>
      </c>
      <c r="AY7" s="29">
        <f t="shared" si="10"/>
        <v>3</v>
      </c>
      <c r="AZ7" s="29">
        <f t="shared" si="11"/>
        <v>25</v>
      </c>
      <c r="BA7" s="29">
        <f t="shared" si="12"/>
        <v>11</v>
      </c>
      <c r="BB7" s="29">
        <f t="shared" si="13"/>
        <v>11</v>
      </c>
      <c r="BC7" s="29">
        <f t="shared" si="14"/>
        <v>8</v>
      </c>
      <c r="BD7" s="29">
        <f t="shared" si="15"/>
        <v>11</v>
      </c>
      <c r="BE7" s="45">
        <f t="shared" si="16"/>
        <v>73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+Sep!C8</f>
        <v>DIT</v>
      </c>
      <c r="D8" s="344">
        <v>0</v>
      </c>
      <c r="E8" s="344">
        <v>0</v>
      </c>
      <c r="F8" s="344">
        <v>0</v>
      </c>
      <c r="G8" s="344">
        <v>11</v>
      </c>
      <c r="H8" s="344">
        <v>2</v>
      </c>
      <c r="I8" s="344">
        <v>1</v>
      </c>
      <c r="J8" s="344">
        <v>2</v>
      </c>
      <c r="K8" s="344">
        <v>3</v>
      </c>
      <c r="L8" s="344">
        <v>2</v>
      </c>
      <c r="M8" s="344">
        <v>0</v>
      </c>
      <c r="N8" s="344">
        <v>1</v>
      </c>
      <c r="O8" s="344">
        <v>1</v>
      </c>
      <c r="P8" s="344">
        <v>10</v>
      </c>
      <c r="Q8" s="344">
        <v>2</v>
      </c>
      <c r="R8" s="344">
        <v>1</v>
      </c>
      <c r="S8" s="344">
        <v>2</v>
      </c>
      <c r="T8" s="344">
        <v>1</v>
      </c>
      <c r="U8" s="344">
        <v>0</v>
      </c>
      <c r="V8" s="344">
        <v>1</v>
      </c>
      <c r="W8" s="344">
        <v>1</v>
      </c>
      <c r="X8" s="344">
        <v>2</v>
      </c>
      <c r="Y8" s="344">
        <v>14</v>
      </c>
      <c r="Z8" s="344">
        <v>1</v>
      </c>
      <c r="AA8" s="344">
        <v>5</v>
      </c>
      <c r="AB8" s="344">
        <v>2</v>
      </c>
      <c r="AC8" s="344">
        <v>0</v>
      </c>
      <c r="AD8" s="344">
        <v>7</v>
      </c>
      <c r="AE8" s="344">
        <v>0</v>
      </c>
      <c r="AF8" s="344">
        <v>2</v>
      </c>
      <c r="AG8" s="344">
        <v>2</v>
      </c>
      <c r="AH8" s="344">
        <v>0</v>
      </c>
      <c r="AI8" s="344">
        <v>0</v>
      </c>
      <c r="AJ8" s="344">
        <v>4</v>
      </c>
      <c r="AK8" s="344">
        <v>0</v>
      </c>
      <c r="AL8" s="344">
        <v>3</v>
      </c>
      <c r="AM8" s="344">
        <v>6</v>
      </c>
      <c r="AN8" s="344">
        <v>0</v>
      </c>
      <c r="AO8" s="344">
        <v>0</v>
      </c>
      <c r="AP8" s="344">
        <v>0</v>
      </c>
      <c r="AQ8" s="344">
        <v>4</v>
      </c>
      <c r="AR8" s="344">
        <v>0</v>
      </c>
      <c r="AS8" s="344">
        <v>0</v>
      </c>
      <c r="AT8" s="344">
        <v>0</v>
      </c>
      <c r="AV8" s="29">
        <f t="shared" si="7"/>
        <v>0</v>
      </c>
      <c r="AW8" s="29">
        <f t="shared" si="8"/>
        <v>0</v>
      </c>
      <c r="AX8" s="29">
        <f t="shared" si="9"/>
        <v>5</v>
      </c>
      <c r="AY8" s="29">
        <f t="shared" si="10"/>
        <v>3</v>
      </c>
      <c r="AZ8" s="29">
        <f t="shared" si="11"/>
        <v>24</v>
      </c>
      <c r="BA8" s="29">
        <f t="shared" si="12"/>
        <v>11</v>
      </c>
      <c r="BB8" s="29">
        <f t="shared" si="13"/>
        <v>11</v>
      </c>
      <c r="BC8" s="29">
        <f t="shared" si="14"/>
        <v>6</v>
      </c>
      <c r="BD8" s="29">
        <f t="shared" si="15"/>
        <v>4</v>
      </c>
      <c r="BE8" s="45">
        <f t="shared" si="16"/>
        <v>64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+Sep!C9</f>
        <v>DIT</v>
      </c>
      <c r="D9" s="344">
        <v>0</v>
      </c>
      <c r="E9" s="344">
        <v>0</v>
      </c>
      <c r="F9" s="344">
        <v>0</v>
      </c>
      <c r="G9" s="344">
        <v>9</v>
      </c>
      <c r="H9" s="344">
        <v>1</v>
      </c>
      <c r="I9" s="344">
        <v>2</v>
      </c>
      <c r="J9" s="344">
        <v>1</v>
      </c>
      <c r="K9" s="344">
        <v>2</v>
      </c>
      <c r="L9" s="344">
        <v>0</v>
      </c>
      <c r="M9" s="344">
        <v>5</v>
      </c>
      <c r="N9" s="344">
        <v>3</v>
      </c>
      <c r="O9" s="344">
        <v>0</v>
      </c>
      <c r="P9" s="344">
        <v>7</v>
      </c>
      <c r="Q9" s="344">
        <v>3</v>
      </c>
      <c r="R9" s="344">
        <v>1</v>
      </c>
      <c r="S9" s="344">
        <v>4</v>
      </c>
      <c r="T9" s="344">
        <v>1</v>
      </c>
      <c r="U9" s="344">
        <v>0</v>
      </c>
      <c r="V9" s="344">
        <v>0</v>
      </c>
      <c r="W9" s="344">
        <v>0</v>
      </c>
      <c r="X9" s="344">
        <v>2</v>
      </c>
      <c r="Y9" s="344">
        <v>15</v>
      </c>
      <c r="Z9" s="344">
        <v>4</v>
      </c>
      <c r="AA9" s="344">
        <v>0</v>
      </c>
      <c r="AB9" s="344">
        <v>2</v>
      </c>
      <c r="AC9" s="344">
        <v>0</v>
      </c>
      <c r="AD9" s="344">
        <v>4</v>
      </c>
      <c r="AE9" s="344">
        <v>1</v>
      </c>
      <c r="AF9" s="344">
        <v>1</v>
      </c>
      <c r="AG9" s="344">
        <v>1</v>
      </c>
      <c r="AH9" s="344">
        <v>2</v>
      </c>
      <c r="AI9" s="344">
        <v>0</v>
      </c>
      <c r="AJ9" s="344">
        <v>4</v>
      </c>
      <c r="AK9" s="344">
        <v>0</v>
      </c>
      <c r="AL9" s="344">
        <v>1</v>
      </c>
      <c r="AM9" s="344">
        <v>2</v>
      </c>
      <c r="AN9" s="344">
        <v>1</v>
      </c>
      <c r="AO9" s="344">
        <v>2</v>
      </c>
      <c r="AP9" s="344">
        <v>0</v>
      </c>
      <c r="AQ9" s="344">
        <v>1</v>
      </c>
      <c r="AR9" s="344">
        <v>0</v>
      </c>
      <c r="AS9" s="344">
        <v>0</v>
      </c>
      <c r="AT9" s="344">
        <v>0</v>
      </c>
      <c r="AV9" s="29">
        <f t="shared" si="7"/>
        <v>0</v>
      </c>
      <c r="AW9" s="29">
        <f t="shared" si="8"/>
        <v>0</v>
      </c>
      <c r="AX9" s="29">
        <f t="shared" si="9"/>
        <v>8</v>
      </c>
      <c r="AY9" s="29">
        <f t="shared" si="10"/>
        <v>1</v>
      </c>
      <c r="AZ9" s="29">
        <f t="shared" si="11"/>
        <v>23</v>
      </c>
      <c r="BA9" s="29">
        <f t="shared" si="12"/>
        <v>9</v>
      </c>
      <c r="BB9" s="29">
        <f t="shared" si="13"/>
        <v>9</v>
      </c>
      <c r="BC9" s="29">
        <f t="shared" si="14"/>
        <v>5</v>
      </c>
      <c r="BD9" s="29">
        <f t="shared" si="15"/>
        <v>1</v>
      </c>
      <c r="BE9" s="45">
        <f t="shared" si="16"/>
        <v>56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+Sep!C10</f>
        <v>DIT</v>
      </c>
      <c r="D10" s="344">
        <v>0</v>
      </c>
      <c r="E10" s="344">
        <v>0</v>
      </c>
      <c r="F10" s="344">
        <v>0</v>
      </c>
      <c r="G10" s="344">
        <v>38</v>
      </c>
      <c r="H10" s="344">
        <v>4</v>
      </c>
      <c r="I10" s="344">
        <v>4</v>
      </c>
      <c r="J10" s="344">
        <v>4</v>
      </c>
      <c r="K10" s="344">
        <v>9</v>
      </c>
      <c r="L10" s="344">
        <v>3</v>
      </c>
      <c r="M10" s="344">
        <v>7</v>
      </c>
      <c r="N10" s="344">
        <v>5</v>
      </c>
      <c r="O10" s="344">
        <v>3</v>
      </c>
      <c r="P10" s="344">
        <v>30</v>
      </c>
      <c r="Q10" s="344">
        <v>7</v>
      </c>
      <c r="R10" s="344">
        <v>4</v>
      </c>
      <c r="S10" s="344">
        <v>6</v>
      </c>
      <c r="T10" s="344">
        <v>4</v>
      </c>
      <c r="U10" s="344">
        <v>0</v>
      </c>
      <c r="V10" s="344">
        <v>1</v>
      </c>
      <c r="W10" s="344">
        <v>2</v>
      </c>
      <c r="X10" s="344">
        <v>7</v>
      </c>
      <c r="Y10" s="344">
        <v>43</v>
      </c>
      <c r="Z10" s="344">
        <v>7</v>
      </c>
      <c r="AA10" s="344">
        <v>9</v>
      </c>
      <c r="AB10" s="344">
        <v>5</v>
      </c>
      <c r="AC10" s="344">
        <v>1</v>
      </c>
      <c r="AD10" s="344">
        <v>16</v>
      </c>
      <c r="AE10" s="344">
        <v>3</v>
      </c>
      <c r="AF10" s="344">
        <v>4</v>
      </c>
      <c r="AG10" s="344">
        <v>4</v>
      </c>
      <c r="AH10" s="344">
        <v>4</v>
      </c>
      <c r="AI10" s="344">
        <v>0</v>
      </c>
      <c r="AJ10" s="344">
        <v>10</v>
      </c>
      <c r="AK10" s="344">
        <v>0</v>
      </c>
      <c r="AL10" s="344">
        <v>4</v>
      </c>
      <c r="AM10" s="344">
        <v>14</v>
      </c>
      <c r="AN10" s="344">
        <v>1</v>
      </c>
      <c r="AO10" s="344">
        <v>4</v>
      </c>
      <c r="AP10" s="344">
        <v>0</v>
      </c>
      <c r="AQ10" s="344">
        <v>13</v>
      </c>
      <c r="AR10" s="344">
        <v>0</v>
      </c>
      <c r="AS10" s="344">
        <v>1</v>
      </c>
      <c r="AT10" s="344">
        <v>2</v>
      </c>
      <c r="AV10" s="29">
        <f t="shared" si="7"/>
        <v>0</v>
      </c>
      <c r="AW10" s="29">
        <f t="shared" si="8"/>
        <v>0</v>
      </c>
      <c r="AX10" s="29">
        <f t="shared" si="9"/>
        <v>17</v>
      </c>
      <c r="AY10" s="29">
        <f t="shared" si="10"/>
        <v>7</v>
      </c>
      <c r="AZ10" s="29">
        <f t="shared" si="11"/>
        <v>72</v>
      </c>
      <c r="BA10" s="29">
        <f t="shared" si="12"/>
        <v>31</v>
      </c>
      <c r="BB10" s="29">
        <f t="shared" si="13"/>
        <v>31</v>
      </c>
      <c r="BC10" s="29">
        <f t="shared" si="14"/>
        <v>19</v>
      </c>
      <c r="BD10" s="29">
        <f t="shared" si="15"/>
        <v>16</v>
      </c>
      <c r="BE10" s="45">
        <f t="shared" si="16"/>
        <v>193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+Sep!C11</f>
        <v>DIT</v>
      </c>
      <c r="D11" s="344">
        <v>0</v>
      </c>
      <c r="E11" s="344">
        <v>0</v>
      </c>
      <c r="F11" s="344">
        <v>0</v>
      </c>
      <c r="G11" s="344">
        <v>29</v>
      </c>
      <c r="H11" s="344">
        <v>0</v>
      </c>
      <c r="I11" s="344">
        <v>0</v>
      </c>
      <c r="J11" s="344">
        <v>0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17</v>
      </c>
      <c r="Q11" s="344">
        <v>2</v>
      </c>
      <c r="R11" s="344">
        <v>3</v>
      </c>
      <c r="S11" s="344">
        <v>1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0</v>
      </c>
      <c r="AI11" s="344">
        <v>0</v>
      </c>
      <c r="AJ11" s="344">
        <v>2</v>
      </c>
      <c r="AK11" s="344">
        <v>0</v>
      </c>
      <c r="AL11" s="344">
        <v>0</v>
      </c>
      <c r="AM11" s="344">
        <v>8</v>
      </c>
      <c r="AN11" s="344">
        <v>0</v>
      </c>
      <c r="AO11" s="344">
        <v>4</v>
      </c>
      <c r="AP11" s="344">
        <v>1</v>
      </c>
      <c r="AQ11" s="344">
        <v>5</v>
      </c>
      <c r="AR11" s="344">
        <v>0</v>
      </c>
      <c r="AS11" s="344">
        <v>0</v>
      </c>
      <c r="AT11" s="344">
        <v>1</v>
      </c>
      <c r="AV11" s="29">
        <f t="shared" si="7"/>
        <v>0</v>
      </c>
      <c r="AW11" s="29">
        <f t="shared" si="8"/>
        <v>0</v>
      </c>
      <c r="AX11" s="29">
        <f t="shared" si="9"/>
        <v>6</v>
      </c>
      <c r="AY11" s="29">
        <f t="shared" si="10"/>
        <v>0</v>
      </c>
      <c r="AZ11" s="29">
        <f t="shared" si="11"/>
        <v>0</v>
      </c>
      <c r="BA11" s="29">
        <f t="shared" si="12"/>
        <v>0</v>
      </c>
      <c r="BB11" s="29">
        <f t="shared" si="13"/>
        <v>0</v>
      </c>
      <c r="BC11" s="29">
        <f t="shared" si="14"/>
        <v>13</v>
      </c>
      <c r="BD11" s="29">
        <f t="shared" si="15"/>
        <v>6</v>
      </c>
      <c r="BE11" s="45">
        <f>SUM(AV11:BD11)</f>
        <v>25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+Sep!C12</f>
        <v>DIT</v>
      </c>
      <c r="D12" s="344">
        <v>0</v>
      </c>
      <c r="E12" s="344">
        <v>0</v>
      </c>
      <c r="F12" s="344">
        <v>0</v>
      </c>
      <c r="G12" s="344">
        <v>25</v>
      </c>
      <c r="H12" s="344">
        <v>0</v>
      </c>
      <c r="I12" s="344">
        <v>0</v>
      </c>
      <c r="J12" s="344">
        <v>0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13</v>
      </c>
      <c r="Q12" s="344">
        <v>0</v>
      </c>
      <c r="R12" s="344">
        <v>2</v>
      </c>
      <c r="S12" s="344">
        <v>2</v>
      </c>
      <c r="T12" s="344">
        <v>2</v>
      </c>
      <c r="U12" s="344">
        <v>0</v>
      </c>
      <c r="V12" s="344">
        <v>1</v>
      </c>
      <c r="W12" s="344">
        <v>2</v>
      </c>
      <c r="X12" s="344">
        <v>1</v>
      </c>
      <c r="Y12" s="344">
        <v>16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1</v>
      </c>
      <c r="AG12" s="344">
        <v>0</v>
      </c>
      <c r="AH12" s="344">
        <v>0</v>
      </c>
      <c r="AI12" s="344">
        <v>0</v>
      </c>
      <c r="AJ12" s="344">
        <v>6</v>
      </c>
      <c r="AK12" s="344">
        <v>0</v>
      </c>
      <c r="AL12" s="344">
        <v>0</v>
      </c>
      <c r="AM12" s="344">
        <v>5</v>
      </c>
      <c r="AN12" s="344">
        <v>1</v>
      </c>
      <c r="AO12" s="344">
        <v>0</v>
      </c>
      <c r="AP12" s="344">
        <v>0</v>
      </c>
      <c r="AQ12" s="344">
        <v>4</v>
      </c>
      <c r="AR12" s="344">
        <v>0</v>
      </c>
      <c r="AS12" s="344">
        <v>0</v>
      </c>
      <c r="AT12" s="344">
        <v>1</v>
      </c>
      <c r="AV12" s="29">
        <f t="shared" si="7"/>
        <v>0</v>
      </c>
      <c r="AW12" s="29">
        <f t="shared" si="8"/>
        <v>0</v>
      </c>
      <c r="AX12" s="29">
        <f t="shared" si="9"/>
        <v>4</v>
      </c>
      <c r="AY12" s="29">
        <f t="shared" si="10"/>
        <v>5</v>
      </c>
      <c r="AZ12" s="29">
        <f t="shared" si="11"/>
        <v>17</v>
      </c>
      <c r="BA12" s="29">
        <f t="shared" si="12"/>
        <v>1</v>
      </c>
      <c r="BB12" s="29">
        <f t="shared" si="13"/>
        <v>1</v>
      </c>
      <c r="BC12" s="29">
        <f t="shared" si="14"/>
        <v>6</v>
      </c>
      <c r="BD12" s="29">
        <f t="shared" si="15"/>
        <v>5</v>
      </c>
      <c r="BE12" s="45">
        <f t="shared" si="16"/>
        <v>39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+Sep!C13</f>
        <v>DIT</v>
      </c>
      <c r="D13" s="344">
        <v>0</v>
      </c>
      <c r="E13" s="344">
        <v>0</v>
      </c>
      <c r="F13" s="344">
        <v>0</v>
      </c>
      <c r="G13" s="344">
        <v>54</v>
      </c>
      <c r="H13" s="344">
        <v>0</v>
      </c>
      <c r="I13" s="344">
        <v>0</v>
      </c>
      <c r="J13" s="344">
        <v>0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30</v>
      </c>
      <c r="Q13" s="344">
        <v>2</v>
      </c>
      <c r="R13" s="344">
        <v>5</v>
      </c>
      <c r="S13" s="344">
        <v>3</v>
      </c>
      <c r="T13" s="344">
        <v>2</v>
      </c>
      <c r="U13" s="344">
        <v>0</v>
      </c>
      <c r="V13" s="344">
        <v>1</v>
      </c>
      <c r="W13" s="344">
        <v>2</v>
      </c>
      <c r="X13" s="344">
        <v>1</v>
      </c>
      <c r="Y13" s="344">
        <v>16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1</v>
      </c>
      <c r="AG13" s="344">
        <v>0</v>
      </c>
      <c r="AH13" s="344">
        <v>0</v>
      </c>
      <c r="AI13" s="344">
        <v>0</v>
      </c>
      <c r="AJ13" s="344">
        <v>8</v>
      </c>
      <c r="AK13" s="344">
        <v>0</v>
      </c>
      <c r="AL13" s="344">
        <v>0</v>
      </c>
      <c r="AM13" s="344">
        <v>13</v>
      </c>
      <c r="AN13" s="344">
        <v>1</v>
      </c>
      <c r="AO13" s="344">
        <v>4</v>
      </c>
      <c r="AP13" s="344">
        <v>1</v>
      </c>
      <c r="AQ13" s="344">
        <v>9</v>
      </c>
      <c r="AR13" s="344">
        <v>0</v>
      </c>
      <c r="AS13" s="344">
        <v>0</v>
      </c>
      <c r="AT13" s="344">
        <v>2</v>
      </c>
      <c r="AV13" s="29">
        <f t="shared" si="7"/>
        <v>0</v>
      </c>
      <c r="AW13" s="29">
        <f t="shared" si="8"/>
        <v>0</v>
      </c>
      <c r="AX13" s="29">
        <f t="shared" si="9"/>
        <v>10</v>
      </c>
      <c r="AY13" s="29">
        <f t="shared" si="10"/>
        <v>5</v>
      </c>
      <c r="AZ13" s="29">
        <f t="shared" si="11"/>
        <v>17</v>
      </c>
      <c r="BA13" s="29">
        <f t="shared" si="12"/>
        <v>1</v>
      </c>
      <c r="BB13" s="29">
        <f t="shared" si="13"/>
        <v>1</v>
      </c>
      <c r="BC13" s="29">
        <f t="shared" si="14"/>
        <v>19</v>
      </c>
      <c r="BD13" s="29">
        <f t="shared" si="15"/>
        <v>11</v>
      </c>
      <c r="BE13" s="45">
        <f t="shared" si="16"/>
        <v>64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+Sep!C14</f>
        <v>INMUNIZACIONES</v>
      </c>
      <c r="D14" s="355">
        <v>126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9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15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3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1</v>
      </c>
      <c r="AR14" s="355">
        <v>0</v>
      </c>
      <c r="AS14" s="355">
        <v>0</v>
      </c>
      <c r="AT14" s="355">
        <v>0</v>
      </c>
      <c r="AV14" s="357">
        <f t="shared" si="7"/>
        <v>126</v>
      </c>
      <c r="AW14" s="357">
        <f t="shared" si="8"/>
        <v>0</v>
      </c>
      <c r="AX14" s="357">
        <f t="shared" si="9"/>
        <v>9</v>
      </c>
      <c r="AY14" s="357">
        <f t="shared" si="10"/>
        <v>0</v>
      </c>
      <c r="AZ14" s="357">
        <f t="shared" si="11"/>
        <v>15</v>
      </c>
      <c r="BA14" s="357">
        <f t="shared" si="12"/>
        <v>0</v>
      </c>
      <c r="BB14" s="357">
        <f t="shared" si="13"/>
        <v>0</v>
      </c>
      <c r="BC14" s="357">
        <f t="shared" si="14"/>
        <v>0</v>
      </c>
      <c r="BD14" s="357">
        <f t="shared" si="15"/>
        <v>1</v>
      </c>
      <c r="BE14" s="45">
        <f t="shared" si="16"/>
        <v>151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+Sep!C15</f>
        <v>INMUNIZACIONES</v>
      </c>
      <c r="D15" s="355">
        <v>126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9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15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3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1</v>
      </c>
      <c r="AR15" s="355">
        <v>0</v>
      </c>
      <c r="AS15" s="355">
        <v>0</v>
      </c>
      <c r="AT15" s="355">
        <v>0</v>
      </c>
      <c r="AV15" s="357">
        <f t="shared" si="7"/>
        <v>126</v>
      </c>
      <c r="AW15" s="357">
        <f t="shared" si="8"/>
        <v>0</v>
      </c>
      <c r="AX15" s="357">
        <f t="shared" si="9"/>
        <v>9</v>
      </c>
      <c r="AY15" s="357">
        <f t="shared" si="10"/>
        <v>0</v>
      </c>
      <c r="AZ15" s="357">
        <f t="shared" si="11"/>
        <v>15</v>
      </c>
      <c r="BA15" s="357">
        <f t="shared" si="12"/>
        <v>0</v>
      </c>
      <c r="BB15" s="357">
        <f t="shared" si="13"/>
        <v>0</v>
      </c>
      <c r="BC15" s="357">
        <f t="shared" si="14"/>
        <v>0</v>
      </c>
      <c r="BD15" s="357">
        <f t="shared" si="15"/>
        <v>1</v>
      </c>
      <c r="BE15" s="45">
        <f t="shared" si="16"/>
        <v>151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+Sep!C16</f>
        <v>INMUNIZACIONES</v>
      </c>
      <c r="D16" s="355">
        <v>0</v>
      </c>
      <c r="E16" s="355">
        <v>0</v>
      </c>
      <c r="F16" s="355">
        <v>0</v>
      </c>
      <c r="G16" s="355">
        <v>39</v>
      </c>
      <c r="H16" s="355">
        <v>3</v>
      </c>
      <c r="I16" s="355">
        <v>0</v>
      </c>
      <c r="J16" s="355">
        <v>1</v>
      </c>
      <c r="K16" s="355">
        <v>2</v>
      </c>
      <c r="L16" s="355">
        <v>2</v>
      </c>
      <c r="M16" s="355">
        <v>2</v>
      </c>
      <c r="N16" s="355">
        <v>0</v>
      </c>
      <c r="O16" s="355">
        <v>2</v>
      </c>
      <c r="P16" s="355">
        <v>16</v>
      </c>
      <c r="Q16" s="355">
        <v>1</v>
      </c>
      <c r="R16" s="355">
        <v>0</v>
      </c>
      <c r="S16" s="355">
        <v>3</v>
      </c>
      <c r="T16" s="355">
        <v>2</v>
      </c>
      <c r="U16" s="355">
        <v>2</v>
      </c>
      <c r="V16" s="355">
        <v>3</v>
      </c>
      <c r="W16" s="355">
        <v>1</v>
      </c>
      <c r="X16" s="355">
        <v>2</v>
      </c>
      <c r="Y16" s="355">
        <v>18</v>
      </c>
      <c r="Z16" s="355">
        <v>0</v>
      </c>
      <c r="AA16" s="355">
        <v>0</v>
      </c>
      <c r="AB16" s="355">
        <v>1</v>
      </c>
      <c r="AC16" s="355">
        <v>1</v>
      </c>
      <c r="AD16" s="355">
        <v>11</v>
      </c>
      <c r="AE16" s="355">
        <v>4</v>
      </c>
      <c r="AF16" s="355">
        <v>1</v>
      </c>
      <c r="AG16" s="355">
        <v>2</v>
      </c>
      <c r="AH16" s="355">
        <v>0</v>
      </c>
      <c r="AI16" s="355">
        <v>0</v>
      </c>
      <c r="AJ16" s="355">
        <v>8</v>
      </c>
      <c r="AK16" s="355">
        <v>3</v>
      </c>
      <c r="AL16" s="355">
        <v>1</v>
      </c>
      <c r="AM16" s="355">
        <v>5</v>
      </c>
      <c r="AN16" s="355">
        <v>0</v>
      </c>
      <c r="AO16" s="355">
        <v>0</v>
      </c>
      <c r="AP16" s="355">
        <v>0</v>
      </c>
      <c r="AQ16" s="355">
        <v>6</v>
      </c>
      <c r="AR16" s="355">
        <v>0</v>
      </c>
      <c r="AS16" s="355">
        <v>2</v>
      </c>
      <c r="AT16" s="355">
        <v>0</v>
      </c>
      <c r="AV16" s="357">
        <f t="shared" si="7"/>
        <v>0</v>
      </c>
      <c r="AW16" s="357">
        <f t="shared" si="8"/>
        <v>0</v>
      </c>
      <c r="AX16" s="357">
        <f t="shared" si="9"/>
        <v>4</v>
      </c>
      <c r="AY16" s="357">
        <f t="shared" si="10"/>
        <v>8</v>
      </c>
      <c r="AZ16" s="357">
        <f t="shared" si="11"/>
        <v>22</v>
      </c>
      <c r="BA16" s="357">
        <f t="shared" si="12"/>
        <v>18</v>
      </c>
      <c r="BB16" s="357">
        <f t="shared" si="13"/>
        <v>18</v>
      </c>
      <c r="BC16" s="357">
        <f t="shared" si="14"/>
        <v>5</v>
      </c>
      <c r="BD16" s="357">
        <f t="shared" si="15"/>
        <v>8</v>
      </c>
      <c r="BE16" s="45">
        <f t="shared" si="16"/>
        <v>83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+Sep!C17</f>
        <v>INMUNIZACIONES</v>
      </c>
      <c r="D17" s="355">
        <v>0</v>
      </c>
      <c r="E17" s="355">
        <v>0</v>
      </c>
      <c r="F17" s="355">
        <v>0</v>
      </c>
      <c r="G17" s="355">
        <v>39</v>
      </c>
      <c r="H17" s="355">
        <v>3</v>
      </c>
      <c r="I17" s="355">
        <v>0</v>
      </c>
      <c r="J17" s="355">
        <v>1</v>
      </c>
      <c r="K17" s="355">
        <v>2</v>
      </c>
      <c r="L17" s="355">
        <v>2</v>
      </c>
      <c r="M17" s="355">
        <v>2</v>
      </c>
      <c r="N17" s="355">
        <v>0</v>
      </c>
      <c r="O17" s="355">
        <v>0</v>
      </c>
      <c r="P17" s="355">
        <v>16</v>
      </c>
      <c r="Q17" s="355">
        <v>1</v>
      </c>
      <c r="R17" s="355">
        <v>0</v>
      </c>
      <c r="S17" s="355">
        <v>3</v>
      </c>
      <c r="T17" s="355">
        <v>2</v>
      </c>
      <c r="U17" s="355">
        <v>2</v>
      </c>
      <c r="V17" s="355">
        <v>3</v>
      </c>
      <c r="W17" s="355">
        <v>1</v>
      </c>
      <c r="X17" s="355">
        <v>2</v>
      </c>
      <c r="Y17" s="355">
        <v>18</v>
      </c>
      <c r="Z17" s="355">
        <v>0</v>
      </c>
      <c r="AA17" s="355">
        <v>0</v>
      </c>
      <c r="AB17" s="355">
        <v>1</v>
      </c>
      <c r="AC17" s="355">
        <v>1</v>
      </c>
      <c r="AD17" s="355">
        <v>11</v>
      </c>
      <c r="AE17" s="355">
        <v>4</v>
      </c>
      <c r="AF17" s="355">
        <v>1</v>
      </c>
      <c r="AG17" s="355">
        <v>2</v>
      </c>
      <c r="AH17" s="355">
        <v>0</v>
      </c>
      <c r="AI17" s="355">
        <v>0</v>
      </c>
      <c r="AJ17" s="355">
        <v>8</v>
      </c>
      <c r="AK17" s="355">
        <v>3</v>
      </c>
      <c r="AL17" s="355">
        <v>1</v>
      </c>
      <c r="AM17" s="355">
        <v>5</v>
      </c>
      <c r="AN17" s="355">
        <v>0</v>
      </c>
      <c r="AO17" s="355">
        <v>0</v>
      </c>
      <c r="AP17" s="355">
        <v>0</v>
      </c>
      <c r="AQ17" s="355">
        <v>6</v>
      </c>
      <c r="AR17" s="355">
        <v>0</v>
      </c>
      <c r="AS17" s="355">
        <v>2</v>
      </c>
      <c r="AT17" s="355">
        <v>0</v>
      </c>
      <c r="AV17" s="357">
        <f t="shared" si="7"/>
        <v>0</v>
      </c>
      <c r="AW17" s="357">
        <f t="shared" si="8"/>
        <v>0</v>
      </c>
      <c r="AX17" s="357">
        <f t="shared" si="9"/>
        <v>4</v>
      </c>
      <c r="AY17" s="357">
        <f t="shared" si="10"/>
        <v>8</v>
      </c>
      <c r="AZ17" s="357">
        <f t="shared" si="11"/>
        <v>22</v>
      </c>
      <c r="BA17" s="357">
        <f t="shared" si="12"/>
        <v>18</v>
      </c>
      <c r="BB17" s="357">
        <f t="shared" si="13"/>
        <v>18</v>
      </c>
      <c r="BC17" s="357">
        <f t="shared" si="14"/>
        <v>5</v>
      </c>
      <c r="BD17" s="357">
        <f t="shared" si="15"/>
        <v>8</v>
      </c>
      <c r="BE17" s="45">
        <f t="shared" si="16"/>
        <v>83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+Sep!C18</f>
        <v>INMUNIZACIONES</v>
      </c>
      <c r="D18" s="355">
        <v>0</v>
      </c>
      <c r="E18" s="355">
        <v>0</v>
      </c>
      <c r="F18" s="355">
        <v>0</v>
      </c>
      <c r="G18" s="355">
        <v>30</v>
      </c>
      <c r="H18" s="355">
        <v>0</v>
      </c>
      <c r="I18" s="355">
        <v>1</v>
      </c>
      <c r="J18" s="355">
        <v>1</v>
      </c>
      <c r="K18" s="355">
        <v>4</v>
      </c>
      <c r="L18" s="355">
        <v>0</v>
      </c>
      <c r="M18" s="355">
        <v>1</v>
      </c>
      <c r="N18" s="355">
        <v>0</v>
      </c>
      <c r="O18" s="355">
        <v>1</v>
      </c>
      <c r="P18" s="355">
        <v>26</v>
      </c>
      <c r="Q18" s="355">
        <v>1</v>
      </c>
      <c r="R18" s="355">
        <v>0</v>
      </c>
      <c r="S18" s="355">
        <v>1</v>
      </c>
      <c r="T18" s="355">
        <v>2</v>
      </c>
      <c r="U18" s="355">
        <v>1</v>
      </c>
      <c r="V18" s="355">
        <v>0</v>
      </c>
      <c r="W18" s="355">
        <v>3</v>
      </c>
      <c r="X18" s="355">
        <v>3</v>
      </c>
      <c r="Y18" s="355">
        <v>28</v>
      </c>
      <c r="Z18" s="355">
        <v>2</v>
      </c>
      <c r="AA18" s="355">
        <v>4</v>
      </c>
      <c r="AB18" s="355">
        <v>1</v>
      </c>
      <c r="AC18" s="355">
        <v>0</v>
      </c>
      <c r="AD18" s="355">
        <v>6</v>
      </c>
      <c r="AE18" s="355">
        <v>2</v>
      </c>
      <c r="AF18" s="355">
        <v>2</v>
      </c>
      <c r="AG18" s="355">
        <v>2</v>
      </c>
      <c r="AH18" s="355">
        <v>1</v>
      </c>
      <c r="AI18" s="355">
        <v>0</v>
      </c>
      <c r="AJ18" s="355">
        <v>12</v>
      </c>
      <c r="AK18" s="355">
        <v>0</v>
      </c>
      <c r="AL18" s="355">
        <v>1</v>
      </c>
      <c r="AM18" s="355">
        <v>3</v>
      </c>
      <c r="AN18" s="355">
        <v>0</v>
      </c>
      <c r="AO18" s="355">
        <v>0</v>
      </c>
      <c r="AP18" s="355">
        <v>0</v>
      </c>
      <c r="AQ18" s="355">
        <v>5</v>
      </c>
      <c r="AR18" s="355">
        <v>0</v>
      </c>
      <c r="AS18" s="355">
        <v>0</v>
      </c>
      <c r="AT18" s="355">
        <v>1</v>
      </c>
      <c r="AV18" s="357">
        <f t="shared" si="7"/>
        <v>0</v>
      </c>
      <c r="AW18" s="357">
        <f t="shared" si="8"/>
        <v>0</v>
      </c>
      <c r="AX18" s="357">
        <f t="shared" si="9"/>
        <v>2</v>
      </c>
      <c r="AY18" s="357">
        <f t="shared" si="10"/>
        <v>6</v>
      </c>
      <c r="AZ18" s="357">
        <f t="shared" si="11"/>
        <v>38</v>
      </c>
      <c r="BA18" s="357">
        <f t="shared" si="12"/>
        <v>13</v>
      </c>
      <c r="BB18" s="357">
        <f t="shared" si="13"/>
        <v>13</v>
      </c>
      <c r="BC18" s="357">
        <f t="shared" si="14"/>
        <v>3</v>
      </c>
      <c r="BD18" s="357">
        <f t="shared" si="15"/>
        <v>6</v>
      </c>
      <c r="BE18" s="45">
        <f t="shared" si="16"/>
        <v>81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+Sep!C19</f>
        <v>INMUNIZACIONES</v>
      </c>
      <c r="D19" s="355">
        <v>0</v>
      </c>
      <c r="E19" s="355">
        <v>0</v>
      </c>
      <c r="F19" s="355">
        <v>0</v>
      </c>
      <c r="G19" s="355">
        <v>28</v>
      </c>
      <c r="H19" s="355">
        <v>0</v>
      </c>
      <c r="I19" s="355">
        <v>1</v>
      </c>
      <c r="J19" s="355">
        <v>1</v>
      </c>
      <c r="K19" s="355">
        <v>4</v>
      </c>
      <c r="L19" s="355">
        <v>0</v>
      </c>
      <c r="M19" s="355">
        <v>1</v>
      </c>
      <c r="N19" s="355">
        <v>0</v>
      </c>
      <c r="O19" s="355">
        <v>1</v>
      </c>
      <c r="P19" s="355">
        <v>26</v>
      </c>
      <c r="Q19" s="355">
        <v>1</v>
      </c>
      <c r="R19" s="355">
        <v>0</v>
      </c>
      <c r="S19" s="355">
        <v>1</v>
      </c>
      <c r="T19" s="355">
        <v>2</v>
      </c>
      <c r="U19" s="355">
        <v>1</v>
      </c>
      <c r="V19" s="355">
        <v>0</v>
      </c>
      <c r="W19" s="355">
        <v>3</v>
      </c>
      <c r="X19" s="355">
        <v>3</v>
      </c>
      <c r="Y19" s="355">
        <v>28</v>
      </c>
      <c r="Z19" s="355">
        <v>2</v>
      </c>
      <c r="AA19" s="355">
        <v>4</v>
      </c>
      <c r="AB19" s="355">
        <v>1</v>
      </c>
      <c r="AC19" s="355">
        <v>0</v>
      </c>
      <c r="AD19" s="355">
        <v>6</v>
      </c>
      <c r="AE19" s="355">
        <v>2</v>
      </c>
      <c r="AF19" s="355">
        <v>2</v>
      </c>
      <c r="AG19" s="355">
        <v>2</v>
      </c>
      <c r="AH19" s="355">
        <v>1</v>
      </c>
      <c r="AI19" s="355">
        <v>0</v>
      </c>
      <c r="AJ19" s="355">
        <v>9</v>
      </c>
      <c r="AK19" s="355">
        <v>0</v>
      </c>
      <c r="AL19" s="355">
        <v>1</v>
      </c>
      <c r="AM19" s="355">
        <v>3</v>
      </c>
      <c r="AN19" s="355">
        <v>0</v>
      </c>
      <c r="AO19" s="355">
        <v>0</v>
      </c>
      <c r="AP19" s="355">
        <v>0</v>
      </c>
      <c r="AQ19" s="355">
        <v>3</v>
      </c>
      <c r="AR19" s="355">
        <v>0</v>
      </c>
      <c r="AS19" s="355">
        <v>0</v>
      </c>
      <c r="AT19" s="355">
        <v>1</v>
      </c>
      <c r="AV19" s="357">
        <f t="shared" si="7"/>
        <v>0</v>
      </c>
      <c r="AW19" s="357">
        <f t="shared" si="8"/>
        <v>0</v>
      </c>
      <c r="AX19" s="357">
        <f t="shared" si="9"/>
        <v>2</v>
      </c>
      <c r="AY19" s="357">
        <f t="shared" si="10"/>
        <v>6</v>
      </c>
      <c r="AZ19" s="357">
        <f t="shared" si="11"/>
        <v>38</v>
      </c>
      <c r="BA19" s="357">
        <f t="shared" si="12"/>
        <v>13</v>
      </c>
      <c r="BB19" s="357">
        <f t="shared" si="13"/>
        <v>13</v>
      </c>
      <c r="BC19" s="357">
        <f t="shared" si="14"/>
        <v>3</v>
      </c>
      <c r="BD19" s="357">
        <f t="shared" si="15"/>
        <v>4</v>
      </c>
      <c r="BE19" s="45">
        <f t="shared" si="16"/>
        <v>79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+Sep!C20</f>
        <v>INMUNIZACIONES</v>
      </c>
      <c r="D20" s="355">
        <v>0</v>
      </c>
      <c r="E20" s="355">
        <v>0</v>
      </c>
      <c r="F20" s="355">
        <v>0</v>
      </c>
      <c r="G20" s="355">
        <v>28</v>
      </c>
      <c r="H20" s="355">
        <v>1</v>
      </c>
      <c r="I20" s="355">
        <v>0</v>
      </c>
      <c r="J20" s="355">
        <v>1</v>
      </c>
      <c r="K20" s="355">
        <v>1</v>
      </c>
      <c r="L20" s="355">
        <v>0</v>
      </c>
      <c r="M20" s="355">
        <v>0</v>
      </c>
      <c r="N20" s="355">
        <v>3</v>
      </c>
      <c r="O20" s="355">
        <v>3</v>
      </c>
      <c r="P20" s="355">
        <v>12</v>
      </c>
      <c r="Q20" s="355">
        <v>3</v>
      </c>
      <c r="R20" s="355">
        <v>1</v>
      </c>
      <c r="S20" s="355">
        <v>3</v>
      </c>
      <c r="T20" s="355">
        <v>6</v>
      </c>
      <c r="U20" s="355">
        <v>2</v>
      </c>
      <c r="V20" s="355">
        <v>3</v>
      </c>
      <c r="W20" s="355">
        <v>1</v>
      </c>
      <c r="X20" s="355">
        <v>4</v>
      </c>
      <c r="Y20" s="355">
        <v>22</v>
      </c>
      <c r="Z20" s="355">
        <v>1</v>
      </c>
      <c r="AA20" s="355">
        <v>4</v>
      </c>
      <c r="AB20" s="355">
        <v>2</v>
      </c>
      <c r="AC20" s="355">
        <v>2</v>
      </c>
      <c r="AD20" s="355">
        <v>4</v>
      </c>
      <c r="AE20" s="355">
        <v>0</v>
      </c>
      <c r="AF20" s="355">
        <v>0</v>
      </c>
      <c r="AG20" s="355">
        <v>1</v>
      </c>
      <c r="AH20" s="355">
        <v>2</v>
      </c>
      <c r="AI20" s="355">
        <v>0</v>
      </c>
      <c r="AJ20" s="355">
        <v>6</v>
      </c>
      <c r="AK20" s="355">
        <v>1</v>
      </c>
      <c r="AL20" s="355">
        <v>1</v>
      </c>
      <c r="AM20" s="355">
        <v>1</v>
      </c>
      <c r="AN20" s="355">
        <v>0</v>
      </c>
      <c r="AO20" s="355">
        <v>1</v>
      </c>
      <c r="AP20" s="355">
        <v>0</v>
      </c>
      <c r="AQ20" s="355">
        <v>10</v>
      </c>
      <c r="AR20" s="355">
        <v>0</v>
      </c>
      <c r="AS20" s="355">
        <v>0</v>
      </c>
      <c r="AT20" s="355">
        <v>1</v>
      </c>
      <c r="AV20" s="357">
        <f t="shared" si="7"/>
        <v>0</v>
      </c>
      <c r="AW20" s="357">
        <f t="shared" si="8"/>
        <v>0</v>
      </c>
      <c r="AX20" s="357">
        <f t="shared" si="9"/>
        <v>7</v>
      </c>
      <c r="AY20" s="357">
        <f t="shared" si="10"/>
        <v>12</v>
      </c>
      <c r="AZ20" s="357">
        <f t="shared" si="11"/>
        <v>35</v>
      </c>
      <c r="BA20" s="357">
        <f t="shared" si="12"/>
        <v>7</v>
      </c>
      <c r="BB20" s="357">
        <f t="shared" si="13"/>
        <v>7</v>
      </c>
      <c r="BC20" s="357">
        <f t="shared" si="14"/>
        <v>2</v>
      </c>
      <c r="BD20" s="357">
        <f t="shared" si="15"/>
        <v>11</v>
      </c>
      <c r="BE20" s="45">
        <f t="shared" si="16"/>
        <v>81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+Sep!C21</f>
        <v>INMUNIZACIONES</v>
      </c>
      <c r="D21" s="355">
        <v>1</v>
      </c>
      <c r="E21" s="355">
        <v>0</v>
      </c>
      <c r="F21" s="355">
        <v>0</v>
      </c>
      <c r="G21" s="355">
        <v>33</v>
      </c>
      <c r="H21" s="355">
        <v>2</v>
      </c>
      <c r="I21" s="355">
        <v>2</v>
      </c>
      <c r="J21" s="355">
        <v>2</v>
      </c>
      <c r="K21" s="355">
        <v>5</v>
      </c>
      <c r="L21" s="355">
        <v>1</v>
      </c>
      <c r="M21" s="355">
        <v>1</v>
      </c>
      <c r="N21" s="355">
        <v>0</v>
      </c>
      <c r="O21" s="355">
        <v>3</v>
      </c>
      <c r="P21" s="355">
        <v>20</v>
      </c>
      <c r="Q21" s="355">
        <v>2</v>
      </c>
      <c r="R21" s="355">
        <v>3</v>
      </c>
      <c r="S21" s="355">
        <v>1</v>
      </c>
      <c r="T21" s="355">
        <v>6</v>
      </c>
      <c r="U21" s="355">
        <v>0</v>
      </c>
      <c r="V21" s="355">
        <v>0</v>
      </c>
      <c r="W21" s="355">
        <v>1</v>
      </c>
      <c r="X21" s="355">
        <v>4</v>
      </c>
      <c r="Y21" s="355">
        <v>22</v>
      </c>
      <c r="Z21" s="355">
        <v>1</v>
      </c>
      <c r="AA21" s="355">
        <v>4</v>
      </c>
      <c r="AB21" s="355">
        <v>2</v>
      </c>
      <c r="AC21" s="355">
        <v>1</v>
      </c>
      <c r="AD21" s="355">
        <v>4</v>
      </c>
      <c r="AE21" s="355">
        <v>3</v>
      </c>
      <c r="AF21" s="355">
        <v>1</v>
      </c>
      <c r="AG21" s="355">
        <v>1</v>
      </c>
      <c r="AH21" s="355">
        <v>2</v>
      </c>
      <c r="AI21" s="355">
        <v>0</v>
      </c>
      <c r="AJ21" s="355">
        <v>8</v>
      </c>
      <c r="AK21" s="355">
        <v>1</v>
      </c>
      <c r="AL21" s="355">
        <v>0</v>
      </c>
      <c r="AM21" s="355">
        <v>8</v>
      </c>
      <c r="AN21" s="355">
        <v>0</v>
      </c>
      <c r="AO21" s="355">
        <v>4</v>
      </c>
      <c r="AP21" s="355">
        <v>1</v>
      </c>
      <c r="AQ21" s="355">
        <v>8</v>
      </c>
      <c r="AR21" s="355">
        <v>0</v>
      </c>
      <c r="AS21" s="355">
        <v>1</v>
      </c>
      <c r="AT21" s="355">
        <v>2</v>
      </c>
      <c r="AV21" s="357">
        <f t="shared" si="7"/>
        <v>1</v>
      </c>
      <c r="AW21" s="357">
        <f t="shared" si="8"/>
        <v>0</v>
      </c>
      <c r="AX21" s="357">
        <f t="shared" si="9"/>
        <v>6</v>
      </c>
      <c r="AY21" s="357">
        <f t="shared" si="10"/>
        <v>7</v>
      </c>
      <c r="AZ21" s="357">
        <f t="shared" si="11"/>
        <v>34</v>
      </c>
      <c r="BA21" s="357">
        <f t="shared" si="12"/>
        <v>11</v>
      </c>
      <c r="BB21" s="357">
        <f t="shared" si="13"/>
        <v>11</v>
      </c>
      <c r="BC21" s="357">
        <f t="shared" si="14"/>
        <v>13</v>
      </c>
      <c r="BD21" s="357">
        <f t="shared" si="15"/>
        <v>11</v>
      </c>
      <c r="BE21" s="45">
        <f t="shared" si="16"/>
        <v>94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+Sep!C22</f>
        <v>INMUNIZACIONES</v>
      </c>
      <c r="D22" s="355">
        <v>0</v>
      </c>
      <c r="E22" s="355">
        <v>0</v>
      </c>
      <c r="F22" s="355">
        <v>0</v>
      </c>
      <c r="G22" s="355">
        <v>39</v>
      </c>
      <c r="H22" s="355">
        <v>1</v>
      </c>
      <c r="I22" s="355">
        <v>2</v>
      </c>
      <c r="J22" s="355">
        <v>2</v>
      </c>
      <c r="K22" s="355">
        <v>6</v>
      </c>
      <c r="L22" s="355">
        <v>1</v>
      </c>
      <c r="M22" s="355">
        <v>1</v>
      </c>
      <c r="N22" s="355">
        <v>0</v>
      </c>
      <c r="O22" s="355">
        <v>4</v>
      </c>
      <c r="P22" s="355">
        <v>25</v>
      </c>
      <c r="Q22" s="355">
        <v>2</v>
      </c>
      <c r="R22" s="355">
        <v>3</v>
      </c>
      <c r="S22" s="355">
        <v>1</v>
      </c>
      <c r="T22" s="355">
        <v>6</v>
      </c>
      <c r="U22" s="355">
        <v>0</v>
      </c>
      <c r="V22" s="355">
        <v>0</v>
      </c>
      <c r="W22" s="355">
        <v>1</v>
      </c>
      <c r="X22" s="355">
        <v>2</v>
      </c>
      <c r="Y22" s="355">
        <v>34</v>
      </c>
      <c r="Z22" s="355">
        <v>3</v>
      </c>
      <c r="AA22" s="355">
        <v>2</v>
      </c>
      <c r="AB22" s="355">
        <v>2</v>
      </c>
      <c r="AC22" s="355">
        <v>1</v>
      </c>
      <c r="AD22" s="355">
        <v>1</v>
      </c>
      <c r="AE22" s="355">
        <v>3</v>
      </c>
      <c r="AF22" s="355">
        <v>0</v>
      </c>
      <c r="AG22" s="355">
        <v>1</v>
      </c>
      <c r="AH22" s="355">
        <v>2</v>
      </c>
      <c r="AI22" s="355">
        <v>0</v>
      </c>
      <c r="AJ22" s="355">
        <v>8</v>
      </c>
      <c r="AK22" s="355">
        <v>1</v>
      </c>
      <c r="AL22" s="355">
        <v>0</v>
      </c>
      <c r="AM22" s="355">
        <v>7</v>
      </c>
      <c r="AN22" s="355">
        <v>0</v>
      </c>
      <c r="AO22" s="355">
        <v>4</v>
      </c>
      <c r="AP22" s="355">
        <v>1</v>
      </c>
      <c r="AQ22" s="355">
        <v>25</v>
      </c>
      <c r="AR22" s="355">
        <v>0</v>
      </c>
      <c r="AS22" s="355">
        <v>0</v>
      </c>
      <c r="AT22" s="355">
        <v>4</v>
      </c>
      <c r="AV22" s="357">
        <f t="shared" si="7"/>
        <v>0</v>
      </c>
      <c r="AW22" s="357">
        <f t="shared" si="8"/>
        <v>0</v>
      </c>
      <c r="AX22" s="357">
        <f t="shared" si="9"/>
        <v>6</v>
      </c>
      <c r="AY22" s="357">
        <f t="shared" si="10"/>
        <v>7</v>
      </c>
      <c r="AZ22" s="357">
        <f t="shared" si="11"/>
        <v>44</v>
      </c>
      <c r="BA22" s="357">
        <f t="shared" si="12"/>
        <v>7</v>
      </c>
      <c r="BB22" s="357">
        <f t="shared" si="13"/>
        <v>7</v>
      </c>
      <c r="BC22" s="357">
        <f t="shared" si="14"/>
        <v>12</v>
      </c>
      <c r="BD22" s="357">
        <f t="shared" si="15"/>
        <v>29</v>
      </c>
      <c r="BE22" s="45">
        <f t="shared" si="16"/>
        <v>112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+Sep!C23</f>
        <v>INMUNIZACIONES</v>
      </c>
      <c r="D23" s="355">
        <v>0</v>
      </c>
      <c r="E23" s="355">
        <v>0</v>
      </c>
      <c r="F23" s="355">
        <v>0</v>
      </c>
      <c r="G23" s="355">
        <v>34</v>
      </c>
      <c r="H23" s="355">
        <v>0</v>
      </c>
      <c r="I23" s="355">
        <v>0</v>
      </c>
      <c r="J23" s="355">
        <v>1</v>
      </c>
      <c r="K23" s="355">
        <v>4</v>
      </c>
      <c r="L23" s="355">
        <v>0</v>
      </c>
      <c r="M23" s="355">
        <v>3</v>
      </c>
      <c r="N23" s="355">
        <v>2</v>
      </c>
      <c r="O23" s="355">
        <v>3</v>
      </c>
      <c r="P23" s="355">
        <v>21</v>
      </c>
      <c r="Q23" s="355">
        <v>3</v>
      </c>
      <c r="R23" s="355">
        <v>0</v>
      </c>
      <c r="S23" s="355">
        <v>1</v>
      </c>
      <c r="T23" s="355">
        <v>4</v>
      </c>
      <c r="U23" s="355">
        <v>0</v>
      </c>
      <c r="V23" s="355">
        <v>0</v>
      </c>
      <c r="W23" s="355">
        <v>2</v>
      </c>
      <c r="X23" s="355">
        <v>4</v>
      </c>
      <c r="Y23" s="355">
        <v>30</v>
      </c>
      <c r="Z23" s="355">
        <v>4</v>
      </c>
      <c r="AA23" s="355">
        <v>1</v>
      </c>
      <c r="AB23" s="355">
        <v>3</v>
      </c>
      <c r="AC23" s="355">
        <v>1</v>
      </c>
      <c r="AD23" s="355">
        <v>0</v>
      </c>
      <c r="AE23" s="355">
        <v>1</v>
      </c>
      <c r="AF23" s="355">
        <v>0</v>
      </c>
      <c r="AG23" s="355">
        <v>3</v>
      </c>
      <c r="AH23" s="355">
        <v>3</v>
      </c>
      <c r="AI23" s="355">
        <v>0</v>
      </c>
      <c r="AJ23" s="355">
        <v>9</v>
      </c>
      <c r="AK23" s="355">
        <v>1</v>
      </c>
      <c r="AL23" s="355">
        <v>2</v>
      </c>
      <c r="AM23" s="355">
        <v>5</v>
      </c>
      <c r="AN23" s="355">
        <v>0</v>
      </c>
      <c r="AO23" s="355">
        <v>1</v>
      </c>
      <c r="AP23" s="355">
        <v>0</v>
      </c>
      <c r="AQ23" s="355">
        <v>10</v>
      </c>
      <c r="AR23" s="355">
        <v>0</v>
      </c>
      <c r="AS23" s="355">
        <v>0</v>
      </c>
      <c r="AT23" s="355">
        <v>3</v>
      </c>
      <c r="AV23" s="357">
        <f t="shared" si="7"/>
        <v>0</v>
      </c>
      <c r="AW23" s="357">
        <f t="shared" si="8"/>
        <v>0</v>
      </c>
      <c r="AX23" s="357">
        <f t="shared" si="9"/>
        <v>4</v>
      </c>
      <c r="AY23" s="357">
        <f t="shared" si="10"/>
        <v>6</v>
      </c>
      <c r="AZ23" s="357">
        <f t="shared" si="11"/>
        <v>43</v>
      </c>
      <c r="BA23" s="357">
        <f t="shared" si="12"/>
        <v>7</v>
      </c>
      <c r="BB23" s="357">
        <f t="shared" si="13"/>
        <v>7</v>
      </c>
      <c r="BC23" s="357">
        <f t="shared" si="14"/>
        <v>6</v>
      </c>
      <c r="BD23" s="357">
        <f t="shared" si="15"/>
        <v>13</v>
      </c>
      <c r="BE23" s="45">
        <f t="shared" si="16"/>
        <v>86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+Sep!C24</f>
        <v>INMUNIZACIONES</v>
      </c>
      <c r="D24" s="355">
        <v>0</v>
      </c>
      <c r="E24" s="355">
        <v>0</v>
      </c>
      <c r="F24" s="355">
        <v>0</v>
      </c>
      <c r="G24" s="355">
        <v>29</v>
      </c>
      <c r="H24" s="355">
        <v>0</v>
      </c>
      <c r="I24" s="355">
        <v>1</v>
      </c>
      <c r="J24" s="355">
        <v>2</v>
      </c>
      <c r="K24" s="355">
        <v>3</v>
      </c>
      <c r="L24" s="355">
        <v>0</v>
      </c>
      <c r="M24" s="355">
        <v>2</v>
      </c>
      <c r="N24" s="355">
        <v>2</v>
      </c>
      <c r="O24" s="355">
        <v>0</v>
      </c>
      <c r="P24" s="355">
        <v>24</v>
      </c>
      <c r="Q24" s="355">
        <v>2</v>
      </c>
      <c r="R24" s="355">
        <v>0</v>
      </c>
      <c r="S24" s="355">
        <v>1</v>
      </c>
      <c r="T24" s="355">
        <v>5</v>
      </c>
      <c r="U24" s="355">
        <v>0</v>
      </c>
      <c r="V24" s="355">
        <v>0</v>
      </c>
      <c r="W24" s="355">
        <v>1</v>
      </c>
      <c r="X24" s="355">
        <v>2</v>
      </c>
      <c r="Y24" s="355">
        <v>21</v>
      </c>
      <c r="Z24" s="355">
        <v>0</v>
      </c>
      <c r="AA24" s="355">
        <v>2</v>
      </c>
      <c r="AB24" s="355">
        <v>2</v>
      </c>
      <c r="AC24" s="355">
        <v>3</v>
      </c>
      <c r="AD24" s="355">
        <v>1</v>
      </c>
      <c r="AE24" s="355">
        <v>1</v>
      </c>
      <c r="AF24" s="355">
        <v>2</v>
      </c>
      <c r="AG24" s="355">
        <v>3</v>
      </c>
      <c r="AH24" s="355">
        <v>3</v>
      </c>
      <c r="AI24" s="355">
        <v>0</v>
      </c>
      <c r="AJ24" s="355">
        <v>5</v>
      </c>
      <c r="AK24" s="355">
        <v>2</v>
      </c>
      <c r="AL24" s="355">
        <v>1</v>
      </c>
      <c r="AM24" s="355">
        <v>3</v>
      </c>
      <c r="AN24" s="355">
        <v>1</v>
      </c>
      <c r="AO24" s="355">
        <v>1</v>
      </c>
      <c r="AP24" s="355">
        <v>1</v>
      </c>
      <c r="AQ24" s="355">
        <v>2</v>
      </c>
      <c r="AR24" s="355">
        <v>0</v>
      </c>
      <c r="AS24" s="355">
        <v>0</v>
      </c>
      <c r="AT24" s="355">
        <v>0</v>
      </c>
      <c r="AV24" s="357">
        <f t="shared" si="7"/>
        <v>0</v>
      </c>
      <c r="AW24" s="357">
        <f t="shared" si="8"/>
        <v>0</v>
      </c>
      <c r="AX24" s="357">
        <f t="shared" si="9"/>
        <v>3</v>
      </c>
      <c r="AY24" s="357">
        <f t="shared" si="10"/>
        <v>6</v>
      </c>
      <c r="AZ24" s="357">
        <f t="shared" si="11"/>
        <v>30</v>
      </c>
      <c r="BA24" s="357">
        <f t="shared" si="12"/>
        <v>10</v>
      </c>
      <c r="BB24" s="357">
        <f t="shared" si="13"/>
        <v>10</v>
      </c>
      <c r="BC24" s="357">
        <f t="shared" si="14"/>
        <v>6</v>
      </c>
      <c r="BD24" s="357">
        <f t="shared" si="15"/>
        <v>2</v>
      </c>
      <c r="BE24" s="45">
        <f t="shared" si="16"/>
        <v>67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+Sep!C25</f>
        <v>INMUNIZACIONES</v>
      </c>
      <c r="D25" s="355">
        <v>0</v>
      </c>
      <c r="E25" s="355">
        <v>0</v>
      </c>
      <c r="F25" s="355">
        <v>0</v>
      </c>
      <c r="G25" s="355">
        <v>9</v>
      </c>
      <c r="H25" s="355">
        <v>0</v>
      </c>
      <c r="I25" s="355">
        <v>0</v>
      </c>
      <c r="J25" s="355">
        <v>2</v>
      </c>
      <c r="K25" s="355">
        <v>3</v>
      </c>
      <c r="L25" s="355">
        <v>0</v>
      </c>
      <c r="M25" s="355">
        <v>2</v>
      </c>
      <c r="N25" s="355">
        <v>2</v>
      </c>
      <c r="O25" s="355">
        <v>1</v>
      </c>
      <c r="P25" s="355">
        <v>26</v>
      </c>
      <c r="Q25" s="355">
        <v>2</v>
      </c>
      <c r="R25" s="355">
        <v>0</v>
      </c>
      <c r="S25" s="355">
        <v>1</v>
      </c>
      <c r="T25" s="355">
        <v>5</v>
      </c>
      <c r="U25" s="355">
        <v>0</v>
      </c>
      <c r="V25" s="355">
        <v>0</v>
      </c>
      <c r="W25" s="355">
        <v>1</v>
      </c>
      <c r="X25" s="355">
        <v>2</v>
      </c>
      <c r="Y25" s="355">
        <v>20</v>
      </c>
      <c r="Z25" s="355">
        <v>0</v>
      </c>
      <c r="AA25" s="355">
        <v>2</v>
      </c>
      <c r="AB25" s="355">
        <v>1</v>
      </c>
      <c r="AC25" s="355">
        <v>4</v>
      </c>
      <c r="AD25" s="355">
        <v>1</v>
      </c>
      <c r="AE25" s="355">
        <v>1</v>
      </c>
      <c r="AF25" s="355">
        <v>2</v>
      </c>
      <c r="AG25" s="355">
        <v>3</v>
      </c>
      <c r="AH25" s="355">
        <v>3</v>
      </c>
      <c r="AI25" s="355">
        <v>0</v>
      </c>
      <c r="AJ25" s="355">
        <v>6</v>
      </c>
      <c r="AK25" s="355">
        <v>2</v>
      </c>
      <c r="AL25" s="355">
        <v>1</v>
      </c>
      <c r="AM25" s="355">
        <v>3</v>
      </c>
      <c r="AN25" s="355">
        <v>1</v>
      </c>
      <c r="AO25" s="355">
        <v>1</v>
      </c>
      <c r="AP25" s="355">
        <v>1</v>
      </c>
      <c r="AQ25" s="355">
        <v>2</v>
      </c>
      <c r="AR25" s="355">
        <v>0</v>
      </c>
      <c r="AS25" s="355">
        <v>0</v>
      </c>
      <c r="AT25" s="355">
        <v>0</v>
      </c>
      <c r="AV25" s="357">
        <f t="shared" si="7"/>
        <v>0</v>
      </c>
      <c r="AW25" s="357">
        <f t="shared" si="8"/>
        <v>0</v>
      </c>
      <c r="AX25" s="357">
        <f t="shared" si="9"/>
        <v>3</v>
      </c>
      <c r="AY25" s="357">
        <f t="shared" si="10"/>
        <v>6</v>
      </c>
      <c r="AZ25" s="357">
        <f t="shared" si="11"/>
        <v>29</v>
      </c>
      <c r="BA25" s="357">
        <f t="shared" si="12"/>
        <v>10</v>
      </c>
      <c r="BB25" s="357">
        <f t="shared" si="13"/>
        <v>10</v>
      </c>
      <c r="BC25" s="357">
        <f t="shared" si="14"/>
        <v>6</v>
      </c>
      <c r="BD25" s="357">
        <f t="shared" si="15"/>
        <v>2</v>
      </c>
      <c r="BE25" s="45">
        <f t="shared" si="16"/>
        <v>66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+Sep!C26</f>
        <v>INMUNIZACIONES</v>
      </c>
      <c r="D26" s="355">
        <v>0</v>
      </c>
      <c r="E26" s="355">
        <v>0</v>
      </c>
      <c r="F26" s="355">
        <v>0</v>
      </c>
      <c r="G26" s="355">
        <v>13</v>
      </c>
      <c r="H26" s="355">
        <v>3</v>
      </c>
      <c r="I26" s="355">
        <v>0</v>
      </c>
      <c r="J26" s="355">
        <v>3</v>
      </c>
      <c r="K26" s="355">
        <v>2</v>
      </c>
      <c r="L26" s="355">
        <v>0</v>
      </c>
      <c r="M26" s="355">
        <v>2</v>
      </c>
      <c r="N26" s="355">
        <v>0</v>
      </c>
      <c r="O26" s="355">
        <v>0</v>
      </c>
      <c r="P26" s="355">
        <v>5</v>
      </c>
      <c r="Q26" s="355">
        <v>2</v>
      </c>
      <c r="R26" s="355">
        <v>0</v>
      </c>
      <c r="S26" s="355">
        <v>2</v>
      </c>
      <c r="T26" s="355">
        <v>2</v>
      </c>
      <c r="U26" s="355">
        <v>0</v>
      </c>
      <c r="V26" s="355">
        <v>1</v>
      </c>
      <c r="W26" s="355">
        <v>0</v>
      </c>
      <c r="X26" s="355">
        <v>0</v>
      </c>
      <c r="Y26" s="355">
        <v>0</v>
      </c>
      <c r="Z26" s="355">
        <v>0</v>
      </c>
      <c r="AA26" s="355">
        <v>0</v>
      </c>
      <c r="AB26" s="355">
        <v>0</v>
      </c>
      <c r="AC26" s="355">
        <v>0</v>
      </c>
      <c r="AD26" s="355">
        <v>2</v>
      </c>
      <c r="AE26" s="355">
        <v>0</v>
      </c>
      <c r="AF26" s="355">
        <v>0</v>
      </c>
      <c r="AG26" s="355">
        <v>0</v>
      </c>
      <c r="AH26" s="355">
        <v>0</v>
      </c>
      <c r="AI26" s="355">
        <v>0</v>
      </c>
      <c r="AJ26" s="355">
        <v>4</v>
      </c>
      <c r="AK26" s="355">
        <v>0</v>
      </c>
      <c r="AL26" s="355">
        <v>0</v>
      </c>
      <c r="AM26" s="355">
        <v>0</v>
      </c>
      <c r="AN26" s="355">
        <v>0</v>
      </c>
      <c r="AO26" s="355">
        <v>0</v>
      </c>
      <c r="AP26" s="355">
        <v>0</v>
      </c>
      <c r="AQ26" s="355">
        <v>0</v>
      </c>
      <c r="AR26" s="355">
        <v>0</v>
      </c>
      <c r="AS26" s="355">
        <v>0</v>
      </c>
      <c r="AT26" s="355">
        <v>0</v>
      </c>
      <c r="AV26" s="357">
        <f t="shared" si="7"/>
        <v>0</v>
      </c>
      <c r="AW26" s="357">
        <f t="shared" si="8"/>
        <v>0</v>
      </c>
      <c r="AX26" s="357">
        <f t="shared" si="9"/>
        <v>4</v>
      </c>
      <c r="AY26" s="357">
        <f t="shared" si="10"/>
        <v>3</v>
      </c>
      <c r="AZ26" s="357">
        <f t="shared" si="11"/>
        <v>0</v>
      </c>
      <c r="BA26" s="357">
        <f t="shared" si="12"/>
        <v>2</v>
      </c>
      <c r="BB26" s="357">
        <f t="shared" si="13"/>
        <v>2</v>
      </c>
      <c r="BC26" s="357">
        <f t="shared" si="14"/>
        <v>0</v>
      </c>
      <c r="BD26" s="357">
        <f t="shared" si="15"/>
        <v>0</v>
      </c>
      <c r="BE26" s="45">
        <f t="shared" si="16"/>
        <v>11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+Sep!C27</f>
        <v>INMUNIZACIONES</v>
      </c>
      <c r="D27" s="355">
        <v>0</v>
      </c>
      <c r="E27" s="355">
        <v>0</v>
      </c>
      <c r="F27" s="355">
        <v>0</v>
      </c>
      <c r="G27" s="355">
        <v>14</v>
      </c>
      <c r="H27" s="355">
        <v>3</v>
      </c>
      <c r="I27" s="355">
        <v>0</v>
      </c>
      <c r="J27" s="355">
        <v>1</v>
      </c>
      <c r="K27" s="355">
        <v>2</v>
      </c>
      <c r="L27" s="355">
        <v>0</v>
      </c>
      <c r="M27" s="355">
        <v>2</v>
      </c>
      <c r="N27" s="355">
        <v>0</v>
      </c>
      <c r="O27" s="355">
        <v>0</v>
      </c>
      <c r="P27" s="355">
        <v>5</v>
      </c>
      <c r="Q27" s="355">
        <v>2</v>
      </c>
      <c r="R27" s="355">
        <v>1</v>
      </c>
      <c r="S27" s="355">
        <v>3</v>
      </c>
      <c r="T27" s="355">
        <v>2</v>
      </c>
      <c r="U27" s="355">
        <v>0</v>
      </c>
      <c r="V27" s="355">
        <v>1</v>
      </c>
      <c r="W27" s="355">
        <v>0</v>
      </c>
      <c r="X27" s="355">
        <v>1</v>
      </c>
      <c r="Y27" s="355">
        <v>11</v>
      </c>
      <c r="Z27" s="355">
        <v>0</v>
      </c>
      <c r="AA27" s="355">
        <v>0</v>
      </c>
      <c r="AB27" s="355">
        <v>1</v>
      </c>
      <c r="AC27" s="355">
        <v>1</v>
      </c>
      <c r="AD27" s="355">
        <v>2</v>
      </c>
      <c r="AE27" s="355">
        <v>0</v>
      </c>
      <c r="AF27" s="355">
        <v>1</v>
      </c>
      <c r="AG27" s="355">
        <v>1</v>
      </c>
      <c r="AH27" s="355">
        <v>0</v>
      </c>
      <c r="AI27" s="355">
        <v>0</v>
      </c>
      <c r="AJ27" s="355">
        <v>3</v>
      </c>
      <c r="AK27" s="355">
        <v>2</v>
      </c>
      <c r="AL27" s="355">
        <v>0</v>
      </c>
      <c r="AM27" s="355">
        <v>4</v>
      </c>
      <c r="AN27" s="355">
        <v>0</v>
      </c>
      <c r="AO27" s="355">
        <v>1</v>
      </c>
      <c r="AP27" s="355">
        <v>0</v>
      </c>
      <c r="AQ27" s="355">
        <v>0</v>
      </c>
      <c r="AR27" s="355">
        <v>0</v>
      </c>
      <c r="AS27" s="355">
        <v>0</v>
      </c>
      <c r="AT27" s="355">
        <v>0</v>
      </c>
      <c r="AV27" s="357">
        <f t="shared" si="7"/>
        <v>0</v>
      </c>
      <c r="AW27" s="357">
        <f t="shared" si="8"/>
        <v>0</v>
      </c>
      <c r="AX27" s="357">
        <f t="shared" si="9"/>
        <v>6</v>
      </c>
      <c r="AY27" s="357">
        <f t="shared" si="10"/>
        <v>3</v>
      </c>
      <c r="AZ27" s="357">
        <f t="shared" si="11"/>
        <v>14</v>
      </c>
      <c r="BA27" s="357">
        <f t="shared" si="12"/>
        <v>4</v>
      </c>
      <c r="BB27" s="357">
        <f t="shared" si="13"/>
        <v>4</v>
      </c>
      <c r="BC27" s="357">
        <f t="shared" si="14"/>
        <v>5</v>
      </c>
      <c r="BD27" s="357">
        <f t="shared" si="15"/>
        <v>0</v>
      </c>
      <c r="BE27" s="45">
        <f t="shared" si="16"/>
        <v>36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+Sep!C28</f>
        <v>INMUNIZACIONES</v>
      </c>
      <c r="D28" s="355">
        <v>0</v>
      </c>
      <c r="E28" s="355">
        <v>0</v>
      </c>
      <c r="F28" s="355">
        <v>0</v>
      </c>
      <c r="G28" s="355">
        <v>3</v>
      </c>
      <c r="H28" s="355">
        <v>2</v>
      </c>
      <c r="I28" s="355">
        <v>0</v>
      </c>
      <c r="J28" s="355">
        <v>49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4</v>
      </c>
      <c r="Q28" s="355">
        <v>0</v>
      </c>
      <c r="R28" s="355">
        <v>0</v>
      </c>
      <c r="S28" s="355">
        <v>0</v>
      </c>
      <c r="T28" s="355">
        <v>1</v>
      </c>
      <c r="U28" s="355">
        <v>0</v>
      </c>
      <c r="V28" s="355">
        <v>1</v>
      </c>
      <c r="W28" s="355">
        <v>0</v>
      </c>
      <c r="X28" s="355">
        <v>1</v>
      </c>
      <c r="Y28" s="355">
        <v>6</v>
      </c>
      <c r="Z28" s="355">
        <v>0</v>
      </c>
      <c r="AA28" s="355">
        <v>0</v>
      </c>
      <c r="AB28" s="355">
        <v>0</v>
      </c>
      <c r="AC28" s="355">
        <v>0</v>
      </c>
      <c r="AD28" s="355">
        <v>0</v>
      </c>
      <c r="AE28" s="355">
        <v>12</v>
      </c>
      <c r="AF28" s="355">
        <v>0</v>
      </c>
      <c r="AG28" s="355">
        <v>0</v>
      </c>
      <c r="AH28" s="355">
        <v>0</v>
      </c>
      <c r="AI28" s="355">
        <v>0</v>
      </c>
      <c r="AJ28" s="355">
        <v>0</v>
      </c>
      <c r="AK28" s="355">
        <v>1</v>
      </c>
      <c r="AL28" s="355">
        <v>14</v>
      </c>
      <c r="AM28" s="355">
        <v>5</v>
      </c>
      <c r="AN28" s="355">
        <v>0</v>
      </c>
      <c r="AO28" s="355">
        <v>0</v>
      </c>
      <c r="AP28" s="355">
        <v>0</v>
      </c>
      <c r="AQ28" s="355">
        <v>3</v>
      </c>
      <c r="AR28" s="355">
        <v>0</v>
      </c>
      <c r="AS28" s="355">
        <v>3</v>
      </c>
      <c r="AT28" s="355">
        <v>0</v>
      </c>
      <c r="AV28" s="357">
        <f t="shared" si="7"/>
        <v>0</v>
      </c>
      <c r="AW28" s="357">
        <f t="shared" si="8"/>
        <v>0</v>
      </c>
      <c r="AX28" s="357">
        <f t="shared" si="9"/>
        <v>0</v>
      </c>
      <c r="AY28" s="357">
        <f t="shared" si="10"/>
        <v>2</v>
      </c>
      <c r="AZ28" s="357">
        <f t="shared" si="11"/>
        <v>7</v>
      </c>
      <c r="BA28" s="357">
        <f t="shared" si="12"/>
        <v>12</v>
      </c>
      <c r="BB28" s="357">
        <f t="shared" si="13"/>
        <v>12</v>
      </c>
      <c r="BC28" s="357">
        <f t="shared" si="14"/>
        <v>5</v>
      </c>
      <c r="BD28" s="357">
        <f t="shared" si="15"/>
        <v>6</v>
      </c>
      <c r="BE28" s="45">
        <f t="shared" si="16"/>
        <v>44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+Sep!C29</f>
        <v>INMUNIZACIONES</v>
      </c>
      <c r="D29" s="355">
        <v>2</v>
      </c>
      <c r="E29" s="355">
        <v>0</v>
      </c>
      <c r="F29" s="355">
        <v>0</v>
      </c>
      <c r="G29" s="355">
        <v>16</v>
      </c>
      <c r="H29" s="355">
        <v>2</v>
      </c>
      <c r="I29" s="355">
        <v>0</v>
      </c>
      <c r="J29" s="355">
        <v>0</v>
      </c>
      <c r="K29" s="355">
        <v>2</v>
      </c>
      <c r="L29" s="355">
        <v>0</v>
      </c>
      <c r="M29" s="355">
        <v>0</v>
      </c>
      <c r="N29" s="355">
        <v>3</v>
      </c>
      <c r="O29" s="355">
        <v>1</v>
      </c>
      <c r="P29" s="355">
        <v>33</v>
      </c>
      <c r="Q29" s="355">
        <v>1</v>
      </c>
      <c r="R29" s="355">
        <v>1</v>
      </c>
      <c r="S29" s="355">
        <v>2</v>
      </c>
      <c r="T29" s="355">
        <v>0</v>
      </c>
      <c r="U29" s="355">
        <v>0</v>
      </c>
      <c r="V29" s="355">
        <v>0</v>
      </c>
      <c r="W29" s="355">
        <v>0</v>
      </c>
      <c r="X29" s="355">
        <v>0</v>
      </c>
      <c r="Y29" s="355">
        <v>9</v>
      </c>
      <c r="Z29" s="355">
        <v>0</v>
      </c>
      <c r="AA29" s="355">
        <v>2</v>
      </c>
      <c r="AB29" s="355">
        <v>0</v>
      </c>
      <c r="AC29" s="355">
        <v>1</v>
      </c>
      <c r="AD29" s="355">
        <v>4</v>
      </c>
      <c r="AE29" s="355">
        <v>5</v>
      </c>
      <c r="AF29" s="355">
        <v>1</v>
      </c>
      <c r="AG29" s="355">
        <v>0</v>
      </c>
      <c r="AH29" s="355">
        <v>0</v>
      </c>
      <c r="AI29" s="355">
        <v>0</v>
      </c>
      <c r="AJ29" s="355">
        <v>4</v>
      </c>
      <c r="AK29" s="355">
        <v>0</v>
      </c>
      <c r="AL29" s="355">
        <v>1</v>
      </c>
      <c r="AM29" s="355">
        <v>3</v>
      </c>
      <c r="AN29" s="355">
        <v>0</v>
      </c>
      <c r="AO29" s="355">
        <v>0</v>
      </c>
      <c r="AP29" s="355">
        <v>0</v>
      </c>
      <c r="AQ29" s="355">
        <v>6</v>
      </c>
      <c r="AR29" s="355">
        <v>0</v>
      </c>
      <c r="AS29" s="355">
        <v>1</v>
      </c>
      <c r="AT29" s="355">
        <v>5</v>
      </c>
      <c r="AV29" s="357">
        <f t="shared" si="7"/>
        <v>2</v>
      </c>
      <c r="AW29" s="357">
        <f t="shared" si="8"/>
        <v>0</v>
      </c>
      <c r="AX29" s="357">
        <f t="shared" si="9"/>
        <v>4</v>
      </c>
      <c r="AY29" s="357">
        <f t="shared" si="10"/>
        <v>0</v>
      </c>
      <c r="AZ29" s="357">
        <f t="shared" si="11"/>
        <v>12</v>
      </c>
      <c r="BA29" s="357">
        <f t="shared" si="12"/>
        <v>10</v>
      </c>
      <c r="BB29" s="357">
        <f t="shared" si="13"/>
        <v>10</v>
      </c>
      <c r="BC29" s="357">
        <f t="shared" si="14"/>
        <v>3</v>
      </c>
      <c r="BD29" s="357">
        <f t="shared" si="15"/>
        <v>12</v>
      </c>
      <c r="BE29" s="45">
        <f t="shared" si="16"/>
        <v>53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+Sep!C30</f>
        <v>INMUNIZACIONES</v>
      </c>
      <c r="D30" s="355">
        <v>16</v>
      </c>
      <c r="E30" s="355">
        <v>0</v>
      </c>
      <c r="F30" s="355">
        <v>0</v>
      </c>
      <c r="G30" s="355">
        <v>10</v>
      </c>
      <c r="H30" s="355">
        <v>1</v>
      </c>
      <c r="I30" s="355">
        <v>0</v>
      </c>
      <c r="J30" s="355">
        <v>25</v>
      </c>
      <c r="K30" s="355">
        <v>2</v>
      </c>
      <c r="L30" s="355">
        <v>0</v>
      </c>
      <c r="M30" s="355">
        <v>0</v>
      </c>
      <c r="N30" s="355">
        <v>0</v>
      </c>
      <c r="O30" s="355">
        <v>0</v>
      </c>
      <c r="P30" s="355">
        <v>2</v>
      </c>
      <c r="Q30" s="355">
        <v>2</v>
      </c>
      <c r="R30" s="355">
        <v>0</v>
      </c>
      <c r="S30" s="355">
        <v>37</v>
      </c>
      <c r="T30" s="355">
        <v>8</v>
      </c>
      <c r="U30" s="355">
        <v>0</v>
      </c>
      <c r="V30" s="355">
        <v>0</v>
      </c>
      <c r="W30" s="355">
        <v>0</v>
      </c>
      <c r="X30" s="355">
        <v>0</v>
      </c>
      <c r="Y30" s="355">
        <v>50</v>
      </c>
      <c r="Z30" s="355">
        <v>0</v>
      </c>
      <c r="AA30" s="355">
        <v>1</v>
      </c>
      <c r="AB30" s="355">
        <v>0</v>
      </c>
      <c r="AC30" s="355">
        <v>0</v>
      </c>
      <c r="AD30" s="355">
        <v>1</v>
      </c>
      <c r="AE30" s="355">
        <v>6</v>
      </c>
      <c r="AF30" s="355">
        <v>2</v>
      </c>
      <c r="AG30" s="355">
        <v>1</v>
      </c>
      <c r="AH30" s="355">
        <v>2</v>
      </c>
      <c r="AI30" s="355">
        <v>0</v>
      </c>
      <c r="AJ30" s="355">
        <v>2</v>
      </c>
      <c r="AK30" s="355">
        <v>0</v>
      </c>
      <c r="AL30" s="355">
        <v>0</v>
      </c>
      <c r="AM30" s="355">
        <v>3</v>
      </c>
      <c r="AN30" s="355">
        <v>4</v>
      </c>
      <c r="AO30" s="355">
        <v>8</v>
      </c>
      <c r="AP30" s="355">
        <v>0</v>
      </c>
      <c r="AQ30" s="355">
        <v>23</v>
      </c>
      <c r="AR30" s="355">
        <v>0</v>
      </c>
      <c r="AS30" s="355">
        <v>1</v>
      </c>
      <c r="AT30" s="355">
        <v>0</v>
      </c>
      <c r="AV30" s="357">
        <f t="shared" si="7"/>
        <v>16</v>
      </c>
      <c r="AW30" s="357">
        <f t="shared" si="8"/>
        <v>0</v>
      </c>
      <c r="AX30" s="357">
        <f t="shared" si="9"/>
        <v>39</v>
      </c>
      <c r="AY30" s="357">
        <f t="shared" si="10"/>
        <v>8</v>
      </c>
      <c r="AZ30" s="357">
        <f t="shared" si="11"/>
        <v>51</v>
      </c>
      <c r="BA30" s="357">
        <f t="shared" si="12"/>
        <v>12</v>
      </c>
      <c r="BB30" s="357">
        <f t="shared" si="13"/>
        <v>12</v>
      </c>
      <c r="BC30" s="357">
        <f t="shared" si="14"/>
        <v>15</v>
      </c>
      <c r="BD30" s="357">
        <f t="shared" si="15"/>
        <v>24</v>
      </c>
      <c r="BE30" s="45">
        <f t="shared" si="16"/>
        <v>177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+Sep!C31</f>
        <v>INMUNIZACIONES</v>
      </c>
      <c r="D31" s="355">
        <v>3</v>
      </c>
      <c r="E31" s="355">
        <v>0</v>
      </c>
      <c r="F31" s="355">
        <v>0</v>
      </c>
      <c r="G31" s="355">
        <v>1</v>
      </c>
      <c r="H31" s="355">
        <v>0</v>
      </c>
      <c r="I31" s="355">
        <v>0</v>
      </c>
      <c r="J31" s="355">
        <v>7</v>
      </c>
      <c r="K31" s="355">
        <v>1</v>
      </c>
      <c r="L31" s="355">
        <v>0</v>
      </c>
      <c r="M31" s="355">
        <v>0</v>
      </c>
      <c r="N31" s="355">
        <v>0</v>
      </c>
      <c r="O31" s="355">
        <v>0</v>
      </c>
      <c r="P31" s="355">
        <v>1</v>
      </c>
      <c r="Q31" s="355">
        <v>0</v>
      </c>
      <c r="R31" s="355">
        <v>0</v>
      </c>
      <c r="S31" s="355">
        <v>2</v>
      </c>
      <c r="T31" s="355">
        <v>1</v>
      </c>
      <c r="U31" s="355">
        <v>0</v>
      </c>
      <c r="V31" s="355">
        <v>0</v>
      </c>
      <c r="W31" s="355">
        <v>0</v>
      </c>
      <c r="X31" s="355">
        <v>1</v>
      </c>
      <c r="Y31" s="355">
        <v>10</v>
      </c>
      <c r="Z31" s="355">
        <v>0</v>
      </c>
      <c r="AA31" s="355">
        <v>0</v>
      </c>
      <c r="AB31" s="355">
        <v>0</v>
      </c>
      <c r="AC31" s="355">
        <v>0</v>
      </c>
      <c r="AD31" s="355">
        <v>0</v>
      </c>
      <c r="AE31" s="355">
        <v>18</v>
      </c>
      <c r="AF31" s="355">
        <v>0</v>
      </c>
      <c r="AG31" s="355">
        <v>0</v>
      </c>
      <c r="AH31" s="355">
        <v>2</v>
      </c>
      <c r="AI31" s="355">
        <v>0</v>
      </c>
      <c r="AJ31" s="355">
        <v>12</v>
      </c>
      <c r="AK31" s="355">
        <v>0</v>
      </c>
      <c r="AL31" s="355">
        <v>0</v>
      </c>
      <c r="AM31" s="355">
        <v>0</v>
      </c>
      <c r="AN31" s="355">
        <v>0</v>
      </c>
      <c r="AO31" s="355">
        <v>2</v>
      </c>
      <c r="AP31" s="355">
        <v>0</v>
      </c>
      <c r="AQ31" s="355">
        <v>1</v>
      </c>
      <c r="AR31" s="355">
        <v>0</v>
      </c>
      <c r="AS31" s="355">
        <v>0</v>
      </c>
      <c r="AT31" s="355">
        <v>1</v>
      </c>
      <c r="AV31" s="357">
        <f t="shared" si="7"/>
        <v>3</v>
      </c>
      <c r="AW31" s="357">
        <f t="shared" si="8"/>
        <v>0</v>
      </c>
      <c r="AX31" s="357">
        <f t="shared" si="9"/>
        <v>2</v>
      </c>
      <c r="AY31" s="357">
        <f t="shared" si="10"/>
        <v>1</v>
      </c>
      <c r="AZ31" s="357">
        <f t="shared" si="11"/>
        <v>11</v>
      </c>
      <c r="BA31" s="357">
        <f t="shared" si="12"/>
        <v>20</v>
      </c>
      <c r="BB31" s="357">
        <f t="shared" si="13"/>
        <v>20</v>
      </c>
      <c r="BC31" s="357">
        <f t="shared" si="14"/>
        <v>2</v>
      </c>
      <c r="BD31" s="357">
        <f t="shared" si="15"/>
        <v>2</v>
      </c>
      <c r="BE31" s="45">
        <f t="shared" si="16"/>
        <v>61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221</v>
      </c>
      <c r="E32" s="350">
        <v>21</v>
      </c>
      <c r="F32" s="350">
        <v>0</v>
      </c>
      <c r="G32" s="350">
        <v>1513</v>
      </c>
      <c r="H32" s="350">
        <v>52</v>
      </c>
      <c r="I32" s="350">
        <v>39</v>
      </c>
      <c r="J32" s="350">
        <v>74</v>
      </c>
      <c r="K32" s="350">
        <v>123</v>
      </c>
      <c r="L32" s="350">
        <v>5</v>
      </c>
      <c r="M32" s="350">
        <v>62</v>
      </c>
      <c r="N32" s="350">
        <v>44</v>
      </c>
      <c r="O32" s="350">
        <v>55</v>
      </c>
      <c r="P32" s="350">
        <v>464</v>
      </c>
      <c r="Q32" s="350">
        <v>95</v>
      </c>
      <c r="R32" s="350">
        <v>43</v>
      </c>
      <c r="S32" s="350">
        <v>63</v>
      </c>
      <c r="T32" s="350">
        <v>174</v>
      </c>
      <c r="U32" s="350">
        <v>24</v>
      </c>
      <c r="V32" s="350">
        <v>26</v>
      </c>
      <c r="W32" s="350">
        <v>88</v>
      </c>
      <c r="X32" s="350">
        <v>98</v>
      </c>
      <c r="Y32" s="350">
        <v>793</v>
      </c>
      <c r="Z32" s="350">
        <v>65</v>
      </c>
      <c r="AA32" s="350">
        <v>119</v>
      </c>
      <c r="AB32" s="350">
        <v>73</v>
      </c>
      <c r="AC32" s="350">
        <v>81</v>
      </c>
      <c r="AD32" s="350">
        <v>272</v>
      </c>
      <c r="AE32" s="350">
        <v>52</v>
      </c>
      <c r="AF32" s="350">
        <v>76</v>
      </c>
      <c r="AG32" s="350">
        <v>66</v>
      </c>
      <c r="AH32" s="350">
        <v>58</v>
      </c>
      <c r="AI32" s="350">
        <v>0</v>
      </c>
      <c r="AJ32" s="350">
        <v>277</v>
      </c>
      <c r="AK32" s="350">
        <v>68</v>
      </c>
      <c r="AL32" s="350">
        <v>60</v>
      </c>
      <c r="AM32" s="350">
        <v>214</v>
      </c>
      <c r="AN32" s="350">
        <v>14</v>
      </c>
      <c r="AO32" s="350">
        <v>38</v>
      </c>
      <c r="AP32" s="350">
        <v>17</v>
      </c>
      <c r="AQ32" s="350">
        <v>298</v>
      </c>
      <c r="AR32" s="350">
        <v>7</v>
      </c>
      <c r="AS32" s="350">
        <v>48</v>
      </c>
      <c r="AT32" s="350">
        <v>100</v>
      </c>
      <c r="AV32" s="351">
        <f t="shared" si="7"/>
        <v>221</v>
      </c>
      <c r="AW32" s="351">
        <f t="shared" si="8"/>
        <v>21</v>
      </c>
      <c r="AX32" s="351">
        <f t="shared" si="9"/>
        <v>201</v>
      </c>
      <c r="AY32" s="351">
        <f t="shared" si="10"/>
        <v>312</v>
      </c>
      <c r="AZ32" s="351">
        <f t="shared" si="11"/>
        <v>1229</v>
      </c>
      <c r="BA32" s="351">
        <f t="shared" si="12"/>
        <v>524</v>
      </c>
      <c r="BB32" s="351">
        <f t="shared" si="13"/>
        <v>524</v>
      </c>
      <c r="BC32" s="351">
        <f t="shared" si="14"/>
        <v>283</v>
      </c>
      <c r="BD32" s="351">
        <f t="shared" si="15"/>
        <v>453</v>
      </c>
      <c r="BE32" s="45">
        <f t="shared" si="16"/>
        <v>3768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+Sep!C33</f>
        <v>NUTRICIÓN</v>
      </c>
      <c r="D33" s="350">
        <v>0</v>
      </c>
      <c r="E33" s="350"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2</v>
      </c>
      <c r="U33" s="350">
        <v>0</v>
      </c>
      <c r="V33" s="350">
        <v>0</v>
      </c>
      <c r="W33" s="350">
        <v>0</v>
      </c>
      <c r="X33" s="350">
        <v>0</v>
      </c>
      <c r="Y33" s="350">
        <v>2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1</v>
      </c>
      <c r="AR33" s="350">
        <v>0</v>
      </c>
      <c r="AS33" s="350">
        <v>0</v>
      </c>
      <c r="AT33" s="350">
        <v>0</v>
      </c>
      <c r="AV33" s="351">
        <f t="shared" si="7"/>
        <v>0</v>
      </c>
      <c r="AW33" s="351">
        <f t="shared" si="8"/>
        <v>0</v>
      </c>
      <c r="AX33" s="351">
        <f t="shared" si="9"/>
        <v>0</v>
      </c>
      <c r="AY33" s="351">
        <f t="shared" si="10"/>
        <v>2</v>
      </c>
      <c r="AZ33" s="351">
        <f t="shared" si="11"/>
        <v>2</v>
      </c>
      <c r="BA33" s="351">
        <f t="shared" si="12"/>
        <v>0</v>
      </c>
      <c r="BB33" s="351">
        <f t="shared" si="13"/>
        <v>0</v>
      </c>
      <c r="BC33" s="351">
        <f t="shared" si="14"/>
        <v>0</v>
      </c>
      <c r="BD33" s="351">
        <f t="shared" si="15"/>
        <v>1</v>
      </c>
      <c r="BE33" s="45">
        <f t="shared" si="16"/>
        <v>5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131</v>
      </c>
      <c r="E34" s="350">
        <v>4</v>
      </c>
      <c r="F34" s="350">
        <v>0</v>
      </c>
      <c r="G34" s="350">
        <v>834</v>
      </c>
      <c r="H34" s="350">
        <v>39</v>
      </c>
      <c r="I34" s="350">
        <v>33</v>
      </c>
      <c r="J34" s="350">
        <v>52</v>
      </c>
      <c r="K34" s="350">
        <v>82</v>
      </c>
      <c r="L34" s="350">
        <v>7</v>
      </c>
      <c r="M34" s="350">
        <v>54</v>
      </c>
      <c r="N34" s="350">
        <v>32</v>
      </c>
      <c r="O34" s="350">
        <v>56</v>
      </c>
      <c r="P34" s="350">
        <v>370</v>
      </c>
      <c r="Q34" s="350">
        <v>69</v>
      </c>
      <c r="R34" s="350">
        <v>35</v>
      </c>
      <c r="S34" s="350">
        <v>50</v>
      </c>
      <c r="T34" s="350">
        <v>105</v>
      </c>
      <c r="U34" s="350">
        <v>21</v>
      </c>
      <c r="V34" s="350">
        <v>24</v>
      </c>
      <c r="W34" s="350">
        <v>60</v>
      </c>
      <c r="X34" s="350">
        <v>69</v>
      </c>
      <c r="Y34" s="350">
        <v>566</v>
      </c>
      <c r="Z34" s="350">
        <v>46</v>
      </c>
      <c r="AA34" s="350">
        <v>99</v>
      </c>
      <c r="AB34" s="350">
        <v>45</v>
      </c>
      <c r="AC34" s="350">
        <v>65</v>
      </c>
      <c r="AD34" s="350">
        <v>177</v>
      </c>
      <c r="AE34" s="350">
        <v>36</v>
      </c>
      <c r="AF34" s="350">
        <v>57</v>
      </c>
      <c r="AG34" s="350">
        <v>51</v>
      </c>
      <c r="AH34" s="350">
        <v>43</v>
      </c>
      <c r="AI34" s="350">
        <v>0</v>
      </c>
      <c r="AJ34" s="350">
        <v>203</v>
      </c>
      <c r="AK34" s="350">
        <v>38</v>
      </c>
      <c r="AL34" s="350">
        <v>32</v>
      </c>
      <c r="AM34" s="350">
        <v>143</v>
      </c>
      <c r="AN34" s="350">
        <v>10</v>
      </c>
      <c r="AO34" s="350">
        <v>24</v>
      </c>
      <c r="AP34" s="350">
        <v>6</v>
      </c>
      <c r="AQ34" s="350">
        <v>240</v>
      </c>
      <c r="AR34" s="350">
        <v>7</v>
      </c>
      <c r="AS34" s="350">
        <v>55</v>
      </c>
      <c r="AT34" s="350">
        <v>74</v>
      </c>
      <c r="AV34" s="351">
        <f t="shared" si="7"/>
        <v>131</v>
      </c>
      <c r="AW34" s="351">
        <f t="shared" si="8"/>
        <v>4</v>
      </c>
      <c r="AX34" s="351">
        <f t="shared" si="9"/>
        <v>154</v>
      </c>
      <c r="AY34" s="351">
        <f t="shared" si="10"/>
        <v>210</v>
      </c>
      <c r="AZ34" s="351">
        <f t="shared" si="11"/>
        <v>890</v>
      </c>
      <c r="BA34" s="351">
        <f t="shared" si="12"/>
        <v>364</v>
      </c>
      <c r="BB34" s="351">
        <f t="shared" si="13"/>
        <v>364</v>
      </c>
      <c r="BC34" s="351">
        <f t="shared" si="14"/>
        <v>183</v>
      </c>
      <c r="BD34" s="351">
        <f t="shared" si="15"/>
        <v>376</v>
      </c>
      <c r="BE34" s="45">
        <f t="shared" si="16"/>
        <v>2676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+Sep!C35</f>
        <v>NUTRICIÓN</v>
      </c>
      <c r="D35" s="350">
        <v>0</v>
      </c>
      <c r="E35" s="350">
        <v>0</v>
      </c>
      <c r="F35" s="350">
        <v>0</v>
      </c>
      <c r="G35" s="350">
        <v>20</v>
      </c>
      <c r="H35" s="350">
        <v>1</v>
      </c>
      <c r="I35" s="350">
        <v>0</v>
      </c>
      <c r="J35" s="350">
        <v>0</v>
      </c>
      <c r="K35" s="350">
        <v>1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0</v>
      </c>
      <c r="R35" s="350">
        <v>0</v>
      </c>
      <c r="S35" s="350">
        <v>0</v>
      </c>
      <c r="T35" s="350">
        <v>3</v>
      </c>
      <c r="U35" s="350">
        <v>0</v>
      </c>
      <c r="V35" s="350">
        <v>3</v>
      </c>
      <c r="W35" s="350">
        <v>1</v>
      </c>
      <c r="X35" s="350">
        <v>0</v>
      </c>
      <c r="Y35" s="350">
        <v>0</v>
      </c>
      <c r="Z35" s="350">
        <v>0</v>
      </c>
      <c r="AA35" s="350">
        <v>1</v>
      </c>
      <c r="AB35" s="350">
        <v>3</v>
      </c>
      <c r="AC35" s="350">
        <v>0</v>
      </c>
      <c r="AD35" s="350">
        <v>6</v>
      </c>
      <c r="AE35" s="350">
        <v>1</v>
      </c>
      <c r="AF35" s="350">
        <v>0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5</v>
      </c>
      <c r="AN35" s="350">
        <v>0</v>
      </c>
      <c r="AO35" s="350">
        <v>1</v>
      </c>
      <c r="AP35" s="350">
        <v>1</v>
      </c>
      <c r="AQ35" s="350">
        <v>3</v>
      </c>
      <c r="AR35" s="350">
        <v>0</v>
      </c>
      <c r="AS35" s="350">
        <v>0</v>
      </c>
      <c r="AT35" s="350">
        <v>0</v>
      </c>
      <c r="AV35" s="351">
        <f t="shared" si="7"/>
        <v>0</v>
      </c>
      <c r="AW35" s="351">
        <f t="shared" si="8"/>
        <v>0</v>
      </c>
      <c r="AX35" s="351">
        <f t="shared" si="9"/>
        <v>0</v>
      </c>
      <c r="AY35" s="351">
        <f t="shared" si="10"/>
        <v>7</v>
      </c>
      <c r="AZ35" s="351">
        <f t="shared" si="11"/>
        <v>4</v>
      </c>
      <c r="BA35" s="351">
        <f t="shared" si="12"/>
        <v>7</v>
      </c>
      <c r="BB35" s="351">
        <f t="shared" si="13"/>
        <v>7</v>
      </c>
      <c r="BC35" s="351">
        <f t="shared" si="14"/>
        <v>7</v>
      </c>
      <c r="BD35" s="351">
        <f t="shared" si="15"/>
        <v>3</v>
      </c>
      <c r="BE35" s="45">
        <f t="shared" si="16"/>
        <v>35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+Sep!C36</f>
        <v>NUTRICIÓN</v>
      </c>
      <c r="D36" s="350">
        <v>0</v>
      </c>
      <c r="E36" s="350">
        <v>0</v>
      </c>
      <c r="F36" s="350">
        <v>0</v>
      </c>
      <c r="G36" s="350">
        <v>23</v>
      </c>
      <c r="H36" s="350">
        <v>0</v>
      </c>
      <c r="I36" s="350">
        <v>1</v>
      </c>
      <c r="J36" s="350">
        <v>1</v>
      </c>
      <c r="K36" s="350">
        <v>6</v>
      </c>
      <c r="L36" s="350">
        <v>0</v>
      </c>
      <c r="M36" s="350">
        <v>1</v>
      </c>
      <c r="N36" s="350">
        <v>0</v>
      </c>
      <c r="O36" s="350">
        <v>1</v>
      </c>
      <c r="P36" s="350">
        <v>23</v>
      </c>
      <c r="Q36" s="350">
        <v>0</v>
      </c>
      <c r="R36" s="350">
        <v>0</v>
      </c>
      <c r="S36" s="350">
        <v>1</v>
      </c>
      <c r="T36" s="350">
        <v>2</v>
      </c>
      <c r="U36" s="350">
        <v>1</v>
      </c>
      <c r="V36" s="350">
        <v>0</v>
      </c>
      <c r="W36" s="350">
        <v>1</v>
      </c>
      <c r="X36" s="350">
        <v>2</v>
      </c>
      <c r="Y36" s="350">
        <v>26</v>
      </c>
      <c r="Z36" s="350">
        <v>1</v>
      </c>
      <c r="AA36" s="350">
        <v>4</v>
      </c>
      <c r="AB36" s="350">
        <v>1</v>
      </c>
      <c r="AC36" s="350">
        <v>0</v>
      </c>
      <c r="AD36" s="350">
        <v>8</v>
      </c>
      <c r="AE36" s="350">
        <v>1</v>
      </c>
      <c r="AF36" s="350">
        <v>2</v>
      </c>
      <c r="AG36" s="350">
        <v>2</v>
      </c>
      <c r="AH36" s="350">
        <v>1</v>
      </c>
      <c r="AI36" s="350">
        <v>0</v>
      </c>
      <c r="AJ36" s="350">
        <v>7</v>
      </c>
      <c r="AK36" s="350">
        <v>0</v>
      </c>
      <c r="AL36" s="350">
        <v>1</v>
      </c>
      <c r="AM36" s="350">
        <v>3</v>
      </c>
      <c r="AN36" s="350">
        <v>0</v>
      </c>
      <c r="AO36" s="350">
        <v>0</v>
      </c>
      <c r="AP36" s="350">
        <v>0</v>
      </c>
      <c r="AQ36" s="350">
        <v>3</v>
      </c>
      <c r="AR36" s="350">
        <v>3</v>
      </c>
      <c r="AS36" s="350">
        <v>2</v>
      </c>
      <c r="AT36" s="350">
        <v>1</v>
      </c>
      <c r="AV36" s="351">
        <f t="shared" si="7"/>
        <v>0</v>
      </c>
      <c r="AW36" s="351">
        <f t="shared" si="8"/>
        <v>0</v>
      </c>
      <c r="AX36" s="351">
        <f t="shared" si="9"/>
        <v>1</v>
      </c>
      <c r="AY36" s="351">
        <f t="shared" si="10"/>
        <v>4</v>
      </c>
      <c r="AZ36" s="351">
        <f t="shared" si="11"/>
        <v>34</v>
      </c>
      <c r="BA36" s="351">
        <f t="shared" si="12"/>
        <v>14</v>
      </c>
      <c r="BB36" s="351">
        <f t="shared" si="13"/>
        <v>14</v>
      </c>
      <c r="BC36" s="351">
        <f t="shared" si="14"/>
        <v>3</v>
      </c>
      <c r="BD36" s="351">
        <f t="shared" si="15"/>
        <v>9</v>
      </c>
      <c r="BE36" s="45">
        <f t="shared" si="16"/>
        <v>79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+Sep!C37</f>
        <v>NUTRICIÓN</v>
      </c>
      <c r="D37" s="350">
        <v>0</v>
      </c>
      <c r="E37" s="350">
        <v>0</v>
      </c>
      <c r="F37" s="350">
        <v>0</v>
      </c>
      <c r="G37" s="350">
        <v>16</v>
      </c>
      <c r="H37" s="350">
        <v>1</v>
      </c>
      <c r="I37" s="350">
        <v>0</v>
      </c>
      <c r="J37" s="350">
        <v>1</v>
      </c>
      <c r="K37" s="350">
        <v>0</v>
      </c>
      <c r="L37" s="350">
        <v>0</v>
      </c>
      <c r="M37" s="350">
        <v>1</v>
      </c>
      <c r="N37" s="350">
        <v>0</v>
      </c>
      <c r="O37" s="350">
        <v>2</v>
      </c>
      <c r="P37" s="350">
        <v>9</v>
      </c>
      <c r="Q37" s="350">
        <v>2</v>
      </c>
      <c r="R37" s="350">
        <v>2</v>
      </c>
      <c r="S37" s="350">
        <v>0</v>
      </c>
      <c r="T37" s="350">
        <v>2</v>
      </c>
      <c r="U37" s="350">
        <v>0</v>
      </c>
      <c r="V37" s="350">
        <v>0</v>
      </c>
      <c r="W37" s="350">
        <v>0</v>
      </c>
      <c r="X37" s="350">
        <v>3</v>
      </c>
      <c r="Y37" s="350">
        <v>13</v>
      </c>
      <c r="Z37" s="350">
        <v>2</v>
      </c>
      <c r="AA37" s="350">
        <v>3</v>
      </c>
      <c r="AB37" s="350">
        <v>1</v>
      </c>
      <c r="AC37" s="350">
        <v>1</v>
      </c>
      <c r="AD37" s="350">
        <v>6</v>
      </c>
      <c r="AE37" s="350">
        <v>0</v>
      </c>
      <c r="AF37" s="350">
        <v>2</v>
      </c>
      <c r="AG37" s="350">
        <v>1</v>
      </c>
      <c r="AH37" s="350">
        <v>2</v>
      </c>
      <c r="AI37" s="350">
        <v>0</v>
      </c>
      <c r="AJ37" s="350">
        <v>2</v>
      </c>
      <c r="AK37" s="350">
        <v>1</v>
      </c>
      <c r="AL37" s="350">
        <v>0</v>
      </c>
      <c r="AM37" s="350">
        <v>0</v>
      </c>
      <c r="AN37" s="350">
        <v>0</v>
      </c>
      <c r="AO37" s="350">
        <v>2</v>
      </c>
      <c r="AP37" s="350">
        <v>1</v>
      </c>
      <c r="AQ37" s="350">
        <v>4</v>
      </c>
      <c r="AR37" s="350">
        <v>0</v>
      </c>
      <c r="AS37" s="350">
        <v>0</v>
      </c>
      <c r="AT37" s="350">
        <v>1</v>
      </c>
      <c r="AV37" s="351">
        <f t="shared" si="7"/>
        <v>0</v>
      </c>
      <c r="AW37" s="351">
        <f t="shared" si="8"/>
        <v>0</v>
      </c>
      <c r="AX37" s="351">
        <f t="shared" si="9"/>
        <v>4</v>
      </c>
      <c r="AY37" s="351">
        <f t="shared" si="10"/>
        <v>2</v>
      </c>
      <c r="AZ37" s="351">
        <f t="shared" si="11"/>
        <v>23</v>
      </c>
      <c r="BA37" s="351">
        <f t="shared" si="12"/>
        <v>11</v>
      </c>
      <c r="BB37" s="351">
        <f t="shared" si="13"/>
        <v>11</v>
      </c>
      <c r="BC37" s="351">
        <f t="shared" si="14"/>
        <v>3</v>
      </c>
      <c r="BD37" s="351">
        <f t="shared" si="15"/>
        <v>5</v>
      </c>
      <c r="BE37" s="45">
        <f t="shared" si="16"/>
        <v>59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+Sep!C38</f>
        <v>NUTRICIÓN</v>
      </c>
      <c r="D38" s="350">
        <v>0</v>
      </c>
      <c r="E38" s="350">
        <v>0</v>
      </c>
      <c r="F38" s="350">
        <v>0</v>
      </c>
      <c r="G38" s="350">
        <v>3</v>
      </c>
      <c r="H38" s="350">
        <v>0</v>
      </c>
      <c r="I38" s="350">
        <v>0</v>
      </c>
      <c r="J38" s="350">
        <v>0</v>
      </c>
      <c r="K38" s="350">
        <v>4</v>
      </c>
      <c r="L38" s="350">
        <v>1</v>
      </c>
      <c r="M38" s="350">
        <v>0</v>
      </c>
      <c r="N38" s="350">
        <v>0</v>
      </c>
      <c r="O38" s="350">
        <v>0</v>
      </c>
      <c r="P38" s="350">
        <v>1</v>
      </c>
      <c r="Q38" s="350">
        <v>3</v>
      </c>
      <c r="R38" s="350">
        <v>1</v>
      </c>
      <c r="S38" s="350">
        <v>2</v>
      </c>
      <c r="T38" s="350">
        <v>2</v>
      </c>
      <c r="U38" s="350">
        <v>0</v>
      </c>
      <c r="V38" s="350">
        <v>0</v>
      </c>
      <c r="W38" s="350">
        <v>0</v>
      </c>
      <c r="X38" s="350">
        <v>2</v>
      </c>
      <c r="Y38" s="350">
        <v>0</v>
      </c>
      <c r="Z38" s="350">
        <v>2</v>
      </c>
      <c r="AA38" s="350">
        <v>1</v>
      </c>
      <c r="AB38" s="350">
        <v>0</v>
      </c>
      <c r="AC38" s="350">
        <v>0</v>
      </c>
      <c r="AD38" s="350">
        <v>0</v>
      </c>
      <c r="AE38" s="350">
        <v>0</v>
      </c>
      <c r="AF38" s="350">
        <v>0</v>
      </c>
      <c r="AG38" s="350">
        <v>1</v>
      </c>
      <c r="AH38" s="350">
        <v>1</v>
      </c>
      <c r="AI38" s="350">
        <v>0</v>
      </c>
      <c r="AJ38" s="350">
        <v>1</v>
      </c>
      <c r="AK38" s="350">
        <v>0</v>
      </c>
      <c r="AL38" s="350">
        <v>4</v>
      </c>
      <c r="AM38" s="350">
        <v>1</v>
      </c>
      <c r="AN38" s="350">
        <v>0</v>
      </c>
      <c r="AO38" s="350">
        <v>1</v>
      </c>
      <c r="AP38" s="350">
        <v>2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7"/>
        <v>0</v>
      </c>
      <c r="AW38" s="351">
        <f t="shared" si="8"/>
        <v>0</v>
      </c>
      <c r="AX38" s="351">
        <f t="shared" si="9"/>
        <v>6</v>
      </c>
      <c r="AY38" s="351">
        <f t="shared" si="10"/>
        <v>2</v>
      </c>
      <c r="AZ38" s="351">
        <f t="shared" si="11"/>
        <v>5</v>
      </c>
      <c r="BA38" s="351">
        <f t="shared" si="12"/>
        <v>2</v>
      </c>
      <c r="BB38" s="351">
        <f t="shared" si="13"/>
        <v>2</v>
      </c>
      <c r="BC38" s="351">
        <f t="shared" si="14"/>
        <v>4</v>
      </c>
      <c r="BD38" s="351">
        <f t="shared" si="15"/>
        <v>0</v>
      </c>
      <c r="BE38" s="45">
        <f t="shared" si="16"/>
        <v>21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+Sep!C39</f>
        <v>NUTRICIÓN</v>
      </c>
      <c r="D39" s="350">
        <v>0</v>
      </c>
      <c r="E39" s="350">
        <v>0</v>
      </c>
      <c r="F39" s="350">
        <v>0</v>
      </c>
      <c r="G39" s="350">
        <v>19</v>
      </c>
      <c r="H39" s="350">
        <v>1</v>
      </c>
      <c r="I39" s="350">
        <v>0</v>
      </c>
      <c r="J39" s="350">
        <v>1</v>
      </c>
      <c r="K39" s="350">
        <v>4</v>
      </c>
      <c r="L39" s="350">
        <v>1</v>
      </c>
      <c r="M39" s="350">
        <v>1</v>
      </c>
      <c r="N39" s="350">
        <v>0</v>
      </c>
      <c r="O39" s="350">
        <v>2</v>
      </c>
      <c r="P39" s="350">
        <v>10</v>
      </c>
      <c r="Q39" s="350">
        <v>5</v>
      </c>
      <c r="R39" s="350">
        <v>3</v>
      </c>
      <c r="S39" s="350">
        <v>2</v>
      </c>
      <c r="T39" s="350">
        <v>4</v>
      </c>
      <c r="U39" s="350">
        <v>0</v>
      </c>
      <c r="V39" s="350">
        <v>0</v>
      </c>
      <c r="W39" s="350">
        <v>0</v>
      </c>
      <c r="X39" s="350">
        <v>5</v>
      </c>
      <c r="Y39" s="350">
        <v>13</v>
      </c>
      <c r="Z39" s="350">
        <v>4</v>
      </c>
      <c r="AA39" s="350">
        <v>4</v>
      </c>
      <c r="AB39" s="350">
        <v>1</v>
      </c>
      <c r="AC39" s="350">
        <v>1</v>
      </c>
      <c r="AD39" s="350">
        <v>6</v>
      </c>
      <c r="AE39" s="350">
        <v>0</v>
      </c>
      <c r="AF39" s="350">
        <v>2</v>
      </c>
      <c r="AG39" s="350">
        <v>2</v>
      </c>
      <c r="AH39" s="350">
        <v>3</v>
      </c>
      <c r="AI39" s="350">
        <v>0</v>
      </c>
      <c r="AJ39" s="350">
        <v>3</v>
      </c>
      <c r="AK39" s="350">
        <v>1</v>
      </c>
      <c r="AL39" s="350">
        <v>4</v>
      </c>
      <c r="AM39" s="350">
        <v>1</v>
      </c>
      <c r="AN39" s="350">
        <v>0</v>
      </c>
      <c r="AO39" s="350">
        <v>3</v>
      </c>
      <c r="AP39" s="350">
        <v>3</v>
      </c>
      <c r="AQ39" s="350">
        <v>4</v>
      </c>
      <c r="AR39" s="350">
        <v>0</v>
      </c>
      <c r="AS39" s="350">
        <v>0</v>
      </c>
      <c r="AT39" s="350">
        <v>1</v>
      </c>
      <c r="AV39" s="351">
        <f t="shared" si="7"/>
        <v>0</v>
      </c>
      <c r="AW39" s="351">
        <f t="shared" si="8"/>
        <v>0</v>
      </c>
      <c r="AX39" s="351">
        <f t="shared" si="9"/>
        <v>10</v>
      </c>
      <c r="AY39" s="351">
        <f t="shared" si="10"/>
        <v>4</v>
      </c>
      <c r="AZ39" s="351">
        <f t="shared" si="11"/>
        <v>28</v>
      </c>
      <c r="BA39" s="351">
        <f t="shared" si="12"/>
        <v>13</v>
      </c>
      <c r="BB39" s="351">
        <f t="shared" si="13"/>
        <v>13</v>
      </c>
      <c r="BC39" s="351">
        <f t="shared" si="14"/>
        <v>7</v>
      </c>
      <c r="BD39" s="351">
        <f t="shared" si="15"/>
        <v>5</v>
      </c>
      <c r="BE39" s="45">
        <f t="shared" si="16"/>
        <v>80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+Sep!C40</f>
        <v>NUTRICIÓN</v>
      </c>
      <c r="D40" s="350">
        <v>0</v>
      </c>
      <c r="E40" s="350">
        <v>0</v>
      </c>
      <c r="F40" s="350">
        <v>0</v>
      </c>
      <c r="G40" s="350">
        <v>37</v>
      </c>
      <c r="H40" s="350">
        <v>3</v>
      </c>
      <c r="I40" s="350">
        <v>1</v>
      </c>
      <c r="J40" s="350">
        <v>1</v>
      </c>
      <c r="K40" s="350">
        <v>4</v>
      </c>
      <c r="L40" s="350">
        <v>2</v>
      </c>
      <c r="M40" s="350">
        <v>2</v>
      </c>
      <c r="N40" s="350">
        <v>0</v>
      </c>
      <c r="O40" s="350">
        <v>3</v>
      </c>
      <c r="P40" s="350">
        <v>18</v>
      </c>
      <c r="Q40" s="350">
        <v>1</v>
      </c>
      <c r="R40" s="350">
        <v>0</v>
      </c>
      <c r="S40" s="350">
        <v>3</v>
      </c>
      <c r="T40" s="350">
        <v>1</v>
      </c>
      <c r="U40" s="350">
        <v>0</v>
      </c>
      <c r="V40" s="350">
        <v>3</v>
      </c>
      <c r="W40" s="350">
        <v>2</v>
      </c>
      <c r="X40" s="350">
        <v>1</v>
      </c>
      <c r="Y40" s="350">
        <v>11</v>
      </c>
      <c r="Z40" s="350">
        <v>3</v>
      </c>
      <c r="AA40" s="350">
        <v>1</v>
      </c>
      <c r="AB40" s="350">
        <v>2</v>
      </c>
      <c r="AC40" s="350">
        <v>1</v>
      </c>
      <c r="AD40" s="350">
        <v>6</v>
      </c>
      <c r="AE40" s="350">
        <v>3</v>
      </c>
      <c r="AF40" s="350">
        <v>0</v>
      </c>
      <c r="AG40" s="350">
        <v>2</v>
      </c>
      <c r="AH40" s="350">
        <v>0</v>
      </c>
      <c r="AI40" s="350">
        <v>0</v>
      </c>
      <c r="AJ40" s="350">
        <v>10</v>
      </c>
      <c r="AK40" s="350">
        <v>0</v>
      </c>
      <c r="AL40" s="350">
        <v>2</v>
      </c>
      <c r="AM40" s="350">
        <v>9</v>
      </c>
      <c r="AN40" s="350">
        <v>0</v>
      </c>
      <c r="AO40" s="350">
        <v>0</v>
      </c>
      <c r="AP40" s="350">
        <v>0</v>
      </c>
      <c r="AQ40" s="350">
        <v>9</v>
      </c>
      <c r="AR40" s="350">
        <v>1</v>
      </c>
      <c r="AS40" s="350">
        <v>4</v>
      </c>
      <c r="AT40" s="350">
        <v>0</v>
      </c>
      <c r="AV40" s="351">
        <f t="shared" si="7"/>
        <v>0</v>
      </c>
      <c r="AW40" s="351">
        <f t="shared" si="8"/>
        <v>0</v>
      </c>
      <c r="AX40" s="351">
        <f t="shared" si="9"/>
        <v>4</v>
      </c>
      <c r="AY40" s="351">
        <f t="shared" si="10"/>
        <v>6</v>
      </c>
      <c r="AZ40" s="351">
        <f t="shared" si="11"/>
        <v>19</v>
      </c>
      <c r="BA40" s="351">
        <f t="shared" si="12"/>
        <v>11</v>
      </c>
      <c r="BB40" s="351">
        <f t="shared" si="13"/>
        <v>11</v>
      </c>
      <c r="BC40" s="351">
        <f t="shared" si="14"/>
        <v>9</v>
      </c>
      <c r="BD40" s="351">
        <f t="shared" si="15"/>
        <v>14</v>
      </c>
      <c r="BE40" s="45">
        <f t="shared" si="16"/>
        <v>74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+Sep!C41</f>
        <v>NUTRICIÓN</v>
      </c>
      <c r="D41" s="350">
        <v>0</v>
      </c>
      <c r="E41" s="350">
        <v>0</v>
      </c>
      <c r="F41" s="350">
        <v>0</v>
      </c>
      <c r="G41" s="350">
        <v>1</v>
      </c>
      <c r="H41" s="350">
        <v>7</v>
      </c>
      <c r="I41" s="350">
        <v>0</v>
      </c>
      <c r="J41" s="350">
        <v>4</v>
      </c>
      <c r="K41" s="350">
        <v>0</v>
      </c>
      <c r="L41" s="350">
        <v>0</v>
      </c>
      <c r="M41" s="350">
        <v>6</v>
      </c>
      <c r="N41" s="350">
        <v>0</v>
      </c>
      <c r="O41" s="350">
        <v>4</v>
      </c>
      <c r="P41" s="350">
        <v>24</v>
      </c>
      <c r="Q41" s="350">
        <v>0</v>
      </c>
      <c r="R41" s="350">
        <v>0</v>
      </c>
      <c r="S41" s="350">
        <v>0</v>
      </c>
      <c r="T41" s="350">
        <v>0</v>
      </c>
      <c r="U41" s="350">
        <v>1</v>
      </c>
      <c r="V41" s="350">
        <v>1</v>
      </c>
      <c r="W41" s="350">
        <v>2</v>
      </c>
      <c r="X41" s="350">
        <v>7</v>
      </c>
      <c r="Y41" s="350">
        <v>27</v>
      </c>
      <c r="Z41" s="350">
        <v>0</v>
      </c>
      <c r="AA41" s="350">
        <v>0</v>
      </c>
      <c r="AB41" s="350">
        <v>0</v>
      </c>
      <c r="AC41" s="350">
        <v>0</v>
      </c>
      <c r="AD41" s="350">
        <v>10</v>
      </c>
      <c r="AE41" s="350">
        <v>3</v>
      </c>
      <c r="AF41" s="350">
        <v>1</v>
      </c>
      <c r="AG41" s="350">
        <v>5</v>
      </c>
      <c r="AH41" s="350">
        <v>3</v>
      </c>
      <c r="AI41" s="350">
        <v>0</v>
      </c>
      <c r="AJ41" s="350">
        <v>1</v>
      </c>
      <c r="AK41" s="350">
        <v>5</v>
      </c>
      <c r="AL41" s="350">
        <v>0</v>
      </c>
      <c r="AM41" s="350">
        <v>14</v>
      </c>
      <c r="AN41" s="350">
        <v>1</v>
      </c>
      <c r="AO41" s="350">
        <v>0</v>
      </c>
      <c r="AP41" s="350">
        <v>0</v>
      </c>
      <c r="AQ41" s="350">
        <v>9</v>
      </c>
      <c r="AR41" s="350">
        <v>0</v>
      </c>
      <c r="AS41" s="350">
        <v>0</v>
      </c>
      <c r="AT41" s="350">
        <v>3</v>
      </c>
      <c r="AV41" s="351">
        <f t="shared" si="7"/>
        <v>0</v>
      </c>
      <c r="AW41" s="351">
        <f t="shared" si="8"/>
        <v>0</v>
      </c>
      <c r="AX41" s="351">
        <f t="shared" si="9"/>
        <v>0</v>
      </c>
      <c r="AY41" s="351">
        <f t="shared" si="10"/>
        <v>4</v>
      </c>
      <c r="AZ41" s="351">
        <f t="shared" si="11"/>
        <v>34</v>
      </c>
      <c r="BA41" s="351">
        <f t="shared" si="12"/>
        <v>22</v>
      </c>
      <c r="BB41" s="351">
        <f t="shared" si="13"/>
        <v>22</v>
      </c>
      <c r="BC41" s="351">
        <f t="shared" si="14"/>
        <v>15</v>
      </c>
      <c r="BD41" s="351">
        <f t="shared" si="15"/>
        <v>12</v>
      </c>
      <c r="BE41" s="45">
        <f t="shared" si="16"/>
        <v>109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+Sep!C42</f>
        <v>NUTRICIÓN</v>
      </c>
      <c r="D42" s="350">
        <v>0</v>
      </c>
      <c r="E42" s="350">
        <v>0</v>
      </c>
      <c r="F42" s="350">
        <v>0</v>
      </c>
      <c r="G42" s="350">
        <v>38</v>
      </c>
      <c r="H42" s="350">
        <v>10</v>
      </c>
      <c r="I42" s="350">
        <v>1</v>
      </c>
      <c r="J42" s="350">
        <v>5</v>
      </c>
      <c r="K42" s="350">
        <v>4</v>
      </c>
      <c r="L42" s="350">
        <v>2</v>
      </c>
      <c r="M42" s="350">
        <v>8</v>
      </c>
      <c r="N42" s="350">
        <v>0</v>
      </c>
      <c r="O42" s="350">
        <v>7</v>
      </c>
      <c r="P42" s="350">
        <v>42</v>
      </c>
      <c r="Q42" s="350">
        <v>1</v>
      </c>
      <c r="R42" s="350">
        <v>0</v>
      </c>
      <c r="S42" s="350">
        <v>3</v>
      </c>
      <c r="T42" s="350">
        <v>1</v>
      </c>
      <c r="U42" s="350">
        <v>1</v>
      </c>
      <c r="V42" s="350">
        <v>4</v>
      </c>
      <c r="W42" s="350">
        <v>4</v>
      </c>
      <c r="X42" s="350">
        <v>8</v>
      </c>
      <c r="Y42" s="350">
        <v>38</v>
      </c>
      <c r="Z42" s="350">
        <v>3</v>
      </c>
      <c r="AA42" s="350">
        <v>1</v>
      </c>
      <c r="AB42" s="350">
        <v>2</v>
      </c>
      <c r="AC42" s="350">
        <v>1</v>
      </c>
      <c r="AD42" s="350">
        <v>16</v>
      </c>
      <c r="AE42" s="350">
        <v>6</v>
      </c>
      <c r="AF42" s="350">
        <v>1</v>
      </c>
      <c r="AG42" s="350">
        <v>7</v>
      </c>
      <c r="AH42" s="350">
        <v>3</v>
      </c>
      <c r="AI42" s="350">
        <v>0</v>
      </c>
      <c r="AJ42" s="350">
        <v>11</v>
      </c>
      <c r="AK42" s="350">
        <v>5</v>
      </c>
      <c r="AL42" s="350">
        <v>2</v>
      </c>
      <c r="AM42" s="350">
        <v>23</v>
      </c>
      <c r="AN42" s="350">
        <v>1</v>
      </c>
      <c r="AO42" s="350">
        <v>0</v>
      </c>
      <c r="AP42" s="350">
        <v>0</v>
      </c>
      <c r="AQ42" s="350">
        <v>18</v>
      </c>
      <c r="AR42" s="350">
        <v>1</v>
      </c>
      <c r="AS42" s="350">
        <v>4</v>
      </c>
      <c r="AT42" s="350">
        <v>3</v>
      </c>
      <c r="AV42" s="351">
        <f t="shared" si="7"/>
        <v>0</v>
      </c>
      <c r="AW42" s="351">
        <f t="shared" si="8"/>
        <v>0</v>
      </c>
      <c r="AX42" s="351">
        <f t="shared" si="9"/>
        <v>4</v>
      </c>
      <c r="AY42" s="351">
        <f t="shared" si="10"/>
        <v>10</v>
      </c>
      <c r="AZ42" s="351">
        <f t="shared" si="11"/>
        <v>53</v>
      </c>
      <c r="BA42" s="351">
        <f t="shared" si="12"/>
        <v>33</v>
      </c>
      <c r="BB42" s="351">
        <f t="shared" si="13"/>
        <v>33</v>
      </c>
      <c r="BC42" s="351">
        <f t="shared" si="14"/>
        <v>24</v>
      </c>
      <c r="BD42" s="351">
        <f t="shared" si="15"/>
        <v>26</v>
      </c>
      <c r="BE42" s="45">
        <f t="shared" si="16"/>
        <v>183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+Sep!C43</f>
        <v>NUTRICIÓN</v>
      </c>
      <c r="D43" s="350">
        <v>0</v>
      </c>
      <c r="E43" s="350">
        <v>0</v>
      </c>
      <c r="F43" s="350">
        <v>0</v>
      </c>
      <c r="G43" s="350">
        <v>39</v>
      </c>
      <c r="H43" s="350">
        <v>3</v>
      </c>
      <c r="I43" s="350">
        <v>2</v>
      </c>
      <c r="J43" s="350">
        <v>1</v>
      </c>
      <c r="K43" s="350">
        <v>5</v>
      </c>
      <c r="L43" s="350">
        <v>2</v>
      </c>
      <c r="M43" s="350">
        <v>2</v>
      </c>
      <c r="N43" s="350">
        <v>0</v>
      </c>
      <c r="O43" s="350">
        <v>3</v>
      </c>
      <c r="P43" s="350">
        <v>20</v>
      </c>
      <c r="Q43" s="350">
        <v>1</v>
      </c>
      <c r="R43" s="350">
        <v>0</v>
      </c>
      <c r="S43" s="350">
        <v>3</v>
      </c>
      <c r="T43" s="350">
        <v>2</v>
      </c>
      <c r="U43" s="350">
        <v>2</v>
      </c>
      <c r="V43" s="350">
        <v>3</v>
      </c>
      <c r="W43" s="350">
        <v>3</v>
      </c>
      <c r="X43" s="350">
        <v>1</v>
      </c>
      <c r="Y43" s="350">
        <v>20</v>
      </c>
      <c r="Z43" s="350">
        <v>3</v>
      </c>
      <c r="AA43" s="350">
        <v>1</v>
      </c>
      <c r="AB43" s="350">
        <v>2</v>
      </c>
      <c r="AC43" s="350">
        <v>2</v>
      </c>
      <c r="AD43" s="350">
        <v>9</v>
      </c>
      <c r="AE43" s="350">
        <v>3</v>
      </c>
      <c r="AF43" s="350">
        <v>1</v>
      </c>
      <c r="AG43" s="350">
        <v>2</v>
      </c>
      <c r="AH43" s="350">
        <v>0</v>
      </c>
      <c r="AI43" s="350">
        <v>0</v>
      </c>
      <c r="AJ43" s="350">
        <v>12</v>
      </c>
      <c r="AK43" s="350">
        <v>0</v>
      </c>
      <c r="AL43" s="350">
        <v>2</v>
      </c>
      <c r="AM43" s="350">
        <v>9</v>
      </c>
      <c r="AN43" s="350">
        <v>0</v>
      </c>
      <c r="AO43" s="350">
        <v>0</v>
      </c>
      <c r="AP43" s="350">
        <v>0</v>
      </c>
      <c r="AQ43" s="350">
        <v>11</v>
      </c>
      <c r="AR43" s="350">
        <v>1</v>
      </c>
      <c r="AS43" s="350">
        <v>4</v>
      </c>
      <c r="AT43" s="350">
        <v>2</v>
      </c>
      <c r="AV43" s="351">
        <f t="shared" si="7"/>
        <v>0</v>
      </c>
      <c r="AW43" s="351">
        <f t="shared" si="8"/>
        <v>0</v>
      </c>
      <c r="AX43" s="351">
        <f t="shared" si="9"/>
        <v>4</v>
      </c>
      <c r="AY43" s="351">
        <f t="shared" si="10"/>
        <v>10</v>
      </c>
      <c r="AZ43" s="351">
        <f t="shared" si="11"/>
        <v>29</v>
      </c>
      <c r="BA43" s="351">
        <f t="shared" si="12"/>
        <v>15</v>
      </c>
      <c r="BB43" s="351">
        <f t="shared" si="13"/>
        <v>15</v>
      </c>
      <c r="BC43" s="351">
        <f t="shared" si="14"/>
        <v>9</v>
      </c>
      <c r="BD43" s="351">
        <f t="shared" si="15"/>
        <v>18</v>
      </c>
      <c r="BE43" s="45">
        <f t="shared" si="16"/>
        <v>100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+Sep!C44</f>
        <v>NUTRICIÓN</v>
      </c>
      <c r="D44" s="350">
        <v>0</v>
      </c>
      <c r="E44" s="350">
        <v>0</v>
      </c>
      <c r="F44" s="350">
        <v>0</v>
      </c>
      <c r="G44" s="350">
        <v>30</v>
      </c>
      <c r="H44" s="350">
        <v>2</v>
      </c>
      <c r="I44" s="350">
        <v>1</v>
      </c>
      <c r="J44" s="350">
        <v>1</v>
      </c>
      <c r="K44" s="350">
        <v>4</v>
      </c>
      <c r="L44" s="350">
        <v>0</v>
      </c>
      <c r="M44" s="350">
        <v>1</v>
      </c>
      <c r="N44" s="350">
        <v>2</v>
      </c>
      <c r="O44" s="350">
        <v>2</v>
      </c>
      <c r="P44" s="350">
        <v>28</v>
      </c>
      <c r="Q44" s="350">
        <v>3</v>
      </c>
      <c r="R44" s="350">
        <v>0</v>
      </c>
      <c r="S44" s="350">
        <v>1</v>
      </c>
      <c r="T44" s="350">
        <v>5</v>
      </c>
      <c r="U44" s="350">
        <v>0</v>
      </c>
      <c r="V44" s="350">
        <v>0</v>
      </c>
      <c r="W44" s="350">
        <v>2</v>
      </c>
      <c r="X44" s="350">
        <v>4</v>
      </c>
      <c r="Y44" s="350">
        <v>29</v>
      </c>
      <c r="Z44" s="350">
        <v>0</v>
      </c>
      <c r="AA44" s="350">
        <v>4</v>
      </c>
      <c r="AB44" s="350">
        <v>3</v>
      </c>
      <c r="AC44" s="350">
        <v>2</v>
      </c>
      <c r="AD44" s="350">
        <v>3</v>
      </c>
      <c r="AE44" s="350">
        <v>3</v>
      </c>
      <c r="AF44" s="350">
        <v>3</v>
      </c>
      <c r="AG44" s="350">
        <v>3</v>
      </c>
      <c r="AH44" s="350">
        <v>3</v>
      </c>
      <c r="AI44" s="350">
        <v>0</v>
      </c>
      <c r="AJ44" s="350">
        <v>4</v>
      </c>
      <c r="AK44" s="350">
        <v>1</v>
      </c>
      <c r="AL44" s="350">
        <v>2</v>
      </c>
      <c r="AM44" s="350">
        <v>10</v>
      </c>
      <c r="AN44" s="350">
        <v>1</v>
      </c>
      <c r="AO44" s="350">
        <v>1</v>
      </c>
      <c r="AP44" s="350">
        <v>1</v>
      </c>
      <c r="AQ44" s="350">
        <v>5</v>
      </c>
      <c r="AR44" s="350">
        <v>0</v>
      </c>
      <c r="AS44" s="350">
        <v>3</v>
      </c>
      <c r="AT44" s="350">
        <v>2</v>
      </c>
      <c r="AV44" s="351">
        <f t="shared" si="7"/>
        <v>0</v>
      </c>
      <c r="AW44" s="351">
        <f t="shared" si="8"/>
        <v>0</v>
      </c>
      <c r="AX44" s="351">
        <f t="shared" si="9"/>
        <v>4</v>
      </c>
      <c r="AY44" s="351">
        <f t="shared" si="10"/>
        <v>7</v>
      </c>
      <c r="AZ44" s="351">
        <f t="shared" si="11"/>
        <v>42</v>
      </c>
      <c r="BA44" s="351">
        <f t="shared" si="12"/>
        <v>15</v>
      </c>
      <c r="BB44" s="351">
        <f t="shared" si="13"/>
        <v>15</v>
      </c>
      <c r="BC44" s="351">
        <f t="shared" si="14"/>
        <v>13</v>
      </c>
      <c r="BD44" s="351">
        <f t="shared" si="15"/>
        <v>10</v>
      </c>
      <c r="BE44" s="45">
        <f t="shared" si="16"/>
        <v>106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+Sep!C45</f>
        <v>NUTRICIÓN</v>
      </c>
      <c r="D45" s="350">
        <v>0</v>
      </c>
      <c r="E45" s="350">
        <v>0</v>
      </c>
      <c r="F45" s="350">
        <v>0</v>
      </c>
      <c r="G45" s="350">
        <v>27</v>
      </c>
      <c r="H45" s="350">
        <v>2</v>
      </c>
      <c r="I45" s="350">
        <v>1</v>
      </c>
      <c r="J45" s="350">
        <v>4</v>
      </c>
      <c r="K45" s="350">
        <v>1</v>
      </c>
      <c r="L45" s="350">
        <v>2</v>
      </c>
      <c r="M45" s="350">
        <v>0</v>
      </c>
      <c r="N45" s="350">
        <v>3</v>
      </c>
      <c r="O45" s="350">
        <v>2</v>
      </c>
      <c r="P45" s="350">
        <v>18</v>
      </c>
      <c r="Q45" s="350">
        <v>0</v>
      </c>
      <c r="R45" s="350">
        <v>2</v>
      </c>
      <c r="S45" s="350">
        <v>2</v>
      </c>
      <c r="T45" s="350">
        <v>2</v>
      </c>
      <c r="U45" s="350">
        <v>1</v>
      </c>
      <c r="V45" s="350">
        <v>1</v>
      </c>
      <c r="W45" s="350">
        <v>2</v>
      </c>
      <c r="X45" s="350">
        <v>1</v>
      </c>
      <c r="Y45" s="350">
        <v>23</v>
      </c>
      <c r="Z45" s="350">
        <v>1</v>
      </c>
      <c r="AA45" s="350">
        <v>5</v>
      </c>
      <c r="AB45" s="350">
        <v>3</v>
      </c>
      <c r="AC45" s="350">
        <v>0</v>
      </c>
      <c r="AD45" s="350">
        <v>9</v>
      </c>
      <c r="AE45" s="350">
        <v>1</v>
      </c>
      <c r="AF45" s="350">
        <v>5</v>
      </c>
      <c r="AG45" s="350">
        <v>2</v>
      </c>
      <c r="AH45" s="350">
        <v>0</v>
      </c>
      <c r="AI45" s="350">
        <v>0</v>
      </c>
      <c r="AJ45" s="350">
        <v>11</v>
      </c>
      <c r="AK45" s="350">
        <v>2</v>
      </c>
      <c r="AL45" s="350">
        <v>4</v>
      </c>
      <c r="AM45" s="350">
        <v>7</v>
      </c>
      <c r="AN45" s="350">
        <v>1</v>
      </c>
      <c r="AO45" s="350">
        <v>0</v>
      </c>
      <c r="AP45" s="350">
        <v>0</v>
      </c>
      <c r="AQ45" s="350">
        <v>5</v>
      </c>
      <c r="AR45" s="350">
        <v>0</v>
      </c>
      <c r="AS45" s="350">
        <v>1</v>
      </c>
      <c r="AT45" s="350">
        <v>4</v>
      </c>
      <c r="AV45" s="351">
        <f t="shared" si="7"/>
        <v>0</v>
      </c>
      <c r="AW45" s="351">
        <f t="shared" si="8"/>
        <v>0</v>
      </c>
      <c r="AX45" s="351">
        <f t="shared" si="9"/>
        <v>4</v>
      </c>
      <c r="AY45" s="351">
        <f t="shared" si="10"/>
        <v>6</v>
      </c>
      <c r="AZ45" s="351">
        <f t="shared" si="11"/>
        <v>33</v>
      </c>
      <c r="BA45" s="351">
        <f t="shared" si="12"/>
        <v>17</v>
      </c>
      <c r="BB45" s="351">
        <f t="shared" si="13"/>
        <v>17</v>
      </c>
      <c r="BC45" s="351">
        <f t="shared" si="14"/>
        <v>8</v>
      </c>
      <c r="BD45" s="351">
        <f t="shared" si="15"/>
        <v>10</v>
      </c>
      <c r="BE45" s="45">
        <f t="shared" si="16"/>
        <v>95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+Sep!C46</f>
        <v>NUTRICIÓN</v>
      </c>
      <c r="D46" s="350">
        <v>0</v>
      </c>
      <c r="E46" s="350">
        <v>0</v>
      </c>
      <c r="F46" s="350">
        <v>0</v>
      </c>
      <c r="G46" s="350">
        <v>96</v>
      </c>
      <c r="H46" s="350">
        <v>7</v>
      </c>
      <c r="I46" s="350">
        <v>4</v>
      </c>
      <c r="J46" s="350">
        <v>6</v>
      </c>
      <c r="K46" s="350">
        <v>10</v>
      </c>
      <c r="L46" s="350">
        <v>4</v>
      </c>
      <c r="M46" s="350">
        <v>3</v>
      </c>
      <c r="N46" s="350">
        <v>5</v>
      </c>
      <c r="O46" s="350">
        <v>7</v>
      </c>
      <c r="P46" s="350">
        <v>66</v>
      </c>
      <c r="Q46" s="350">
        <v>4</v>
      </c>
      <c r="R46" s="350">
        <v>2</v>
      </c>
      <c r="S46" s="350">
        <v>6</v>
      </c>
      <c r="T46" s="350">
        <v>9</v>
      </c>
      <c r="U46" s="350">
        <v>3</v>
      </c>
      <c r="V46" s="350">
        <v>4</v>
      </c>
      <c r="W46" s="350">
        <v>7</v>
      </c>
      <c r="X46" s="350">
        <v>6</v>
      </c>
      <c r="Y46" s="350">
        <v>72</v>
      </c>
      <c r="Z46" s="350">
        <v>4</v>
      </c>
      <c r="AA46" s="350">
        <v>10</v>
      </c>
      <c r="AB46" s="350">
        <v>8</v>
      </c>
      <c r="AC46" s="350">
        <v>4</v>
      </c>
      <c r="AD46" s="350">
        <v>21</v>
      </c>
      <c r="AE46" s="350">
        <v>7</v>
      </c>
      <c r="AF46" s="350">
        <v>9</v>
      </c>
      <c r="AG46" s="350">
        <v>7</v>
      </c>
      <c r="AH46" s="350">
        <v>3</v>
      </c>
      <c r="AI46" s="350">
        <v>0</v>
      </c>
      <c r="AJ46" s="350">
        <v>27</v>
      </c>
      <c r="AK46" s="350">
        <v>3</v>
      </c>
      <c r="AL46" s="350">
        <v>8</v>
      </c>
      <c r="AM46" s="350">
        <v>26</v>
      </c>
      <c r="AN46" s="350">
        <v>2</v>
      </c>
      <c r="AO46" s="350">
        <v>1</v>
      </c>
      <c r="AP46" s="350">
        <v>1</v>
      </c>
      <c r="AQ46" s="350">
        <v>21</v>
      </c>
      <c r="AR46" s="350">
        <v>1</v>
      </c>
      <c r="AS46" s="350">
        <v>8</v>
      </c>
      <c r="AT46" s="350">
        <v>8</v>
      </c>
      <c r="AV46" s="351">
        <f t="shared" si="7"/>
        <v>0</v>
      </c>
      <c r="AW46" s="351">
        <f t="shared" si="8"/>
        <v>0</v>
      </c>
      <c r="AX46" s="351">
        <f t="shared" si="9"/>
        <v>12</v>
      </c>
      <c r="AY46" s="351">
        <f t="shared" si="10"/>
        <v>23</v>
      </c>
      <c r="AZ46" s="351">
        <f t="shared" si="11"/>
        <v>104</v>
      </c>
      <c r="BA46" s="351">
        <f t="shared" si="12"/>
        <v>47</v>
      </c>
      <c r="BB46" s="351">
        <f t="shared" si="13"/>
        <v>47</v>
      </c>
      <c r="BC46" s="351">
        <f t="shared" si="14"/>
        <v>30</v>
      </c>
      <c r="BD46" s="351">
        <f t="shared" si="15"/>
        <v>38</v>
      </c>
      <c r="BE46" s="45">
        <f t="shared" si="16"/>
        <v>301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+Sep!C47</f>
        <v>NUTRICIÓN</v>
      </c>
      <c r="D47" s="350">
        <v>0</v>
      </c>
      <c r="E47" s="350">
        <v>0</v>
      </c>
      <c r="F47" s="350">
        <v>0</v>
      </c>
      <c r="G47" s="350">
        <v>3</v>
      </c>
      <c r="H47" s="350">
        <v>0</v>
      </c>
      <c r="I47" s="350">
        <v>0</v>
      </c>
      <c r="J47" s="350">
        <v>0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2</v>
      </c>
      <c r="U47" s="350">
        <v>0</v>
      </c>
      <c r="V47" s="350">
        <v>0</v>
      </c>
      <c r="W47" s="350">
        <v>0</v>
      </c>
      <c r="X47" s="350">
        <v>0</v>
      </c>
      <c r="Y47" s="350">
        <v>1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0</v>
      </c>
      <c r="AN47" s="350">
        <v>0</v>
      </c>
      <c r="AO47" s="350">
        <v>0</v>
      </c>
      <c r="AP47" s="350">
        <v>0</v>
      </c>
      <c r="AQ47" s="350">
        <v>3</v>
      </c>
      <c r="AR47" s="350">
        <v>0</v>
      </c>
      <c r="AS47" s="350">
        <v>0</v>
      </c>
      <c r="AT47" s="350">
        <v>0</v>
      </c>
      <c r="AV47" s="351">
        <f t="shared" si="7"/>
        <v>0</v>
      </c>
      <c r="AW47" s="351">
        <f t="shared" si="8"/>
        <v>0</v>
      </c>
      <c r="AX47" s="351">
        <f t="shared" si="9"/>
        <v>0</v>
      </c>
      <c r="AY47" s="351">
        <f t="shared" si="10"/>
        <v>2</v>
      </c>
      <c r="AZ47" s="351">
        <f t="shared" si="11"/>
        <v>1</v>
      </c>
      <c r="BA47" s="351">
        <f t="shared" si="12"/>
        <v>0</v>
      </c>
      <c r="BB47" s="351">
        <f t="shared" si="13"/>
        <v>0</v>
      </c>
      <c r="BC47" s="351">
        <f t="shared" si="14"/>
        <v>0</v>
      </c>
      <c r="BD47" s="351">
        <f t="shared" si="15"/>
        <v>3</v>
      </c>
      <c r="BE47" s="45">
        <f t="shared" si="16"/>
        <v>6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+Sep!C48</f>
        <v>NUTRICIÓN</v>
      </c>
      <c r="D48" s="350">
        <v>0</v>
      </c>
      <c r="E48" s="350">
        <v>0</v>
      </c>
      <c r="F48" s="350">
        <v>0</v>
      </c>
      <c r="G48" s="350">
        <v>4</v>
      </c>
      <c r="H48" s="350">
        <v>0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1</v>
      </c>
      <c r="O48" s="350">
        <v>0</v>
      </c>
      <c r="P48" s="350">
        <v>2</v>
      </c>
      <c r="Q48" s="350">
        <v>0</v>
      </c>
      <c r="R48" s="350">
        <v>0</v>
      </c>
      <c r="S48" s="350">
        <v>0</v>
      </c>
      <c r="T48" s="350">
        <v>1</v>
      </c>
      <c r="U48" s="350">
        <v>0</v>
      </c>
      <c r="V48" s="350">
        <v>1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350">
        <v>0</v>
      </c>
      <c r="AC48" s="350">
        <v>0</v>
      </c>
      <c r="AD48" s="350">
        <v>3</v>
      </c>
      <c r="AE48" s="350">
        <v>0</v>
      </c>
      <c r="AF48" s="350">
        <v>0</v>
      </c>
      <c r="AG48" s="350">
        <v>0</v>
      </c>
      <c r="AH48" s="350">
        <v>1</v>
      </c>
      <c r="AI48" s="350">
        <v>0</v>
      </c>
      <c r="AJ48" s="350">
        <v>1</v>
      </c>
      <c r="AK48" s="350">
        <v>0</v>
      </c>
      <c r="AL48" s="350">
        <v>0</v>
      </c>
      <c r="AM48" s="350">
        <v>0</v>
      </c>
      <c r="AN48" s="350">
        <v>1</v>
      </c>
      <c r="AO48" s="350">
        <v>0</v>
      </c>
      <c r="AP48" s="350">
        <v>0</v>
      </c>
      <c r="AQ48" s="350">
        <v>1</v>
      </c>
      <c r="AR48" s="350">
        <v>0</v>
      </c>
      <c r="AS48" s="350">
        <v>0</v>
      </c>
      <c r="AT48" s="350">
        <v>0</v>
      </c>
      <c r="AV48" s="351">
        <f t="shared" si="7"/>
        <v>0</v>
      </c>
      <c r="AW48" s="351">
        <f t="shared" si="8"/>
        <v>0</v>
      </c>
      <c r="AX48" s="351">
        <f t="shared" si="9"/>
        <v>0</v>
      </c>
      <c r="AY48" s="351">
        <f t="shared" si="10"/>
        <v>2</v>
      </c>
      <c r="AZ48" s="351">
        <f t="shared" si="11"/>
        <v>0</v>
      </c>
      <c r="BA48" s="351">
        <f t="shared" si="12"/>
        <v>4</v>
      </c>
      <c r="BB48" s="351">
        <f t="shared" si="13"/>
        <v>4</v>
      </c>
      <c r="BC48" s="351">
        <f t="shared" si="14"/>
        <v>1</v>
      </c>
      <c r="BD48" s="351">
        <f t="shared" si="15"/>
        <v>1</v>
      </c>
      <c r="BE48" s="45">
        <f t="shared" si="16"/>
        <v>12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+Sep!C49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1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1">
        <f t="shared" si="7"/>
        <v>0</v>
      </c>
      <c r="AW49" s="351">
        <f t="shared" si="8"/>
        <v>0</v>
      </c>
      <c r="AX49" s="351">
        <f t="shared" si="9"/>
        <v>0</v>
      </c>
      <c r="AY49" s="351">
        <f t="shared" si="10"/>
        <v>0</v>
      </c>
      <c r="AZ49" s="351">
        <f t="shared" si="11"/>
        <v>0</v>
      </c>
      <c r="BA49" s="351">
        <f t="shared" si="12"/>
        <v>1</v>
      </c>
      <c r="BB49" s="351">
        <f t="shared" si="13"/>
        <v>1</v>
      </c>
      <c r="BC49" s="351">
        <f t="shared" si="14"/>
        <v>0</v>
      </c>
      <c r="BD49" s="351">
        <f t="shared" si="15"/>
        <v>0</v>
      </c>
      <c r="BE49" s="45">
        <f t="shared" si="16"/>
        <v>2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+Sep!C50</f>
        <v>NUTRICIÓN</v>
      </c>
      <c r="D50" s="350">
        <v>0</v>
      </c>
      <c r="E50" s="350">
        <v>0</v>
      </c>
      <c r="F50" s="350">
        <v>0</v>
      </c>
      <c r="G50" s="350">
        <v>7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1</v>
      </c>
      <c r="O50" s="350">
        <v>0</v>
      </c>
      <c r="P50" s="350">
        <v>2</v>
      </c>
      <c r="Q50" s="350">
        <v>0</v>
      </c>
      <c r="R50" s="350">
        <v>0</v>
      </c>
      <c r="S50" s="350">
        <v>0</v>
      </c>
      <c r="T50" s="350">
        <v>3</v>
      </c>
      <c r="U50" s="350">
        <v>0</v>
      </c>
      <c r="V50" s="350">
        <v>1</v>
      </c>
      <c r="W50" s="350">
        <v>0</v>
      </c>
      <c r="X50" s="350">
        <v>0</v>
      </c>
      <c r="Y50" s="350">
        <v>1</v>
      </c>
      <c r="Z50" s="350">
        <v>0</v>
      </c>
      <c r="AA50" s="350">
        <v>0</v>
      </c>
      <c r="AB50" s="350">
        <v>0</v>
      </c>
      <c r="AC50" s="350">
        <v>0</v>
      </c>
      <c r="AD50" s="350">
        <v>4</v>
      </c>
      <c r="AE50" s="350">
        <v>0</v>
      </c>
      <c r="AF50" s="350">
        <v>0</v>
      </c>
      <c r="AG50" s="350">
        <v>0</v>
      </c>
      <c r="AH50" s="350">
        <v>1</v>
      </c>
      <c r="AI50" s="350">
        <v>0</v>
      </c>
      <c r="AJ50" s="350">
        <v>1</v>
      </c>
      <c r="AK50" s="350">
        <v>0</v>
      </c>
      <c r="AL50" s="350">
        <v>0</v>
      </c>
      <c r="AM50" s="350">
        <v>0</v>
      </c>
      <c r="AN50" s="350">
        <v>1</v>
      </c>
      <c r="AO50" s="350">
        <v>0</v>
      </c>
      <c r="AP50" s="350">
        <v>0</v>
      </c>
      <c r="AQ50" s="350">
        <v>4</v>
      </c>
      <c r="AR50" s="350">
        <v>0</v>
      </c>
      <c r="AS50" s="350">
        <v>0</v>
      </c>
      <c r="AT50" s="350">
        <v>0</v>
      </c>
      <c r="AV50" s="351">
        <f t="shared" si="7"/>
        <v>0</v>
      </c>
      <c r="AW50" s="351">
        <f t="shared" si="8"/>
        <v>0</v>
      </c>
      <c r="AX50" s="351">
        <f t="shared" si="9"/>
        <v>0</v>
      </c>
      <c r="AY50" s="351">
        <f t="shared" si="10"/>
        <v>4</v>
      </c>
      <c r="AZ50" s="351">
        <f t="shared" si="11"/>
        <v>1</v>
      </c>
      <c r="BA50" s="351">
        <f t="shared" si="12"/>
        <v>5</v>
      </c>
      <c r="BB50" s="351">
        <f t="shared" si="13"/>
        <v>5</v>
      </c>
      <c r="BC50" s="351">
        <f t="shared" si="14"/>
        <v>1</v>
      </c>
      <c r="BD50" s="351">
        <f t="shared" si="15"/>
        <v>4</v>
      </c>
      <c r="BE50" s="45">
        <f t="shared" si="16"/>
        <v>20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+Sep!C51</f>
        <v>NUTRICIÓN</v>
      </c>
      <c r="D51" s="350">
        <v>0</v>
      </c>
      <c r="E51" s="350">
        <v>0</v>
      </c>
      <c r="F51" s="350">
        <v>0</v>
      </c>
      <c r="G51" s="350">
        <v>3</v>
      </c>
      <c r="H51" s="350">
        <v>0</v>
      </c>
      <c r="I51" s="350">
        <v>0</v>
      </c>
      <c r="J51" s="350">
        <v>0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2</v>
      </c>
      <c r="U51" s="350">
        <v>0</v>
      </c>
      <c r="V51" s="350">
        <v>0</v>
      </c>
      <c r="W51" s="350">
        <v>0</v>
      </c>
      <c r="X51" s="350">
        <v>0</v>
      </c>
      <c r="Y51" s="350">
        <v>1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0</v>
      </c>
      <c r="AN51" s="350">
        <v>0</v>
      </c>
      <c r="AO51" s="350">
        <v>0</v>
      </c>
      <c r="AP51" s="350">
        <v>0</v>
      </c>
      <c r="AQ51" s="350">
        <v>2</v>
      </c>
      <c r="AR51" s="350">
        <v>0</v>
      </c>
      <c r="AS51" s="350">
        <v>0</v>
      </c>
      <c r="AT51" s="350">
        <v>0</v>
      </c>
      <c r="AV51" s="351">
        <f t="shared" si="7"/>
        <v>0</v>
      </c>
      <c r="AW51" s="351">
        <f t="shared" si="8"/>
        <v>0</v>
      </c>
      <c r="AX51" s="351">
        <f t="shared" si="9"/>
        <v>0</v>
      </c>
      <c r="AY51" s="351">
        <f t="shared" si="10"/>
        <v>2</v>
      </c>
      <c r="AZ51" s="351">
        <f t="shared" si="11"/>
        <v>1</v>
      </c>
      <c r="BA51" s="351">
        <f t="shared" si="12"/>
        <v>0</v>
      </c>
      <c r="BB51" s="351">
        <f t="shared" si="13"/>
        <v>0</v>
      </c>
      <c r="BC51" s="351">
        <f t="shared" si="14"/>
        <v>0</v>
      </c>
      <c r="BD51" s="351">
        <f t="shared" si="15"/>
        <v>2</v>
      </c>
      <c r="BE51" s="45">
        <f t="shared" si="16"/>
        <v>5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+Sep!C52</f>
        <v>NUTRICIÓN</v>
      </c>
      <c r="D52" s="350">
        <v>0</v>
      </c>
      <c r="E52" s="350">
        <v>0</v>
      </c>
      <c r="F52" s="350">
        <v>0</v>
      </c>
      <c r="G52" s="350">
        <v>3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2</v>
      </c>
      <c r="U52" s="350">
        <v>0</v>
      </c>
      <c r="V52" s="350">
        <v>0</v>
      </c>
      <c r="W52" s="350">
        <v>0</v>
      </c>
      <c r="X52" s="350">
        <v>0</v>
      </c>
      <c r="Y52" s="350">
        <v>1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2</v>
      </c>
      <c r="AR52" s="350">
        <v>0</v>
      </c>
      <c r="AS52" s="350">
        <v>0</v>
      </c>
      <c r="AT52" s="350">
        <v>0</v>
      </c>
      <c r="AV52" s="351">
        <f t="shared" si="7"/>
        <v>0</v>
      </c>
      <c r="AW52" s="351">
        <f t="shared" si="8"/>
        <v>0</v>
      </c>
      <c r="AX52" s="351">
        <f t="shared" si="9"/>
        <v>0</v>
      </c>
      <c r="AY52" s="351">
        <f t="shared" si="10"/>
        <v>2</v>
      </c>
      <c r="AZ52" s="351">
        <f t="shared" si="11"/>
        <v>1</v>
      </c>
      <c r="BA52" s="351">
        <f t="shared" si="12"/>
        <v>0</v>
      </c>
      <c r="BB52" s="351">
        <f t="shared" si="13"/>
        <v>0</v>
      </c>
      <c r="BC52" s="351">
        <f t="shared" si="14"/>
        <v>0</v>
      </c>
      <c r="BD52" s="351">
        <f t="shared" si="15"/>
        <v>2</v>
      </c>
      <c r="BE52" s="45">
        <f t="shared" si="16"/>
        <v>5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+Sep!C53</f>
        <v>NUTRICIÓN</v>
      </c>
      <c r="D53" s="350">
        <v>0</v>
      </c>
      <c r="E53" s="350">
        <v>0</v>
      </c>
      <c r="F53" s="350">
        <v>0</v>
      </c>
      <c r="G53" s="350">
        <v>4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1</v>
      </c>
      <c r="O53" s="350">
        <v>0</v>
      </c>
      <c r="P53" s="350">
        <v>0</v>
      </c>
      <c r="Q53" s="350">
        <v>0</v>
      </c>
      <c r="R53" s="350">
        <v>0</v>
      </c>
      <c r="S53" s="350">
        <v>0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2</v>
      </c>
      <c r="AE53" s="350">
        <v>0</v>
      </c>
      <c r="AF53" s="350">
        <v>0</v>
      </c>
      <c r="AG53" s="350">
        <v>0</v>
      </c>
      <c r="AH53" s="350">
        <v>1</v>
      </c>
      <c r="AI53" s="350">
        <v>0</v>
      </c>
      <c r="AJ53" s="350">
        <v>0</v>
      </c>
      <c r="AK53" s="350">
        <v>0</v>
      </c>
      <c r="AL53" s="350">
        <v>0</v>
      </c>
      <c r="AM53" s="350">
        <v>0</v>
      </c>
      <c r="AN53" s="350">
        <v>1</v>
      </c>
      <c r="AO53" s="350">
        <v>0</v>
      </c>
      <c r="AP53" s="350">
        <v>0</v>
      </c>
      <c r="AQ53" s="350">
        <v>0</v>
      </c>
      <c r="AR53" s="350">
        <v>0</v>
      </c>
      <c r="AS53" s="350">
        <v>0</v>
      </c>
      <c r="AT53" s="350">
        <v>0</v>
      </c>
      <c r="AV53" s="351">
        <f t="shared" si="7"/>
        <v>0</v>
      </c>
      <c r="AW53" s="351">
        <f t="shared" si="8"/>
        <v>0</v>
      </c>
      <c r="AX53" s="351">
        <f t="shared" si="9"/>
        <v>0</v>
      </c>
      <c r="AY53" s="351">
        <f t="shared" si="10"/>
        <v>1</v>
      </c>
      <c r="AZ53" s="351">
        <f t="shared" si="11"/>
        <v>0</v>
      </c>
      <c r="BA53" s="351">
        <f t="shared" si="12"/>
        <v>3</v>
      </c>
      <c r="BB53" s="351">
        <f t="shared" si="13"/>
        <v>3</v>
      </c>
      <c r="BC53" s="351">
        <f t="shared" si="14"/>
        <v>1</v>
      </c>
      <c r="BD53" s="351">
        <f t="shared" si="15"/>
        <v>0</v>
      </c>
      <c r="BE53" s="45">
        <f t="shared" si="16"/>
        <v>8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+Sep!C54</f>
        <v>NUTRICIÓN</v>
      </c>
      <c r="D54" s="350">
        <v>0</v>
      </c>
      <c r="E54" s="350">
        <v>0</v>
      </c>
      <c r="F54" s="350">
        <v>0</v>
      </c>
      <c r="G54" s="350">
        <v>4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1</v>
      </c>
      <c r="O54" s="350">
        <v>0</v>
      </c>
      <c r="P54" s="350">
        <v>0</v>
      </c>
      <c r="Q54" s="350">
        <v>0</v>
      </c>
      <c r="R54" s="350">
        <v>0</v>
      </c>
      <c r="S54" s="350">
        <v>0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2</v>
      </c>
      <c r="AE54" s="350">
        <v>0</v>
      </c>
      <c r="AF54" s="350">
        <v>0</v>
      </c>
      <c r="AG54" s="350">
        <v>0</v>
      </c>
      <c r="AH54" s="350">
        <v>1</v>
      </c>
      <c r="AI54" s="350">
        <v>0</v>
      </c>
      <c r="AJ54" s="350">
        <v>0</v>
      </c>
      <c r="AK54" s="350">
        <v>0</v>
      </c>
      <c r="AL54" s="350">
        <v>0</v>
      </c>
      <c r="AM54" s="350">
        <v>0</v>
      </c>
      <c r="AN54" s="350">
        <v>1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0</v>
      </c>
      <c r="AV54" s="351">
        <f t="shared" si="7"/>
        <v>0</v>
      </c>
      <c r="AW54" s="351">
        <f t="shared" si="8"/>
        <v>0</v>
      </c>
      <c r="AX54" s="351">
        <f t="shared" si="9"/>
        <v>0</v>
      </c>
      <c r="AY54" s="351">
        <f t="shared" si="10"/>
        <v>1</v>
      </c>
      <c r="AZ54" s="351">
        <f t="shared" si="11"/>
        <v>0</v>
      </c>
      <c r="BA54" s="351">
        <f t="shared" si="12"/>
        <v>3</v>
      </c>
      <c r="BB54" s="351">
        <f t="shared" si="13"/>
        <v>3</v>
      </c>
      <c r="BC54" s="351">
        <f t="shared" si="14"/>
        <v>1</v>
      </c>
      <c r="BD54" s="351">
        <f t="shared" si="15"/>
        <v>0</v>
      </c>
      <c r="BE54" s="45">
        <f t="shared" si="16"/>
        <v>8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+Sep!C55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1">
        <f t="shared" si="7"/>
        <v>0</v>
      </c>
      <c r="AW55" s="351">
        <f t="shared" si="8"/>
        <v>0</v>
      </c>
      <c r="AX55" s="351">
        <f t="shared" si="9"/>
        <v>0</v>
      </c>
      <c r="AY55" s="351">
        <f t="shared" si="10"/>
        <v>0</v>
      </c>
      <c r="AZ55" s="351">
        <f t="shared" si="11"/>
        <v>0</v>
      </c>
      <c r="BA55" s="351">
        <f t="shared" si="12"/>
        <v>0</v>
      </c>
      <c r="BB55" s="351">
        <f t="shared" si="13"/>
        <v>0</v>
      </c>
      <c r="BC55" s="351">
        <f t="shared" si="14"/>
        <v>0</v>
      </c>
      <c r="BD55" s="351">
        <f t="shared" si="15"/>
        <v>0</v>
      </c>
      <c r="BE55" s="45">
        <f t="shared" si="16"/>
        <v>0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+Sep!C56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1">
        <f t="shared" si="7"/>
        <v>0</v>
      </c>
      <c r="AW56" s="351">
        <f t="shared" si="8"/>
        <v>0</v>
      </c>
      <c r="AX56" s="351">
        <f t="shared" si="9"/>
        <v>0</v>
      </c>
      <c r="AY56" s="351">
        <f t="shared" si="10"/>
        <v>0</v>
      </c>
      <c r="AZ56" s="351">
        <f t="shared" si="11"/>
        <v>0</v>
      </c>
      <c r="BA56" s="351">
        <f t="shared" si="12"/>
        <v>0</v>
      </c>
      <c r="BB56" s="351">
        <f t="shared" si="13"/>
        <v>0</v>
      </c>
      <c r="BC56" s="351">
        <f t="shared" si="14"/>
        <v>0</v>
      </c>
      <c r="BD56" s="351">
        <f t="shared" si="15"/>
        <v>0</v>
      </c>
      <c r="BE56" s="45">
        <f t="shared" si="16"/>
        <v>0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+Sep!C57</f>
        <v>NUTRICIÓN</v>
      </c>
      <c r="D57" s="350">
        <v>0</v>
      </c>
      <c r="E57" s="350">
        <v>0</v>
      </c>
      <c r="F57" s="350">
        <v>0</v>
      </c>
      <c r="G57" s="350">
        <v>7</v>
      </c>
      <c r="H57" s="350">
        <v>0</v>
      </c>
      <c r="I57" s="350">
        <v>0</v>
      </c>
      <c r="J57" s="350">
        <v>0</v>
      </c>
      <c r="K57" s="350">
        <v>0</v>
      </c>
      <c r="L57" s="350">
        <v>0</v>
      </c>
      <c r="M57" s="350">
        <v>0</v>
      </c>
      <c r="N57" s="350">
        <v>1</v>
      </c>
      <c r="O57" s="350">
        <v>0</v>
      </c>
      <c r="P57" s="350">
        <v>0</v>
      </c>
      <c r="Q57" s="350">
        <v>0</v>
      </c>
      <c r="R57" s="350">
        <v>0</v>
      </c>
      <c r="S57" s="350">
        <v>0</v>
      </c>
      <c r="T57" s="350">
        <v>3</v>
      </c>
      <c r="U57" s="350">
        <v>0</v>
      </c>
      <c r="V57" s="350">
        <v>0</v>
      </c>
      <c r="W57" s="350">
        <v>0</v>
      </c>
      <c r="X57" s="350">
        <v>0</v>
      </c>
      <c r="Y57" s="350">
        <v>1</v>
      </c>
      <c r="Z57" s="350">
        <v>0</v>
      </c>
      <c r="AA57" s="350">
        <v>0</v>
      </c>
      <c r="AB57" s="350">
        <v>0</v>
      </c>
      <c r="AC57" s="350">
        <v>0</v>
      </c>
      <c r="AD57" s="350">
        <v>2</v>
      </c>
      <c r="AE57" s="350">
        <v>0</v>
      </c>
      <c r="AF57" s="350">
        <v>0</v>
      </c>
      <c r="AG57" s="350">
        <v>0</v>
      </c>
      <c r="AH57" s="350">
        <v>1</v>
      </c>
      <c r="AI57" s="350">
        <v>0</v>
      </c>
      <c r="AJ57" s="350">
        <v>0</v>
      </c>
      <c r="AK57" s="350">
        <v>0</v>
      </c>
      <c r="AL57" s="350">
        <v>0</v>
      </c>
      <c r="AM57" s="350">
        <v>0</v>
      </c>
      <c r="AN57" s="350">
        <v>1</v>
      </c>
      <c r="AO57" s="350">
        <v>0</v>
      </c>
      <c r="AP57" s="350">
        <v>0</v>
      </c>
      <c r="AQ57" s="350">
        <v>2</v>
      </c>
      <c r="AR57" s="350">
        <v>0</v>
      </c>
      <c r="AS57" s="350">
        <v>0</v>
      </c>
      <c r="AT57" s="350">
        <v>0</v>
      </c>
      <c r="AV57" s="351">
        <f t="shared" si="7"/>
        <v>0</v>
      </c>
      <c r="AW57" s="351">
        <f t="shared" si="8"/>
        <v>0</v>
      </c>
      <c r="AX57" s="351">
        <f t="shared" si="9"/>
        <v>0</v>
      </c>
      <c r="AY57" s="351">
        <f t="shared" si="10"/>
        <v>3</v>
      </c>
      <c r="AZ57" s="351">
        <f t="shared" si="11"/>
        <v>1</v>
      </c>
      <c r="BA57" s="351">
        <f t="shared" si="12"/>
        <v>3</v>
      </c>
      <c r="BB57" s="351">
        <f t="shared" si="13"/>
        <v>3</v>
      </c>
      <c r="BC57" s="351">
        <f t="shared" si="14"/>
        <v>1</v>
      </c>
      <c r="BD57" s="351">
        <f t="shared" si="15"/>
        <v>2</v>
      </c>
      <c r="BE57" s="45">
        <f t="shared" si="16"/>
        <v>13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+Sep!C58</f>
        <v>NUTRICIÓN</v>
      </c>
      <c r="D58" s="350">
        <v>0</v>
      </c>
      <c r="E58" s="350">
        <v>0</v>
      </c>
      <c r="F58" s="350">
        <v>0</v>
      </c>
      <c r="G58" s="350">
        <v>7</v>
      </c>
      <c r="H58" s="350">
        <v>0</v>
      </c>
      <c r="I58" s="350">
        <v>0</v>
      </c>
      <c r="J58" s="350">
        <v>0</v>
      </c>
      <c r="K58" s="350">
        <v>0</v>
      </c>
      <c r="L58" s="350">
        <v>0</v>
      </c>
      <c r="M58" s="350">
        <v>0</v>
      </c>
      <c r="N58" s="350">
        <v>1</v>
      </c>
      <c r="O58" s="350">
        <v>0</v>
      </c>
      <c r="P58" s="350">
        <v>0</v>
      </c>
      <c r="Q58" s="350">
        <v>0</v>
      </c>
      <c r="R58" s="350">
        <v>0</v>
      </c>
      <c r="S58" s="350">
        <v>0</v>
      </c>
      <c r="T58" s="350">
        <v>3</v>
      </c>
      <c r="U58" s="350">
        <v>0</v>
      </c>
      <c r="V58" s="350">
        <v>0</v>
      </c>
      <c r="W58" s="350">
        <v>0</v>
      </c>
      <c r="X58" s="350">
        <v>0</v>
      </c>
      <c r="Y58" s="350">
        <v>1</v>
      </c>
      <c r="Z58" s="350">
        <v>0</v>
      </c>
      <c r="AA58" s="350">
        <v>0</v>
      </c>
      <c r="AB58" s="350">
        <v>0</v>
      </c>
      <c r="AC58" s="350">
        <v>0</v>
      </c>
      <c r="AD58" s="350">
        <v>2</v>
      </c>
      <c r="AE58" s="350">
        <v>0</v>
      </c>
      <c r="AF58" s="350">
        <v>0</v>
      </c>
      <c r="AG58" s="350">
        <v>0</v>
      </c>
      <c r="AH58" s="350">
        <v>1</v>
      </c>
      <c r="AI58" s="350">
        <v>0</v>
      </c>
      <c r="AJ58" s="350">
        <v>0</v>
      </c>
      <c r="AK58" s="350">
        <v>0</v>
      </c>
      <c r="AL58" s="350">
        <v>0</v>
      </c>
      <c r="AM58" s="350">
        <v>0</v>
      </c>
      <c r="AN58" s="350">
        <v>1</v>
      </c>
      <c r="AO58" s="350">
        <v>0</v>
      </c>
      <c r="AP58" s="350">
        <v>0</v>
      </c>
      <c r="AQ58" s="350">
        <v>2</v>
      </c>
      <c r="AR58" s="350">
        <v>0</v>
      </c>
      <c r="AS58" s="350">
        <v>0</v>
      </c>
      <c r="AT58" s="350">
        <v>0</v>
      </c>
      <c r="AV58" s="351">
        <f t="shared" si="7"/>
        <v>0</v>
      </c>
      <c r="AW58" s="351">
        <f t="shared" si="8"/>
        <v>0</v>
      </c>
      <c r="AX58" s="351">
        <f t="shared" si="9"/>
        <v>0</v>
      </c>
      <c r="AY58" s="351">
        <f t="shared" si="10"/>
        <v>3</v>
      </c>
      <c r="AZ58" s="351">
        <f t="shared" si="11"/>
        <v>1</v>
      </c>
      <c r="BA58" s="351">
        <f t="shared" si="12"/>
        <v>3</v>
      </c>
      <c r="BB58" s="351">
        <f t="shared" si="13"/>
        <v>3</v>
      </c>
      <c r="BC58" s="351">
        <f t="shared" si="14"/>
        <v>1</v>
      </c>
      <c r="BD58" s="351">
        <f t="shared" si="15"/>
        <v>2</v>
      </c>
      <c r="BE58" s="45">
        <f t="shared" si="16"/>
        <v>13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+Sep!C59</f>
        <v>NUTRICIÓN</v>
      </c>
      <c r="D59" s="350">
        <v>0</v>
      </c>
      <c r="E59" s="350">
        <v>0</v>
      </c>
      <c r="F59" s="350">
        <v>0</v>
      </c>
      <c r="G59" s="350">
        <v>20</v>
      </c>
      <c r="H59" s="350">
        <v>1</v>
      </c>
      <c r="I59" s="350">
        <v>1</v>
      </c>
      <c r="J59" s="350">
        <v>1</v>
      </c>
      <c r="K59" s="350">
        <v>0</v>
      </c>
      <c r="L59" s="350">
        <v>2</v>
      </c>
      <c r="M59" s="350">
        <v>2</v>
      </c>
      <c r="N59" s="350">
        <v>3</v>
      </c>
      <c r="O59" s="350">
        <v>4</v>
      </c>
      <c r="P59" s="350">
        <v>13</v>
      </c>
      <c r="Q59" s="350">
        <v>2</v>
      </c>
      <c r="R59" s="350">
        <v>0</v>
      </c>
      <c r="S59" s="350">
        <v>2</v>
      </c>
      <c r="T59" s="350">
        <v>4</v>
      </c>
      <c r="U59" s="350">
        <v>1</v>
      </c>
      <c r="V59" s="350">
        <v>1</v>
      </c>
      <c r="W59" s="350">
        <v>3</v>
      </c>
      <c r="X59" s="350">
        <v>3</v>
      </c>
      <c r="Y59" s="350">
        <v>22</v>
      </c>
      <c r="Z59" s="350">
        <v>0</v>
      </c>
      <c r="AA59" s="350">
        <v>2</v>
      </c>
      <c r="AB59" s="350">
        <v>3</v>
      </c>
      <c r="AC59" s="350">
        <v>0</v>
      </c>
      <c r="AD59" s="350">
        <v>4</v>
      </c>
      <c r="AE59" s="350">
        <v>2</v>
      </c>
      <c r="AF59" s="350">
        <v>0</v>
      </c>
      <c r="AG59" s="350">
        <v>1</v>
      </c>
      <c r="AH59" s="350">
        <v>3</v>
      </c>
      <c r="AI59" s="350">
        <v>0</v>
      </c>
      <c r="AJ59" s="350">
        <v>9</v>
      </c>
      <c r="AK59" s="350">
        <v>4</v>
      </c>
      <c r="AL59" s="350">
        <v>2</v>
      </c>
      <c r="AM59" s="350">
        <v>4</v>
      </c>
      <c r="AN59" s="350">
        <v>1</v>
      </c>
      <c r="AO59" s="350">
        <v>0</v>
      </c>
      <c r="AP59" s="350">
        <v>0</v>
      </c>
      <c r="AQ59" s="350">
        <v>8</v>
      </c>
      <c r="AR59" s="350">
        <v>0</v>
      </c>
      <c r="AS59" s="350">
        <v>1</v>
      </c>
      <c r="AT59" s="350">
        <v>0</v>
      </c>
      <c r="AV59" s="351">
        <f t="shared" si="7"/>
        <v>0</v>
      </c>
      <c r="AW59" s="351">
        <f t="shared" si="8"/>
        <v>0</v>
      </c>
      <c r="AX59" s="351">
        <f t="shared" si="9"/>
        <v>4</v>
      </c>
      <c r="AY59" s="351">
        <f t="shared" si="10"/>
        <v>9</v>
      </c>
      <c r="AZ59" s="351">
        <f t="shared" si="11"/>
        <v>30</v>
      </c>
      <c r="BA59" s="351">
        <f t="shared" si="12"/>
        <v>10</v>
      </c>
      <c r="BB59" s="351">
        <f t="shared" si="13"/>
        <v>10</v>
      </c>
      <c r="BC59" s="351">
        <f t="shared" si="14"/>
        <v>5</v>
      </c>
      <c r="BD59" s="351">
        <f t="shared" si="15"/>
        <v>9</v>
      </c>
      <c r="BE59" s="45">
        <f t="shared" si="16"/>
        <v>77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+Sep!C60</f>
        <v>NUTRICIÓN</v>
      </c>
      <c r="D60" s="350">
        <v>0</v>
      </c>
      <c r="E60" s="350">
        <v>0</v>
      </c>
      <c r="F60" s="350">
        <v>0</v>
      </c>
      <c r="G60" s="350">
        <v>20</v>
      </c>
      <c r="H60" s="350">
        <v>1</v>
      </c>
      <c r="I60" s="350">
        <v>1</v>
      </c>
      <c r="J60" s="350">
        <v>1</v>
      </c>
      <c r="K60" s="350">
        <v>0</v>
      </c>
      <c r="L60" s="350">
        <v>2</v>
      </c>
      <c r="M60" s="350">
        <v>2</v>
      </c>
      <c r="N60" s="350">
        <v>3</v>
      </c>
      <c r="O60" s="350">
        <v>4</v>
      </c>
      <c r="P60" s="350">
        <v>13</v>
      </c>
      <c r="Q60" s="350">
        <v>2</v>
      </c>
      <c r="R60" s="350">
        <v>0</v>
      </c>
      <c r="S60" s="350">
        <v>2</v>
      </c>
      <c r="T60" s="350">
        <v>4</v>
      </c>
      <c r="U60" s="350">
        <v>1</v>
      </c>
      <c r="V60" s="350">
        <v>1</v>
      </c>
      <c r="W60" s="350">
        <v>3</v>
      </c>
      <c r="X60" s="350">
        <v>3</v>
      </c>
      <c r="Y60" s="350">
        <v>22</v>
      </c>
      <c r="Z60" s="350">
        <v>0</v>
      </c>
      <c r="AA60" s="350">
        <v>2</v>
      </c>
      <c r="AB60" s="350">
        <v>3</v>
      </c>
      <c r="AC60" s="350">
        <v>0</v>
      </c>
      <c r="AD60" s="350">
        <v>4</v>
      </c>
      <c r="AE60" s="350">
        <v>2</v>
      </c>
      <c r="AF60" s="350">
        <v>0</v>
      </c>
      <c r="AG60" s="350">
        <v>1</v>
      </c>
      <c r="AH60" s="350">
        <v>3</v>
      </c>
      <c r="AI60" s="350">
        <v>0</v>
      </c>
      <c r="AJ60" s="350">
        <v>9</v>
      </c>
      <c r="AK60" s="350">
        <v>4</v>
      </c>
      <c r="AL60" s="350">
        <v>2</v>
      </c>
      <c r="AM60" s="350">
        <v>4</v>
      </c>
      <c r="AN60" s="350">
        <v>1</v>
      </c>
      <c r="AO60" s="350">
        <v>0</v>
      </c>
      <c r="AP60" s="350">
        <v>0</v>
      </c>
      <c r="AQ60" s="350">
        <v>8</v>
      </c>
      <c r="AR60" s="350">
        <v>0</v>
      </c>
      <c r="AS60" s="350">
        <v>1</v>
      </c>
      <c r="AT60" s="350">
        <v>0</v>
      </c>
      <c r="AV60" s="351">
        <f t="shared" si="7"/>
        <v>0</v>
      </c>
      <c r="AW60" s="351">
        <f t="shared" si="8"/>
        <v>0</v>
      </c>
      <c r="AX60" s="351">
        <f t="shared" si="9"/>
        <v>4</v>
      </c>
      <c r="AY60" s="351">
        <f t="shared" si="10"/>
        <v>9</v>
      </c>
      <c r="AZ60" s="351">
        <f t="shared" si="11"/>
        <v>30</v>
      </c>
      <c r="BA60" s="351">
        <f t="shared" si="12"/>
        <v>10</v>
      </c>
      <c r="BB60" s="351">
        <f t="shared" si="13"/>
        <v>10</v>
      </c>
      <c r="BC60" s="351">
        <f t="shared" si="14"/>
        <v>5</v>
      </c>
      <c r="BD60" s="351">
        <f t="shared" si="15"/>
        <v>9</v>
      </c>
      <c r="BE60" s="45">
        <f t="shared" si="16"/>
        <v>77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22</v>
      </c>
      <c r="H61" s="350">
        <v>1</v>
      </c>
      <c r="I61" s="350">
        <v>0</v>
      </c>
      <c r="J61" s="350">
        <v>0</v>
      </c>
      <c r="K61" s="350">
        <v>1</v>
      </c>
      <c r="L61" s="350">
        <v>0</v>
      </c>
      <c r="M61" s="350">
        <v>0</v>
      </c>
      <c r="N61" s="350">
        <v>0</v>
      </c>
      <c r="O61" s="350">
        <v>0</v>
      </c>
      <c r="P61" s="350">
        <v>1</v>
      </c>
      <c r="Q61" s="350">
        <v>0</v>
      </c>
      <c r="R61" s="350">
        <v>0</v>
      </c>
      <c r="S61" s="350">
        <v>0</v>
      </c>
      <c r="T61" s="350">
        <v>3</v>
      </c>
      <c r="U61" s="350">
        <v>0</v>
      </c>
      <c r="V61" s="350">
        <v>4</v>
      </c>
      <c r="W61" s="350">
        <v>1</v>
      </c>
      <c r="X61" s="350">
        <v>0</v>
      </c>
      <c r="Y61" s="350">
        <v>0</v>
      </c>
      <c r="Z61" s="350">
        <v>0</v>
      </c>
      <c r="AA61" s="350">
        <v>1</v>
      </c>
      <c r="AB61" s="350">
        <v>4</v>
      </c>
      <c r="AC61" s="350">
        <v>0</v>
      </c>
      <c r="AD61" s="350">
        <v>7</v>
      </c>
      <c r="AE61" s="350">
        <v>1</v>
      </c>
      <c r="AF61" s="350">
        <v>0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6</v>
      </c>
      <c r="AN61" s="350">
        <v>0</v>
      </c>
      <c r="AO61" s="350">
        <v>1</v>
      </c>
      <c r="AP61" s="350">
        <v>1</v>
      </c>
      <c r="AQ61" s="350">
        <v>3</v>
      </c>
      <c r="AR61" s="350">
        <v>0</v>
      </c>
      <c r="AS61" s="350">
        <v>0</v>
      </c>
      <c r="AT61" s="350">
        <v>0</v>
      </c>
      <c r="AV61" s="351">
        <f t="shared" si="7"/>
        <v>0</v>
      </c>
      <c r="AW61" s="351">
        <f t="shared" si="8"/>
        <v>0</v>
      </c>
      <c r="AX61" s="351">
        <f t="shared" si="9"/>
        <v>0</v>
      </c>
      <c r="AY61" s="351">
        <f t="shared" si="10"/>
        <v>8</v>
      </c>
      <c r="AZ61" s="351">
        <f t="shared" si="11"/>
        <v>5</v>
      </c>
      <c r="BA61" s="351">
        <f t="shared" si="12"/>
        <v>8</v>
      </c>
      <c r="BB61" s="351">
        <f t="shared" si="13"/>
        <v>8</v>
      </c>
      <c r="BC61" s="351">
        <f t="shared" si="14"/>
        <v>8</v>
      </c>
      <c r="BD61" s="351">
        <f t="shared" si="15"/>
        <v>3</v>
      </c>
      <c r="BE61" s="45">
        <f t="shared" si="16"/>
        <v>40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+Sep!C62</f>
        <v>NUTRICIÓN</v>
      </c>
      <c r="D62" s="350">
        <v>0</v>
      </c>
      <c r="E62" s="350">
        <v>0</v>
      </c>
      <c r="F62" s="350">
        <v>0</v>
      </c>
      <c r="G62" s="350">
        <v>21</v>
      </c>
      <c r="H62" s="350">
        <v>1</v>
      </c>
      <c r="I62" s="350">
        <v>0</v>
      </c>
      <c r="J62" s="350">
        <v>0</v>
      </c>
      <c r="K62" s="350">
        <v>1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0</v>
      </c>
      <c r="R62" s="350">
        <v>0</v>
      </c>
      <c r="S62" s="350">
        <v>0</v>
      </c>
      <c r="T62" s="350">
        <v>3</v>
      </c>
      <c r="U62" s="350">
        <v>0</v>
      </c>
      <c r="V62" s="350">
        <v>3</v>
      </c>
      <c r="W62" s="350">
        <v>0</v>
      </c>
      <c r="X62" s="350">
        <v>0</v>
      </c>
      <c r="Y62" s="350">
        <v>0</v>
      </c>
      <c r="Z62" s="350">
        <v>0</v>
      </c>
      <c r="AA62" s="350">
        <v>1</v>
      </c>
      <c r="AB62" s="350">
        <v>4</v>
      </c>
      <c r="AC62" s="350">
        <v>0</v>
      </c>
      <c r="AD62" s="350">
        <v>7</v>
      </c>
      <c r="AE62" s="350">
        <v>1</v>
      </c>
      <c r="AF62" s="350">
        <v>0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6</v>
      </c>
      <c r="AN62" s="350">
        <v>0</v>
      </c>
      <c r="AO62" s="350">
        <v>1</v>
      </c>
      <c r="AP62" s="350">
        <v>1</v>
      </c>
      <c r="AQ62" s="350">
        <v>3</v>
      </c>
      <c r="AR62" s="350">
        <v>0</v>
      </c>
      <c r="AS62" s="350">
        <v>0</v>
      </c>
      <c r="AT62" s="350">
        <v>0</v>
      </c>
      <c r="AV62" s="351">
        <f t="shared" si="7"/>
        <v>0</v>
      </c>
      <c r="AW62" s="351">
        <f t="shared" si="8"/>
        <v>0</v>
      </c>
      <c r="AX62" s="351">
        <f t="shared" si="9"/>
        <v>0</v>
      </c>
      <c r="AY62" s="351">
        <f t="shared" si="10"/>
        <v>6</v>
      </c>
      <c r="AZ62" s="351">
        <f t="shared" si="11"/>
        <v>5</v>
      </c>
      <c r="BA62" s="351">
        <f t="shared" si="12"/>
        <v>8</v>
      </c>
      <c r="BB62" s="351">
        <f t="shared" si="13"/>
        <v>8</v>
      </c>
      <c r="BC62" s="351">
        <f t="shared" si="14"/>
        <v>8</v>
      </c>
      <c r="BD62" s="351">
        <f t="shared" si="15"/>
        <v>3</v>
      </c>
      <c r="BE62" s="45">
        <f t="shared" si="16"/>
        <v>38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26</v>
      </c>
      <c r="H63" s="350">
        <v>1</v>
      </c>
      <c r="I63" s="350">
        <v>1</v>
      </c>
      <c r="J63" s="350">
        <v>1</v>
      </c>
      <c r="K63" s="350">
        <v>0</v>
      </c>
      <c r="L63" s="350">
        <v>2</v>
      </c>
      <c r="M63" s="350">
        <v>2</v>
      </c>
      <c r="N63" s="350">
        <v>2</v>
      </c>
      <c r="O63" s="350">
        <v>4</v>
      </c>
      <c r="P63" s="350">
        <v>17</v>
      </c>
      <c r="Q63" s="350">
        <v>3</v>
      </c>
      <c r="R63" s="350">
        <v>0</v>
      </c>
      <c r="S63" s="350">
        <v>2</v>
      </c>
      <c r="T63" s="350">
        <v>5</v>
      </c>
      <c r="U63" s="350">
        <v>1</v>
      </c>
      <c r="V63" s="350">
        <v>1</v>
      </c>
      <c r="W63" s="350">
        <v>3</v>
      </c>
      <c r="X63" s="350">
        <v>3</v>
      </c>
      <c r="Y63" s="350">
        <v>22</v>
      </c>
      <c r="Z63" s="350">
        <v>0</v>
      </c>
      <c r="AA63" s="350">
        <v>3</v>
      </c>
      <c r="AB63" s="350">
        <v>3</v>
      </c>
      <c r="AC63" s="350">
        <v>0</v>
      </c>
      <c r="AD63" s="350">
        <v>5</v>
      </c>
      <c r="AE63" s="350">
        <v>2</v>
      </c>
      <c r="AF63" s="350">
        <v>0</v>
      </c>
      <c r="AG63" s="350">
        <v>2</v>
      </c>
      <c r="AH63" s="350">
        <v>3</v>
      </c>
      <c r="AI63" s="350">
        <v>0</v>
      </c>
      <c r="AJ63" s="350">
        <v>10</v>
      </c>
      <c r="AK63" s="350">
        <v>4</v>
      </c>
      <c r="AL63" s="350">
        <v>2</v>
      </c>
      <c r="AM63" s="350">
        <v>4</v>
      </c>
      <c r="AN63" s="350">
        <v>1</v>
      </c>
      <c r="AO63" s="350">
        <v>0</v>
      </c>
      <c r="AP63" s="350">
        <v>0</v>
      </c>
      <c r="AQ63" s="350">
        <v>10</v>
      </c>
      <c r="AR63" s="350">
        <v>1</v>
      </c>
      <c r="AS63" s="350">
        <v>1</v>
      </c>
      <c r="AT63" s="350">
        <v>0</v>
      </c>
      <c r="AV63" s="351">
        <f t="shared" si="7"/>
        <v>0</v>
      </c>
      <c r="AW63" s="351">
        <f t="shared" si="8"/>
        <v>0</v>
      </c>
      <c r="AX63" s="351">
        <f t="shared" si="9"/>
        <v>5</v>
      </c>
      <c r="AY63" s="351">
        <f t="shared" si="10"/>
        <v>10</v>
      </c>
      <c r="AZ63" s="351">
        <f t="shared" si="11"/>
        <v>31</v>
      </c>
      <c r="BA63" s="351">
        <f t="shared" si="12"/>
        <v>12</v>
      </c>
      <c r="BB63" s="351">
        <f t="shared" si="13"/>
        <v>12</v>
      </c>
      <c r="BC63" s="351">
        <f t="shared" si="14"/>
        <v>5</v>
      </c>
      <c r="BD63" s="351">
        <f t="shared" si="15"/>
        <v>12</v>
      </c>
      <c r="BE63" s="45">
        <f t="shared" si="16"/>
        <v>87</v>
      </c>
    </row>
    <row r="64" spans="1:57" x14ac:dyDescent="0.25">
      <c r="A64" s="340">
        <f>METAS!A62</f>
        <v>59</v>
      </c>
      <c r="B64" s="348">
        <f>METAS!B62</f>
        <v>0</v>
      </c>
      <c r="C64" s="349">
        <f>+Sep!C64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7"/>
        <v>0</v>
      </c>
      <c r="AW64" s="351">
        <f t="shared" si="8"/>
        <v>0</v>
      </c>
      <c r="AX64" s="351">
        <f t="shared" si="9"/>
        <v>0</v>
      </c>
      <c r="AY64" s="351">
        <f t="shared" si="10"/>
        <v>0</v>
      </c>
      <c r="AZ64" s="351">
        <f t="shared" si="11"/>
        <v>0</v>
      </c>
      <c r="BA64" s="351">
        <f t="shared" si="12"/>
        <v>0</v>
      </c>
      <c r="BB64" s="351">
        <f t="shared" si="13"/>
        <v>0</v>
      </c>
      <c r="BC64" s="351">
        <f t="shared" si="14"/>
        <v>0</v>
      </c>
      <c r="BD64" s="351">
        <f t="shared" si="15"/>
        <v>0</v>
      </c>
      <c r="BE64" s="45">
        <f t="shared" si="16"/>
        <v>0</v>
      </c>
    </row>
  </sheetData>
  <sheetProtection selectLockedCells="1"/>
  <conditionalFormatting sqref="A3:AT3">
    <cfRule type="expression" dxfId="3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625</v>
      </c>
      <c r="C2" t="s">
        <v>627</v>
      </c>
      <c r="D2" t="s">
        <v>628</v>
      </c>
      <c r="E2" t="s">
        <v>629</v>
      </c>
      <c r="F2" t="s">
        <v>630</v>
      </c>
      <c r="G2" t="s">
        <v>631</v>
      </c>
      <c r="H2" t="s">
        <v>632</v>
      </c>
      <c r="I2" t="s">
        <v>633</v>
      </c>
      <c r="J2" t="s">
        <v>634</v>
      </c>
      <c r="K2" t="s">
        <v>635</v>
      </c>
      <c r="L2" t="s">
        <v>636</v>
      </c>
      <c r="M2" t="s">
        <v>637</v>
      </c>
      <c r="N2" t="s">
        <v>638</v>
      </c>
      <c r="O2" t="s">
        <v>639</v>
      </c>
      <c r="P2" t="s">
        <v>640</v>
      </c>
      <c r="Q2" t="s">
        <v>641</v>
      </c>
      <c r="R2" t="s">
        <v>642</v>
      </c>
      <c r="S2" t="s">
        <v>643</v>
      </c>
      <c r="T2" t="s">
        <v>644</v>
      </c>
      <c r="U2" t="s">
        <v>645</v>
      </c>
      <c r="V2" t="s">
        <v>646</v>
      </c>
      <c r="W2" t="s">
        <v>647</v>
      </c>
      <c r="X2" t="s">
        <v>648</v>
      </c>
      <c r="Y2" t="s">
        <v>649</v>
      </c>
      <c r="Z2" t="s">
        <v>650</v>
      </c>
      <c r="AA2" t="s">
        <v>651</v>
      </c>
      <c r="AB2" t="s">
        <v>652</v>
      </c>
      <c r="AC2" t="s">
        <v>653</v>
      </c>
      <c r="AD2" t="s">
        <v>654</v>
      </c>
      <c r="AE2" t="s">
        <v>655</v>
      </c>
    </row>
    <row r="3" spans="2:31" x14ac:dyDescent="0.25">
      <c r="B3">
        <v>0</v>
      </c>
      <c r="C3">
        <v>6733</v>
      </c>
      <c r="D3" t="s">
        <v>656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88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91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92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93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94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95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97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98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99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89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66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100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101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61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102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103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104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63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62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105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106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107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108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60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109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110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111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112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64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113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114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59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115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116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117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70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118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119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120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I64"/>
  <sheetViews>
    <sheetView showGridLines="0" zoomScale="80" zoomScaleNormal="80" workbookViewId="0">
      <pane xSplit="3" ySplit="3" topLeftCell="D4" activePane="bottomRight" state="frozen"/>
      <selection activeCell="BE12" sqref="BE12"/>
      <selection pane="topRight" activeCell="BE12" sqref="BE12"/>
      <selection pane="bottomLeft" activeCell="BE12" sqref="BE12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1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+Oct!C4</f>
        <v>DIT</v>
      </c>
      <c r="D4" s="344">
        <v>3</v>
      </c>
      <c r="E4" s="344">
        <v>0</v>
      </c>
      <c r="F4" s="344">
        <v>0</v>
      </c>
      <c r="G4" s="344">
        <v>1</v>
      </c>
      <c r="H4" s="344">
        <v>0</v>
      </c>
      <c r="I4" s="344">
        <v>0</v>
      </c>
      <c r="J4" s="344">
        <v>0</v>
      </c>
      <c r="K4" s="344">
        <v>0</v>
      </c>
      <c r="L4" s="344">
        <v>0</v>
      </c>
      <c r="M4" s="344">
        <v>0</v>
      </c>
      <c r="N4" s="344">
        <v>0</v>
      </c>
      <c r="O4" s="344">
        <v>0</v>
      </c>
      <c r="P4" s="344">
        <v>1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0</v>
      </c>
      <c r="Y4" s="344">
        <v>2</v>
      </c>
      <c r="Z4" s="344">
        <v>0</v>
      </c>
      <c r="AA4" s="344">
        <v>0</v>
      </c>
      <c r="AB4" s="344">
        <v>0</v>
      </c>
      <c r="AC4" s="344">
        <v>0</v>
      </c>
      <c r="AD4" s="344">
        <v>1</v>
      </c>
      <c r="AE4" s="344">
        <v>0</v>
      </c>
      <c r="AF4" s="344">
        <v>0</v>
      </c>
      <c r="AG4" s="344">
        <v>0</v>
      </c>
      <c r="AH4" s="344">
        <v>0</v>
      </c>
      <c r="AI4" s="344">
        <v>0</v>
      </c>
      <c r="AJ4" s="344">
        <v>0</v>
      </c>
      <c r="AK4" s="344">
        <v>0</v>
      </c>
      <c r="AL4" s="344">
        <v>0</v>
      </c>
      <c r="AM4" s="344">
        <v>0</v>
      </c>
      <c r="AN4" s="344">
        <v>0</v>
      </c>
      <c r="AO4" s="344">
        <v>0</v>
      </c>
      <c r="AP4" s="344">
        <v>0</v>
      </c>
      <c r="AQ4" s="344">
        <v>0</v>
      </c>
      <c r="AR4" s="344">
        <v>0</v>
      </c>
      <c r="AS4" s="344">
        <v>0</v>
      </c>
      <c r="AT4" s="344">
        <v>1</v>
      </c>
      <c r="AV4" s="29">
        <f t="shared" ref="AV4" si="0">SUM(D4)</f>
        <v>3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2</v>
      </c>
      <c r="BA4" s="29">
        <f t="shared" ref="BA4" si="4">+SUM(AD4:AH4)</f>
        <v>1</v>
      </c>
      <c r="BB4" s="29">
        <f>+SUM(AD4:AI4)</f>
        <v>1</v>
      </c>
      <c r="BC4" s="29">
        <f t="shared" ref="BC4" si="5">+SUM(AM4:AP4)</f>
        <v>0</v>
      </c>
      <c r="BD4" s="29">
        <f t="shared" ref="BD4" si="6">+SUM(AQ4:AT4)</f>
        <v>1</v>
      </c>
      <c r="BE4" s="45">
        <f>SUM(AV4:BD4)</f>
        <v>8</v>
      </c>
      <c r="BF4" s="379">
        <f>SUM(AV4:BE4)</f>
        <v>16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+Oct!C5</f>
        <v>DIT</v>
      </c>
      <c r="D5" s="344">
        <v>1</v>
      </c>
      <c r="E5" s="344">
        <v>0</v>
      </c>
      <c r="F5" s="344">
        <v>0</v>
      </c>
      <c r="G5" s="344">
        <v>1</v>
      </c>
      <c r="H5" s="344">
        <v>0</v>
      </c>
      <c r="I5" s="344">
        <v>0</v>
      </c>
      <c r="J5" s="344">
        <v>0</v>
      </c>
      <c r="K5" s="344">
        <v>0</v>
      </c>
      <c r="L5" s="344">
        <v>0</v>
      </c>
      <c r="M5" s="344">
        <v>0</v>
      </c>
      <c r="N5" s="344">
        <v>0</v>
      </c>
      <c r="O5" s="344">
        <v>0</v>
      </c>
      <c r="P5" s="344">
        <v>1</v>
      </c>
      <c r="Q5" s="344">
        <v>0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0</v>
      </c>
      <c r="Y5" s="344">
        <v>0</v>
      </c>
      <c r="Z5" s="344">
        <v>0</v>
      </c>
      <c r="AA5" s="344">
        <v>0</v>
      </c>
      <c r="AB5" s="344">
        <v>0</v>
      </c>
      <c r="AC5" s="344">
        <v>0</v>
      </c>
      <c r="AD5" s="344">
        <v>1</v>
      </c>
      <c r="AE5" s="344">
        <v>0</v>
      </c>
      <c r="AF5" s="344">
        <v>0</v>
      </c>
      <c r="AG5" s="344">
        <v>0</v>
      </c>
      <c r="AH5" s="344">
        <v>0</v>
      </c>
      <c r="AI5" s="344">
        <v>0</v>
      </c>
      <c r="AJ5" s="344">
        <v>0</v>
      </c>
      <c r="AK5" s="344">
        <v>0</v>
      </c>
      <c r="AL5" s="344">
        <v>0</v>
      </c>
      <c r="AM5" s="344">
        <v>0</v>
      </c>
      <c r="AN5" s="344">
        <v>0</v>
      </c>
      <c r="AO5" s="344">
        <v>0</v>
      </c>
      <c r="AP5" s="344">
        <v>0</v>
      </c>
      <c r="AQ5" s="344">
        <v>0</v>
      </c>
      <c r="AR5" s="344">
        <v>0</v>
      </c>
      <c r="AS5" s="344">
        <v>1</v>
      </c>
      <c r="AT5" s="344">
        <v>0</v>
      </c>
      <c r="AV5" s="29">
        <f t="shared" ref="AV5:AV64" si="7">SUM(D5)</f>
        <v>1</v>
      </c>
      <c r="AW5" s="29">
        <f t="shared" ref="AW5:AW64" si="8">+E5+F5</f>
        <v>0</v>
      </c>
      <c r="AX5" s="29">
        <f t="shared" ref="AX5:AX64" si="9">+SUM(Q5:S5)</f>
        <v>0</v>
      </c>
      <c r="AY5" s="29">
        <f t="shared" ref="AY5:AY64" si="10">+SUM(T5:W5)</f>
        <v>0</v>
      </c>
      <c r="AZ5" s="29">
        <f t="shared" ref="AZ5:AZ64" si="11">+SUM(X5:AC5)</f>
        <v>0</v>
      </c>
      <c r="BA5" s="29">
        <f t="shared" ref="BA5:BA64" si="12">+SUM(AD5:AH5)</f>
        <v>1</v>
      </c>
      <c r="BB5" s="29">
        <f t="shared" ref="BB5:BB64" si="13">+SUM(AD5:AI5)</f>
        <v>1</v>
      </c>
      <c r="BC5" s="29">
        <f t="shared" ref="BC5:BC64" si="14">+SUM(AM5:AP5)</f>
        <v>0</v>
      </c>
      <c r="BD5" s="29">
        <f t="shared" ref="BD5:BD64" si="15">+SUM(AQ5:AT5)</f>
        <v>1</v>
      </c>
      <c r="BE5" s="45">
        <f t="shared" ref="BE5:BE64" si="16">SUM(AV5:BD5)</f>
        <v>4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+Oct!C6</f>
        <v>DIT</v>
      </c>
      <c r="D6" s="344">
        <v>0</v>
      </c>
      <c r="E6" s="344">
        <v>0</v>
      </c>
      <c r="F6" s="344">
        <v>0</v>
      </c>
      <c r="G6" s="344">
        <v>23</v>
      </c>
      <c r="H6" s="344">
        <v>1</v>
      </c>
      <c r="I6" s="344">
        <v>0</v>
      </c>
      <c r="J6" s="344">
        <v>1</v>
      </c>
      <c r="K6" s="344">
        <v>3</v>
      </c>
      <c r="L6" s="344">
        <v>0</v>
      </c>
      <c r="M6" s="344">
        <v>4</v>
      </c>
      <c r="N6" s="344">
        <v>2</v>
      </c>
      <c r="O6" s="344">
        <v>2</v>
      </c>
      <c r="P6" s="344">
        <v>9</v>
      </c>
      <c r="Q6" s="344">
        <v>2</v>
      </c>
      <c r="R6" s="344">
        <v>0</v>
      </c>
      <c r="S6" s="344">
        <v>0</v>
      </c>
      <c r="T6" s="344">
        <v>2</v>
      </c>
      <c r="U6" s="344">
        <v>1</v>
      </c>
      <c r="V6" s="344">
        <v>1</v>
      </c>
      <c r="W6" s="344">
        <v>0</v>
      </c>
      <c r="X6" s="344">
        <v>3</v>
      </c>
      <c r="Y6" s="344">
        <v>18</v>
      </c>
      <c r="Z6" s="344">
        <v>2</v>
      </c>
      <c r="AA6" s="344">
        <v>1</v>
      </c>
      <c r="AB6" s="344">
        <v>1</v>
      </c>
      <c r="AC6" s="344">
        <v>0</v>
      </c>
      <c r="AD6" s="344">
        <v>4</v>
      </c>
      <c r="AE6" s="344">
        <v>1</v>
      </c>
      <c r="AF6" s="344">
        <v>1</v>
      </c>
      <c r="AG6" s="344">
        <v>1</v>
      </c>
      <c r="AH6" s="344">
        <v>2</v>
      </c>
      <c r="AI6" s="344">
        <v>1</v>
      </c>
      <c r="AJ6" s="344">
        <v>3</v>
      </c>
      <c r="AK6" s="344">
        <v>1</v>
      </c>
      <c r="AL6" s="344">
        <v>0</v>
      </c>
      <c r="AM6" s="344">
        <v>0</v>
      </c>
      <c r="AN6" s="344">
        <v>0</v>
      </c>
      <c r="AO6" s="344">
        <v>0</v>
      </c>
      <c r="AP6" s="344">
        <v>0</v>
      </c>
      <c r="AQ6" s="344">
        <v>2</v>
      </c>
      <c r="AR6" s="344">
        <v>0</v>
      </c>
      <c r="AS6" s="344">
        <v>0</v>
      </c>
      <c r="AT6" s="344">
        <v>1</v>
      </c>
      <c r="AV6" s="29">
        <f t="shared" si="7"/>
        <v>0</v>
      </c>
      <c r="AW6" s="29">
        <f t="shared" si="8"/>
        <v>0</v>
      </c>
      <c r="AX6" s="29">
        <f t="shared" si="9"/>
        <v>2</v>
      </c>
      <c r="AY6" s="29">
        <f t="shared" si="10"/>
        <v>4</v>
      </c>
      <c r="AZ6" s="29">
        <f t="shared" si="11"/>
        <v>25</v>
      </c>
      <c r="BA6" s="29">
        <f t="shared" si="12"/>
        <v>9</v>
      </c>
      <c r="BB6" s="29">
        <f t="shared" si="13"/>
        <v>10</v>
      </c>
      <c r="BC6" s="29">
        <f t="shared" si="14"/>
        <v>0</v>
      </c>
      <c r="BD6" s="29">
        <f t="shared" si="15"/>
        <v>3</v>
      </c>
      <c r="BE6" s="45">
        <f t="shared" si="16"/>
        <v>53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+Oct!C7</f>
        <v>DIT</v>
      </c>
      <c r="D7" s="344">
        <v>0</v>
      </c>
      <c r="E7" s="344">
        <v>0</v>
      </c>
      <c r="F7" s="344">
        <v>0</v>
      </c>
      <c r="G7" s="344">
        <v>21</v>
      </c>
      <c r="H7" s="344">
        <v>1</v>
      </c>
      <c r="I7" s="344">
        <v>0</v>
      </c>
      <c r="J7" s="344">
        <v>0</v>
      </c>
      <c r="K7" s="344">
        <v>1</v>
      </c>
      <c r="L7" s="344">
        <v>0</v>
      </c>
      <c r="M7" s="344">
        <v>2</v>
      </c>
      <c r="N7" s="344">
        <v>1</v>
      </c>
      <c r="O7" s="344">
        <v>2</v>
      </c>
      <c r="P7" s="344">
        <v>11</v>
      </c>
      <c r="Q7" s="344">
        <v>2</v>
      </c>
      <c r="R7" s="344">
        <v>0</v>
      </c>
      <c r="S7" s="344">
        <v>3</v>
      </c>
      <c r="T7" s="344">
        <v>3</v>
      </c>
      <c r="U7" s="344">
        <v>1</v>
      </c>
      <c r="V7" s="344">
        <v>1</v>
      </c>
      <c r="W7" s="344">
        <v>3</v>
      </c>
      <c r="X7" s="344">
        <v>2</v>
      </c>
      <c r="Y7" s="344">
        <v>10</v>
      </c>
      <c r="Z7" s="344">
        <v>1</v>
      </c>
      <c r="AA7" s="344">
        <v>0</v>
      </c>
      <c r="AB7" s="344">
        <v>1</v>
      </c>
      <c r="AC7" s="344">
        <v>1</v>
      </c>
      <c r="AD7" s="344">
        <v>7</v>
      </c>
      <c r="AE7" s="344">
        <v>1</v>
      </c>
      <c r="AF7" s="344">
        <v>2</v>
      </c>
      <c r="AG7" s="344">
        <v>1</v>
      </c>
      <c r="AH7" s="344">
        <v>0</v>
      </c>
      <c r="AI7" s="344">
        <v>0</v>
      </c>
      <c r="AJ7" s="344">
        <v>3</v>
      </c>
      <c r="AK7" s="344">
        <v>0</v>
      </c>
      <c r="AL7" s="344">
        <v>2</v>
      </c>
      <c r="AM7" s="344">
        <v>4</v>
      </c>
      <c r="AN7" s="344">
        <v>1</v>
      </c>
      <c r="AO7" s="344">
        <v>1</v>
      </c>
      <c r="AP7" s="344">
        <v>0</v>
      </c>
      <c r="AQ7" s="344">
        <v>6</v>
      </c>
      <c r="AR7" s="344">
        <v>0</v>
      </c>
      <c r="AS7" s="344">
        <v>2</v>
      </c>
      <c r="AT7" s="344">
        <v>1</v>
      </c>
      <c r="AV7" s="29">
        <f t="shared" si="7"/>
        <v>0</v>
      </c>
      <c r="AW7" s="29">
        <f t="shared" si="8"/>
        <v>0</v>
      </c>
      <c r="AX7" s="29">
        <f t="shared" si="9"/>
        <v>5</v>
      </c>
      <c r="AY7" s="29">
        <f t="shared" si="10"/>
        <v>8</v>
      </c>
      <c r="AZ7" s="29">
        <f t="shared" si="11"/>
        <v>15</v>
      </c>
      <c r="BA7" s="29">
        <f t="shared" si="12"/>
        <v>11</v>
      </c>
      <c r="BB7" s="29">
        <f t="shared" si="13"/>
        <v>11</v>
      </c>
      <c r="BC7" s="29">
        <f t="shared" si="14"/>
        <v>6</v>
      </c>
      <c r="BD7" s="29">
        <f t="shared" si="15"/>
        <v>9</v>
      </c>
      <c r="BE7" s="45">
        <f t="shared" si="16"/>
        <v>65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+Oct!C8</f>
        <v>DIT</v>
      </c>
      <c r="D8" s="344">
        <v>0</v>
      </c>
      <c r="E8" s="344">
        <v>0</v>
      </c>
      <c r="F8" s="344">
        <v>0</v>
      </c>
      <c r="G8" s="344">
        <v>10</v>
      </c>
      <c r="H8" s="344">
        <v>1</v>
      </c>
      <c r="I8" s="344">
        <v>1</v>
      </c>
      <c r="J8" s="344">
        <v>3</v>
      </c>
      <c r="K8" s="344">
        <v>3</v>
      </c>
      <c r="L8" s="344">
        <v>1</v>
      </c>
      <c r="M8" s="344">
        <v>1</v>
      </c>
      <c r="N8" s="344">
        <v>0</v>
      </c>
      <c r="O8" s="344">
        <v>1</v>
      </c>
      <c r="P8" s="344">
        <v>10</v>
      </c>
      <c r="Q8" s="344">
        <v>2</v>
      </c>
      <c r="R8" s="344">
        <v>0</v>
      </c>
      <c r="S8" s="344">
        <v>2</v>
      </c>
      <c r="T8" s="344">
        <v>1</v>
      </c>
      <c r="U8" s="344">
        <v>0</v>
      </c>
      <c r="V8" s="344">
        <v>0</v>
      </c>
      <c r="W8" s="344">
        <v>0</v>
      </c>
      <c r="X8" s="344">
        <v>2</v>
      </c>
      <c r="Y8" s="344">
        <v>10</v>
      </c>
      <c r="Z8" s="344">
        <v>3</v>
      </c>
      <c r="AA8" s="344">
        <v>3</v>
      </c>
      <c r="AB8" s="344">
        <v>0</v>
      </c>
      <c r="AC8" s="344">
        <v>2</v>
      </c>
      <c r="AD8" s="344">
        <v>6</v>
      </c>
      <c r="AE8" s="344">
        <v>1</v>
      </c>
      <c r="AF8" s="344">
        <v>1</v>
      </c>
      <c r="AG8" s="344">
        <v>3</v>
      </c>
      <c r="AH8" s="344">
        <v>4</v>
      </c>
      <c r="AI8" s="344">
        <v>0</v>
      </c>
      <c r="AJ8" s="344">
        <v>3</v>
      </c>
      <c r="AK8" s="344">
        <v>2</v>
      </c>
      <c r="AL8" s="344">
        <v>0</v>
      </c>
      <c r="AM8" s="344">
        <v>4</v>
      </c>
      <c r="AN8" s="344">
        <v>0</v>
      </c>
      <c r="AO8" s="344">
        <v>1</v>
      </c>
      <c r="AP8" s="344">
        <v>0</v>
      </c>
      <c r="AQ8" s="344">
        <v>5</v>
      </c>
      <c r="AR8" s="344">
        <v>0</v>
      </c>
      <c r="AS8" s="344">
        <v>0</v>
      </c>
      <c r="AT8" s="344">
        <v>0</v>
      </c>
      <c r="AV8" s="29">
        <f t="shared" si="7"/>
        <v>0</v>
      </c>
      <c r="AW8" s="29">
        <f t="shared" si="8"/>
        <v>0</v>
      </c>
      <c r="AX8" s="29">
        <f t="shared" si="9"/>
        <v>4</v>
      </c>
      <c r="AY8" s="29">
        <f t="shared" si="10"/>
        <v>1</v>
      </c>
      <c r="AZ8" s="29">
        <f t="shared" si="11"/>
        <v>20</v>
      </c>
      <c r="BA8" s="29">
        <f t="shared" si="12"/>
        <v>15</v>
      </c>
      <c r="BB8" s="29">
        <f t="shared" si="13"/>
        <v>15</v>
      </c>
      <c r="BC8" s="29">
        <f t="shared" si="14"/>
        <v>5</v>
      </c>
      <c r="BD8" s="29">
        <f t="shared" si="15"/>
        <v>5</v>
      </c>
      <c r="BE8" s="45">
        <f t="shared" si="16"/>
        <v>65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+Oct!C9</f>
        <v>DIT</v>
      </c>
      <c r="D9" s="344">
        <v>0</v>
      </c>
      <c r="E9" s="344">
        <v>0</v>
      </c>
      <c r="F9" s="344">
        <v>0</v>
      </c>
      <c r="G9" s="344">
        <v>11</v>
      </c>
      <c r="H9" s="344">
        <v>2</v>
      </c>
      <c r="I9" s="344">
        <v>2</v>
      </c>
      <c r="J9" s="344">
        <v>2</v>
      </c>
      <c r="K9" s="344">
        <v>5</v>
      </c>
      <c r="L9" s="344">
        <v>0</v>
      </c>
      <c r="M9" s="344">
        <v>3</v>
      </c>
      <c r="N9" s="344">
        <v>0</v>
      </c>
      <c r="O9" s="344">
        <v>0</v>
      </c>
      <c r="P9" s="344">
        <v>2</v>
      </c>
      <c r="Q9" s="344">
        <v>5</v>
      </c>
      <c r="R9" s="344">
        <v>1</v>
      </c>
      <c r="S9" s="344">
        <v>3</v>
      </c>
      <c r="T9" s="344">
        <v>3</v>
      </c>
      <c r="U9" s="344">
        <v>2</v>
      </c>
      <c r="V9" s="344">
        <v>2</v>
      </c>
      <c r="W9" s="344">
        <v>3</v>
      </c>
      <c r="X9" s="344">
        <v>3</v>
      </c>
      <c r="Y9" s="344">
        <v>14</v>
      </c>
      <c r="Z9" s="344">
        <v>1</v>
      </c>
      <c r="AA9" s="344">
        <v>6</v>
      </c>
      <c r="AB9" s="344">
        <v>0</v>
      </c>
      <c r="AC9" s="344">
        <v>0</v>
      </c>
      <c r="AD9" s="344">
        <v>2</v>
      </c>
      <c r="AE9" s="344">
        <v>0</v>
      </c>
      <c r="AF9" s="344">
        <v>1</v>
      </c>
      <c r="AG9" s="344">
        <v>0</v>
      </c>
      <c r="AH9" s="344">
        <v>1</v>
      </c>
      <c r="AI9" s="344">
        <v>0</v>
      </c>
      <c r="AJ9" s="344">
        <v>1</v>
      </c>
      <c r="AK9" s="344">
        <v>0</v>
      </c>
      <c r="AL9" s="344">
        <v>1</v>
      </c>
      <c r="AM9" s="344">
        <v>6</v>
      </c>
      <c r="AN9" s="344">
        <v>0</v>
      </c>
      <c r="AO9" s="344">
        <v>0</v>
      </c>
      <c r="AP9" s="344">
        <v>0</v>
      </c>
      <c r="AQ9" s="344">
        <v>4</v>
      </c>
      <c r="AR9" s="344">
        <v>0</v>
      </c>
      <c r="AS9" s="344">
        <v>0</v>
      </c>
      <c r="AT9" s="344">
        <v>1</v>
      </c>
      <c r="AV9" s="29">
        <f t="shared" si="7"/>
        <v>0</v>
      </c>
      <c r="AW9" s="29">
        <f t="shared" si="8"/>
        <v>0</v>
      </c>
      <c r="AX9" s="29">
        <f t="shared" si="9"/>
        <v>9</v>
      </c>
      <c r="AY9" s="29">
        <f t="shared" si="10"/>
        <v>10</v>
      </c>
      <c r="AZ9" s="29">
        <f t="shared" si="11"/>
        <v>24</v>
      </c>
      <c r="BA9" s="29">
        <f t="shared" si="12"/>
        <v>4</v>
      </c>
      <c r="BB9" s="29">
        <f t="shared" si="13"/>
        <v>4</v>
      </c>
      <c r="BC9" s="29">
        <f t="shared" si="14"/>
        <v>6</v>
      </c>
      <c r="BD9" s="29">
        <f t="shared" si="15"/>
        <v>5</v>
      </c>
      <c r="BE9" s="45">
        <f t="shared" si="16"/>
        <v>62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+Oct!C10</f>
        <v>DIT</v>
      </c>
      <c r="D10" s="344">
        <v>0</v>
      </c>
      <c r="E10" s="344">
        <v>0</v>
      </c>
      <c r="F10" s="344">
        <v>0</v>
      </c>
      <c r="G10" s="344">
        <v>42</v>
      </c>
      <c r="H10" s="344">
        <v>4</v>
      </c>
      <c r="I10" s="344">
        <v>3</v>
      </c>
      <c r="J10" s="344">
        <v>5</v>
      </c>
      <c r="K10" s="344">
        <v>9</v>
      </c>
      <c r="L10" s="344">
        <v>1</v>
      </c>
      <c r="M10" s="344">
        <v>6</v>
      </c>
      <c r="N10" s="344">
        <v>1</v>
      </c>
      <c r="O10" s="344">
        <v>3</v>
      </c>
      <c r="P10" s="344">
        <v>23</v>
      </c>
      <c r="Q10" s="344">
        <v>9</v>
      </c>
      <c r="R10" s="344">
        <v>1</v>
      </c>
      <c r="S10" s="344">
        <v>8</v>
      </c>
      <c r="T10" s="344">
        <v>7</v>
      </c>
      <c r="U10" s="344">
        <v>3</v>
      </c>
      <c r="V10" s="344">
        <v>3</v>
      </c>
      <c r="W10" s="344">
        <v>6</v>
      </c>
      <c r="X10" s="344">
        <v>7</v>
      </c>
      <c r="Y10" s="344">
        <v>34</v>
      </c>
      <c r="Z10" s="344">
        <v>5</v>
      </c>
      <c r="AA10" s="344">
        <v>9</v>
      </c>
      <c r="AB10" s="344">
        <v>1</v>
      </c>
      <c r="AC10" s="344">
        <v>3</v>
      </c>
      <c r="AD10" s="344">
        <v>15</v>
      </c>
      <c r="AE10" s="344">
        <v>2</v>
      </c>
      <c r="AF10" s="344">
        <v>4</v>
      </c>
      <c r="AG10" s="344">
        <v>4</v>
      </c>
      <c r="AH10" s="344">
        <v>5</v>
      </c>
      <c r="AI10" s="344">
        <v>0</v>
      </c>
      <c r="AJ10" s="344">
        <v>7</v>
      </c>
      <c r="AK10" s="344">
        <v>2</v>
      </c>
      <c r="AL10" s="344">
        <v>3</v>
      </c>
      <c r="AM10" s="344">
        <v>14</v>
      </c>
      <c r="AN10" s="344">
        <v>1</v>
      </c>
      <c r="AO10" s="344">
        <v>2</v>
      </c>
      <c r="AP10" s="344">
        <v>0</v>
      </c>
      <c r="AQ10" s="344">
        <v>15</v>
      </c>
      <c r="AR10" s="344">
        <v>0</v>
      </c>
      <c r="AS10" s="344">
        <v>2</v>
      </c>
      <c r="AT10" s="344">
        <v>2</v>
      </c>
      <c r="AV10" s="29">
        <f t="shared" si="7"/>
        <v>0</v>
      </c>
      <c r="AW10" s="29">
        <f t="shared" si="8"/>
        <v>0</v>
      </c>
      <c r="AX10" s="29">
        <f t="shared" si="9"/>
        <v>18</v>
      </c>
      <c r="AY10" s="29">
        <f t="shared" si="10"/>
        <v>19</v>
      </c>
      <c r="AZ10" s="29">
        <f t="shared" si="11"/>
        <v>59</v>
      </c>
      <c r="BA10" s="29">
        <f t="shared" si="12"/>
        <v>30</v>
      </c>
      <c r="BB10" s="29">
        <f t="shared" si="13"/>
        <v>30</v>
      </c>
      <c r="BC10" s="29">
        <f t="shared" si="14"/>
        <v>17</v>
      </c>
      <c r="BD10" s="29">
        <f t="shared" si="15"/>
        <v>19</v>
      </c>
      <c r="BE10" s="45">
        <f t="shared" si="16"/>
        <v>192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+Oct!C11</f>
        <v>DIT</v>
      </c>
      <c r="D11" s="344">
        <v>0</v>
      </c>
      <c r="E11" s="344">
        <v>0</v>
      </c>
      <c r="F11" s="344">
        <v>0</v>
      </c>
      <c r="G11" s="344">
        <v>35</v>
      </c>
      <c r="H11" s="344">
        <v>0</v>
      </c>
      <c r="I11" s="344">
        <v>0</v>
      </c>
      <c r="J11" s="344">
        <v>0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9</v>
      </c>
      <c r="Q11" s="344">
        <v>1</v>
      </c>
      <c r="R11" s="344">
        <v>0</v>
      </c>
      <c r="S11" s="344">
        <v>2</v>
      </c>
      <c r="T11" s="344">
        <v>3</v>
      </c>
      <c r="U11" s="344">
        <v>0</v>
      </c>
      <c r="V11" s="344">
        <v>1</v>
      </c>
      <c r="W11" s="344">
        <v>0</v>
      </c>
      <c r="X11" s="344">
        <v>2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1</v>
      </c>
      <c r="AG11" s="344">
        <v>0</v>
      </c>
      <c r="AH11" s="344">
        <v>0</v>
      </c>
      <c r="AI11" s="344">
        <v>0</v>
      </c>
      <c r="AJ11" s="344">
        <v>4</v>
      </c>
      <c r="AK11" s="344">
        <v>0</v>
      </c>
      <c r="AL11" s="344">
        <v>0</v>
      </c>
      <c r="AM11" s="344">
        <v>3</v>
      </c>
      <c r="AN11" s="344">
        <v>0</v>
      </c>
      <c r="AO11" s="344">
        <v>2</v>
      </c>
      <c r="AP11" s="344">
        <v>0</v>
      </c>
      <c r="AQ11" s="344">
        <v>3</v>
      </c>
      <c r="AR11" s="344">
        <v>0</v>
      </c>
      <c r="AS11" s="344">
        <v>0</v>
      </c>
      <c r="AT11" s="344">
        <v>1</v>
      </c>
      <c r="AV11" s="29">
        <f t="shared" si="7"/>
        <v>0</v>
      </c>
      <c r="AW11" s="29">
        <f t="shared" si="8"/>
        <v>0</v>
      </c>
      <c r="AX11" s="29">
        <f t="shared" si="9"/>
        <v>3</v>
      </c>
      <c r="AY11" s="29">
        <f t="shared" si="10"/>
        <v>4</v>
      </c>
      <c r="AZ11" s="29">
        <f t="shared" si="11"/>
        <v>2</v>
      </c>
      <c r="BA11" s="29">
        <f t="shared" si="12"/>
        <v>1</v>
      </c>
      <c r="BB11" s="29">
        <f t="shared" si="13"/>
        <v>1</v>
      </c>
      <c r="BC11" s="29">
        <f t="shared" si="14"/>
        <v>5</v>
      </c>
      <c r="BD11" s="29">
        <f t="shared" si="15"/>
        <v>4</v>
      </c>
      <c r="BE11" s="45">
        <f>SUM(AV11:BD11)</f>
        <v>20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+Oct!C12</f>
        <v>DIT</v>
      </c>
      <c r="D12" s="344">
        <v>0</v>
      </c>
      <c r="E12" s="344">
        <v>0</v>
      </c>
      <c r="F12" s="344">
        <v>0</v>
      </c>
      <c r="G12" s="344">
        <v>24</v>
      </c>
      <c r="H12" s="344">
        <v>0</v>
      </c>
      <c r="I12" s="344">
        <v>0</v>
      </c>
      <c r="J12" s="344">
        <v>0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11</v>
      </c>
      <c r="Q12" s="344">
        <v>6</v>
      </c>
      <c r="R12" s="344">
        <v>1</v>
      </c>
      <c r="S12" s="344">
        <v>2</v>
      </c>
      <c r="T12" s="344">
        <v>0</v>
      </c>
      <c r="U12" s="344">
        <v>0</v>
      </c>
      <c r="V12" s="344">
        <v>0</v>
      </c>
      <c r="W12" s="344">
        <v>0</v>
      </c>
      <c r="X12" s="344">
        <v>6</v>
      </c>
      <c r="Y12" s="344">
        <v>11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0</v>
      </c>
      <c r="AI12" s="344">
        <v>0</v>
      </c>
      <c r="AJ12" s="344">
        <v>6</v>
      </c>
      <c r="AK12" s="344">
        <v>0</v>
      </c>
      <c r="AL12" s="344">
        <v>0</v>
      </c>
      <c r="AM12" s="344">
        <v>7</v>
      </c>
      <c r="AN12" s="344">
        <v>0</v>
      </c>
      <c r="AO12" s="344">
        <v>0</v>
      </c>
      <c r="AP12" s="344">
        <v>0</v>
      </c>
      <c r="AQ12" s="344">
        <v>6</v>
      </c>
      <c r="AR12" s="344">
        <v>1</v>
      </c>
      <c r="AS12" s="344">
        <v>0</v>
      </c>
      <c r="AT12" s="344">
        <v>0</v>
      </c>
      <c r="AV12" s="29">
        <f t="shared" si="7"/>
        <v>0</v>
      </c>
      <c r="AW12" s="29">
        <f t="shared" si="8"/>
        <v>0</v>
      </c>
      <c r="AX12" s="29">
        <f t="shared" si="9"/>
        <v>9</v>
      </c>
      <c r="AY12" s="29">
        <f t="shared" si="10"/>
        <v>0</v>
      </c>
      <c r="AZ12" s="29">
        <f t="shared" si="11"/>
        <v>17</v>
      </c>
      <c r="BA12" s="29">
        <f t="shared" si="12"/>
        <v>0</v>
      </c>
      <c r="BB12" s="29">
        <f t="shared" si="13"/>
        <v>0</v>
      </c>
      <c r="BC12" s="29">
        <f t="shared" si="14"/>
        <v>7</v>
      </c>
      <c r="BD12" s="29">
        <f t="shared" si="15"/>
        <v>7</v>
      </c>
      <c r="BE12" s="45">
        <f t="shared" si="16"/>
        <v>40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+Oct!C13</f>
        <v>DIT</v>
      </c>
      <c r="D13" s="344">
        <v>0</v>
      </c>
      <c r="E13" s="344">
        <v>0</v>
      </c>
      <c r="F13" s="344">
        <v>0</v>
      </c>
      <c r="G13" s="344">
        <v>59</v>
      </c>
      <c r="H13" s="344">
        <v>0</v>
      </c>
      <c r="I13" s="344">
        <v>0</v>
      </c>
      <c r="J13" s="344">
        <v>0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20</v>
      </c>
      <c r="Q13" s="344">
        <v>7</v>
      </c>
      <c r="R13" s="344">
        <v>1</v>
      </c>
      <c r="S13" s="344">
        <v>4</v>
      </c>
      <c r="T13" s="344">
        <v>3</v>
      </c>
      <c r="U13" s="344">
        <v>0</v>
      </c>
      <c r="V13" s="344">
        <v>1</v>
      </c>
      <c r="W13" s="344">
        <v>0</v>
      </c>
      <c r="X13" s="344">
        <v>8</v>
      </c>
      <c r="Y13" s="344">
        <v>11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1</v>
      </c>
      <c r="AG13" s="344">
        <v>0</v>
      </c>
      <c r="AH13" s="344">
        <v>0</v>
      </c>
      <c r="AI13" s="344">
        <v>0</v>
      </c>
      <c r="AJ13" s="344">
        <v>10</v>
      </c>
      <c r="AK13" s="344">
        <v>0</v>
      </c>
      <c r="AL13" s="344">
        <v>0</v>
      </c>
      <c r="AM13" s="344">
        <v>10</v>
      </c>
      <c r="AN13" s="344">
        <v>0</v>
      </c>
      <c r="AO13" s="344">
        <v>2</v>
      </c>
      <c r="AP13" s="344">
        <v>0</v>
      </c>
      <c r="AQ13" s="344">
        <v>9</v>
      </c>
      <c r="AR13" s="344">
        <v>1</v>
      </c>
      <c r="AS13" s="344">
        <v>0</v>
      </c>
      <c r="AT13" s="344">
        <v>1</v>
      </c>
      <c r="AV13" s="29">
        <f t="shared" si="7"/>
        <v>0</v>
      </c>
      <c r="AW13" s="29">
        <f t="shared" si="8"/>
        <v>0</v>
      </c>
      <c r="AX13" s="29">
        <f t="shared" si="9"/>
        <v>12</v>
      </c>
      <c r="AY13" s="29">
        <f t="shared" si="10"/>
        <v>4</v>
      </c>
      <c r="AZ13" s="29">
        <f t="shared" si="11"/>
        <v>19</v>
      </c>
      <c r="BA13" s="29">
        <f t="shared" si="12"/>
        <v>1</v>
      </c>
      <c r="BB13" s="29">
        <f t="shared" si="13"/>
        <v>1</v>
      </c>
      <c r="BC13" s="29">
        <f t="shared" si="14"/>
        <v>12</v>
      </c>
      <c r="BD13" s="29">
        <f t="shared" si="15"/>
        <v>11</v>
      </c>
      <c r="BE13" s="45">
        <f t="shared" si="16"/>
        <v>60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+Oct!C14</f>
        <v>INMUNIZACIONES</v>
      </c>
      <c r="D14" s="355">
        <v>121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4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20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3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5</v>
      </c>
      <c r="AR14" s="355">
        <v>0</v>
      </c>
      <c r="AS14" s="355">
        <v>0</v>
      </c>
      <c r="AT14" s="355">
        <v>0</v>
      </c>
      <c r="AV14" s="357">
        <f t="shared" si="7"/>
        <v>121</v>
      </c>
      <c r="AW14" s="357">
        <f t="shared" si="8"/>
        <v>0</v>
      </c>
      <c r="AX14" s="357">
        <f t="shared" si="9"/>
        <v>4</v>
      </c>
      <c r="AY14" s="357">
        <f t="shared" si="10"/>
        <v>0</v>
      </c>
      <c r="AZ14" s="357">
        <f t="shared" si="11"/>
        <v>20</v>
      </c>
      <c r="BA14" s="357">
        <f t="shared" si="12"/>
        <v>0</v>
      </c>
      <c r="BB14" s="357">
        <f t="shared" si="13"/>
        <v>0</v>
      </c>
      <c r="BC14" s="357">
        <f t="shared" si="14"/>
        <v>0</v>
      </c>
      <c r="BD14" s="357">
        <f t="shared" si="15"/>
        <v>5</v>
      </c>
      <c r="BE14" s="45">
        <f t="shared" si="16"/>
        <v>150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+Oct!C15</f>
        <v>INMUNIZACIONES</v>
      </c>
      <c r="D15" s="355">
        <v>121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4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20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3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5</v>
      </c>
      <c r="AR15" s="355">
        <v>0</v>
      </c>
      <c r="AS15" s="355">
        <v>0</v>
      </c>
      <c r="AT15" s="355">
        <v>0</v>
      </c>
      <c r="AV15" s="357">
        <f t="shared" si="7"/>
        <v>121</v>
      </c>
      <c r="AW15" s="357">
        <f t="shared" si="8"/>
        <v>0</v>
      </c>
      <c r="AX15" s="357">
        <f t="shared" si="9"/>
        <v>4</v>
      </c>
      <c r="AY15" s="357">
        <f t="shared" si="10"/>
        <v>0</v>
      </c>
      <c r="AZ15" s="357">
        <f t="shared" si="11"/>
        <v>20</v>
      </c>
      <c r="BA15" s="357">
        <f t="shared" si="12"/>
        <v>0</v>
      </c>
      <c r="BB15" s="357">
        <f t="shared" si="13"/>
        <v>0</v>
      </c>
      <c r="BC15" s="357">
        <f t="shared" si="14"/>
        <v>0</v>
      </c>
      <c r="BD15" s="357">
        <f t="shared" si="15"/>
        <v>5</v>
      </c>
      <c r="BE15" s="45">
        <f t="shared" si="16"/>
        <v>150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+Oct!C16</f>
        <v>INMUNIZACIONES</v>
      </c>
      <c r="D16" s="355">
        <v>0</v>
      </c>
      <c r="E16" s="355">
        <v>0</v>
      </c>
      <c r="F16" s="355">
        <v>0</v>
      </c>
      <c r="G16" s="355">
        <v>25</v>
      </c>
      <c r="H16" s="355">
        <v>0</v>
      </c>
      <c r="I16" s="355">
        <v>1</v>
      </c>
      <c r="J16" s="355">
        <v>0</v>
      </c>
      <c r="K16" s="355">
        <v>6</v>
      </c>
      <c r="L16" s="355">
        <v>0</v>
      </c>
      <c r="M16" s="355">
        <v>3</v>
      </c>
      <c r="N16" s="355">
        <v>0</v>
      </c>
      <c r="O16" s="355">
        <v>0</v>
      </c>
      <c r="P16" s="355">
        <v>17</v>
      </c>
      <c r="Q16" s="355">
        <v>3</v>
      </c>
      <c r="R16" s="355">
        <v>0</v>
      </c>
      <c r="S16" s="355">
        <v>2</v>
      </c>
      <c r="T16" s="355">
        <v>8</v>
      </c>
      <c r="U16" s="355">
        <v>1</v>
      </c>
      <c r="V16" s="355">
        <v>1</v>
      </c>
      <c r="W16" s="355">
        <v>1</v>
      </c>
      <c r="X16" s="355">
        <v>4</v>
      </c>
      <c r="Y16" s="355">
        <v>22</v>
      </c>
      <c r="Z16" s="355">
        <v>3</v>
      </c>
      <c r="AA16" s="355">
        <v>4</v>
      </c>
      <c r="AB16" s="355">
        <v>0</v>
      </c>
      <c r="AC16" s="355">
        <v>3</v>
      </c>
      <c r="AD16" s="355">
        <v>4</v>
      </c>
      <c r="AE16" s="355">
        <v>2</v>
      </c>
      <c r="AF16" s="355">
        <v>4</v>
      </c>
      <c r="AG16" s="355">
        <v>3</v>
      </c>
      <c r="AH16" s="355">
        <v>1</v>
      </c>
      <c r="AI16" s="355">
        <v>0</v>
      </c>
      <c r="AJ16" s="355">
        <v>5</v>
      </c>
      <c r="AK16" s="355">
        <v>0</v>
      </c>
      <c r="AL16" s="355">
        <v>0</v>
      </c>
      <c r="AM16" s="355">
        <v>5</v>
      </c>
      <c r="AN16" s="355">
        <v>0</v>
      </c>
      <c r="AO16" s="355">
        <v>0</v>
      </c>
      <c r="AP16" s="355">
        <v>0</v>
      </c>
      <c r="AQ16" s="355">
        <v>6</v>
      </c>
      <c r="AR16" s="355">
        <v>0</v>
      </c>
      <c r="AS16" s="355">
        <v>0</v>
      </c>
      <c r="AT16" s="355">
        <v>1</v>
      </c>
      <c r="AV16" s="357">
        <f t="shared" si="7"/>
        <v>0</v>
      </c>
      <c r="AW16" s="357">
        <f t="shared" si="8"/>
        <v>0</v>
      </c>
      <c r="AX16" s="357">
        <f t="shared" si="9"/>
        <v>5</v>
      </c>
      <c r="AY16" s="357">
        <f t="shared" si="10"/>
        <v>11</v>
      </c>
      <c r="AZ16" s="357">
        <f t="shared" si="11"/>
        <v>36</v>
      </c>
      <c r="BA16" s="357">
        <f t="shared" si="12"/>
        <v>14</v>
      </c>
      <c r="BB16" s="357">
        <f t="shared" si="13"/>
        <v>14</v>
      </c>
      <c r="BC16" s="357">
        <f t="shared" si="14"/>
        <v>5</v>
      </c>
      <c r="BD16" s="357">
        <f t="shared" si="15"/>
        <v>7</v>
      </c>
      <c r="BE16" s="45">
        <f t="shared" si="16"/>
        <v>92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+Oct!C17</f>
        <v>INMUNIZACIONES</v>
      </c>
      <c r="D17" s="355">
        <v>0</v>
      </c>
      <c r="E17" s="355">
        <v>0</v>
      </c>
      <c r="F17" s="355">
        <v>0</v>
      </c>
      <c r="G17" s="355">
        <v>22</v>
      </c>
      <c r="H17" s="355">
        <v>0</v>
      </c>
      <c r="I17" s="355">
        <v>1</v>
      </c>
      <c r="J17" s="355">
        <v>0</v>
      </c>
      <c r="K17" s="355">
        <v>6</v>
      </c>
      <c r="L17" s="355">
        <v>0</v>
      </c>
      <c r="M17" s="355">
        <v>3</v>
      </c>
      <c r="N17" s="355">
        <v>0</v>
      </c>
      <c r="O17" s="355">
        <v>1</v>
      </c>
      <c r="P17" s="355">
        <v>17</v>
      </c>
      <c r="Q17" s="355">
        <v>3</v>
      </c>
      <c r="R17" s="355">
        <v>0</v>
      </c>
      <c r="S17" s="355">
        <v>2</v>
      </c>
      <c r="T17" s="355">
        <v>8</v>
      </c>
      <c r="U17" s="355">
        <v>1</v>
      </c>
      <c r="V17" s="355">
        <v>1</v>
      </c>
      <c r="W17" s="355">
        <v>1</v>
      </c>
      <c r="X17" s="355">
        <v>4</v>
      </c>
      <c r="Y17" s="355">
        <v>22</v>
      </c>
      <c r="Z17" s="355">
        <v>3</v>
      </c>
      <c r="AA17" s="355">
        <v>3</v>
      </c>
      <c r="AB17" s="355">
        <v>0</v>
      </c>
      <c r="AC17" s="355">
        <v>3</v>
      </c>
      <c r="AD17" s="355">
        <v>4</v>
      </c>
      <c r="AE17" s="355">
        <v>2</v>
      </c>
      <c r="AF17" s="355">
        <v>4</v>
      </c>
      <c r="AG17" s="355">
        <v>3</v>
      </c>
      <c r="AH17" s="355">
        <v>1</v>
      </c>
      <c r="AI17" s="355">
        <v>0</v>
      </c>
      <c r="AJ17" s="355">
        <v>5</v>
      </c>
      <c r="AK17" s="355">
        <v>0</v>
      </c>
      <c r="AL17" s="355">
        <v>0</v>
      </c>
      <c r="AM17" s="355">
        <v>5</v>
      </c>
      <c r="AN17" s="355">
        <v>0</v>
      </c>
      <c r="AO17" s="355">
        <v>0</v>
      </c>
      <c r="AP17" s="355">
        <v>0</v>
      </c>
      <c r="AQ17" s="355">
        <v>6</v>
      </c>
      <c r="AR17" s="355">
        <v>0</v>
      </c>
      <c r="AS17" s="355">
        <v>0</v>
      </c>
      <c r="AT17" s="355">
        <v>1</v>
      </c>
      <c r="AV17" s="357">
        <f t="shared" si="7"/>
        <v>0</v>
      </c>
      <c r="AW17" s="357">
        <f t="shared" si="8"/>
        <v>0</v>
      </c>
      <c r="AX17" s="357">
        <f t="shared" si="9"/>
        <v>5</v>
      </c>
      <c r="AY17" s="357">
        <f t="shared" si="10"/>
        <v>11</v>
      </c>
      <c r="AZ17" s="357">
        <f t="shared" si="11"/>
        <v>35</v>
      </c>
      <c r="BA17" s="357">
        <f t="shared" si="12"/>
        <v>14</v>
      </c>
      <c r="BB17" s="357">
        <f t="shared" si="13"/>
        <v>14</v>
      </c>
      <c r="BC17" s="357">
        <f t="shared" si="14"/>
        <v>5</v>
      </c>
      <c r="BD17" s="357">
        <f t="shared" si="15"/>
        <v>7</v>
      </c>
      <c r="BE17" s="45">
        <f t="shared" si="16"/>
        <v>91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+Oct!C18</f>
        <v>INMUNIZACIONES</v>
      </c>
      <c r="D18" s="355">
        <v>1</v>
      </c>
      <c r="E18" s="355">
        <v>0</v>
      </c>
      <c r="F18" s="355">
        <v>0</v>
      </c>
      <c r="G18" s="355">
        <v>27</v>
      </c>
      <c r="H18" s="355">
        <v>1</v>
      </c>
      <c r="I18" s="355">
        <v>0</v>
      </c>
      <c r="J18" s="355">
        <v>0</v>
      </c>
      <c r="K18" s="355">
        <v>11</v>
      </c>
      <c r="L18" s="355">
        <v>0</v>
      </c>
      <c r="M18" s="355">
        <v>1</v>
      </c>
      <c r="N18" s="355">
        <v>0</v>
      </c>
      <c r="O18" s="355">
        <v>1</v>
      </c>
      <c r="P18" s="355">
        <v>11</v>
      </c>
      <c r="Q18" s="355">
        <v>3</v>
      </c>
      <c r="R18" s="355">
        <v>0</v>
      </c>
      <c r="S18" s="355">
        <v>5</v>
      </c>
      <c r="T18" s="355">
        <v>2</v>
      </c>
      <c r="U18" s="355">
        <v>0</v>
      </c>
      <c r="V18" s="355">
        <v>1</v>
      </c>
      <c r="W18" s="355">
        <v>0</v>
      </c>
      <c r="X18" s="355">
        <v>3</v>
      </c>
      <c r="Y18" s="355">
        <v>17</v>
      </c>
      <c r="Z18" s="355">
        <v>1</v>
      </c>
      <c r="AA18" s="355">
        <v>2</v>
      </c>
      <c r="AB18" s="355">
        <v>0</v>
      </c>
      <c r="AC18" s="355">
        <v>3</v>
      </c>
      <c r="AD18" s="355">
        <v>7</v>
      </c>
      <c r="AE18" s="355">
        <v>1</v>
      </c>
      <c r="AF18" s="355">
        <v>1</v>
      </c>
      <c r="AG18" s="355">
        <v>0</v>
      </c>
      <c r="AH18" s="355">
        <v>1</v>
      </c>
      <c r="AI18" s="355">
        <v>0</v>
      </c>
      <c r="AJ18" s="355">
        <v>10</v>
      </c>
      <c r="AK18" s="355">
        <v>0</v>
      </c>
      <c r="AL18" s="355">
        <v>0</v>
      </c>
      <c r="AM18" s="355">
        <v>3</v>
      </c>
      <c r="AN18" s="355">
        <v>0</v>
      </c>
      <c r="AO18" s="355">
        <v>0</v>
      </c>
      <c r="AP18" s="355">
        <v>0</v>
      </c>
      <c r="AQ18" s="355">
        <v>4</v>
      </c>
      <c r="AR18" s="355">
        <v>0</v>
      </c>
      <c r="AS18" s="355">
        <v>0</v>
      </c>
      <c r="AT18" s="355">
        <v>1</v>
      </c>
      <c r="AV18" s="357">
        <f t="shared" si="7"/>
        <v>1</v>
      </c>
      <c r="AW18" s="357">
        <f t="shared" si="8"/>
        <v>0</v>
      </c>
      <c r="AX18" s="357">
        <f t="shared" si="9"/>
        <v>8</v>
      </c>
      <c r="AY18" s="357">
        <f t="shared" si="10"/>
        <v>3</v>
      </c>
      <c r="AZ18" s="357">
        <f t="shared" si="11"/>
        <v>26</v>
      </c>
      <c r="BA18" s="357">
        <f t="shared" si="12"/>
        <v>10</v>
      </c>
      <c r="BB18" s="357">
        <f t="shared" si="13"/>
        <v>10</v>
      </c>
      <c r="BC18" s="357">
        <f t="shared" si="14"/>
        <v>3</v>
      </c>
      <c r="BD18" s="357">
        <f t="shared" si="15"/>
        <v>5</v>
      </c>
      <c r="BE18" s="45">
        <f t="shared" si="16"/>
        <v>66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+Oct!C19</f>
        <v>INMUNIZACIONES</v>
      </c>
      <c r="D19" s="355">
        <v>1</v>
      </c>
      <c r="E19" s="355">
        <v>0</v>
      </c>
      <c r="F19" s="355">
        <v>0</v>
      </c>
      <c r="G19" s="355">
        <v>25</v>
      </c>
      <c r="H19" s="355">
        <v>1</v>
      </c>
      <c r="I19" s="355">
        <v>0</v>
      </c>
      <c r="J19" s="355">
        <v>0</v>
      </c>
      <c r="K19" s="355">
        <v>11</v>
      </c>
      <c r="L19" s="355">
        <v>0</v>
      </c>
      <c r="M19" s="355">
        <v>1</v>
      </c>
      <c r="N19" s="355">
        <v>0</v>
      </c>
      <c r="O19" s="355">
        <v>1</v>
      </c>
      <c r="P19" s="355">
        <v>12</v>
      </c>
      <c r="Q19" s="355">
        <v>3</v>
      </c>
      <c r="R19" s="355">
        <v>0</v>
      </c>
      <c r="S19" s="355">
        <v>5</v>
      </c>
      <c r="T19" s="355">
        <v>2</v>
      </c>
      <c r="U19" s="355">
        <v>0</v>
      </c>
      <c r="V19" s="355">
        <v>1</v>
      </c>
      <c r="W19" s="355">
        <v>0</v>
      </c>
      <c r="X19" s="355">
        <v>3</v>
      </c>
      <c r="Y19" s="355">
        <v>15</v>
      </c>
      <c r="Z19" s="355">
        <v>1</v>
      </c>
      <c r="AA19" s="355">
        <v>2</v>
      </c>
      <c r="AB19" s="355">
        <v>0</v>
      </c>
      <c r="AC19" s="355">
        <v>3</v>
      </c>
      <c r="AD19" s="355">
        <v>7</v>
      </c>
      <c r="AE19" s="355">
        <v>1</v>
      </c>
      <c r="AF19" s="355">
        <v>1</v>
      </c>
      <c r="AG19" s="355">
        <v>0</v>
      </c>
      <c r="AH19" s="355">
        <v>1</v>
      </c>
      <c r="AI19" s="355">
        <v>0</v>
      </c>
      <c r="AJ19" s="355">
        <v>10</v>
      </c>
      <c r="AK19" s="355">
        <v>0</v>
      </c>
      <c r="AL19" s="355">
        <v>0</v>
      </c>
      <c r="AM19" s="355">
        <v>3</v>
      </c>
      <c r="AN19" s="355">
        <v>0</v>
      </c>
      <c r="AO19" s="355">
        <v>0</v>
      </c>
      <c r="AP19" s="355">
        <v>0</v>
      </c>
      <c r="AQ19" s="355">
        <v>3</v>
      </c>
      <c r="AR19" s="355">
        <v>0</v>
      </c>
      <c r="AS19" s="355">
        <v>0</v>
      </c>
      <c r="AT19" s="355">
        <v>1</v>
      </c>
      <c r="AV19" s="357">
        <f t="shared" si="7"/>
        <v>1</v>
      </c>
      <c r="AW19" s="357">
        <f t="shared" si="8"/>
        <v>0</v>
      </c>
      <c r="AX19" s="357">
        <f t="shared" si="9"/>
        <v>8</v>
      </c>
      <c r="AY19" s="357">
        <f t="shared" si="10"/>
        <v>3</v>
      </c>
      <c r="AZ19" s="357">
        <f t="shared" si="11"/>
        <v>24</v>
      </c>
      <c r="BA19" s="357">
        <f t="shared" si="12"/>
        <v>10</v>
      </c>
      <c r="BB19" s="357">
        <f t="shared" si="13"/>
        <v>10</v>
      </c>
      <c r="BC19" s="357">
        <f t="shared" si="14"/>
        <v>3</v>
      </c>
      <c r="BD19" s="357">
        <f t="shared" si="15"/>
        <v>4</v>
      </c>
      <c r="BE19" s="45">
        <f t="shared" si="16"/>
        <v>63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+Oct!C20</f>
        <v>INMUNIZACIONES</v>
      </c>
      <c r="D20" s="355">
        <v>0</v>
      </c>
      <c r="E20" s="355">
        <v>0</v>
      </c>
      <c r="F20" s="355">
        <v>0</v>
      </c>
      <c r="G20" s="355">
        <v>37</v>
      </c>
      <c r="H20" s="355">
        <v>3</v>
      </c>
      <c r="I20" s="355">
        <v>0</v>
      </c>
      <c r="J20" s="355">
        <v>0</v>
      </c>
      <c r="K20" s="355">
        <v>2</v>
      </c>
      <c r="L20" s="355">
        <v>2</v>
      </c>
      <c r="M20" s="355">
        <v>4</v>
      </c>
      <c r="N20" s="355">
        <v>0</v>
      </c>
      <c r="O20" s="355">
        <v>2</v>
      </c>
      <c r="P20" s="355">
        <v>13</v>
      </c>
      <c r="Q20" s="355">
        <v>0</v>
      </c>
      <c r="R20" s="355">
        <v>0</v>
      </c>
      <c r="S20" s="355">
        <v>3</v>
      </c>
      <c r="T20" s="355">
        <v>4</v>
      </c>
      <c r="U20" s="355">
        <v>2</v>
      </c>
      <c r="V20" s="355">
        <v>3</v>
      </c>
      <c r="W20" s="355">
        <v>2</v>
      </c>
      <c r="X20" s="355">
        <v>2</v>
      </c>
      <c r="Y20" s="355">
        <v>18</v>
      </c>
      <c r="Z20" s="355">
        <v>0</v>
      </c>
      <c r="AA20" s="355">
        <v>1</v>
      </c>
      <c r="AB20" s="355">
        <v>1</v>
      </c>
      <c r="AC20" s="355">
        <v>1</v>
      </c>
      <c r="AD20" s="355">
        <v>6</v>
      </c>
      <c r="AE20" s="355">
        <v>2</v>
      </c>
      <c r="AF20" s="355">
        <v>0</v>
      </c>
      <c r="AG20" s="355">
        <v>1</v>
      </c>
      <c r="AH20" s="355">
        <v>1</v>
      </c>
      <c r="AI20" s="355">
        <v>0</v>
      </c>
      <c r="AJ20" s="355">
        <v>3</v>
      </c>
      <c r="AK20" s="355">
        <v>5</v>
      </c>
      <c r="AL20" s="355">
        <v>1</v>
      </c>
      <c r="AM20" s="355">
        <v>3</v>
      </c>
      <c r="AN20" s="355">
        <v>0</v>
      </c>
      <c r="AO20" s="355">
        <v>0</v>
      </c>
      <c r="AP20" s="355">
        <v>1</v>
      </c>
      <c r="AQ20" s="355">
        <v>3</v>
      </c>
      <c r="AR20" s="355">
        <v>0</v>
      </c>
      <c r="AS20" s="355">
        <v>1</v>
      </c>
      <c r="AT20" s="355">
        <v>0</v>
      </c>
      <c r="AV20" s="357">
        <f t="shared" si="7"/>
        <v>0</v>
      </c>
      <c r="AW20" s="357">
        <f t="shared" si="8"/>
        <v>0</v>
      </c>
      <c r="AX20" s="357">
        <f t="shared" si="9"/>
        <v>3</v>
      </c>
      <c r="AY20" s="357">
        <f t="shared" si="10"/>
        <v>11</v>
      </c>
      <c r="AZ20" s="357">
        <f t="shared" si="11"/>
        <v>23</v>
      </c>
      <c r="BA20" s="357">
        <f t="shared" si="12"/>
        <v>10</v>
      </c>
      <c r="BB20" s="357">
        <f t="shared" si="13"/>
        <v>10</v>
      </c>
      <c r="BC20" s="357">
        <f t="shared" si="14"/>
        <v>4</v>
      </c>
      <c r="BD20" s="357">
        <f t="shared" si="15"/>
        <v>4</v>
      </c>
      <c r="BE20" s="45">
        <f t="shared" si="16"/>
        <v>65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+Oct!C21</f>
        <v>INMUNIZACIONES</v>
      </c>
      <c r="D21" s="355">
        <v>1</v>
      </c>
      <c r="E21" s="355">
        <v>0</v>
      </c>
      <c r="F21" s="355">
        <v>0</v>
      </c>
      <c r="G21" s="355">
        <v>38</v>
      </c>
      <c r="H21" s="355">
        <v>1</v>
      </c>
      <c r="I21" s="355">
        <v>1</v>
      </c>
      <c r="J21" s="355">
        <v>0</v>
      </c>
      <c r="K21" s="355">
        <v>2</v>
      </c>
      <c r="L21" s="355">
        <v>0</v>
      </c>
      <c r="M21" s="355">
        <v>3</v>
      </c>
      <c r="N21" s="355">
        <v>2</v>
      </c>
      <c r="O21" s="355">
        <v>1</v>
      </c>
      <c r="P21" s="355">
        <v>19</v>
      </c>
      <c r="Q21" s="355">
        <v>2</v>
      </c>
      <c r="R21" s="355">
        <v>0</v>
      </c>
      <c r="S21" s="355">
        <v>2</v>
      </c>
      <c r="T21" s="355">
        <v>2</v>
      </c>
      <c r="U21" s="355">
        <v>1</v>
      </c>
      <c r="V21" s="355">
        <v>1</v>
      </c>
      <c r="W21" s="355">
        <v>5</v>
      </c>
      <c r="X21" s="355">
        <v>2</v>
      </c>
      <c r="Y21" s="355">
        <v>12</v>
      </c>
      <c r="Z21" s="355">
        <v>1</v>
      </c>
      <c r="AA21" s="355">
        <v>1</v>
      </c>
      <c r="AB21" s="355">
        <v>1</v>
      </c>
      <c r="AC21" s="355">
        <v>0</v>
      </c>
      <c r="AD21" s="355">
        <v>6</v>
      </c>
      <c r="AE21" s="355">
        <v>1</v>
      </c>
      <c r="AF21" s="355">
        <v>0</v>
      </c>
      <c r="AG21" s="355">
        <v>0</v>
      </c>
      <c r="AH21" s="355">
        <v>1</v>
      </c>
      <c r="AI21" s="355">
        <v>0</v>
      </c>
      <c r="AJ21" s="355">
        <v>2</v>
      </c>
      <c r="AK21" s="355">
        <v>0</v>
      </c>
      <c r="AL21" s="355">
        <v>2</v>
      </c>
      <c r="AM21" s="355">
        <v>5</v>
      </c>
      <c r="AN21" s="355">
        <v>0</v>
      </c>
      <c r="AO21" s="355">
        <v>2</v>
      </c>
      <c r="AP21" s="355">
        <v>0</v>
      </c>
      <c r="AQ21" s="355">
        <v>5</v>
      </c>
      <c r="AR21" s="355">
        <v>0</v>
      </c>
      <c r="AS21" s="355">
        <v>1</v>
      </c>
      <c r="AT21" s="355">
        <v>3</v>
      </c>
      <c r="AV21" s="357">
        <f t="shared" si="7"/>
        <v>1</v>
      </c>
      <c r="AW21" s="357">
        <f t="shared" si="8"/>
        <v>0</v>
      </c>
      <c r="AX21" s="357">
        <f t="shared" si="9"/>
        <v>4</v>
      </c>
      <c r="AY21" s="357">
        <f t="shared" si="10"/>
        <v>9</v>
      </c>
      <c r="AZ21" s="357">
        <f t="shared" si="11"/>
        <v>17</v>
      </c>
      <c r="BA21" s="357">
        <f t="shared" si="12"/>
        <v>8</v>
      </c>
      <c r="BB21" s="357">
        <f t="shared" si="13"/>
        <v>8</v>
      </c>
      <c r="BC21" s="357">
        <f t="shared" si="14"/>
        <v>7</v>
      </c>
      <c r="BD21" s="357">
        <f t="shared" si="15"/>
        <v>9</v>
      </c>
      <c r="BE21" s="45">
        <f t="shared" si="16"/>
        <v>63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+Oct!C22</f>
        <v>INMUNIZACIONES</v>
      </c>
      <c r="D22" s="355">
        <v>1</v>
      </c>
      <c r="E22" s="355">
        <v>0</v>
      </c>
      <c r="F22" s="355">
        <v>0</v>
      </c>
      <c r="G22" s="355">
        <v>36</v>
      </c>
      <c r="H22" s="355">
        <v>1</v>
      </c>
      <c r="I22" s="355">
        <v>0</v>
      </c>
      <c r="J22" s="355">
        <v>1</v>
      </c>
      <c r="K22" s="355">
        <v>2</v>
      </c>
      <c r="L22" s="355">
        <v>0</v>
      </c>
      <c r="M22" s="355">
        <v>3</v>
      </c>
      <c r="N22" s="355">
        <v>2</v>
      </c>
      <c r="O22" s="355">
        <v>1</v>
      </c>
      <c r="P22" s="355">
        <v>15</v>
      </c>
      <c r="Q22" s="355">
        <v>2</v>
      </c>
      <c r="R22" s="355">
        <v>0</v>
      </c>
      <c r="S22" s="355">
        <v>3</v>
      </c>
      <c r="T22" s="355">
        <v>2</v>
      </c>
      <c r="U22" s="355">
        <v>1</v>
      </c>
      <c r="V22" s="355">
        <v>1</v>
      </c>
      <c r="W22" s="355">
        <v>5</v>
      </c>
      <c r="X22" s="355">
        <v>2</v>
      </c>
      <c r="Y22" s="355">
        <v>11</v>
      </c>
      <c r="Z22" s="355">
        <v>1</v>
      </c>
      <c r="AA22" s="355">
        <v>1</v>
      </c>
      <c r="AB22" s="355">
        <v>2</v>
      </c>
      <c r="AC22" s="355">
        <v>0</v>
      </c>
      <c r="AD22" s="355">
        <v>3</v>
      </c>
      <c r="AE22" s="355">
        <v>1</v>
      </c>
      <c r="AF22" s="355">
        <v>0</v>
      </c>
      <c r="AG22" s="355">
        <v>0</v>
      </c>
      <c r="AH22" s="355">
        <v>1</v>
      </c>
      <c r="AI22" s="355">
        <v>0</v>
      </c>
      <c r="AJ22" s="355">
        <v>4</v>
      </c>
      <c r="AK22" s="355">
        <v>0</v>
      </c>
      <c r="AL22" s="355">
        <v>2</v>
      </c>
      <c r="AM22" s="355">
        <v>6</v>
      </c>
      <c r="AN22" s="355">
        <v>0</v>
      </c>
      <c r="AO22" s="355">
        <v>2</v>
      </c>
      <c r="AP22" s="355">
        <v>0</v>
      </c>
      <c r="AQ22" s="355">
        <v>4</v>
      </c>
      <c r="AR22" s="355">
        <v>0</v>
      </c>
      <c r="AS22" s="355">
        <v>0</v>
      </c>
      <c r="AT22" s="355">
        <v>2</v>
      </c>
      <c r="AV22" s="357">
        <f t="shared" si="7"/>
        <v>1</v>
      </c>
      <c r="AW22" s="357">
        <f t="shared" si="8"/>
        <v>0</v>
      </c>
      <c r="AX22" s="357">
        <f t="shared" si="9"/>
        <v>5</v>
      </c>
      <c r="AY22" s="357">
        <f t="shared" si="10"/>
        <v>9</v>
      </c>
      <c r="AZ22" s="357">
        <f t="shared" si="11"/>
        <v>17</v>
      </c>
      <c r="BA22" s="357">
        <f t="shared" si="12"/>
        <v>5</v>
      </c>
      <c r="BB22" s="357">
        <f t="shared" si="13"/>
        <v>5</v>
      </c>
      <c r="BC22" s="357">
        <f t="shared" si="14"/>
        <v>8</v>
      </c>
      <c r="BD22" s="357">
        <f t="shared" si="15"/>
        <v>6</v>
      </c>
      <c r="BE22" s="45">
        <f t="shared" si="16"/>
        <v>56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+Oct!C23</f>
        <v>INMUNIZACIONES</v>
      </c>
      <c r="D23" s="355">
        <v>0</v>
      </c>
      <c r="E23" s="355">
        <v>0</v>
      </c>
      <c r="F23" s="355">
        <v>0</v>
      </c>
      <c r="G23" s="355">
        <v>17</v>
      </c>
      <c r="H23" s="355">
        <v>0</v>
      </c>
      <c r="I23" s="355">
        <v>2</v>
      </c>
      <c r="J23" s="355">
        <v>3</v>
      </c>
      <c r="K23" s="355">
        <v>3</v>
      </c>
      <c r="L23" s="355">
        <v>1</v>
      </c>
      <c r="M23" s="355">
        <v>2</v>
      </c>
      <c r="N23" s="355">
        <v>0</v>
      </c>
      <c r="O23" s="355">
        <v>3</v>
      </c>
      <c r="P23" s="355">
        <v>6</v>
      </c>
      <c r="Q23" s="355">
        <v>3</v>
      </c>
      <c r="R23" s="355">
        <v>1</v>
      </c>
      <c r="S23" s="355">
        <v>4</v>
      </c>
      <c r="T23" s="355">
        <v>4</v>
      </c>
      <c r="U23" s="355">
        <v>2</v>
      </c>
      <c r="V23" s="355">
        <v>0</v>
      </c>
      <c r="W23" s="355">
        <v>0</v>
      </c>
      <c r="X23" s="355">
        <v>5</v>
      </c>
      <c r="Y23" s="355">
        <v>17</v>
      </c>
      <c r="Z23" s="355">
        <v>1</v>
      </c>
      <c r="AA23" s="355">
        <v>3</v>
      </c>
      <c r="AB23" s="355">
        <v>0</v>
      </c>
      <c r="AC23" s="355">
        <v>3</v>
      </c>
      <c r="AD23" s="355">
        <v>4</v>
      </c>
      <c r="AE23" s="355">
        <v>2</v>
      </c>
      <c r="AF23" s="355">
        <v>0</v>
      </c>
      <c r="AG23" s="355">
        <v>3</v>
      </c>
      <c r="AH23" s="355">
        <v>3</v>
      </c>
      <c r="AI23" s="355">
        <v>0</v>
      </c>
      <c r="AJ23" s="355">
        <v>4</v>
      </c>
      <c r="AK23" s="355">
        <v>0</v>
      </c>
      <c r="AL23" s="355">
        <v>0</v>
      </c>
      <c r="AM23" s="355">
        <v>4</v>
      </c>
      <c r="AN23" s="355">
        <v>1</v>
      </c>
      <c r="AO23" s="355">
        <v>2</v>
      </c>
      <c r="AP23" s="355">
        <v>0</v>
      </c>
      <c r="AQ23" s="355">
        <v>2</v>
      </c>
      <c r="AR23" s="355">
        <v>0</v>
      </c>
      <c r="AS23" s="355">
        <v>0</v>
      </c>
      <c r="AT23" s="355">
        <v>0</v>
      </c>
      <c r="AV23" s="357">
        <f t="shared" si="7"/>
        <v>0</v>
      </c>
      <c r="AW23" s="357">
        <f t="shared" si="8"/>
        <v>0</v>
      </c>
      <c r="AX23" s="357">
        <f t="shared" si="9"/>
        <v>8</v>
      </c>
      <c r="AY23" s="357">
        <f t="shared" si="10"/>
        <v>6</v>
      </c>
      <c r="AZ23" s="357">
        <f t="shared" si="11"/>
        <v>29</v>
      </c>
      <c r="BA23" s="357">
        <f t="shared" si="12"/>
        <v>12</v>
      </c>
      <c r="BB23" s="357">
        <f t="shared" si="13"/>
        <v>12</v>
      </c>
      <c r="BC23" s="357">
        <f t="shared" si="14"/>
        <v>7</v>
      </c>
      <c r="BD23" s="357">
        <f t="shared" si="15"/>
        <v>2</v>
      </c>
      <c r="BE23" s="45">
        <f t="shared" si="16"/>
        <v>76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+Oct!C24</f>
        <v>INMUNIZACIONES</v>
      </c>
      <c r="D24" s="355">
        <v>1</v>
      </c>
      <c r="E24" s="355">
        <v>0</v>
      </c>
      <c r="F24" s="355">
        <v>0</v>
      </c>
      <c r="G24" s="355">
        <v>34</v>
      </c>
      <c r="H24" s="355">
        <v>0</v>
      </c>
      <c r="I24" s="355">
        <v>2</v>
      </c>
      <c r="J24" s="355">
        <v>2</v>
      </c>
      <c r="K24" s="355">
        <v>4</v>
      </c>
      <c r="L24" s="355">
        <v>1</v>
      </c>
      <c r="M24" s="355">
        <v>4</v>
      </c>
      <c r="N24" s="355">
        <v>0</v>
      </c>
      <c r="O24" s="355">
        <v>2</v>
      </c>
      <c r="P24" s="355">
        <v>10</v>
      </c>
      <c r="Q24" s="355">
        <v>4</v>
      </c>
      <c r="R24" s="355">
        <v>1</v>
      </c>
      <c r="S24" s="355">
        <v>4</v>
      </c>
      <c r="T24" s="355">
        <v>3</v>
      </c>
      <c r="U24" s="355">
        <v>2</v>
      </c>
      <c r="V24" s="355">
        <v>0</v>
      </c>
      <c r="W24" s="355">
        <v>0</v>
      </c>
      <c r="X24" s="355">
        <v>6</v>
      </c>
      <c r="Y24" s="355">
        <v>22</v>
      </c>
      <c r="Z24" s="355">
        <v>1</v>
      </c>
      <c r="AA24" s="355">
        <v>0</v>
      </c>
      <c r="AB24" s="355">
        <v>0</v>
      </c>
      <c r="AC24" s="355">
        <v>2</v>
      </c>
      <c r="AD24" s="355">
        <v>4</v>
      </c>
      <c r="AE24" s="355">
        <v>2</v>
      </c>
      <c r="AF24" s="355">
        <v>2</v>
      </c>
      <c r="AG24" s="355">
        <v>3</v>
      </c>
      <c r="AH24" s="355">
        <v>2</v>
      </c>
      <c r="AI24" s="355">
        <v>2</v>
      </c>
      <c r="AJ24" s="355">
        <v>6</v>
      </c>
      <c r="AK24" s="355">
        <v>0</v>
      </c>
      <c r="AL24" s="355">
        <v>0</v>
      </c>
      <c r="AM24" s="355">
        <v>5</v>
      </c>
      <c r="AN24" s="355">
        <v>1</v>
      </c>
      <c r="AO24" s="355">
        <v>2</v>
      </c>
      <c r="AP24" s="355">
        <v>0</v>
      </c>
      <c r="AQ24" s="355">
        <v>3</v>
      </c>
      <c r="AR24" s="355">
        <v>0</v>
      </c>
      <c r="AS24" s="355">
        <v>0</v>
      </c>
      <c r="AT24" s="355">
        <v>0</v>
      </c>
      <c r="AV24" s="357">
        <f t="shared" si="7"/>
        <v>1</v>
      </c>
      <c r="AW24" s="357">
        <f t="shared" si="8"/>
        <v>0</v>
      </c>
      <c r="AX24" s="357">
        <f t="shared" si="9"/>
        <v>9</v>
      </c>
      <c r="AY24" s="357">
        <f t="shared" si="10"/>
        <v>5</v>
      </c>
      <c r="AZ24" s="357">
        <f t="shared" si="11"/>
        <v>31</v>
      </c>
      <c r="BA24" s="357">
        <f t="shared" si="12"/>
        <v>13</v>
      </c>
      <c r="BB24" s="357">
        <f t="shared" si="13"/>
        <v>15</v>
      </c>
      <c r="BC24" s="357">
        <f t="shared" si="14"/>
        <v>8</v>
      </c>
      <c r="BD24" s="357">
        <f t="shared" si="15"/>
        <v>3</v>
      </c>
      <c r="BE24" s="45">
        <f t="shared" si="16"/>
        <v>85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+Oct!C25</f>
        <v>INMUNIZACIONES</v>
      </c>
      <c r="D25" s="355">
        <v>1</v>
      </c>
      <c r="E25" s="355">
        <v>0</v>
      </c>
      <c r="F25" s="355">
        <v>0</v>
      </c>
      <c r="G25" s="355">
        <v>29</v>
      </c>
      <c r="H25" s="355">
        <v>0</v>
      </c>
      <c r="I25" s="355">
        <v>2</v>
      </c>
      <c r="J25" s="355">
        <v>3</v>
      </c>
      <c r="K25" s="355">
        <v>4</v>
      </c>
      <c r="L25" s="355">
        <v>1</v>
      </c>
      <c r="M25" s="355">
        <v>3</v>
      </c>
      <c r="N25" s="355">
        <v>0</v>
      </c>
      <c r="O25" s="355">
        <v>3</v>
      </c>
      <c r="P25" s="355">
        <v>9</v>
      </c>
      <c r="Q25" s="355">
        <v>4</v>
      </c>
      <c r="R25" s="355">
        <v>1</v>
      </c>
      <c r="S25" s="355">
        <v>4</v>
      </c>
      <c r="T25" s="355">
        <v>3</v>
      </c>
      <c r="U25" s="355">
        <v>2</v>
      </c>
      <c r="V25" s="355">
        <v>0</v>
      </c>
      <c r="W25" s="355">
        <v>0</v>
      </c>
      <c r="X25" s="355">
        <v>5</v>
      </c>
      <c r="Y25" s="355">
        <v>22</v>
      </c>
      <c r="Z25" s="355">
        <v>1</v>
      </c>
      <c r="AA25" s="355">
        <v>1</v>
      </c>
      <c r="AB25" s="355">
        <v>0</v>
      </c>
      <c r="AC25" s="355">
        <v>2</v>
      </c>
      <c r="AD25" s="355">
        <v>4</v>
      </c>
      <c r="AE25" s="355">
        <v>2</v>
      </c>
      <c r="AF25" s="355">
        <v>2</v>
      </c>
      <c r="AG25" s="355">
        <v>3</v>
      </c>
      <c r="AH25" s="355">
        <v>2</v>
      </c>
      <c r="AI25" s="355">
        <v>2</v>
      </c>
      <c r="AJ25" s="355">
        <v>8</v>
      </c>
      <c r="AK25" s="355">
        <v>0</v>
      </c>
      <c r="AL25" s="355">
        <v>0</v>
      </c>
      <c r="AM25" s="355">
        <v>5</v>
      </c>
      <c r="AN25" s="355">
        <v>1</v>
      </c>
      <c r="AO25" s="355">
        <v>2</v>
      </c>
      <c r="AP25" s="355">
        <v>0</v>
      </c>
      <c r="AQ25" s="355">
        <v>3</v>
      </c>
      <c r="AR25" s="355">
        <v>0</v>
      </c>
      <c r="AS25" s="355">
        <v>0</v>
      </c>
      <c r="AT25" s="355">
        <v>0</v>
      </c>
      <c r="AV25" s="357">
        <f t="shared" si="7"/>
        <v>1</v>
      </c>
      <c r="AW25" s="357">
        <f t="shared" si="8"/>
        <v>0</v>
      </c>
      <c r="AX25" s="357">
        <f t="shared" si="9"/>
        <v>9</v>
      </c>
      <c r="AY25" s="357">
        <f t="shared" si="10"/>
        <v>5</v>
      </c>
      <c r="AZ25" s="357">
        <f t="shared" si="11"/>
        <v>31</v>
      </c>
      <c r="BA25" s="357">
        <f t="shared" si="12"/>
        <v>13</v>
      </c>
      <c r="BB25" s="357">
        <f t="shared" si="13"/>
        <v>15</v>
      </c>
      <c r="BC25" s="357">
        <f t="shared" si="14"/>
        <v>8</v>
      </c>
      <c r="BD25" s="357">
        <f t="shared" si="15"/>
        <v>3</v>
      </c>
      <c r="BE25" s="45">
        <f t="shared" si="16"/>
        <v>85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+Oct!C26</f>
        <v>INMUNIZACIONES</v>
      </c>
      <c r="D26" s="355">
        <v>1</v>
      </c>
      <c r="E26" s="355">
        <v>0</v>
      </c>
      <c r="F26" s="355">
        <v>0</v>
      </c>
      <c r="G26" s="355">
        <v>16</v>
      </c>
      <c r="H26" s="355">
        <v>0</v>
      </c>
      <c r="I26" s="355">
        <v>1</v>
      </c>
      <c r="J26" s="355">
        <v>0</v>
      </c>
      <c r="K26" s="355">
        <v>5</v>
      </c>
      <c r="L26" s="355">
        <v>0</v>
      </c>
      <c r="M26" s="355">
        <v>0</v>
      </c>
      <c r="N26" s="355">
        <v>0</v>
      </c>
      <c r="O26" s="355">
        <v>0</v>
      </c>
      <c r="P26" s="355">
        <v>11</v>
      </c>
      <c r="Q26" s="355">
        <v>0</v>
      </c>
      <c r="R26" s="355">
        <v>3</v>
      </c>
      <c r="S26" s="355">
        <v>1</v>
      </c>
      <c r="T26" s="355">
        <v>1</v>
      </c>
      <c r="U26" s="355">
        <v>2</v>
      </c>
      <c r="V26" s="355">
        <v>0</v>
      </c>
      <c r="W26" s="355">
        <v>2</v>
      </c>
      <c r="X26" s="355">
        <v>0</v>
      </c>
      <c r="Y26" s="355">
        <v>0</v>
      </c>
      <c r="Z26" s="355">
        <v>0</v>
      </c>
      <c r="AA26" s="355">
        <v>0</v>
      </c>
      <c r="AB26" s="355">
        <v>0</v>
      </c>
      <c r="AC26" s="355">
        <v>0</v>
      </c>
      <c r="AD26" s="355">
        <v>2</v>
      </c>
      <c r="AE26" s="355">
        <v>0</v>
      </c>
      <c r="AF26" s="355">
        <v>1</v>
      </c>
      <c r="AG26" s="355">
        <v>3</v>
      </c>
      <c r="AH26" s="355">
        <v>0</v>
      </c>
      <c r="AI26" s="355">
        <v>1</v>
      </c>
      <c r="AJ26" s="355">
        <v>1</v>
      </c>
      <c r="AK26" s="355">
        <v>2</v>
      </c>
      <c r="AL26" s="355">
        <v>2</v>
      </c>
      <c r="AM26" s="355">
        <v>0</v>
      </c>
      <c r="AN26" s="355">
        <v>0</v>
      </c>
      <c r="AO26" s="355">
        <v>0</v>
      </c>
      <c r="AP26" s="355">
        <v>0</v>
      </c>
      <c r="AQ26" s="355">
        <v>0</v>
      </c>
      <c r="AR26" s="355">
        <v>0</v>
      </c>
      <c r="AS26" s="355">
        <v>0</v>
      </c>
      <c r="AT26" s="355">
        <v>0</v>
      </c>
      <c r="AV26" s="357">
        <f t="shared" si="7"/>
        <v>1</v>
      </c>
      <c r="AW26" s="357">
        <f t="shared" si="8"/>
        <v>0</v>
      </c>
      <c r="AX26" s="357">
        <f t="shared" si="9"/>
        <v>4</v>
      </c>
      <c r="AY26" s="357">
        <f t="shared" si="10"/>
        <v>5</v>
      </c>
      <c r="AZ26" s="357">
        <f t="shared" si="11"/>
        <v>0</v>
      </c>
      <c r="BA26" s="357">
        <f t="shared" si="12"/>
        <v>6</v>
      </c>
      <c r="BB26" s="357">
        <f t="shared" si="13"/>
        <v>7</v>
      </c>
      <c r="BC26" s="357">
        <f t="shared" si="14"/>
        <v>0</v>
      </c>
      <c r="BD26" s="357">
        <f t="shared" si="15"/>
        <v>0</v>
      </c>
      <c r="BE26" s="45">
        <f t="shared" si="16"/>
        <v>23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+Oct!C27</f>
        <v>INMUNIZACIONES</v>
      </c>
      <c r="D27" s="355">
        <v>1</v>
      </c>
      <c r="E27" s="355">
        <v>0</v>
      </c>
      <c r="F27" s="355">
        <v>0</v>
      </c>
      <c r="G27" s="355">
        <v>18</v>
      </c>
      <c r="H27" s="355">
        <v>1</v>
      </c>
      <c r="I27" s="355">
        <v>1</v>
      </c>
      <c r="J27" s="355">
        <v>4</v>
      </c>
      <c r="K27" s="355">
        <v>5</v>
      </c>
      <c r="L27" s="355">
        <v>1</v>
      </c>
      <c r="M27" s="355">
        <v>1</v>
      </c>
      <c r="N27" s="355">
        <v>0</v>
      </c>
      <c r="O27" s="355">
        <v>0</v>
      </c>
      <c r="P27" s="355">
        <v>10</v>
      </c>
      <c r="Q27" s="355">
        <v>0</v>
      </c>
      <c r="R27" s="355">
        <v>3</v>
      </c>
      <c r="S27" s="355">
        <v>3</v>
      </c>
      <c r="T27" s="355">
        <v>2</v>
      </c>
      <c r="U27" s="355">
        <v>1</v>
      </c>
      <c r="V27" s="355">
        <v>0</v>
      </c>
      <c r="W27" s="355">
        <v>2</v>
      </c>
      <c r="X27" s="355">
        <v>2</v>
      </c>
      <c r="Y27" s="355">
        <v>11</v>
      </c>
      <c r="Z27" s="355">
        <v>0</v>
      </c>
      <c r="AA27" s="355">
        <v>2</v>
      </c>
      <c r="AB27" s="355">
        <v>0</v>
      </c>
      <c r="AC27" s="355">
        <v>1</v>
      </c>
      <c r="AD27" s="355">
        <v>2</v>
      </c>
      <c r="AE27" s="355">
        <v>0</v>
      </c>
      <c r="AF27" s="355">
        <v>1</v>
      </c>
      <c r="AG27" s="355">
        <v>3</v>
      </c>
      <c r="AH27" s="355">
        <v>0</v>
      </c>
      <c r="AI27" s="355">
        <v>0</v>
      </c>
      <c r="AJ27" s="355">
        <v>4</v>
      </c>
      <c r="AK27" s="355">
        <v>1</v>
      </c>
      <c r="AL27" s="355">
        <v>2</v>
      </c>
      <c r="AM27" s="355">
        <v>10</v>
      </c>
      <c r="AN27" s="355">
        <v>0</v>
      </c>
      <c r="AO27" s="355">
        <v>1</v>
      </c>
      <c r="AP27" s="355">
        <v>0</v>
      </c>
      <c r="AQ27" s="355">
        <v>3</v>
      </c>
      <c r="AR27" s="355">
        <v>0</v>
      </c>
      <c r="AS27" s="355">
        <v>0</v>
      </c>
      <c r="AT27" s="355">
        <v>0</v>
      </c>
      <c r="AV27" s="357">
        <f t="shared" si="7"/>
        <v>1</v>
      </c>
      <c r="AW27" s="357">
        <f t="shared" si="8"/>
        <v>0</v>
      </c>
      <c r="AX27" s="357">
        <f t="shared" si="9"/>
        <v>6</v>
      </c>
      <c r="AY27" s="357">
        <f t="shared" si="10"/>
        <v>5</v>
      </c>
      <c r="AZ27" s="357">
        <f t="shared" si="11"/>
        <v>16</v>
      </c>
      <c r="BA27" s="357">
        <f t="shared" si="12"/>
        <v>6</v>
      </c>
      <c r="BB27" s="357">
        <f t="shared" si="13"/>
        <v>6</v>
      </c>
      <c r="BC27" s="357">
        <f t="shared" si="14"/>
        <v>11</v>
      </c>
      <c r="BD27" s="357">
        <f t="shared" si="15"/>
        <v>3</v>
      </c>
      <c r="BE27" s="45">
        <f t="shared" si="16"/>
        <v>54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+Oct!C28</f>
        <v>INMUNIZACIONES</v>
      </c>
      <c r="D28" s="355">
        <v>1</v>
      </c>
      <c r="E28" s="355">
        <v>0</v>
      </c>
      <c r="F28" s="355">
        <v>0</v>
      </c>
      <c r="G28" s="355">
        <v>5</v>
      </c>
      <c r="H28" s="355">
        <v>1</v>
      </c>
      <c r="I28" s="355">
        <v>0</v>
      </c>
      <c r="J28" s="355">
        <v>0</v>
      </c>
      <c r="K28" s="355">
        <v>20</v>
      </c>
      <c r="L28" s="355">
        <v>0</v>
      </c>
      <c r="M28" s="355">
        <v>0</v>
      </c>
      <c r="N28" s="355">
        <v>0</v>
      </c>
      <c r="O28" s="355">
        <v>8</v>
      </c>
      <c r="P28" s="355">
        <v>2</v>
      </c>
      <c r="Q28" s="355">
        <v>0</v>
      </c>
      <c r="R28" s="355">
        <v>0</v>
      </c>
      <c r="S28" s="355">
        <v>1</v>
      </c>
      <c r="T28" s="355">
        <v>5</v>
      </c>
      <c r="U28" s="355">
        <v>9</v>
      </c>
      <c r="V28" s="355">
        <v>0</v>
      </c>
      <c r="W28" s="355">
        <v>0</v>
      </c>
      <c r="X28" s="355">
        <v>0</v>
      </c>
      <c r="Y28" s="355">
        <v>3</v>
      </c>
      <c r="Z28" s="355">
        <v>0</v>
      </c>
      <c r="AA28" s="355">
        <v>4</v>
      </c>
      <c r="AB28" s="355">
        <v>0</v>
      </c>
      <c r="AC28" s="355">
        <v>0</v>
      </c>
      <c r="AD28" s="355">
        <v>1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1</v>
      </c>
      <c r="AK28" s="355">
        <v>0</v>
      </c>
      <c r="AL28" s="355">
        <v>0</v>
      </c>
      <c r="AM28" s="355">
        <v>6</v>
      </c>
      <c r="AN28" s="355">
        <v>0</v>
      </c>
      <c r="AO28" s="355">
        <v>0</v>
      </c>
      <c r="AP28" s="355">
        <v>0</v>
      </c>
      <c r="AQ28" s="355">
        <v>0</v>
      </c>
      <c r="AR28" s="355">
        <v>0</v>
      </c>
      <c r="AS28" s="355">
        <v>0</v>
      </c>
      <c r="AT28" s="355">
        <v>0</v>
      </c>
      <c r="AV28" s="357">
        <f t="shared" si="7"/>
        <v>1</v>
      </c>
      <c r="AW28" s="357">
        <f t="shared" si="8"/>
        <v>0</v>
      </c>
      <c r="AX28" s="357">
        <f t="shared" si="9"/>
        <v>1</v>
      </c>
      <c r="AY28" s="357">
        <f t="shared" si="10"/>
        <v>14</v>
      </c>
      <c r="AZ28" s="357">
        <f t="shared" si="11"/>
        <v>7</v>
      </c>
      <c r="BA28" s="357">
        <f t="shared" si="12"/>
        <v>1</v>
      </c>
      <c r="BB28" s="357">
        <f t="shared" si="13"/>
        <v>1</v>
      </c>
      <c r="BC28" s="357">
        <f t="shared" si="14"/>
        <v>6</v>
      </c>
      <c r="BD28" s="357">
        <f t="shared" si="15"/>
        <v>0</v>
      </c>
      <c r="BE28" s="45">
        <f t="shared" si="16"/>
        <v>31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+Oct!C29</f>
        <v>INMUNIZACIONES</v>
      </c>
      <c r="D29" s="355">
        <v>0</v>
      </c>
      <c r="E29" s="355">
        <v>0</v>
      </c>
      <c r="F29" s="355">
        <v>0</v>
      </c>
      <c r="G29" s="355">
        <v>33</v>
      </c>
      <c r="H29" s="355">
        <v>2</v>
      </c>
      <c r="I29" s="355">
        <v>1</v>
      </c>
      <c r="J29" s="355">
        <v>6</v>
      </c>
      <c r="K29" s="355">
        <v>7</v>
      </c>
      <c r="L29" s="355">
        <v>0</v>
      </c>
      <c r="M29" s="355">
        <v>10</v>
      </c>
      <c r="N29" s="355">
        <v>1</v>
      </c>
      <c r="O29" s="355">
        <v>9</v>
      </c>
      <c r="P29" s="355">
        <v>26</v>
      </c>
      <c r="Q29" s="355">
        <v>1</v>
      </c>
      <c r="R29" s="355">
        <v>1</v>
      </c>
      <c r="S29" s="355">
        <v>2</v>
      </c>
      <c r="T29" s="355">
        <v>4</v>
      </c>
      <c r="U29" s="355">
        <v>0</v>
      </c>
      <c r="V29" s="355">
        <v>0</v>
      </c>
      <c r="W29" s="355">
        <v>1</v>
      </c>
      <c r="X29" s="355">
        <v>1</v>
      </c>
      <c r="Y29" s="355">
        <v>10</v>
      </c>
      <c r="Z29" s="355">
        <v>2</v>
      </c>
      <c r="AA29" s="355">
        <v>5</v>
      </c>
      <c r="AB29" s="355">
        <v>1</v>
      </c>
      <c r="AC29" s="355">
        <v>0</v>
      </c>
      <c r="AD29" s="355">
        <v>2</v>
      </c>
      <c r="AE29" s="355">
        <v>0</v>
      </c>
      <c r="AF29" s="355">
        <v>2</v>
      </c>
      <c r="AG29" s="355">
        <v>2</v>
      </c>
      <c r="AH29" s="355">
        <v>1</v>
      </c>
      <c r="AI29" s="355">
        <v>0</v>
      </c>
      <c r="AJ29" s="355">
        <v>8</v>
      </c>
      <c r="AK29" s="355">
        <v>0</v>
      </c>
      <c r="AL29" s="355">
        <v>0</v>
      </c>
      <c r="AM29" s="355">
        <v>5</v>
      </c>
      <c r="AN29" s="355">
        <v>0</v>
      </c>
      <c r="AO29" s="355">
        <v>1</v>
      </c>
      <c r="AP29" s="355">
        <v>0</v>
      </c>
      <c r="AQ29" s="355">
        <v>2</v>
      </c>
      <c r="AR29" s="355">
        <v>0</v>
      </c>
      <c r="AS29" s="355">
        <v>1</v>
      </c>
      <c r="AT29" s="355">
        <v>1</v>
      </c>
      <c r="AV29" s="357">
        <f t="shared" si="7"/>
        <v>0</v>
      </c>
      <c r="AW29" s="357">
        <f t="shared" si="8"/>
        <v>0</v>
      </c>
      <c r="AX29" s="357">
        <f t="shared" si="9"/>
        <v>4</v>
      </c>
      <c r="AY29" s="357">
        <f t="shared" si="10"/>
        <v>5</v>
      </c>
      <c r="AZ29" s="357">
        <f t="shared" si="11"/>
        <v>19</v>
      </c>
      <c r="BA29" s="357">
        <f t="shared" si="12"/>
        <v>7</v>
      </c>
      <c r="BB29" s="357">
        <f t="shared" si="13"/>
        <v>7</v>
      </c>
      <c r="BC29" s="357">
        <f t="shared" si="14"/>
        <v>6</v>
      </c>
      <c r="BD29" s="357">
        <f t="shared" si="15"/>
        <v>4</v>
      </c>
      <c r="BE29" s="45">
        <f t="shared" si="16"/>
        <v>52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+Oct!C30</f>
        <v>INMUNIZACIONES</v>
      </c>
      <c r="D30" s="355">
        <v>2</v>
      </c>
      <c r="E30" s="355">
        <v>0</v>
      </c>
      <c r="F30" s="355">
        <v>0</v>
      </c>
      <c r="G30" s="355">
        <v>10</v>
      </c>
      <c r="H30" s="355">
        <v>3</v>
      </c>
      <c r="I30" s="355">
        <v>2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34</v>
      </c>
      <c r="Q30" s="355">
        <v>9</v>
      </c>
      <c r="R30" s="355">
        <v>1</v>
      </c>
      <c r="S30" s="355">
        <v>5</v>
      </c>
      <c r="T30" s="355">
        <v>5</v>
      </c>
      <c r="U30" s="355">
        <v>1</v>
      </c>
      <c r="V30" s="355">
        <v>2</v>
      </c>
      <c r="W30" s="355">
        <v>6</v>
      </c>
      <c r="X30" s="355">
        <v>1</v>
      </c>
      <c r="Y30" s="355">
        <v>80</v>
      </c>
      <c r="Z30" s="355">
        <v>0</v>
      </c>
      <c r="AA30" s="355">
        <v>1</v>
      </c>
      <c r="AB30" s="355">
        <v>0</v>
      </c>
      <c r="AC30" s="355">
        <v>4</v>
      </c>
      <c r="AD30" s="355">
        <v>4</v>
      </c>
      <c r="AE30" s="355">
        <v>0</v>
      </c>
      <c r="AF30" s="355">
        <v>0</v>
      </c>
      <c r="AG30" s="355">
        <v>0</v>
      </c>
      <c r="AH30" s="355">
        <v>1</v>
      </c>
      <c r="AI30" s="355">
        <v>2</v>
      </c>
      <c r="AJ30" s="355">
        <v>15</v>
      </c>
      <c r="AK30" s="355">
        <v>1</v>
      </c>
      <c r="AL30" s="355">
        <v>0</v>
      </c>
      <c r="AM30" s="355">
        <v>15</v>
      </c>
      <c r="AN30" s="355">
        <v>0</v>
      </c>
      <c r="AO30" s="355">
        <v>6</v>
      </c>
      <c r="AP30" s="355">
        <v>0</v>
      </c>
      <c r="AQ30" s="355">
        <v>1</v>
      </c>
      <c r="AR30" s="355">
        <v>0</v>
      </c>
      <c r="AS30" s="355">
        <v>0</v>
      </c>
      <c r="AT30" s="355">
        <v>1</v>
      </c>
      <c r="AV30" s="357">
        <f t="shared" si="7"/>
        <v>2</v>
      </c>
      <c r="AW30" s="357">
        <f t="shared" si="8"/>
        <v>0</v>
      </c>
      <c r="AX30" s="357">
        <f t="shared" si="9"/>
        <v>15</v>
      </c>
      <c r="AY30" s="357">
        <f t="shared" si="10"/>
        <v>14</v>
      </c>
      <c r="AZ30" s="357">
        <f t="shared" si="11"/>
        <v>86</v>
      </c>
      <c r="BA30" s="357">
        <f t="shared" si="12"/>
        <v>5</v>
      </c>
      <c r="BB30" s="357">
        <f t="shared" si="13"/>
        <v>7</v>
      </c>
      <c r="BC30" s="357">
        <f t="shared" si="14"/>
        <v>21</v>
      </c>
      <c r="BD30" s="357">
        <f t="shared" si="15"/>
        <v>2</v>
      </c>
      <c r="BE30" s="45">
        <f t="shared" si="16"/>
        <v>152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+Oct!C31</f>
        <v>INMUNIZACIONES</v>
      </c>
      <c r="D31" s="355">
        <v>0</v>
      </c>
      <c r="E31" s="355">
        <v>0</v>
      </c>
      <c r="F31" s="355">
        <v>0</v>
      </c>
      <c r="G31" s="355">
        <v>4</v>
      </c>
      <c r="H31" s="355">
        <v>2</v>
      </c>
      <c r="I31" s="355">
        <v>0</v>
      </c>
      <c r="J31" s="355">
        <v>0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11</v>
      </c>
      <c r="Q31" s="355">
        <v>6</v>
      </c>
      <c r="R31" s="355">
        <v>0</v>
      </c>
      <c r="S31" s="355">
        <v>0</v>
      </c>
      <c r="T31" s="355">
        <v>1</v>
      </c>
      <c r="U31" s="355">
        <v>1</v>
      </c>
      <c r="V31" s="355">
        <v>1</v>
      </c>
      <c r="W31" s="355">
        <v>0</v>
      </c>
      <c r="X31" s="355">
        <v>0</v>
      </c>
      <c r="Y31" s="355">
        <v>15</v>
      </c>
      <c r="Z31" s="355">
        <v>0</v>
      </c>
      <c r="AA31" s="355">
        <v>0</v>
      </c>
      <c r="AB31" s="355">
        <v>0</v>
      </c>
      <c r="AC31" s="355">
        <v>0</v>
      </c>
      <c r="AD31" s="355">
        <v>0</v>
      </c>
      <c r="AE31" s="355">
        <v>0</v>
      </c>
      <c r="AF31" s="355">
        <v>0</v>
      </c>
      <c r="AG31" s="355">
        <v>12</v>
      </c>
      <c r="AH31" s="355">
        <v>0</v>
      </c>
      <c r="AI31" s="355">
        <v>1</v>
      </c>
      <c r="AJ31" s="355">
        <v>17</v>
      </c>
      <c r="AK31" s="355">
        <v>1</v>
      </c>
      <c r="AL31" s="355">
        <v>0</v>
      </c>
      <c r="AM31" s="355">
        <v>1</v>
      </c>
      <c r="AN31" s="355">
        <v>0</v>
      </c>
      <c r="AO31" s="355">
        <v>0</v>
      </c>
      <c r="AP31" s="355">
        <v>0</v>
      </c>
      <c r="AQ31" s="355">
        <v>0</v>
      </c>
      <c r="AR31" s="355">
        <v>0</v>
      </c>
      <c r="AS31" s="355">
        <v>0</v>
      </c>
      <c r="AT31" s="355">
        <v>0</v>
      </c>
      <c r="AV31" s="357">
        <f t="shared" si="7"/>
        <v>0</v>
      </c>
      <c r="AW31" s="357">
        <f t="shared" si="8"/>
        <v>0</v>
      </c>
      <c r="AX31" s="357">
        <f t="shared" si="9"/>
        <v>6</v>
      </c>
      <c r="AY31" s="357">
        <f t="shared" si="10"/>
        <v>3</v>
      </c>
      <c r="AZ31" s="357">
        <f t="shared" si="11"/>
        <v>15</v>
      </c>
      <c r="BA31" s="357">
        <f t="shared" si="12"/>
        <v>12</v>
      </c>
      <c r="BB31" s="357">
        <f t="shared" si="13"/>
        <v>13</v>
      </c>
      <c r="BC31" s="357">
        <f t="shared" si="14"/>
        <v>1</v>
      </c>
      <c r="BD31" s="357">
        <f t="shared" si="15"/>
        <v>0</v>
      </c>
      <c r="BE31" s="45">
        <f t="shared" si="16"/>
        <v>50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220</v>
      </c>
      <c r="E32" s="350">
        <v>20</v>
      </c>
      <c r="F32" s="350">
        <v>0</v>
      </c>
      <c r="G32" s="350">
        <v>1030</v>
      </c>
      <c r="H32" s="350">
        <v>58</v>
      </c>
      <c r="I32" s="350">
        <v>62</v>
      </c>
      <c r="J32" s="350">
        <v>73</v>
      </c>
      <c r="K32" s="350">
        <v>125</v>
      </c>
      <c r="L32" s="350">
        <v>6</v>
      </c>
      <c r="M32" s="350">
        <v>43</v>
      </c>
      <c r="N32" s="350">
        <v>47</v>
      </c>
      <c r="O32" s="350">
        <v>62</v>
      </c>
      <c r="P32" s="350">
        <v>429</v>
      </c>
      <c r="Q32" s="350">
        <v>110</v>
      </c>
      <c r="R32" s="350">
        <v>48</v>
      </c>
      <c r="S32" s="350">
        <v>62</v>
      </c>
      <c r="T32" s="350">
        <v>137</v>
      </c>
      <c r="U32" s="350">
        <v>44</v>
      </c>
      <c r="V32" s="350">
        <v>51</v>
      </c>
      <c r="W32" s="350">
        <v>78</v>
      </c>
      <c r="X32" s="350">
        <v>101</v>
      </c>
      <c r="Y32" s="350">
        <v>470</v>
      </c>
      <c r="Z32" s="350">
        <v>52</v>
      </c>
      <c r="AA32" s="350">
        <v>133</v>
      </c>
      <c r="AB32" s="350">
        <v>75</v>
      </c>
      <c r="AC32" s="350">
        <v>95</v>
      </c>
      <c r="AD32" s="350">
        <v>211</v>
      </c>
      <c r="AE32" s="350">
        <v>48</v>
      </c>
      <c r="AF32" s="350">
        <v>74</v>
      </c>
      <c r="AG32" s="350">
        <v>58</v>
      </c>
      <c r="AH32" s="350">
        <v>83</v>
      </c>
      <c r="AI32" s="350">
        <v>45</v>
      </c>
      <c r="AJ32" s="350">
        <v>270</v>
      </c>
      <c r="AK32" s="350">
        <v>57</v>
      </c>
      <c r="AL32" s="350">
        <v>45</v>
      </c>
      <c r="AM32" s="350">
        <v>243</v>
      </c>
      <c r="AN32" s="350">
        <v>11</v>
      </c>
      <c r="AO32" s="350">
        <v>36</v>
      </c>
      <c r="AP32" s="350">
        <v>11</v>
      </c>
      <c r="AQ32" s="350">
        <v>232</v>
      </c>
      <c r="AR32" s="350">
        <v>42</v>
      </c>
      <c r="AS32" s="350">
        <v>63</v>
      </c>
      <c r="AT32" s="350">
        <v>80</v>
      </c>
      <c r="AV32" s="351">
        <f t="shared" si="7"/>
        <v>220</v>
      </c>
      <c r="AW32" s="351">
        <f t="shared" si="8"/>
        <v>20</v>
      </c>
      <c r="AX32" s="351">
        <f t="shared" si="9"/>
        <v>220</v>
      </c>
      <c r="AY32" s="351">
        <f t="shared" si="10"/>
        <v>310</v>
      </c>
      <c r="AZ32" s="351">
        <f t="shared" si="11"/>
        <v>926</v>
      </c>
      <c r="BA32" s="351">
        <f t="shared" si="12"/>
        <v>474</v>
      </c>
      <c r="BB32" s="351">
        <f t="shared" si="13"/>
        <v>519</v>
      </c>
      <c r="BC32" s="351">
        <f t="shared" si="14"/>
        <v>301</v>
      </c>
      <c r="BD32" s="351">
        <f t="shared" si="15"/>
        <v>417</v>
      </c>
      <c r="BE32" s="45">
        <f t="shared" si="16"/>
        <v>3407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+Oct!C33</f>
        <v>NUTRICIÓN</v>
      </c>
      <c r="D33" s="350">
        <v>0</v>
      </c>
      <c r="E33" s="350"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1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3</v>
      </c>
      <c r="U33" s="350">
        <v>0</v>
      </c>
      <c r="V33" s="350">
        <v>0</v>
      </c>
      <c r="W33" s="350">
        <v>0</v>
      </c>
      <c r="X33" s="350">
        <v>0</v>
      </c>
      <c r="Y33" s="350">
        <v>0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2</v>
      </c>
      <c r="AN33" s="350">
        <v>0</v>
      </c>
      <c r="AO33" s="350">
        <v>0</v>
      </c>
      <c r="AP33" s="350">
        <v>0</v>
      </c>
      <c r="AQ33" s="350">
        <v>0</v>
      </c>
      <c r="AR33" s="350">
        <v>0</v>
      </c>
      <c r="AS33" s="350">
        <v>0</v>
      </c>
      <c r="AT33" s="350">
        <v>0</v>
      </c>
      <c r="AV33" s="351">
        <f t="shared" si="7"/>
        <v>0</v>
      </c>
      <c r="AW33" s="351">
        <f t="shared" si="8"/>
        <v>0</v>
      </c>
      <c r="AX33" s="351">
        <f t="shared" si="9"/>
        <v>0</v>
      </c>
      <c r="AY33" s="351">
        <f t="shared" si="10"/>
        <v>3</v>
      </c>
      <c r="AZ33" s="351">
        <f t="shared" si="11"/>
        <v>0</v>
      </c>
      <c r="BA33" s="351">
        <f t="shared" si="12"/>
        <v>0</v>
      </c>
      <c r="BB33" s="351">
        <f t="shared" si="13"/>
        <v>0</v>
      </c>
      <c r="BC33" s="351">
        <f t="shared" si="14"/>
        <v>2</v>
      </c>
      <c r="BD33" s="351">
        <f t="shared" si="15"/>
        <v>0</v>
      </c>
      <c r="BE33" s="45">
        <f t="shared" si="16"/>
        <v>5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151</v>
      </c>
      <c r="E34" s="350">
        <v>2</v>
      </c>
      <c r="F34" s="350">
        <v>0</v>
      </c>
      <c r="G34" s="350">
        <v>673</v>
      </c>
      <c r="H34" s="350">
        <v>32</v>
      </c>
      <c r="I34" s="350">
        <v>33</v>
      </c>
      <c r="J34" s="350">
        <v>46</v>
      </c>
      <c r="K34" s="350">
        <v>79</v>
      </c>
      <c r="L34" s="350">
        <v>6</v>
      </c>
      <c r="M34" s="350">
        <v>44</v>
      </c>
      <c r="N34" s="350">
        <v>33</v>
      </c>
      <c r="O34" s="350">
        <v>53</v>
      </c>
      <c r="P34" s="350">
        <v>276</v>
      </c>
      <c r="Q34" s="350">
        <v>66</v>
      </c>
      <c r="R34" s="350">
        <v>29</v>
      </c>
      <c r="S34" s="350">
        <v>45</v>
      </c>
      <c r="T34" s="350">
        <v>91</v>
      </c>
      <c r="U34" s="350">
        <v>22</v>
      </c>
      <c r="V34" s="350">
        <v>33</v>
      </c>
      <c r="W34" s="350">
        <v>51</v>
      </c>
      <c r="X34" s="350">
        <v>74</v>
      </c>
      <c r="Y34" s="350">
        <v>419</v>
      </c>
      <c r="Z34" s="350">
        <v>41</v>
      </c>
      <c r="AA34" s="350">
        <v>98</v>
      </c>
      <c r="AB34" s="350">
        <v>36</v>
      </c>
      <c r="AC34" s="350">
        <v>65</v>
      </c>
      <c r="AD34" s="350">
        <v>127</v>
      </c>
      <c r="AE34" s="350">
        <v>34</v>
      </c>
      <c r="AF34" s="350">
        <v>50</v>
      </c>
      <c r="AG34" s="350">
        <v>42</v>
      </c>
      <c r="AH34" s="350">
        <v>42</v>
      </c>
      <c r="AI34" s="350">
        <v>26</v>
      </c>
      <c r="AJ34" s="350">
        <v>175</v>
      </c>
      <c r="AK34" s="350">
        <v>42</v>
      </c>
      <c r="AL34" s="350">
        <v>21</v>
      </c>
      <c r="AM34" s="350">
        <v>138</v>
      </c>
      <c r="AN34" s="350">
        <v>9</v>
      </c>
      <c r="AO34" s="350">
        <v>24</v>
      </c>
      <c r="AP34" s="350">
        <v>4</v>
      </c>
      <c r="AQ34" s="350">
        <v>177</v>
      </c>
      <c r="AR34" s="350">
        <v>21</v>
      </c>
      <c r="AS34" s="350">
        <v>57</v>
      </c>
      <c r="AT34" s="350">
        <v>53</v>
      </c>
      <c r="AV34" s="351">
        <f t="shared" si="7"/>
        <v>151</v>
      </c>
      <c r="AW34" s="351">
        <f t="shared" si="8"/>
        <v>2</v>
      </c>
      <c r="AX34" s="351">
        <f t="shared" si="9"/>
        <v>140</v>
      </c>
      <c r="AY34" s="351">
        <f t="shared" si="10"/>
        <v>197</v>
      </c>
      <c r="AZ34" s="351">
        <f t="shared" si="11"/>
        <v>733</v>
      </c>
      <c r="BA34" s="351">
        <f t="shared" si="12"/>
        <v>295</v>
      </c>
      <c r="BB34" s="351">
        <f t="shared" si="13"/>
        <v>321</v>
      </c>
      <c r="BC34" s="351">
        <f t="shared" si="14"/>
        <v>175</v>
      </c>
      <c r="BD34" s="351">
        <f t="shared" si="15"/>
        <v>308</v>
      </c>
      <c r="BE34" s="45">
        <f t="shared" si="16"/>
        <v>2322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+Oct!C35</f>
        <v>NUTRICIÓN</v>
      </c>
      <c r="D35" s="350">
        <v>4</v>
      </c>
      <c r="E35" s="350">
        <v>0</v>
      </c>
      <c r="F35" s="350">
        <v>0</v>
      </c>
      <c r="G35" s="350">
        <v>9</v>
      </c>
      <c r="H35" s="350">
        <v>0</v>
      </c>
      <c r="I35" s="350">
        <v>1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0</v>
      </c>
      <c r="Q35" s="350">
        <v>1</v>
      </c>
      <c r="R35" s="350">
        <v>0</v>
      </c>
      <c r="S35" s="350">
        <v>1</v>
      </c>
      <c r="T35" s="350">
        <v>6</v>
      </c>
      <c r="U35" s="350">
        <v>0</v>
      </c>
      <c r="V35" s="350">
        <v>1</v>
      </c>
      <c r="W35" s="350">
        <v>0</v>
      </c>
      <c r="X35" s="350">
        <v>1</v>
      </c>
      <c r="Y35" s="350">
        <v>3</v>
      </c>
      <c r="Z35" s="350">
        <v>1</v>
      </c>
      <c r="AA35" s="350">
        <v>0</v>
      </c>
      <c r="AB35" s="350">
        <v>0</v>
      </c>
      <c r="AC35" s="350">
        <v>0</v>
      </c>
      <c r="AD35" s="350">
        <v>2</v>
      </c>
      <c r="AE35" s="350">
        <v>0</v>
      </c>
      <c r="AF35" s="350">
        <v>0</v>
      </c>
      <c r="AG35" s="350">
        <v>1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5</v>
      </c>
      <c r="AN35" s="350">
        <v>0</v>
      </c>
      <c r="AO35" s="350">
        <v>0</v>
      </c>
      <c r="AP35" s="350">
        <v>0</v>
      </c>
      <c r="AQ35" s="350">
        <v>3</v>
      </c>
      <c r="AR35" s="350">
        <v>0</v>
      </c>
      <c r="AS35" s="350">
        <v>1</v>
      </c>
      <c r="AT35" s="350">
        <v>0</v>
      </c>
      <c r="AV35" s="351">
        <f t="shared" si="7"/>
        <v>4</v>
      </c>
      <c r="AW35" s="351">
        <f t="shared" si="8"/>
        <v>0</v>
      </c>
      <c r="AX35" s="351">
        <f t="shared" si="9"/>
        <v>2</v>
      </c>
      <c r="AY35" s="351">
        <f t="shared" si="10"/>
        <v>7</v>
      </c>
      <c r="AZ35" s="351">
        <f t="shared" si="11"/>
        <v>5</v>
      </c>
      <c r="BA35" s="351">
        <f t="shared" si="12"/>
        <v>3</v>
      </c>
      <c r="BB35" s="351">
        <f t="shared" si="13"/>
        <v>3</v>
      </c>
      <c r="BC35" s="351">
        <f t="shared" si="14"/>
        <v>5</v>
      </c>
      <c r="BD35" s="351">
        <f t="shared" si="15"/>
        <v>4</v>
      </c>
      <c r="BE35" s="45">
        <f t="shared" si="16"/>
        <v>33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+Oct!C36</f>
        <v>NUTRICIÓN</v>
      </c>
      <c r="D36" s="350">
        <v>0</v>
      </c>
      <c r="E36" s="350">
        <v>0</v>
      </c>
      <c r="F36" s="350">
        <v>0</v>
      </c>
      <c r="G36" s="350">
        <v>18</v>
      </c>
      <c r="H36" s="350">
        <v>1</v>
      </c>
      <c r="I36" s="350">
        <v>0</v>
      </c>
      <c r="J36" s="350">
        <v>0</v>
      </c>
      <c r="K36" s="350">
        <v>11</v>
      </c>
      <c r="L36" s="350">
        <v>0</v>
      </c>
      <c r="M36" s="350">
        <v>1</v>
      </c>
      <c r="N36" s="350">
        <v>0</v>
      </c>
      <c r="O36" s="350">
        <v>3</v>
      </c>
      <c r="P36" s="350">
        <v>15</v>
      </c>
      <c r="Q36" s="350">
        <v>3</v>
      </c>
      <c r="R36" s="350">
        <v>0</v>
      </c>
      <c r="S36" s="350">
        <v>4</v>
      </c>
      <c r="T36" s="350">
        <v>3</v>
      </c>
      <c r="U36" s="350">
        <v>0</v>
      </c>
      <c r="V36" s="350">
        <v>2</v>
      </c>
      <c r="W36" s="350">
        <v>0</v>
      </c>
      <c r="X36" s="350">
        <v>2</v>
      </c>
      <c r="Y36" s="350">
        <v>17</v>
      </c>
      <c r="Z36" s="350">
        <v>3</v>
      </c>
      <c r="AA36" s="350">
        <v>5</v>
      </c>
      <c r="AB36" s="350">
        <v>0</v>
      </c>
      <c r="AC36" s="350">
        <v>4</v>
      </c>
      <c r="AD36" s="350">
        <v>5</v>
      </c>
      <c r="AE36" s="350">
        <v>1</v>
      </c>
      <c r="AF36" s="350">
        <v>2</v>
      </c>
      <c r="AG36" s="350">
        <v>1</v>
      </c>
      <c r="AH36" s="350">
        <v>1</v>
      </c>
      <c r="AI36" s="350">
        <v>0</v>
      </c>
      <c r="AJ36" s="350">
        <v>8</v>
      </c>
      <c r="AK36" s="350">
        <v>0</v>
      </c>
      <c r="AL36" s="350">
        <v>0</v>
      </c>
      <c r="AM36" s="350">
        <v>2</v>
      </c>
      <c r="AN36" s="350">
        <v>0</v>
      </c>
      <c r="AO36" s="350">
        <v>0</v>
      </c>
      <c r="AP36" s="350">
        <v>0</v>
      </c>
      <c r="AQ36" s="350">
        <v>6</v>
      </c>
      <c r="AR36" s="350">
        <v>1</v>
      </c>
      <c r="AS36" s="350">
        <v>3</v>
      </c>
      <c r="AT36" s="350">
        <v>2</v>
      </c>
      <c r="AV36" s="351">
        <f t="shared" si="7"/>
        <v>0</v>
      </c>
      <c r="AW36" s="351">
        <f t="shared" si="8"/>
        <v>0</v>
      </c>
      <c r="AX36" s="351">
        <f t="shared" si="9"/>
        <v>7</v>
      </c>
      <c r="AY36" s="351">
        <f t="shared" si="10"/>
        <v>5</v>
      </c>
      <c r="AZ36" s="351">
        <f t="shared" si="11"/>
        <v>31</v>
      </c>
      <c r="BA36" s="351">
        <f t="shared" si="12"/>
        <v>10</v>
      </c>
      <c r="BB36" s="351">
        <f t="shared" si="13"/>
        <v>10</v>
      </c>
      <c r="BC36" s="351">
        <f t="shared" si="14"/>
        <v>2</v>
      </c>
      <c r="BD36" s="351">
        <f t="shared" si="15"/>
        <v>12</v>
      </c>
      <c r="BE36" s="45">
        <f t="shared" si="16"/>
        <v>77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+Oct!C37</f>
        <v>NUTRICIÓN</v>
      </c>
      <c r="D37" s="350">
        <v>0</v>
      </c>
      <c r="E37" s="350">
        <v>0</v>
      </c>
      <c r="F37" s="350">
        <v>0</v>
      </c>
      <c r="G37" s="350">
        <v>13</v>
      </c>
      <c r="H37" s="350">
        <v>0</v>
      </c>
      <c r="I37" s="350">
        <v>1</v>
      </c>
      <c r="J37" s="350">
        <v>0</v>
      </c>
      <c r="K37" s="350">
        <v>3</v>
      </c>
      <c r="L37" s="350">
        <v>1</v>
      </c>
      <c r="M37" s="350">
        <v>2</v>
      </c>
      <c r="N37" s="350">
        <v>0</v>
      </c>
      <c r="O37" s="350">
        <v>3</v>
      </c>
      <c r="P37" s="350">
        <v>11</v>
      </c>
      <c r="Q37" s="350">
        <v>2</v>
      </c>
      <c r="R37" s="350">
        <v>2</v>
      </c>
      <c r="S37" s="350">
        <v>0</v>
      </c>
      <c r="T37" s="350">
        <v>1</v>
      </c>
      <c r="U37" s="350">
        <v>0</v>
      </c>
      <c r="V37" s="350">
        <v>0</v>
      </c>
      <c r="W37" s="350">
        <v>1</v>
      </c>
      <c r="X37" s="350">
        <v>3</v>
      </c>
      <c r="Y37" s="350">
        <v>11</v>
      </c>
      <c r="Z37" s="350">
        <v>2</v>
      </c>
      <c r="AA37" s="350">
        <v>4</v>
      </c>
      <c r="AB37" s="350">
        <v>1</v>
      </c>
      <c r="AC37" s="350">
        <v>1</v>
      </c>
      <c r="AD37" s="350">
        <v>3</v>
      </c>
      <c r="AE37" s="350">
        <v>1</v>
      </c>
      <c r="AF37" s="350">
        <v>1</v>
      </c>
      <c r="AG37" s="350">
        <v>1</v>
      </c>
      <c r="AH37" s="350">
        <v>2</v>
      </c>
      <c r="AI37" s="350">
        <v>0</v>
      </c>
      <c r="AJ37" s="350">
        <v>1</v>
      </c>
      <c r="AK37" s="350">
        <v>0</v>
      </c>
      <c r="AL37" s="350">
        <v>0</v>
      </c>
      <c r="AM37" s="350">
        <v>4</v>
      </c>
      <c r="AN37" s="350">
        <v>0</v>
      </c>
      <c r="AO37" s="350">
        <v>2</v>
      </c>
      <c r="AP37" s="350">
        <v>0</v>
      </c>
      <c r="AQ37" s="350">
        <v>5</v>
      </c>
      <c r="AR37" s="350">
        <v>0</v>
      </c>
      <c r="AS37" s="350">
        <v>0</v>
      </c>
      <c r="AT37" s="350">
        <v>0</v>
      </c>
      <c r="AV37" s="351">
        <f t="shared" si="7"/>
        <v>0</v>
      </c>
      <c r="AW37" s="351">
        <f t="shared" si="8"/>
        <v>0</v>
      </c>
      <c r="AX37" s="351">
        <f t="shared" si="9"/>
        <v>4</v>
      </c>
      <c r="AY37" s="351">
        <f t="shared" si="10"/>
        <v>2</v>
      </c>
      <c r="AZ37" s="351">
        <f t="shared" si="11"/>
        <v>22</v>
      </c>
      <c r="BA37" s="351">
        <f t="shared" si="12"/>
        <v>8</v>
      </c>
      <c r="BB37" s="351">
        <f t="shared" si="13"/>
        <v>8</v>
      </c>
      <c r="BC37" s="351">
        <f t="shared" si="14"/>
        <v>6</v>
      </c>
      <c r="BD37" s="351">
        <f t="shared" si="15"/>
        <v>5</v>
      </c>
      <c r="BE37" s="45">
        <f t="shared" si="16"/>
        <v>55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+Oct!C38</f>
        <v>NUTRICIÓN</v>
      </c>
      <c r="D38" s="350">
        <v>0</v>
      </c>
      <c r="E38" s="350">
        <v>0</v>
      </c>
      <c r="F38" s="350">
        <v>0</v>
      </c>
      <c r="G38" s="350">
        <v>2</v>
      </c>
      <c r="H38" s="350">
        <v>2</v>
      </c>
      <c r="I38" s="350">
        <v>2</v>
      </c>
      <c r="J38" s="350">
        <v>0</v>
      </c>
      <c r="K38" s="350">
        <v>5</v>
      </c>
      <c r="L38" s="350">
        <v>0</v>
      </c>
      <c r="M38" s="350">
        <v>0</v>
      </c>
      <c r="N38" s="350">
        <v>0</v>
      </c>
      <c r="O38" s="350">
        <v>0</v>
      </c>
      <c r="P38" s="350">
        <v>0</v>
      </c>
      <c r="Q38" s="350">
        <v>1</v>
      </c>
      <c r="R38" s="350">
        <v>1</v>
      </c>
      <c r="S38" s="350">
        <v>1</v>
      </c>
      <c r="T38" s="350">
        <v>2</v>
      </c>
      <c r="U38" s="350">
        <v>0</v>
      </c>
      <c r="V38" s="350">
        <v>0</v>
      </c>
      <c r="W38" s="350">
        <v>0</v>
      </c>
      <c r="X38" s="350">
        <v>1</v>
      </c>
      <c r="Y38" s="350">
        <v>0</v>
      </c>
      <c r="Z38" s="350">
        <v>2</v>
      </c>
      <c r="AA38" s="350">
        <v>0</v>
      </c>
      <c r="AB38" s="350">
        <v>0</v>
      </c>
      <c r="AC38" s="350">
        <v>2</v>
      </c>
      <c r="AD38" s="350">
        <v>0</v>
      </c>
      <c r="AE38" s="350">
        <v>0</v>
      </c>
      <c r="AF38" s="350">
        <v>0</v>
      </c>
      <c r="AG38" s="350">
        <v>0</v>
      </c>
      <c r="AH38" s="350">
        <v>3</v>
      </c>
      <c r="AI38" s="350">
        <v>0</v>
      </c>
      <c r="AJ38" s="350">
        <v>0</v>
      </c>
      <c r="AK38" s="350">
        <v>0</v>
      </c>
      <c r="AL38" s="350">
        <v>0</v>
      </c>
      <c r="AM38" s="350">
        <v>0</v>
      </c>
      <c r="AN38" s="350">
        <v>0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7"/>
        <v>0</v>
      </c>
      <c r="AW38" s="351">
        <f t="shared" si="8"/>
        <v>0</v>
      </c>
      <c r="AX38" s="351">
        <f t="shared" si="9"/>
        <v>3</v>
      </c>
      <c r="AY38" s="351">
        <f t="shared" si="10"/>
        <v>2</v>
      </c>
      <c r="AZ38" s="351">
        <f t="shared" si="11"/>
        <v>5</v>
      </c>
      <c r="BA38" s="351">
        <f t="shared" si="12"/>
        <v>3</v>
      </c>
      <c r="BB38" s="351">
        <f t="shared" si="13"/>
        <v>3</v>
      </c>
      <c r="BC38" s="351">
        <f t="shared" si="14"/>
        <v>0</v>
      </c>
      <c r="BD38" s="351">
        <f t="shared" si="15"/>
        <v>0</v>
      </c>
      <c r="BE38" s="45">
        <f t="shared" si="16"/>
        <v>16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+Oct!C39</f>
        <v>NUTRICIÓN</v>
      </c>
      <c r="D39" s="350">
        <v>0</v>
      </c>
      <c r="E39" s="350">
        <v>0</v>
      </c>
      <c r="F39" s="350">
        <v>0</v>
      </c>
      <c r="G39" s="350">
        <v>15</v>
      </c>
      <c r="H39" s="350">
        <v>2</v>
      </c>
      <c r="I39" s="350">
        <v>3</v>
      </c>
      <c r="J39" s="350">
        <v>0</v>
      </c>
      <c r="K39" s="350">
        <v>8</v>
      </c>
      <c r="L39" s="350">
        <v>1</v>
      </c>
      <c r="M39" s="350">
        <v>2</v>
      </c>
      <c r="N39" s="350">
        <v>0</v>
      </c>
      <c r="O39" s="350">
        <v>3</v>
      </c>
      <c r="P39" s="350">
        <v>11</v>
      </c>
      <c r="Q39" s="350">
        <v>3</v>
      </c>
      <c r="R39" s="350">
        <v>3</v>
      </c>
      <c r="S39" s="350">
        <v>1</v>
      </c>
      <c r="T39" s="350">
        <v>3</v>
      </c>
      <c r="U39" s="350">
        <v>0</v>
      </c>
      <c r="V39" s="350">
        <v>0</v>
      </c>
      <c r="W39" s="350">
        <v>1</v>
      </c>
      <c r="X39" s="350">
        <v>4</v>
      </c>
      <c r="Y39" s="350">
        <v>11</v>
      </c>
      <c r="Z39" s="350">
        <v>4</v>
      </c>
      <c r="AA39" s="350">
        <v>4</v>
      </c>
      <c r="AB39" s="350">
        <v>1</v>
      </c>
      <c r="AC39" s="350">
        <v>3</v>
      </c>
      <c r="AD39" s="350">
        <v>3</v>
      </c>
      <c r="AE39" s="350">
        <v>1</v>
      </c>
      <c r="AF39" s="350">
        <v>1</v>
      </c>
      <c r="AG39" s="350">
        <v>1</v>
      </c>
      <c r="AH39" s="350">
        <v>5</v>
      </c>
      <c r="AI39" s="350">
        <v>0</v>
      </c>
      <c r="AJ39" s="350">
        <v>1</v>
      </c>
      <c r="AK39" s="350">
        <v>0</v>
      </c>
      <c r="AL39" s="350">
        <v>0</v>
      </c>
      <c r="AM39" s="350">
        <v>4</v>
      </c>
      <c r="AN39" s="350">
        <v>0</v>
      </c>
      <c r="AO39" s="350">
        <v>2</v>
      </c>
      <c r="AP39" s="350">
        <v>0</v>
      </c>
      <c r="AQ39" s="350">
        <v>5</v>
      </c>
      <c r="AR39" s="350">
        <v>0</v>
      </c>
      <c r="AS39" s="350">
        <v>0</v>
      </c>
      <c r="AT39" s="350">
        <v>0</v>
      </c>
      <c r="AV39" s="351">
        <f t="shared" si="7"/>
        <v>0</v>
      </c>
      <c r="AW39" s="351">
        <f t="shared" si="8"/>
        <v>0</v>
      </c>
      <c r="AX39" s="351">
        <f t="shared" si="9"/>
        <v>7</v>
      </c>
      <c r="AY39" s="351">
        <f t="shared" si="10"/>
        <v>4</v>
      </c>
      <c r="AZ39" s="351">
        <f t="shared" si="11"/>
        <v>27</v>
      </c>
      <c r="BA39" s="351">
        <f t="shared" si="12"/>
        <v>11</v>
      </c>
      <c r="BB39" s="351">
        <f t="shared" si="13"/>
        <v>11</v>
      </c>
      <c r="BC39" s="351">
        <f t="shared" si="14"/>
        <v>6</v>
      </c>
      <c r="BD39" s="351">
        <f t="shared" si="15"/>
        <v>5</v>
      </c>
      <c r="BE39" s="45">
        <f t="shared" si="16"/>
        <v>71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+Oct!C40</f>
        <v>NUTRICIÓN</v>
      </c>
      <c r="D40" s="350">
        <v>0</v>
      </c>
      <c r="E40" s="350">
        <v>0</v>
      </c>
      <c r="F40" s="350">
        <v>0</v>
      </c>
      <c r="G40" s="350">
        <v>35</v>
      </c>
      <c r="H40" s="350">
        <v>0</v>
      </c>
      <c r="I40" s="350">
        <v>0</v>
      </c>
      <c r="J40" s="350">
        <v>0</v>
      </c>
      <c r="K40" s="350">
        <v>3</v>
      </c>
      <c r="L40" s="350">
        <v>0</v>
      </c>
      <c r="M40" s="350">
        <v>3</v>
      </c>
      <c r="N40" s="350">
        <v>0</v>
      </c>
      <c r="O40" s="350">
        <v>1</v>
      </c>
      <c r="P40" s="350">
        <v>17</v>
      </c>
      <c r="Q40" s="350">
        <v>3</v>
      </c>
      <c r="R40" s="350">
        <v>0</v>
      </c>
      <c r="S40" s="350">
        <v>2</v>
      </c>
      <c r="T40" s="350">
        <v>7</v>
      </c>
      <c r="U40" s="350">
        <v>1</v>
      </c>
      <c r="V40" s="350">
        <v>1</v>
      </c>
      <c r="W40" s="350">
        <v>1</v>
      </c>
      <c r="X40" s="350">
        <v>4</v>
      </c>
      <c r="Y40" s="350">
        <v>6</v>
      </c>
      <c r="Z40" s="350">
        <v>2</v>
      </c>
      <c r="AA40" s="350">
        <v>1</v>
      </c>
      <c r="AB40" s="350">
        <v>1</v>
      </c>
      <c r="AC40" s="350">
        <v>2</v>
      </c>
      <c r="AD40" s="350">
        <v>3</v>
      </c>
      <c r="AE40" s="350">
        <v>1</v>
      </c>
      <c r="AF40" s="350">
        <v>1</v>
      </c>
      <c r="AG40" s="350">
        <v>2</v>
      </c>
      <c r="AH40" s="350">
        <v>1</v>
      </c>
      <c r="AI40" s="350">
        <v>0</v>
      </c>
      <c r="AJ40" s="350">
        <v>11</v>
      </c>
      <c r="AK40" s="350">
        <v>0</v>
      </c>
      <c r="AL40" s="350">
        <v>0</v>
      </c>
      <c r="AM40" s="350">
        <v>2</v>
      </c>
      <c r="AN40" s="350">
        <v>0</v>
      </c>
      <c r="AO40" s="350">
        <v>0</v>
      </c>
      <c r="AP40" s="350">
        <v>0</v>
      </c>
      <c r="AQ40" s="350">
        <v>7</v>
      </c>
      <c r="AR40" s="350">
        <v>0</v>
      </c>
      <c r="AS40" s="350">
        <v>1</v>
      </c>
      <c r="AT40" s="350">
        <v>1</v>
      </c>
      <c r="AV40" s="351">
        <f t="shared" si="7"/>
        <v>0</v>
      </c>
      <c r="AW40" s="351">
        <f t="shared" si="8"/>
        <v>0</v>
      </c>
      <c r="AX40" s="351">
        <f t="shared" si="9"/>
        <v>5</v>
      </c>
      <c r="AY40" s="351">
        <f t="shared" si="10"/>
        <v>10</v>
      </c>
      <c r="AZ40" s="351">
        <f t="shared" si="11"/>
        <v>16</v>
      </c>
      <c r="BA40" s="351">
        <f t="shared" si="12"/>
        <v>8</v>
      </c>
      <c r="BB40" s="351">
        <f t="shared" si="13"/>
        <v>8</v>
      </c>
      <c r="BC40" s="351">
        <f t="shared" si="14"/>
        <v>2</v>
      </c>
      <c r="BD40" s="351">
        <f t="shared" si="15"/>
        <v>9</v>
      </c>
      <c r="BE40" s="45">
        <f t="shared" si="16"/>
        <v>58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+Oct!C41</f>
        <v>NUTRICIÓN</v>
      </c>
      <c r="D41" s="350">
        <v>0</v>
      </c>
      <c r="E41" s="350">
        <v>0</v>
      </c>
      <c r="F41" s="350">
        <v>0</v>
      </c>
      <c r="G41" s="350">
        <v>0</v>
      </c>
      <c r="H41" s="350">
        <v>3</v>
      </c>
      <c r="I41" s="350">
        <v>1</v>
      </c>
      <c r="J41" s="350">
        <v>3</v>
      </c>
      <c r="K41" s="350">
        <v>0</v>
      </c>
      <c r="L41" s="350">
        <v>3</v>
      </c>
      <c r="M41" s="350">
        <v>4</v>
      </c>
      <c r="N41" s="350">
        <v>0</v>
      </c>
      <c r="O41" s="350">
        <v>9</v>
      </c>
      <c r="P41" s="350">
        <v>7</v>
      </c>
      <c r="Q41" s="350">
        <v>0</v>
      </c>
      <c r="R41" s="350">
        <v>0</v>
      </c>
      <c r="S41" s="350">
        <v>0</v>
      </c>
      <c r="T41" s="350">
        <v>0</v>
      </c>
      <c r="U41" s="350">
        <v>0</v>
      </c>
      <c r="V41" s="350">
        <v>3</v>
      </c>
      <c r="W41" s="350">
        <v>2</v>
      </c>
      <c r="X41" s="350">
        <v>9</v>
      </c>
      <c r="Y41" s="350">
        <v>21</v>
      </c>
      <c r="Z41" s="350">
        <v>0</v>
      </c>
      <c r="AA41" s="350">
        <v>1</v>
      </c>
      <c r="AB41" s="350">
        <v>1</v>
      </c>
      <c r="AC41" s="350">
        <v>0</v>
      </c>
      <c r="AD41" s="350">
        <v>2</v>
      </c>
      <c r="AE41" s="350">
        <v>2</v>
      </c>
      <c r="AF41" s="350">
        <v>0</v>
      </c>
      <c r="AG41" s="350">
        <v>10</v>
      </c>
      <c r="AH41" s="350">
        <v>0</v>
      </c>
      <c r="AI41" s="350">
        <v>4</v>
      </c>
      <c r="AJ41" s="350">
        <v>1</v>
      </c>
      <c r="AK41" s="350">
        <v>0</v>
      </c>
      <c r="AL41" s="350">
        <v>0</v>
      </c>
      <c r="AM41" s="350">
        <v>5</v>
      </c>
      <c r="AN41" s="350">
        <v>0</v>
      </c>
      <c r="AO41" s="350">
        <v>0</v>
      </c>
      <c r="AP41" s="350">
        <v>0</v>
      </c>
      <c r="AQ41" s="350">
        <v>9</v>
      </c>
      <c r="AR41" s="350">
        <v>0</v>
      </c>
      <c r="AS41" s="350">
        <v>0</v>
      </c>
      <c r="AT41" s="350">
        <v>0</v>
      </c>
      <c r="AV41" s="351">
        <f t="shared" si="7"/>
        <v>0</v>
      </c>
      <c r="AW41" s="351">
        <f t="shared" si="8"/>
        <v>0</v>
      </c>
      <c r="AX41" s="351">
        <f t="shared" si="9"/>
        <v>0</v>
      </c>
      <c r="AY41" s="351">
        <f t="shared" si="10"/>
        <v>5</v>
      </c>
      <c r="AZ41" s="351">
        <f t="shared" si="11"/>
        <v>32</v>
      </c>
      <c r="BA41" s="351">
        <f t="shared" si="12"/>
        <v>14</v>
      </c>
      <c r="BB41" s="351">
        <f t="shared" si="13"/>
        <v>18</v>
      </c>
      <c r="BC41" s="351">
        <f t="shared" si="14"/>
        <v>5</v>
      </c>
      <c r="BD41" s="351">
        <f t="shared" si="15"/>
        <v>9</v>
      </c>
      <c r="BE41" s="45">
        <f t="shared" si="16"/>
        <v>83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+Oct!C42</f>
        <v>NUTRICIÓN</v>
      </c>
      <c r="D42" s="350">
        <v>0</v>
      </c>
      <c r="E42" s="350">
        <v>0</v>
      </c>
      <c r="F42" s="350">
        <v>0</v>
      </c>
      <c r="G42" s="350">
        <v>35</v>
      </c>
      <c r="H42" s="350">
        <v>3</v>
      </c>
      <c r="I42" s="350">
        <v>1</v>
      </c>
      <c r="J42" s="350">
        <v>3</v>
      </c>
      <c r="K42" s="350">
        <v>3</v>
      </c>
      <c r="L42" s="350">
        <v>3</v>
      </c>
      <c r="M42" s="350">
        <v>7</v>
      </c>
      <c r="N42" s="350">
        <v>0</v>
      </c>
      <c r="O42" s="350">
        <v>10</v>
      </c>
      <c r="P42" s="350">
        <v>24</v>
      </c>
      <c r="Q42" s="350">
        <v>3</v>
      </c>
      <c r="R42" s="350">
        <v>0</v>
      </c>
      <c r="S42" s="350">
        <v>2</v>
      </c>
      <c r="T42" s="350">
        <v>7</v>
      </c>
      <c r="U42" s="350">
        <v>1</v>
      </c>
      <c r="V42" s="350">
        <v>4</v>
      </c>
      <c r="W42" s="350">
        <v>3</v>
      </c>
      <c r="X42" s="350">
        <v>13</v>
      </c>
      <c r="Y42" s="350">
        <v>27</v>
      </c>
      <c r="Z42" s="350">
        <v>2</v>
      </c>
      <c r="AA42" s="350">
        <v>2</v>
      </c>
      <c r="AB42" s="350">
        <v>2</v>
      </c>
      <c r="AC42" s="350">
        <v>2</v>
      </c>
      <c r="AD42" s="350">
        <v>5</v>
      </c>
      <c r="AE42" s="350">
        <v>3</v>
      </c>
      <c r="AF42" s="350">
        <v>1</v>
      </c>
      <c r="AG42" s="350">
        <v>12</v>
      </c>
      <c r="AH42" s="350">
        <v>1</v>
      </c>
      <c r="AI42" s="350">
        <v>4</v>
      </c>
      <c r="AJ42" s="350">
        <v>12</v>
      </c>
      <c r="AK42" s="350">
        <v>0</v>
      </c>
      <c r="AL42" s="350">
        <v>0</v>
      </c>
      <c r="AM42" s="350">
        <v>7</v>
      </c>
      <c r="AN42" s="350">
        <v>0</v>
      </c>
      <c r="AO42" s="350">
        <v>0</v>
      </c>
      <c r="AP42" s="350">
        <v>0</v>
      </c>
      <c r="AQ42" s="350">
        <v>16</v>
      </c>
      <c r="AR42" s="350">
        <v>0</v>
      </c>
      <c r="AS42" s="350">
        <v>1</v>
      </c>
      <c r="AT42" s="350">
        <v>1</v>
      </c>
      <c r="AV42" s="351">
        <f t="shared" si="7"/>
        <v>0</v>
      </c>
      <c r="AW42" s="351">
        <f t="shared" si="8"/>
        <v>0</v>
      </c>
      <c r="AX42" s="351">
        <f t="shared" si="9"/>
        <v>5</v>
      </c>
      <c r="AY42" s="351">
        <f t="shared" si="10"/>
        <v>15</v>
      </c>
      <c r="AZ42" s="351">
        <f t="shared" si="11"/>
        <v>48</v>
      </c>
      <c r="BA42" s="351">
        <f t="shared" si="12"/>
        <v>22</v>
      </c>
      <c r="BB42" s="351">
        <f t="shared" si="13"/>
        <v>26</v>
      </c>
      <c r="BC42" s="351">
        <f t="shared" si="14"/>
        <v>7</v>
      </c>
      <c r="BD42" s="351">
        <f t="shared" si="15"/>
        <v>18</v>
      </c>
      <c r="BE42" s="45">
        <f t="shared" si="16"/>
        <v>141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+Oct!C43</f>
        <v>NUTRICIÓN</v>
      </c>
      <c r="D43" s="350">
        <v>0</v>
      </c>
      <c r="E43" s="350">
        <v>0</v>
      </c>
      <c r="F43" s="350">
        <v>0</v>
      </c>
      <c r="G43" s="350">
        <v>34</v>
      </c>
      <c r="H43" s="350">
        <v>0</v>
      </c>
      <c r="I43" s="350">
        <v>0</v>
      </c>
      <c r="J43" s="350">
        <v>0</v>
      </c>
      <c r="K43" s="350">
        <v>3</v>
      </c>
      <c r="L43" s="350">
        <v>0</v>
      </c>
      <c r="M43" s="350">
        <v>3</v>
      </c>
      <c r="N43" s="350">
        <v>0</v>
      </c>
      <c r="O43" s="350">
        <v>1</v>
      </c>
      <c r="P43" s="350">
        <v>17</v>
      </c>
      <c r="Q43" s="350">
        <v>3</v>
      </c>
      <c r="R43" s="350">
        <v>0</v>
      </c>
      <c r="S43" s="350">
        <v>2</v>
      </c>
      <c r="T43" s="350">
        <v>8</v>
      </c>
      <c r="U43" s="350">
        <v>1</v>
      </c>
      <c r="V43" s="350">
        <v>1</v>
      </c>
      <c r="W43" s="350">
        <v>1</v>
      </c>
      <c r="X43" s="350">
        <v>4</v>
      </c>
      <c r="Y43" s="350">
        <v>24</v>
      </c>
      <c r="Z43" s="350">
        <v>2</v>
      </c>
      <c r="AA43" s="350">
        <v>4</v>
      </c>
      <c r="AB43" s="350">
        <v>0</v>
      </c>
      <c r="AC43" s="350">
        <v>4</v>
      </c>
      <c r="AD43" s="350">
        <v>4</v>
      </c>
      <c r="AE43" s="350">
        <v>1</v>
      </c>
      <c r="AF43" s="350">
        <v>4</v>
      </c>
      <c r="AG43" s="350">
        <v>2</v>
      </c>
      <c r="AH43" s="350">
        <v>1</v>
      </c>
      <c r="AI43" s="350">
        <v>0</v>
      </c>
      <c r="AJ43" s="350">
        <v>11</v>
      </c>
      <c r="AK43" s="350">
        <v>0</v>
      </c>
      <c r="AL43" s="350">
        <v>0</v>
      </c>
      <c r="AM43" s="350">
        <v>2</v>
      </c>
      <c r="AN43" s="350">
        <v>0</v>
      </c>
      <c r="AO43" s="350">
        <v>0</v>
      </c>
      <c r="AP43" s="350">
        <v>0</v>
      </c>
      <c r="AQ43" s="350">
        <v>7</v>
      </c>
      <c r="AR43" s="350">
        <v>0</v>
      </c>
      <c r="AS43" s="350">
        <v>2</v>
      </c>
      <c r="AT43" s="350">
        <v>5</v>
      </c>
      <c r="AV43" s="351">
        <f t="shared" si="7"/>
        <v>0</v>
      </c>
      <c r="AW43" s="351">
        <f t="shared" si="8"/>
        <v>0</v>
      </c>
      <c r="AX43" s="351">
        <f t="shared" si="9"/>
        <v>5</v>
      </c>
      <c r="AY43" s="351">
        <f t="shared" si="10"/>
        <v>11</v>
      </c>
      <c r="AZ43" s="351">
        <f t="shared" si="11"/>
        <v>38</v>
      </c>
      <c r="BA43" s="351">
        <f t="shared" si="12"/>
        <v>12</v>
      </c>
      <c r="BB43" s="351">
        <f t="shared" si="13"/>
        <v>12</v>
      </c>
      <c r="BC43" s="351">
        <f t="shared" si="14"/>
        <v>2</v>
      </c>
      <c r="BD43" s="351">
        <f t="shared" si="15"/>
        <v>14</v>
      </c>
      <c r="BE43" s="45">
        <f t="shared" si="16"/>
        <v>94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+Oct!C44</f>
        <v>NUTRICIÓN</v>
      </c>
      <c r="D44" s="350">
        <v>1</v>
      </c>
      <c r="E44" s="350">
        <v>0</v>
      </c>
      <c r="F44" s="350">
        <v>0</v>
      </c>
      <c r="G44" s="350">
        <v>32</v>
      </c>
      <c r="H44" s="350">
        <v>0</v>
      </c>
      <c r="I44" s="350">
        <v>2</v>
      </c>
      <c r="J44" s="350">
        <v>5</v>
      </c>
      <c r="K44" s="350">
        <v>4</v>
      </c>
      <c r="L44" s="350">
        <v>1</v>
      </c>
      <c r="M44" s="350">
        <v>3</v>
      </c>
      <c r="N44" s="350">
        <v>0</v>
      </c>
      <c r="O44" s="350">
        <v>3</v>
      </c>
      <c r="P44" s="350">
        <v>8</v>
      </c>
      <c r="Q44" s="350">
        <v>4</v>
      </c>
      <c r="R44" s="350">
        <v>2</v>
      </c>
      <c r="S44" s="350">
        <v>4</v>
      </c>
      <c r="T44" s="350">
        <v>5</v>
      </c>
      <c r="U44" s="350">
        <v>2</v>
      </c>
      <c r="V44" s="350">
        <v>1</v>
      </c>
      <c r="W44" s="350">
        <v>1</v>
      </c>
      <c r="X44" s="350">
        <v>4</v>
      </c>
      <c r="Y44" s="350">
        <v>26</v>
      </c>
      <c r="Z44" s="350">
        <v>2</v>
      </c>
      <c r="AA44" s="350">
        <v>4</v>
      </c>
      <c r="AB44" s="350">
        <v>0</v>
      </c>
      <c r="AC44" s="350">
        <v>6</v>
      </c>
      <c r="AD44" s="350">
        <v>5</v>
      </c>
      <c r="AE44" s="350">
        <v>2</v>
      </c>
      <c r="AF44" s="350">
        <v>2</v>
      </c>
      <c r="AG44" s="350">
        <v>3</v>
      </c>
      <c r="AH44" s="350">
        <v>2</v>
      </c>
      <c r="AI44" s="350">
        <v>2</v>
      </c>
      <c r="AJ44" s="350">
        <v>7</v>
      </c>
      <c r="AK44" s="350">
        <v>0</v>
      </c>
      <c r="AL44" s="350">
        <v>0</v>
      </c>
      <c r="AM44" s="350">
        <v>4</v>
      </c>
      <c r="AN44" s="350">
        <v>1</v>
      </c>
      <c r="AO44" s="350">
        <v>2</v>
      </c>
      <c r="AP44" s="350">
        <v>0</v>
      </c>
      <c r="AQ44" s="350">
        <v>4</v>
      </c>
      <c r="AR44" s="350">
        <v>0</v>
      </c>
      <c r="AS44" s="350">
        <v>5</v>
      </c>
      <c r="AT44" s="350">
        <v>3</v>
      </c>
      <c r="AV44" s="351">
        <f t="shared" si="7"/>
        <v>1</v>
      </c>
      <c r="AW44" s="351">
        <f t="shared" si="8"/>
        <v>0</v>
      </c>
      <c r="AX44" s="351">
        <f t="shared" si="9"/>
        <v>10</v>
      </c>
      <c r="AY44" s="351">
        <f t="shared" si="10"/>
        <v>9</v>
      </c>
      <c r="AZ44" s="351">
        <f t="shared" si="11"/>
        <v>42</v>
      </c>
      <c r="BA44" s="351">
        <f t="shared" si="12"/>
        <v>14</v>
      </c>
      <c r="BB44" s="351">
        <f t="shared" si="13"/>
        <v>16</v>
      </c>
      <c r="BC44" s="351">
        <f t="shared" si="14"/>
        <v>7</v>
      </c>
      <c r="BD44" s="351">
        <f t="shared" si="15"/>
        <v>12</v>
      </c>
      <c r="BE44" s="45">
        <f t="shared" si="16"/>
        <v>111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+Oct!C45</f>
        <v>NUTRICIÓN</v>
      </c>
      <c r="D45" s="350">
        <v>1</v>
      </c>
      <c r="E45" s="350">
        <v>0</v>
      </c>
      <c r="F45" s="350">
        <v>0</v>
      </c>
      <c r="G45" s="350">
        <v>27</v>
      </c>
      <c r="H45" s="350">
        <v>2</v>
      </c>
      <c r="I45" s="350">
        <v>2</v>
      </c>
      <c r="J45" s="350">
        <v>3</v>
      </c>
      <c r="K45" s="350">
        <v>7</v>
      </c>
      <c r="L45" s="350">
        <v>0</v>
      </c>
      <c r="M45" s="350">
        <v>1</v>
      </c>
      <c r="N45" s="350">
        <v>0</v>
      </c>
      <c r="O45" s="350">
        <v>4</v>
      </c>
      <c r="P45" s="350">
        <v>21</v>
      </c>
      <c r="Q45" s="350">
        <v>6</v>
      </c>
      <c r="R45" s="350">
        <v>0</v>
      </c>
      <c r="S45" s="350">
        <v>2</v>
      </c>
      <c r="T45" s="350">
        <v>1</v>
      </c>
      <c r="U45" s="350">
        <v>1</v>
      </c>
      <c r="V45" s="350">
        <v>0</v>
      </c>
      <c r="W45" s="350">
        <v>0</v>
      </c>
      <c r="X45" s="350">
        <v>7</v>
      </c>
      <c r="Y45" s="350">
        <v>16</v>
      </c>
      <c r="Z45" s="350">
        <v>5</v>
      </c>
      <c r="AA45" s="350">
        <v>6</v>
      </c>
      <c r="AB45" s="350">
        <v>0</v>
      </c>
      <c r="AC45" s="350">
        <v>5</v>
      </c>
      <c r="AD45" s="350">
        <v>9</v>
      </c>
      <c r="AE45" s="350">
        <v>1</v>
      </c>
      <c r="AF45" s="350">
        <v>3</v>
      </c>
      <c r="AG45" s="350">
        <v>3</v>
      </c>
      <c r="AH45" s="350">
        <v>4</v>
      </c>
      <c r="AI45" s="350">
        <v>5</v>
      </c>
      <c r="AJ45" s="350">
        <v>11</v>
      </c>
      <c r="AK45" s="350">
        <v>3</v>
      </c>
      <c r="AL45" s="350">
        <v>1</v>
      </c>
      <c r="AM45" s="350">
        <v>9</v>
      </c>
      <c r="AN45" s="350">
        <v>0</v>
      </c>
      <c r="AO45" s="350">
        <v>0</v>
      </c>
      <c r="AP45" s="350">
        <v>0</v>
      </c>
      <c r="AQ45" s="350">
        <v>9</v>
      </c>
      <c r="AR45" s="350">
        <v>3</v>
      </c>
      <c r="AS45" s="350">
        <v>3</v>
      </c>
      <c r="AT45" s="350">
        <v>0</v>
      </c>
      <c r="AV45" s="351">
        <f t="shared" si="7"/>
        <v>1</v>
      </c>
      <c r="AW45" s="351">
        <f t="shared" si="8"/>
        <v>0</v>
      </c>
      <c r="AX45" s="351">
        <f t="shared" si="9"/>
        <v>8</v>
      </c>
      <c r="AY45" s="351">
        <f t="shared" si="10"/>
        <v>2</v>
      </c>
      <c r="AZ45" s="351">
        <f t="shared" si="11"/>
        <v>39</v>
      </c>
      <c r="BA45" s="351">
        <f t="shared" si="12"/>
        <v>20</v>
      </c>
      <c r="BB45" s="351">
        <f t="shared" si="13"/>
        <v>25</v>
      </c>
      <c r="BC45" s="351">
        <f t="shared" si="14"/>
        <v>9</v>
      </c>
      <c r="BD45" s="351">
        <f t="shared" si="15"/>
        <v>15</v>
      </c>
      <c r="BE45" s="45">
        <f t="shared" si="16"/>
        <v>119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+Oct!C46</f>
        <v>NUTRICIÓN</v>
      </c>
      <c r="D46" s="350">
        <v>2</v>
      </c>
      <c r="E46" s="350">
        <v>0</v>
      </c>
      <c r="F46" s="350">
        <v>0</v>
      </c>
      <c r="G46" s="350">
        <v>93</v>
      </c>
      <c r="H46" s="350">
        <v>2</v>
      </c>
      <c r="I46" s="350">
        <v>4</v>
      </c>
      <c r="J46" s="350">
        <v>8</v>
      </c>
      <c r="K46" s="350">
        <v>14</v>
      </c>
      <c r="L46" s="350">
        <v>1</v>
      </c>
      <c r="M46" s="350">
        <v>7</v>
      </c>
      <c r="N46" s="350">
        <v>0</v>
      </c>
      <c r="O46" s="350">
        <v>8</v>
      </c>
      <c r="P46" s="350">
        <v>46</v>
      </c>
      <c r="Q46" s="350">
        <v>13</v>
      </c>
      <c r="R46" s="350">
        <v>2</v>
      </c>
      <c r="S46" s="350">
        <v>8</v>
      </c>
      <c r="T46" s="350">
        <v>14</v>
      </c>
      <c r="U46" s="350">
        <v>4</v>
      </c>
      <c r="V46" s="350">
        <v>2</v>
      </c>
      <c r="W46" s="350">
        <v>2</v>
      </c>
      <c r="X46" s="350">
        <v>15</v>
      </c>
      <c r="Y46" s="350">
        <v>66</v>
      </c>
      <c r="Z46" s="350">
        <v>9</v>
      </c>
      <c r="AA46" s="350">
        <v>14</v>
      </c>
      <c r="AB46" s="350">
        <v>0</v>
      </c>
      <c r="AC46" s="350">
        <v>15</v>
      </c>
      <c r="AD46" s="350">
        <v>18</v>
      </c>
      <c r="AE46" s="350">
        <v>4</v>
      </c>
      <c r="AF46" s="350">
        <v>9</v>
      </c>
      <c r="AG46" s="350">
        <v>8</v>
      </c>
      <c r="AH46" s="350">
        <v>7</v>
      </c>
      <c r="AI46" s="350">
        <v>7</v>
      </c>
      <c r="AJ46" s="350">
        <v>29</v>
      </c>
      <c r="AK46" s="350">
        <v>3</v>
      </c>
      <c r="AL46" s="350">
        <v>1</v>
      </c>
      <c r="AM46" s="350">
        <v>15</v>
      </c>
      <c r="AN46" s="350">
        <v>1</v>
      </c>
      <c r="AO46" s="350">
        <v>2</v>
      </c>
      <c r="AP46" s="350">
        <v>0</v>
      </c>
      <c r="AQ46" s="350">
        <v>20</v>
      </c>
      <c r="AR46" s="350">
        <v>3</v>
      </c>
      <c r="AS46" s="350">
        <v>10</v>
      </c>
      <c r="AT46" s="350">
        <v>8</v>
      </c>
      <c r="AV46" s="351">
        <f t="shared" si="7"/>
        <v>2</v>
      </c>
      <c r="AW46" s="351">
        <f t="shared" si="8"/>
        <v>0</v>
      </c>
      <c r="AX46" s="351">
        <f t="shared" si="9"/>
        <v>23</v>
      </c>
      <c r="AY46" s="351">
        <f t="shared" si="10"/>
        <v>22</v>
      </c>
      <c r="AZ46" s="351">
        <f t="shared" si="11"/>
        <v>119</v>
      </c>
      <c r="BA46" s="351">
        <f t="shared" si="12"/>
        <v>46</v>
      </c>
      <c r="BB46" s="351">
        <f t="shared" si="13"/>
        <v>53</v>
      </c>
      <c r="BC46" s="351">
        <f t="shared" si="14"/>
        <v>18</v>
      </c>
      <c r="BD46" s="351">
        <f t="shared" si="15"/>
        <v>41</v>
      </c>
      <c r="BE46" s="45">
        <f t="shared" si="16"/>
        <v>324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+Oct!C47</f>
        <v>NUTRICIÓN</v>
      </c>
      <c r="D47" s="350">
        <v>0</v>
      </c>
      <c r="E47" s="350">
        <v>0</v>
      </c>
      <c r="F47" s="350">
        <v>0</v>
      </c>
      <c r="G47" s="350">
        <v>4</v>
      </c>
      <c r="H47" s="350">
        <v>0</v>
      </c>
      <c r="I47" s="350">
        <v>1</v>
      </c>
      <c r="J47" s="350">
        <v>0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0</v>
      </c>
      <c r="U47" s="350">
        <v>0</v>
      </c>
      <c r="V47" s="350">
        <v>0</v>
      </c>
      <c r="W47" s="350">
        <v>0</v>
      </c>
      <c r="X47" s="350">
        <v>0</v>
      </c>
      <c r="Y47" s="350">
        <v>1</v>
      </c>
      <c r="Z47" s="350">
        <v>0</v>
      </c>
      <c r="AA47" s="350">
        <v>0</v>
      </c>
      <c r="AB47" s="350">
        <v>0</v>
      </c>
      <c r="AC47" s="350">
        <v>0</v>
      </c>
      <c r="AD47" s="350">
        <v>1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2</v>
      </c>
      <c r="AN47" s="350">
        <v>0</v>
      </c>
      <c r="AO47" s="350">
        <v>0</v>
      </c>
      <c r="AP47" s="350">
        <v>0</v>
      </c>
      <c r="AQ47" s="350">
        <v>1</v>
      </c>
      <c r="AR47" s="350">
        <v>0</v>
      </c>
      <c r="AS47" s="350">
        <v>0</v>
      </c>
      <c r="AT47" s="350">
        <v>0</v>
      </c>
      <c r="AV47" s="351">
        <f t="shared" si="7"/>
        <v>0</v>
      </c>
      <c r="AW47" s="351">
        <f t="shared" si="8"/>
        <v>0</v>
      </c>
      <c r="AX47" s="351">
        <f t="shared" si="9"/>
        <v>0</v>
      </c>
      <c r="AY47" s="351">
        <f t="shared" si="10"/>
        <v>0</v>
      </c>
      <c r="AZ47" s="351">
        <f t="shared" si="11"/>
        <v>1</v>
      </c>
      <c r="BA47" s="351">
        <f t="shared" si="12"/>
        <v>1</v>
      </c>
      <c r="BB47" s="351">
        <f t="shared" si="13"/>
        <v>1</v>
      </c>
      <c r="BC47" s="351">
        <f t="shared" si="14"/>
        <v>2</v>
      </c>
      <c r="BD47" s="351">
        <f t="shared" si="15"/>
        <v>1</v>
      </c>
      <c r="BE47" s="45">
        <f t="shared" si="16"/>
        <v>6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+Oct!C48</f>
        <v>NUTRICIÓN</v>
      </c>
      <c r="D48" s="350">
        <v>0</v>
      </c>
      <c r="E48" s="350">
        <v>0</v>
      </c>
      <c r="F48" s="350">
        <v>0</v>
      </c>
      <c r="G48" s="350">
        <v>5</v>
      </c>
      <c r="H48" s="350">
        <v>1</v>
      </c>
      <c r="I48" s="350">
        <v>1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1</v>
      </c>
      <c r="R48" s="350">
        <v>0</v>
      </c>
      <c r="S48" s="350">
        <v>0</v>
      </c>
      <c r="T48" s="350">
        <v>0</v>
      </c>
      <c r="U48" s="350">
        <v>0</v>
      </c>
      <c r="V48" s="350">
        <v>0</v>
      </c>
      <c r="W48" s="350">
        <v>0</v>
      </c>
      <c r="X48" s="350">
        <v>0</v>
      </c>
      <c r="Y48" s="350">
        <v>1</v>
      </c>
      <c r="Z48" s="350">
        <v>0</v>
      </c>
      <c r="AA48" s="350">
        <v>0</v>
      </c>
      <c r="AB48" s="350">
        <v>0</v>
      </c>
      <c r="AC48" s="350">
        <v>0</v>
      </c>
      <c r="AD48" s="350">
        <v>0</v>
      </c>
      <c r="AE48" s="350">
        <v>0</v>
      </c>
      <c r="AF48" s="350">
        <v>0</v>
      </c>
      <c r="AG48" s="350">
        <v>0</v>
      </c>
      <c r="AH48" s="350">
        <v>1</v>
      </c>
      <c r="AI48" s="350">
        <v>0</v>
      </c>
      <c r="AJ48" s="350">
        <v>1</v>
      </c>
      <c r="AK48" s="350">
        <v>0</v>
      </c>
      <c r="AL48" s="350">
        <v>0</v>
      </c>
      <c r="AM48" s="350">
        <v>0</v>
      </c>
      <c r="AN48" s="350">
        <v>0</v>
      </c>
      <c r="AO48" s="350">
        <v>0</v>
      </c>
      <c r="AP48" s="350">
        <v>0</v>
      </c>
      <c r="AQ48" s="350">
        <v>1</v>
      </c>
      <c r="AR48" s="350">
        <v>0</v>
      </c>
      <c r="AS48" s="350">
        <v>1</v>
      </c>
      <c r="AT48" s="350">
        <v>0</v>
      </c>
      <c r="AV48" s="351">
        <f t="shared" si="7"/>
        <v>0</v>
      </c>
      <c r="AW48" s="351">
        <f t="shared" si="8"/>
        <v>0</v>
      </c>
      <c r="AX48" s="351">
        <f t="shared" si="9"/>
        <v>1</v>
      </c>
      <c r="AY48" s="351">
        <f t="shared" si="10"/>
        <v>0</v>
      </c>
      <c r="AZ48" s="351">
        <f t="shared" si="11"/>
        <v>1</v>
      </c>
      <c r="BA48" s="351">
        <f t="shared" si="12"/>
        <v>1</v>
      </c>
      <c r="BB48" s="351">
        <f t="shared" si="13"/>
        <v>1</v>
      </c>
      <c r="BC48" s="351">
        <f t="shared" si="14"/>
        <v>0</v>
      </c>
      <c r="BD48" s="351">
        <f t="shared" si="15"/>
        <v>2</v>
      </c>
      <c r="BE48" s="45">
        <f t="shared" si="16"/>
        <v>6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+Oct!C49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1</v>
      </c>
      <c r="X49" s="350">
        <v>0</v>
      </c>
      <c r="Y49" s="350">
        <v>1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1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1</v>
      </c>
      <c r="AT49" s="350">
        <v>0</v>
      </c>
      <c r="AV49" s="351">
        <f t="shared" si="7"/>
        <v>0</v>
      </c>
      <c r="AW49" s="351">
        <f t="shared" si="8"/>
        <v>0</v>
      </c>
      <c r="AX49" s="351">
        <f t="shared" si="9"/>
        <v>0</v>
      </c>
      <c r="AY49" s="351">
        <f t="shared" si="10"/>
        <v>1</v>
      </c>
      <c r="AZ49" s="351">
        <f t="shared" si="11"/>
        <v>1</v>
      </c>
      <c r="BA49" s="351">
        <f t="shared" si="12"/>
        <v>0</v>
      </c>
      <c r="BB49" s="351">
        <f t="shared" si="13"/>
        <v>0</v>
      </c>
      <c r="BC49" s="351">
        <f t="shared" si="14"/>
        <v>1</v>
      </c>
      <c r="BD49" s="351">
        <f t="shared" si="15"/>
        <v>1</v>
      </c>
      <c r="BE49" s="45">
        <f t="shared" si="16"/>
        <v>4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+Oct!C50</f>
        <v>NUTRICIÓN</v>
      </c>
      <c r="D50" s="350">
        <v>0</v>
      </c>
      <c r="E50" s="350">
        <v>0</v>
      </c>
      <c r="F50" s="350">
        <v>0</v>
      </c>
      <c r="G50" s="350">
        <v>9</v>
      </c>
      <c r="H50" s="350">
        <v>1</v>
      </c>
      <c r="I50" s="350">
        <v>2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  <c r="P50" s="350">
        <v>0</v>
      </c>
      <c r="Q50" s="350">
        <v>1</v>
      </c>
      <c r="R50" s="350">
        <v>0</v>
      </c>
      <c r="S50" s="350">
        <v>0</v>
      </c>
      <c r="T50" s="350">
        <v>0</v>
      </c>
      <c r="U50" s="350">
        <v>0</v>
      </c>
      <c r="V50" s="350">
        <v>0</v>
      </c>
      <c r="W50" s="350">
        <v>1</v>
      </c>
      <c r="X50" s="350">
        <v>0</v>
      </c>
      <c r="Y50" s="350">
        <v>3</v>
      </c>
      <c r="Z50" s="350">
        <v>0</v>
      </c>
      <c r="AA50" s="350">
        <v>0</v>
      </c>
      <c r="AB50" s="350">
        <v>0</v>
      </c>
      <c r="AC50" s="350">
        <v>0</v>
      </c>
      <c r="AD50" s="350">
        <v>1</v>
      </c>
      <c r="AE50" s="350">
        <v>0</v>
      </c>
      <c r="AF50" s="350">
        <v>0</v>
      </c>
      <c r="AG50" s="350">
        <v>0</v>
      </c>
      <c r="AH50" s="350">
        <v>1</v>
      </c>
      <c r="AI50" s="350">
        <v>0</v>
      </c>
      <c r="AJ50" s="350">
        <v>1</v>
      </c>
      <c r="AK50" s="350">
        <v>0</v>
      </c>
      <c r="AL50" s="350">
        <v>0</v>
      </c>
      <c r="AM50" s="350">
        <v>3</v>
      </c>
      <c r="AN50" s="350">
        <v>0</v>
      </c>
      <c r="AO50" s="350">
        <v>0</v>
      </c>
      <c r="AP50" s="350">
        <v>0</v>
      </c>
      <c r="AQ50" s="350">
        <v>2</v>
      </c>
      <c r="AR50" s="350">
        <v>0</v>
      </c>
      <c r="AS50" s="350">
        <v>2</v>
      </c>
      <c r="AT50" s="350">
        <v>0</v>
      </c>
      <c r="AV50" s="351">
        <f t="shared" si="7"/>
        <v>0</v>
      </c>
      <c r="AW50" s="351">
        <f t="shared" si="8"/>
        <v>0</v>
      </c>
      <c r="AX50" s="351">
        <f t="shared" si="9"/>
        <v>1</v>
      </c>
      <c r="AY50" s="351">
        <f t="shared" si="10"/>
        <v>1</v>
      </c>
      <c r="AZ50" s="351">
        <f t="shared" si="11"/>
        <v>3</v>
      </c>
      <c r="BA50" s="351">
        <f t="shared" si="12"/>
        <v>2</v>
      </c>
      <c r="BB50" s="351">
        <f t="shared" si="13"/>
        <v>2</v>
      </c>
      <c r="BC50" s="351">
        <f t="shared" si="14"/>
        <v>3</v>
      </c>
      <c r="BD50" s="351">
        <f t="shared" si="15"/>
        <v>4</v>
      </c>
      <c r="BE50" s="45">
        <f t="shared" si="16"/>
        <v>16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+Oct!C51</f>
        <v>NUTRICIÓN</v>
      </c>
      <c r="D51" s="350">
        <v>0</v>
      </c>
      <c r="E51" s="350">
        <v>0</v>
      </c>
      <c r="F51" s="350">
        <v>0</v>
      </c>
      <c r="G51" s="350">
        <v>4</v>
      </c>
      <c r="H51" s="350">
        <v>0</v>
      </c>
      <c r="I51" s="350">
        <v>1</v>
      </c>
      <c r="J51" s="350">
        <v>0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0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1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2</v>
      </c>
      <c r="AN51" s="350">
        <v>0</v>
      </c>
      <c r="AO51" s="350">
        <v>0</v>
      </c>
      <c r="AP51" s="350">
        <v>0</v>
      </c>
      <c r="AQ51" s="350">
        <v>1</v>
      </c>
      <c r="AR51" s="350">
        <v>0</v>
      </c>
      <c r="AS51" s="350">
        <v>0</v>
      </c>
      <c r="AT51" s="350">
        <v>0</v>
      </c>
      <c r="AV51" s="351">
        <f t="shared" si="7"/>
        <v>0</v>
      </c>
      <c r="AW51" s="351">
        <f t="shared" si="8"/>
        <v>0</v>
      </c>
      <c r="AX51" s="351">
        <f t="shared" si="9"/>
        <v>0</v>
      </c>
      <c r="AY51" s="351">
        <f t="shared" si="10"/>
        <v>0</v>
      </c>
      <c r="AZ51" s="351">
        <f t="shared" si="11"/>
        <v>0</v>
      </c>
      <c r="BA51" s="351">
        <f t="shared" si="12"/>
        <v>1</v>
      </c>
      <c r="BB51" s="351">
        <f t="shared" si="13"/>
        <v>1</v>
      </c>
      <c r="BC51" s="351">
        <f t="shared" si="14"/>
        <v>2</v>
      </c>
      <c r="BD51" s="351">
        <f t="shared" si="15"/>
        <v>1</v>
      </c>
      <c r="BE51" s="45">
        <f t="shared" si="16"/>
        <v>5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+Oct!C52</f>
        <v>NUTRICIÓN</v>
      </c>
      <c r="D52" s="350">
        <v>0</v>
      </c>
      <c r="E52" s="350">
        <v>0</v>
      </c>
      <c r="F52" s="350">
        <v>0</v>
      </c>
      <c r="G52" s="350">
        <v>3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1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2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1">
        <f t="shared" si="7"/>
        <v>0</v>
      </c>
      <c r="AW52" s="351">
        <f t="shared" si="8"/>
        <v>0</v>
      </c>
      <c r="AX52" s="351">
        <f t="shared" si="9"/>
        <v>0</v>
      </c>
      <c r="AY52" s="351">
        <f t="shared" si="10"/>
        <v>0</v>
      </c>
      <c r="AZ52" s="351">
        <f t="shared" si="11"/>
        <v>0</v>
      </c>
      <c r="BA52" s="351">
        <f t="shared" si="12"/>
        <v>1</v>
      </c>
      <c r="BB52" s="351">
        <f t="shared" si="13"/>
        <v>1</v>
      </c>
      <c r="BC52" s="351">
        <f t="shared" si="14"/>
        <v>2</v>
      </c>
      <c r="BD52" s="351">
        <f t="shared" si="15"/>
        <v>0</v>
      </c>
      <c r="BE52" s="45">
        <f t="shared" si="16"/>
        <v>4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+Oct!C53</f>
        <v>NUTRICIÓN</v>
      </c>
      <c r="D53" s="350">
        <v>0</v>
      </c>
      <c r="E53" s="350">
        <v>0</v>
      </c>
      <c r="F53" s="350">
        <v>0</v>
      </c>
      <c r="G53" s="350">
        <v>3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1</v>
      </c>
      <c r="R53" s="350">
        <v>0</v>
      </c>
      <c r="S53" s="350">
        <v>0</v>
      </c>
      <c r="T53" s="350">
        <v>0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0</v>
      </c>
      <c r="AE53" s="350">
        <v>0</v>
      </c>
      <c r="AF53" s="350">
        <v>0</v>
      </c>
      <c r="AG53" s="350">
        <v>0</v>
      </c>
      <c r="AH53" s="350">
        <v>1</v>
      </c>
      <c r="AI53" s="350">
        <v>0</v>
      </c>
      <c r="AJ53" s="350">
        <v>1</v>
      </c>
      <c r="AK53" s="350">
        <v>0</v>
      </c>
      <c r="AL53" s="350">
        <v>0</v>
      </c>
      <c r="AM53" s="350">
        <v>0</v>
      </c>
      <c r="AN53" s="350">
        <v>0</v>
      </c>
      <c r="AO53" s="350">
        <v>0</v>
      </c>
      <c r="AP53" s="350">
        <v>0</v>
      </c>
      <c r="AQ53" s="350">
        <v>0</v>
      </c>
      <c r="AR53" s="350">
        <v>0</v>
      </c>
      <c r="AS53" s="350">
        <v>0</v>
      </c>
      <c r="AT53" s="350">
        <v>0</v>
      </c>
      <c r="AV53" s="351">
        <f t="shared" si="7"/>
        <v>0</v>
      </c>
      <c r="AW53" s="351">
        <f t="shared" si="8"/>
        <v>0</v>
      </c>
      <c r="AX53" s="351">
        <f t="shared" si="9"/>
        <v>1</v>
      </c>
      <c r="AY53" s="351">
        <f t="shared" si="10"/>
        <v>0</v>
      </c>
      <c r="AZ53" s="351">
        <f t="shared" si="11"/>
        <v>0</v>
      </c>
      <c r="BA53" s="351">
        <f t="shared" si="12"/>
        <v>1</v>
      </c>
      <c r="BB53" s="351">
        <f t="shared" si="13"/>
        <v>1</v>
      </c>
      <c r="BC53" s="351">
        <f t="shared" si="14"/>
        <v>0</v>
      </c>
      <c r="BD53" s="351">
        <f t="shared" si="15"/>
        <v>0</v>
      </c>
      <c r="BE53" s="45">
        <f t="shared" si="16"/>
        <v>3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+Oct!C54</f>
        <v>NUTRICIÓN</v>
      </c>
      <c r="D54" s="350">
        <v>0</v>
      </c>
      <c r="E54" s="350">
        <v>0</v>
      </c>
      <c r="F54" s="350">
        <v>0</v>
      </c>
      <c r="G54" s="350">
        <v>3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1</v>
      </c>
      <c r="R54" s="350">
        <v>0</v>
      </c>
      <c r="S54" s="350">
        <v>0</v>
      </c>
      <c r="T54" s="350">
        <v>0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0</v>
      </c>
      <c r="AE54" s="350">
        <v>0</v>
      </c>
      <c r="AF54" s="350">
        <v>0</v>
      </c>
      <c r="AG54" s="350">
        <v>0</v>
      </c>
      <c r="AH54" s="350">
        <v>1</v>
      </c>
      <c r="AI54" s="350">
        <v>0</v>
      </c>
      <c r="AJ54" s="350">
        <v>1</v>
      </c>
      <c r="AK54" s="350">
        <v>0</v>
      </c>
      <c r="AL54" s="350">
        <v>0</v>
      </c>
      <c r="AM54" s="350">
        <v>0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0</v>
      </c>
      <c r="AV54" s="351">
        <f t="shared" si="7"/>
        <v>0</v>
      </c>
      <c r="AW54" s="351">
        <f t="shared" si="8"/>
        <v>0</v>
      </c>
      <c r="AX54" s="351">
        <f t="shared" si="9"/>
        <v>1</v>
      </c>
      <c r="AY54" s="351">
        <f t="shared" si="10"/>
        <v>0</v>
      </c>
      <c r="AZ54" s="351">
        <f t="shared" si="11"/>
        <v>0</v>
      </c>
      <c r="BA54" s="351">
        <f t="shared" si="12"/>
        <v>1</v>
      </c>
      <c r="BB54" s="351">
        <f t="shared" si="13"/>
        <v>1</v>
      </c>
      <c r="BC54" s="351">
        <f t="shared" si="14"/>
        <v>0</v>
      </c>
      <c r="BD54" s="351">
        <f t="shared" si="15"/>
        <v>0</v>
      </c>
      <c r="BE54" s="45">
        <f t="shared" si="16"/>
        <v>3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+Oct!C55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1</v>
      </c>
      <c r="AT55" s="350">
        <v>0</v>
      </c>
      <c r="AV55" s="351">
        <f t="shared" si="7"/>
        <v>0</v>
      </c>
      <c r="AW55" s="351">
        <f t="shared" si="8"/>
        <v>0</v>
      </c>
      <c r="AX55" s="351">
        <f t="shared" si="9"/>
        <v>0</v>
      </c>
      <c r="AY55" s="351">
        <f t="shared" si="10"/>
        <v>0</v>
      </c>
      <c r="AZ55" s="351">
        <f t="shared" si="11"/>
        <v>0</v>
      </c>
      <c r="BA55" s="351">
        <f t="shared" si="12"/>
        <v>0</v>
      </c>
      <c r="BB55" s="351">
        <f t="shared" si="13"/>
        <v>0</v>
      </c>
      <c r="BC55" s="351">
        <f t="shared" si="14"/>
        <v>0</v>
      </c>
      <c r="BD55" s="351">
        <f t="shared" si="15"/>
        <v>1</v>
      </c>
      <c r="BE55" s="45">
        <f t="shared" si="16"/>
        <v>1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+Oct!C56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1">
        <f t="shared" si="7"/>
        <v>0</v>
      </c>
      <c r="AW56" s="351">
        <f t="shared" si="8"/>
        <v>0</v>
      </c>
      <c r="AX56" s="351">
        <f t="shared" si="9"/>
        <v>0</v>
      </c>
      <c r="AY56" s="351">
        <f t="shared" si="10"/>
        <v>0</v>
      </c>
      <c r="AZ56" s="351">
        <f t="shared" si="11"/>
        <v>0</v>
      </c>
      <c r="BA56" s="351">
        <f t="shared" si="12"/>
        <v>0</v>
      </c>
      <c r="BB56" s="351">
        <f t="shared" si="13"/>
        <v>0</v>
      </c>
      <c r="BC56" s="351">
        <f t="shared" si="14"/>
        <v>0</v>
      </c>
      <c r="BD56" s="351">
        <f t="shared" si="15"/>
        <v>0</v>
      </c>
      <c r="BE56" s="45">
        <f t="shared" si="16"/>
        <v>0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+Oct!C57</f>
        <v>NUTRICIÓN</v>
      </c>
      <c r="D57" s="350">
        <v>0</v>
      </c>
      <c r="E57" s="350">
        <v>0</v>
      </c>
      <c r="F57" s="350">
        <v>0</v>
      </c>
      <c r="G57" s="350">
        <v>7</v>
      </c>
      <c r="H57" s="350">
        <v>0</v>
      </c>
      <c r="I57" s="350">
        <v>1</v>
      </c>
      <c r="J57" s="350">
        <v>0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1</v>
      </c>
      <c r="R57" s="350">
        <v>0</v>
      </c>
      <c r="S57" s="350">
        <v>0</v>
      </c>
      <c r="T57" s="350">
        <v>0</v>
      </c>
      <c r="U57" s="350">
        <v>0</v>
      </c>
      <c r="V57" s="350">
        <v>0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1</v>
      </c>
      <c r="AE57" s="350">
        <v>0</v>
      </c>
      <c r="AF57" s="350">
        <v>0</v>
      </c>
      <c r="AG57" s="350">
        <v>0</v>
      </c>
      <c r="AH57" s="350">
        <v>1</v>
      </c>
      <c r="AI57" s="350">
        <v>0</v>
      </c>
      <c r="AJ57" s="350">
        <v>1</v>
      </c>
      <c r="AK57" s="350">
        <v>0</v>
      </c>
      <c r="AL57" s="350">
        <v>0</v>
      </c>
      <c r="AM57" s="350">
        <v>2</v>
      </c>
      <c r="AN57" s="350">
        <v>0</v>
      </c>
      <c r="AO57" s="350">
        <v>0</v>
      </c>
      <c r="AP57" s="350">
        <v>0</v>
      </c>
      <c r="AQ57" s="350">
        <v>1</v>
      </c>
      <c r="AR57" s="350">
        <v>0</v>
      </c>
      <c r="AS57" s="350">
        <v>1</v>
      </c>
      <c r="AT57" s="350">
        <v>0</v>
      </c>
      <c r="AV57" s="351">
        <f t="shared" si="7"/>
        <v>0</v>
      </c>
      <c r="AW57" s="351">
        <f t="shared" si="8"/>
        <v>0</v>
      </c>
      <c r="AX57" s="351">
        <f t="shared" si="9"/>
        <v>1</v>
      </c>
      <c r="AY57" s="351">
        <f t="shared" si="10"/>
        <v>0</v>
      </c>
      <c r="AZ57" s="351">
        <f t="shared" si="11"/>
        <v>0</v>
      </c>
      <c r="BA57" s="351">
        <f t="shared" si="12"/>
        <v>2</v>
      </c>
      <c r="BB57" s="351">
        <f t="shared" si="13"/>
        <v>2</v>
      </c>
      <c r="BC57" s="351">
        <f t="shared" si="14"/>
        <v>2</v>
      </c>
      <c r="BD57" s="351">
        <f t="shared" si="15"/>
        <v>2</v>
      </c>
      <c r="BE57" s="45">
        <f t="shared" si="16"/>
        <v>9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+Oct!C58</f>
        <v>NUTRICIÓN</v>
      </c>
      <c r="D58" s="350">
        <v>0</v>
      </c>
      <c r="E58" s="350">
        <v>0</v>
      </c>
      <c r="F58" s="350">
        <v>0</v>
      </c>
      <c r="G58" s="350">
        <v>6</v>
      </c>
      <c r="H58" s="350">
        <v>0</v>
      </c>
      <c r="I58" s="350">
        <v>0</v>
      </c>
      <c r="J58" s="350">
        <v>0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1</v>
      </c>
      <c r="R58" s="350">
        <v>0</v>
      </c>
      <c r="S58" s="350">
        <v>0</v>
      </c>
      <c r="T58" s="350">
        <v>0</v>
      </c>
      <c r="U58" s="350">
        <v>0</v>
      </c>
      <c r="V58" s="350">
        <v>0</v>
      </c>
      <c r="W58" s="350">
        <v>0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1</v>
      </c>
      <c r="AE58" s="350">
        <v>0</v>
      </c>
      <c r="AF58" s="350">
        <v>0</v>
      </c>
      <c r="AG58" s="350">
        <v>0</v>
      </c>
      <c r="AH58" s="350">
        <v>1</v>
      </c>
      <c r="AI58" s="350">
        <v>0</v>
      </c>
      <c r="AJ58" s="350">
        <v>1</v>
      </c>
      <c r="AK58" s="350">
        <v>0</v>
      </c>
      <c r="AL58" s="350">
        <v>0</v>
      </c>
      <c r="AM58" s="350">
        <v>2</v>
      </c>
      <c r="AN58" s="350">
        <v>0</v>
      </c>
      <c r="AO58" s="350">
        <v>0</v>
      </c>
      <c r="AP58" s="350">
        <v>0</v>
      </c>
      <c r="AQ58" s="350">
        <v>0</v>
      </c>
      <c r="AR58" s="350">
        <v>0</v>
      </c>
      <c r="AS58" s="350">
        <v>0</v>
      </c>
      <c r="AT58" s="350">
        <v>0</v>
      </c>
      <c r="AV58" s="351">
        <f t="shared" si="7"/>
        <v>0</v>
      </c>
      <c r="AW58" s="351">
        <f t="shared" si="8"/>
        <v>0</v>
      </c>
      <c r="AX58" s="351">
        <f t="shared" si="9"/>
        <v>1</v>
      </c>
      <c r="AY58" s="351">
        <f t="shared" si="10"/>
        <v>0</v>
      </c>
      <c r="AZ58" s="351">
        <f t="shared" si="11"/>
        <v>0</v>
      </c>
      <c r="BA58" s="351">
        <f t="shared" si="12"/>
        <v>2</v>
      </c>
      <c r="BB58" s="351">
        <f t="shared" si="13"/>
        <v>2</v>
      </c>
      <c r="BC58" s="351">
        <f t="shared" si="14"/>
        <v>2</v>
      </c>
      <c r="BD58" s="351">
        <f t="shared" si="15"/>
        <v>0</v>
      </c>
      <c r="BE58" s="45">
        <f t="shared" si="16"/>
        <v>7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+Oct!C59</f>
        <v>NUTRICIÓN</v>
      </c>
      <c r="D59" s="350">
        <v>0</v>
      </c>
      <c r="E59" s="350">
        <v>0</v>
      </c>
      <c r="F59" s="350">
        <v>0</v>
      </c>
      <c r="G59" s="350">
        <v>27</v>
      </c>
      <c r="H59" s="350">
        <v>3</v>
      </c>
      <c r="I59" s="350">
        <v>1</v>
      </c>
      <c r="J59" s="350">
        <v>1</v>
      </c>
      <c r="K59" s="350">
        <v>5</v>
      </c>
      <c r="L59" s="350">
        <v>0</v>
      </c>
      <c r="M59" s="350">
        <v>2</v>
      </c>
      <c r="N59" s="350">
        <v>0</v>
      </c>
      <c r="O59" s="350">
        <v>2</v>
      </c>
      <c r="P59" s="350">
        <v>16</v>
      </c>
      <c r="Q59" s="350">
        <v>1</v>
      </c>
      <c r="R59" s="350">
        <v>0</v>
      </c>
      <c r="S59" s="350">
        <v>3</v>
      </c>
      <c r="T59" s="350">
        <v>3</v>
      </c>
      <c r="U59" s="350">
        <v>1</v>
      </c>
      <c r="V59" s="350">
        <v>1</v>
      </c>
      <c r="W59" s="350">
        <v>1</v>
      </c>
      <c r="X59" s="350">
        <v>0</v>
      </c>
      <c r="Y59" s="350">
        <v>19</v>
      </c>
      <c r="Z59" s="350">
        <v>3</v>
      </c>
      <c r="AA59" s="350">
        <v>1</v>
      </c>
      <c r="AB59" s="350">
        <v>1</v>
      </c>
      <c r="AC59" s="350">
        <v>3</v>
      </c>
      <c r="AD59" s="350">
        <v>9</v>
      </c>
      <c r="AE59" s="350">
        <v>3</v>
      </c>
      <c r="AF59" s="350">
        <v>3</v>
      </c>
      <c r="AG59" s="350">
        <v>1</v>
      </c>
      <c r="AH59" s="350">
        <v>0</v>
      </c>
      <c r="AI59" s="350">
        <v>0</v>
      </c>
      <c r="AJ59" s="350">
        <v>6</v>
      </c>
      <c r="AK59" s="350">
        <v>0</v>
      </c>
      <c r="AL59" s="350">
        <v>1</v>
      </c>
      <c r="AM59" s="350">
        <v>5</v>
      </c>
      <c r="AN59" s="350">
        <v>0</v>
      </c>
      <c r="AO59" s="350">
        <v>0</v>
      </c>
      <c r="AP59" s="350">
        <v>0</v>
      </c>
      <c r="AQ59" s="350">
        <v>9</v>
      </c>
      <c r="AR59" s="350">
        <v>0</v>
      </c>
      <c r="AS59" s="350">
        <v>1</v>
      </c>
      <c r="AT59" s="350">
        <v>5</v>
      </c>
      <c r="AV59" s="351">
        <f t="shared" si="7"/>
        <v>0</v>
      </c>
      <c r="AW59" s="351">
        <f t="shared" si="8"/>
        <v>0</v>
      </c>
      <c r="AX59" s="351">
        <f t="shared" si="9"/>
        <v>4</v>
      </c>
      <c r="AY59" s="351">
        <f t="shared" si="10"/>
        <v>6</v>
      </c>
      <c r="AZ59" s="351">
        <f t="shared" si="11"/>
        <v>27</v>
      </c>
      <c r="BA59" s="351">
        <f t="shared" si="12"/>
        <v>16</v>
      </c>
      <c r="BB59" s="351">
        <f t="shared" si="13"/>
        <v>16</v>
      </c>
      <c r="BC59" s="351">
        <f t="shared" si="14"/>
        <v>5</v>
      </c>
      <c r="BD59" s="351">
        <f t="shared" si="15"/>
        <v>15</v>
      </c>
      <c r="BE59" s="45">
        <f t="shared" si="16"/>
        <v>89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+Oct!C60</f>
        <v>NUTRICIÓN</v>
      </c>
      <c r="D60" s="350">
        <v>0</v>
      </c>
      <c r="E60" s="350">
        <v>0</v>
      </c>
      <c r="F60" s="350">
        <v>0</v>
      </c>
      <c r="G60" s="350">
        <v>27</v>
      </c>
      <c r="H60" s="350">
        <v>3</v>
      </c>
      <c r="I60" s="350">
        <v>1</v>
      </c>
      <c r="J60" s="350">
        <v>1</v>
      </c>
      <c r="K60" s="350">
        <v>5</v>
      </c>
      <c r="L60" s="350">
        <v>0</v>
      </c>
      <c r="M60" s="350">
        <v>2</v>
      </c>
      <c r="N60" s="350">
        <v>0</v>
      </c>
      <c r="O60" s="350">
        <v>2</v>
      </c>
      <c r="P60" s="350">
        <v>16</v>
      </c>
      <c r="Q60" s="350">
        <v>1</v>
      </c>
      <c r="R60" s="350">
        <v>0</v>
      </c>
      <c r="S60" s="350">
        <v>3</v>
      </c>
      <c r="T60" s="350">
        <v>3</v>
      </c>
      <c r="U60" s="350">
        <v>1</v>
      </c>
      <c r="V60" s="350">
        <v>1</v>
      </c>
      <c r="W60" s="350">
        <v>1</v>
      </c>
      <c r="X60" s="350">
        <v>0</v>
      </c>
      <c r="Y60" s="350">
        <v>19</v>
      </c>
      <c r="Z60" s="350">
        <v>3</v>
      </c>
      <c r="AA60" s="350">
        <v>1</v>
      </c>
      <c r="AB60" s="350">
        <v>1</v>
      </c>
      <c r="AC60" s="350">
        <v>3</v>
      </c>
      <c r="AD60" s="350">
        <v>9</v>
      </c>
      <c r="AE60" s="350">
        <v>3</v>
      </c>
      <c r="AF60" s="350">
        <v>3</v>
      </c>
      <c r="AG60" s="350">
        <v>1</v>
      </c>
      <c r="AH60" s="350">
        <v>0</v>
      </c>
      <c r="AI60" s="350">
        <v>0</v>
      </c>
      <c r="AJ60" s="350">
        <v>6</v>
      </c>
      <c r="AK60" s="350">
        <v>0</v>
      </c>
      <c r="AL60" s="350">
        <v>1</v>
      </c>
      <c r="AM60" s="350">
        <v>5</v>
      </c>
      <c r="AN60" s="350">
        <v>0</v>
      </c>
      <c r="AO60" s="350">
        <v>0</v>
      </c>
      <c r="AP60" s="350">
        <v>0</v>
      </c>
      <c r="AQ60" s="350">
        <v>9</v>
      </c>
      <c r="AR60" s="350">
        <v>0</v>
      </c>
      <c r="AS60" s="350">
        <v>1</v>
      </c>
      <c r="AT60" s="350">
        <v>5</v>
      </c>
      <c r="AV60" s="351">
        <f t="shared" si="7"/>
        <v>0</v>
      </c>
      <c r="AW60" s="351">
        <f t="shared" si="8"/>
        <v>0</v>
      </c>
      <c r="AX60" s="351">
        <f t="shared" si="9"/>
        <v>4</v>
      </c>
      <c r="AY60" s="351">
        <f t="shared" si="10"/>
        <v>6</v>
      </c>
      <c r="AZ60" s="351">
        <f t="shared" si="11"/>
        <v>27</v>
      </c>
      <c r="BA60" s="351">
        <f t="shared" si="12"/>
        <v>16</v>
      </c>
      <c r="BB60" s="351">
        <f t="shared" si="13"/>
        <v>16</v>
      </c>
      <c r="BC60" s="351">
        <f t="shared" si="14"/>
        <v>5</v>
      </c>
      <c r="BD60" s="351">
        <f t="shared" si="15"/>
        <v>15</v>
      </c>
      <c r="BE60" s="45">
        <f t="shared" si="16"/>
        <v>89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4</v>
      </c>
      <c r="E61" s="350">
        <v>0</v>
      </c>
      <c r="F61" s="350">
        <v>0</v>
      </c>
      <c r="G61" s="350">
        <v>12</v>
      </c>
      <c r="H61" s="350">
        <v>0</v>
      </c>
      <c r="I61" s="350">
        <v>1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0</v>
      </c>
      <c r="Q61" s="350">
        <v>1</v>
      </c>
      <c r="R61" s="350">
        <v>1</v>
      </c>
      <c r="S61" s="350">
        <v>1</v>
      </c>
      <c r="T61" s="350">
        <v>6</v>
      </c>
      <c r="U61" s="350">
        <v>0</v>
      </c>
      <c r="V61" s="350">
        <v>1</v>
      </c>
      <c r="W61" s="350">
        <v>0</v>
      </c>
      <c r="X61" s="350">
        <v>1</v>
      </c>
      <c r="Y61" s="350">
        <v>3</v>
      </c>
      <c r="Z61" s="350">
        <v>1</v>
      </c>
      <c r="AA61" s="350">
        <v>0</v>
      </c>
      <c r="AB61" s="350">
        <v>0</v>
      </c>
      <c r="AC61" s="350">
        <v>0</v>
      </c>
      <c r="AD61" s="350">
        <v>2</v>
      </c>
      <c r="AE61" s="350">
        <v>0</v>
      </c>
      <c r="AF61" s="350">
        <v>0</v>
      </c>
      <c r="AG61" s="350">
        <v>1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9</v>
      </c>
      <c r="AN61" s="350">
        <v>0</v>
      </c>
      <c r="AO61" s="350">
        <v>0</v>
      </c>
      <c r="AP61" s="350">
        <v>0</v>
      </c>
      <c r="AQ61" s="350">
        <v>3</v>
      </c>
      <c r="AR61" s="350">
        <v>1</v>
      </c>
      <c r="AS61" s="350">
        <v>1</v>
      </c>
      <c r="AT61" s="350">
        <v>0</v>
      </c>
      <c r="AV61" s="351">
        <f t="shared" si="7"/>
        <v>4</v>
      </c>
      <c r="AW61" s="351">
        <f t="shared" si="8"/>
        <v>0</v>
      </c>
      <c r="AX61" s="351">
        <f t="shared" si="9"/>
        <v>3</v>
      </c>
      <c r="AY61" s="351">
        <f t="shared" si="10"/>
        <v>7</v>
      </c>
      <c r="AZ61" s="351">
        <f t="shared" si="11"/>
        <v>5</v>
      </c>
      <c r="BA61" s="351">
        <f t="shared" si="12"/>
        <v>3</v>
      </c>
      <c r="BB61" s="351">
        <f t="shared" si="13"/>
        <v>3</v>
      </c>
      <c r="BC61" s="351">
        <f t="shared" si="14"/>
        <v>9</v>
      </c>
      <c r="BD61" s="351">
        <f t="shared" si="15"/>
        <v>5</v>
      </c>
      <c r="BE61" s="45">
        <f t="shared" si="16"/>
        <v>39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+Oct!C62</f>
        <v>NUTRICIÓN</v>
      </c>
      <c r="D62" s="350">
        <v>4</v>
      </c>
      <c r="E62" s="350">
        <v>0</v>
      </c>
      <c r="F62" s="350">
        <v>0</v>
      </c>
      <c r="G62" s="350">
        <v>12</v>
      </c>
      <c r="H62" s="350">
        <v>0</v>
      </c>
      <c r="I62" s="350">
        <v>1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0</v>
      </c>
      <c r="Q62" s="350">
        <v>1</v>
      </c>
      <c r="R62" s="350">
        <v>1</v>
      </c>
      <c r="S62" s="350">
        <v>1</v>
      </c>
      <c r="T62" s="350">
        <v>6</v>
      </c>
      <c r="U62" s="350">
        <v>0</v>
      </c>
      <c r="V62" s="350">
        <v>1</v>
      </c>
      <c r="W62" s="350">
        <v>0</v>
      </c>
      <c r="X62" s="350">
        <v>1</v>
      </c>
      <c r="Y62" s="350">
        <v>3</v>
      </c>
      <c r="Z62" s="350">
        <v>1</v>
      </c>
      <c r="AA62" s="350">
        <v>0</v>
      </c>
      <c r="AB62" s="350">
        <v>0</v>
      </c>
      <c r="AC62" s="350">
        <v>0</v>
      </c>
      <c r="AD62" s="350">
        <v>2</v>
      </c>
      <c r="AE62" s="350">
        <v>0</v>
      </c>
      <c r="AF62" s="350">
        <v>0</v>
      </c>
      <c r="AG62" s="350">
        <v>1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9</v>
      </c>
      <c r="AN62" s="350">
        <v>0</v>
      </c>
      <c r="AO62" s="350">
        <v>0</v>
      </c>
      <c r="AP62" s="350">
        <v>0</v>
      </c>
      <c r="AQ62" s="350">
        <v>2</v>
      </c>
      <c r="AR62" s="350">
        <v>1</v>
      </c>
      <c r="AS62" s="350">
        <v>1</v>
      </c>
      <c r="AT62" s="350">
        <v>0</v>
      </c>
      <c r="AV62" s="351">
        <f t="shared" si="7"/>
        <v>4</v>
      </c>
      <c r="AW62" s="351">
        <f t="shared" si="8"/>
        <v>0</v>
      </c>
      <c r="AX62" s="351">
        <f t="shared" si="9"/>
        <v>3</v>
      </c>
      <c r="AY62" s="351">
        <f t="shared" si="10"/>
        <v>7</v>
      </c>
      <c r="AZ62" s="351">
        <f t="shared" si="11"/>
        <v>5</v>
      </c>
      <c r="BA62" s="351">
        <f t="shared" si="12"/>
        <v>3</v>
      </c>
      <c r="BB62" s="351">
        <f t="shared" si="13"/>
        <v>3</v>
      </c>
      <c r="BC62" s="351">
        <f t="shared" si="14"/>
        <v>9</v>
      </c>
      <c r="BD62" s="351">
        <f t="shared" si="15"/>
        <v>4</v>
      </c>
      <c r="BE62" s="45">
        <f t="shared" si="16"/>
        <v>38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43</v>
      </c>
      <c r="H63" s="350">
        <v>3</v>
      </c>
      <c r="I63" s="350">
        <v>2</v>
      </c>
      <c r="J63" s="350">
        <v>1</v>
      </c>
      <c r="K63" s="350">
        <v>4</v>
      </c>
      <c r="L63" s="350">
        <v>0</v>
      </c>
      <c r="M63" s="350">
        <v>3</v>
      </c>
      <c r="N63" s="350">
        <v>0</v>
      </c>
      <c r="O63" s="350">
        <v>2</v>
      </c>
      <c r="P63" s="350">
        <v>17</v>
      </c>
      <c r="Q63" s="350">
        <v>1</v>
      </c>
      <c r="R63" s="350">
        <v>0</v>
      </c>
      <c r="S63" s="350">
        <v>3</v>
      </c>
      <c r="T63" s="350">
        <v>5</v>
      </c>
      <c r="U63" s="350">
        <v>1</v>
      </c>
      <c r="V63" s="350">
        <v>3</v>
      </c>
      <c r="W63" s="350">
        <v>1</v>
      </c>
      <c r="X63" s="350">
        <v>0</v>
      </c>
      <c r="Y63" s="350">
        <v>24</v>
      </c>
      <c r="Z63" s="350">
        <v>3</v>
      </c>
      <c r="AA63" s="350">
        <v>3</v>
      </c>
      <c r="AB63" s="350">
        <v>2</v>
      </c>
      <c r="AC63" s="350">
        <v>3</v>
      </c>
      <c r="AD63" s="350">
        <v>8</v>
      </c>
      <c r="AE63" s="350">
        <v>3</v>
      </c>
      <c r="AF63" s="350">
        <v>5</v>
      </c>
      <c r="AG63" s="350">
        <v>1</v>
      </c>
      <c r="AH63" s="350">
        <v>0</v>
      </c>
      <c r="AI63" s="350">
        <v>0</v>
      </c>
      <c r="AJ63" s="350">
        <v>7</v>
      </c>
      <c r="AK63" s="350">
        <v>0</v>
      </c>
      <c r="AL63" s="350">
        <v>2</v>
      </c>
      <c r="AM63" s="350">
        <v>6</v>
      </c>
      <c r="AN63" s="350">
        <v>0</v>
      </c>
      <c r="AO63" s="350">
        <v>0</v>
      </c>
      <c r="AP63" s="350">
        <v>0</v>
      </c>
      <c r="AQ63" s="350">
        <v>11</v>
      </c>
      <c r="AR63" s="350">
        <v>1</v>
      </c>
      <c r="AS63" s="350">
        <v>1</v>
      </c>
      <c r="AT63" s="350">
        <v>4</v>
      </c>
      <c r="AV63" s="351">
        <f t="shared" si="7"/>
        <v>0</v>
      </c>
      <c r="AW63" s="351">
        <f t="shared" si="8"/>
        <v>0</v>
      </c>
      <c r="AX63" s="351">
        <f t="shared" si="9"/>
        <v>4</v>
      </c>
      <c r="AY63" s="351">
        <f t="shared" si="10"/>
        <v>10</v>
      </c>
      <c r="AZ63" s="351">
        <f t="shared" si="11"/>
        <v>35</v>
      </c>
      <c r="BA63" s="351">
        <f t="shared" si="12"/>
        <v>17</v>
      </c>
      <c r="BB63" s="351">
        <f t="shared" si="13"/>
        <v>17</v>
      </c>
      <c r="BC63" s="351">
        <f t="shared" si="14"/>
        <v>6</v>
      </c>
      <c r="BD63" s="351">
        <f t="shared" si="15"/>
        <v>17</v>
      </c>
      <c r="BE63" s="45">
        <f t="shared" si="16"/>
        <v>106</v>
      </c>
    </row>
    <row r="64" spans="1:57" x14ac:dyDescent="0.25">
      <c r="A64" s="340">
        <f>METAS!A62</f>
        <v>59</v>
      </c>
      <c r="B64" s="348">
        <f>METAS!B62</f>
        <v>0</v>
      </c>
      <c r="C64" s="349">
        <f>+Oct!C64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7"/>
        <v>0</v>
      </c>
      <c r="AW64" s="351">
        <f t="shared" si="8"/>
        <v>0</v>
      </c>
      <c r="AX64" s="351">
        <f t="shared" si="9"/>
        <v>0</v>
      </c>
      <c r="AY64" s="351">
        <f t="shared" si="10"/>
        <v>0</v>
      </c>
      <c r="AZ64" s="351">
        <f t="shared" si="11"/>
        <v>0</v>
      </c>
      <c r="BA64" s="351">
        <f t="shared" si="12"/>
        <v>0</v>
      </c>
      <c r="BB64" s="351">
        <f t="shared" si="13"/>
        <v>0</v>
      </c>
      <c r="BC64" s="351">
        <f t="shared" si="14"/>
        <v>0</v>
      </c>
      <c r="BD64" s="351">
        <f t="shared" si="15"/>
        <v>0</v>
      </c>
      <c r="BE64" s="45">
        <f t="shared" si="16"/>
        <v>0</v>
      </c>
    </row>
  </sheetData>
  <sheetProtection selectLockedCells="1"/>
  <conditionalFormatting sqref="A3:AT3">
    <cfRule type="expression" dxfId="3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I64"/>
  <sheetViews>
    <sheetView showGridLines="0" zoomScale="80" zoomScaleNormal="80" workbookViewId="0">
      <pane xSplit="3" ySplit="3" topLeftCell="D4" activePane="bottomRight" state="frozen"/>
      <selection activeCell="BE12" sqref="BE12"/>
      <selection pane="topRight" activeCell="BE12" sqref="BE12"/>
      <selection pane="bottomLeft" activeCell="BE12" sqref="BE12"/>
      <selection pane="bottomRight" activeCell="F21" sqref="F21:F22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1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4" width="12.85546875" customWidth="1"/>
    <col min="15" max="15" width="14.85546875" customWidth="1"/>
    <col min="16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+Nov!C4</f>
        <v>DIT</v>
      </c>
      <c r="D4" s="344">
        <v>3</v>
      </c>
      <c r="E4" s="344">
        <v>0</v>
      </c>
      <c r="F4" s="344">
        <v>0</v>
      </c>
      <c r="G4" s="344">
        <v>2</v>
      </c>
      <c r="H4" s="344">
        <v>0</v>
      </c>
      <c r="I4" s="344">
        <v>0</v>
      </c>
      <c r="J4" s="344">
        <v>0</v>
      </c>
      <c r="K4" s="344">
        <v>0</v>
      </c>
      <c r="L4" s="344">
        <v>0</v>
      </c>
      <c r="M4" s="344">
        <v>0</v>
      </c>
      <c r="N4" s="344">
        <v>0</v>
      </c>
      <c r="O4" s="344">
        <v>0</v>
      </c>
      <c r="P4" s="344">
        <v>1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0</v>
      </c>
      <c r="Y4" s="344">
        <v>1</v>
      </c>
      <c r="Z4" s="344">
        <v>0</v>
      </c>
      <c r="AA4" s="344">
        <v>0</v>
      </c>
      <c r="AB4" s="344">
        <v>0</v>
      </c>
      <c r="AC4" s="344">
        <v>0</v>
      </c>
      <c r="AD4" s="344">
        <v>0</v>
      </c>
      <c r="AE4" s="344">
        <v>0</v>
      </c>
      <c r="AF4" s="344">
        <v>0</v>
      </c>
      <c r="AG4" s="344">
        <v>0</v>
      </c>
      <c r="AH4" s="344">
        <v>0</v>
      </c>
      <c r="AI4" s="344">
        <v>0</v>
      </c>
      <c r="AJ4" s="344">
        <v>0</v>
      </c>
      <c r="AK4" s="344">
        <v>0</v>
      </c>
      <c r="AL4" s="344">
        <v>0</v>
      </c>
      <c r="AM4" s="344">
        <v>0</v>
      </c>
      <c r="AN4" s="344">
        <v>0</v>
      </c>
      <c r="AO4" s="344">
        <v>0</v>
      </c>
      <c r="AP4" s="344">
        <v>0</v>
      </c>
      <c r="AQ4" s="344">
        <v>0</v>
      </c>
      <c r="AR4" s="344">
        <v>0</v>
      </c>
      <c r="AS4" s="344">
        <v>0</v>
      </c>
      <c r="AT4" s="344">
        <v>0</v>
      </c>
      <c r="AV4" s="29">
        <f t="shared" ref="AV4" si="0">SUM(D4)</f>
        <v>3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1</v>
      </c>
      <c r="BA4" s="29">
        <f>+SUM(AD4:AI4)</f>
        <v>0</v>
      </c>
      <c r="BB4" s="29">
        <f>+SUM(AD4:AI4)</f>
        <v>0</v>
      </c>
      <c r="BC4" s="29">
        <f t="shared" ref="BC4" si="4">+SUM(AM4:AP4)</f>
        <v>0</v>
      </c>
      <c r="BD4" s="29">
        <f t="shared" ref="BD4" si="5">+SUM(AQ4:AT4)</f>
        <v>0</v>
      </c>
      <c r="BE4" s="45">
        <f>SUM(AV4:BD4)</f>
        <v>4</v>
      </c>
      <c r="BF4" s="379">
        <f>SUM(AV4:BE4)</f>
        <v>8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+Nov!C5</f>
        <v>DIT</v>
      </c>
      <c r="D5" s="344">
        <v>2</v>
      </c>
      <c r="E5" s="344">
        <v>0</v>
      </c>
      <c r="F5" s="344">
        <v>0</v>
      </c>
      <c r="G5" s="344">
        <v>2</v>
      </c>
      <c r="H5" s="344">
        <v>0</v>
      </c>
      <c r="I5" s="344">
        <v>0</v>
      </c>
      <c r="J5" s="344">
        <v>0</v>
      </c>
      <c r="K5" s="344">
        <v>0</v>
      </c>
      <c r="L5" s="344">
        <v>0</v>
      </c>
      <c r="M5" s="344">
        <v>0</v>
      </c>
      <c r="N5" s="344">
        <v>0</v>
      </c>
      <c r="O5" s="344">
        <v>0</v>
      </c>
      <c r="P5" s="344">
        <v>0</v>
      </c>
      <c r="Q5" s="344">
        <v>0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1</v>
      </c>
      <c r="Y5" s="344">
        <v>1</v>
      </c>
      <c r="Z5" s="344">
        <v>0</v>
      </c>
      <c r="AA5" s="344">
        <v>0</v>
      </c>
      <c r="AB5" s="344">
        <v>0</v>
      </c>
      <c r="AC5" s="344">
        <v>0</v>
      </c>
      <c r="AD5" s="344">
        <v>0</v>
      </c>
      <c r="AE5" s="344">
        <v>0</v>
      </c>
      <c r="AF5" s="344">
        <v>0</v>
      </c>
      <c r="AG5" s="344">
        <v>0</v>
      </c>
      <c r="AH5" s="344">
        <v>0</v>
      </c>
      <c r="AI5" s="344">
        <v>0</v>
      </c>
      <c r="AJ5" s="344">
        <v>0</v>
      </c>
      <c r="AK5" s="344">
        <v>0</v>
      </c>
      <c r="AL5" s="344">
        <v>0</v>
      </c>
      <c r="AM5" s="344">
        <v>0</v>
      </c>
      <c r="AN5" s="344">
        <v>0</v>
      </c>
      <c r="AO5" s="344">
        <v>0</v>
      </c>
      <c r="AP5" s="344">
        <v>0</v>
      </c>
      <c r="AQ5" s="344">
        <v>0</v>
      </c>
      <c r="AR5" s="344">
        <v>0</v>
      </c>
      <c r="AS5" s="344">
        <v>0</v>
      </c>
      <c r="AT5" s="344">
        <v>0</v>
      </c>
      <c r="AV5" s="29">
        <f t="shared" ref="AV5:AV64" si="6">SUM(D5)</f>
        <v>2</v>
      </c>
      <c r="AW5" s="29">
        <f t="shared" ref="AW5:AW64" si="7">+E5+F5</f>
        <v>0</v>
      </c>
      <c r="AX5" s="29">
        <f t="shared" ref="AX5:AX64" si="8">+SUM(Q5:S5)</f>
        <v>0</v>
      </c>
      <c r="AY5" s="29">
        <f t="shared" ref="AY5:AY64" si="9">+SUM(T5:W5)</f>
        <v>0</v>
      </c>
      <c r="AZ5" s="29">
        <f t="shared" ref="AZ5:AZ64" si="10">+SUM(X5:AC5)</f>
        <v>2</v>
      </c>
      <c r="BA5" s="29">
        <f t="shared" ref="BA5:BA64" si="11">+SUM(AD5:AI5)</f>
        <v>0</v>
      </c>
      <c r="BB5" s="29">
        <f t="shared" ref="BB5:BB64" si="12">+SUM(AD5:AI5)</f>
        <v>0</v>
      </c>
      <c r="BC5" s="29">
        <f t="shared" ref="BC5:BC64" si="13">+SUM(AM5:AP5)</f>
        <v>0</v>
      </c>
      <c r="BD5" s="29">
        <f t="shared" ref="BD5:BD64" si="14">+SUM(AQ5:AT5)</f>
        <v>0</v>
      </c>
      <c r="BE5" s="45">
        <f t="shared" ref="BE5:BE64" si="15">SUM(AV5:BD5)</f>
        <v>4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+Nov!C6</f>
        <v>DIT</v>
      </c>
      <c r="D6" s="344">
        <v>0</v>
      </c>
      <c r="E6" s="344">
        <v>0</v>
      </c>
      <c r="F6" s="344">
        <v>0</v>
      </c>
      <c r="G6" s="344">
        <v>16</v>
      </c>
      <c r="H6" s="344">
        <v>1</v>
      </c>
      <c r="I6" s="344">
        <v>0</v>
      </c>
      <c r="J6" s="344">
        <v>0</v>
      </c>
      <c r="K6" s="344">
        <v>6</v>
      </c>
      <c r="L6" s="344">
        <v>0</v>
      </c>
      <c r="M6" s="344">
        <v>1</v>
      </c>
      <c r="N6" s="344">
        <v>1</v>
      </c>
      <c r="O6" s="344">
        <v>2</v>
      </c>
      <c r="P6" s="344">
        <v>5</v>
      </c>
      <c r="Q6" s="344">
        <v>1</v>
      </c>
      <c r="R6" s="344">
        <v>1</v>
      </c>
      <c r="S6" s="344">
        <v>2</v>
      </c>
      <c r="T6" s="344">
        <v>1</v>
      </c>
      <c r="U6" s="344">
        <v>1</v>
      </c>
      <c r="V6" s="344">
        <v>1</v>
      </c>
      <c r="W6" s="344">
        <v>1</v>
      </c>
      <c r="X6" s="344">
        <v>1</v>
      </c>
      <c r="Y6" s="344">
        <v>13</v>
      </c>
      <c r="Z6" s="344">
        <v>2</v>
      </c>
      <c r="AA6" s="344">
        <v>4</v>
      </c>
      <c r="AB6" s="344">
        <v>0</v>
      </c>
      <c r="AC6" s="344">
        <v>3</v>
      </c>
      <c r="AD6" s="344">
        <v>2</v>
      </c>
      <c r="AE6" s="344">
        <v>1</v>
      </c>
      <c r="AF6" s="344">
        <v>1</v>
      </c>
      <c r="AG6" s="344">
        <v>1</v>
      </c>
      <c r="AH6" s="344">
        <v>4</v>
      </c>
      <c r="AI6" s="344">
        <v>0</v>
      </c>
      <c r="AJ6" s="344">
        <v>7</v>
      </c>
      <c r="AK6" s="344">
        <v>0</v>
      </c>
      <c r="AL6" s="344">
        <v>1</v>
      </c>
      <c r="AM6" s="344">
        <v>1</v>
      </c>
      <c r="AN6" s="344">
        <v>0</v>
      </c>
      <c r="AO6" s="344">
        <v>0</v>
      </c>
      <c r="AP6" s="344">
        <v>0</v>
      </c>
      <c r="AQ6" s="344">
        <v>2</v>
      </c>
      <c r="AR6" s="344">
        <v>0</v>
      </c>
      <c r="AS6" s="344">
        <v>1</v>
      </c>
      <c r="AT6" s="344">
        <v>2</v>
      </c>
      <c r="AV6" s="29">
        <f t="shared" si="6"/>
        <v>0</v>
      </c>
      <c r="AW6" s="29">
        <f t="shared" si="7"/>
        <v>0</v>
      </c>
      <c r="AX6" s="29">
        <f t="shared" si="8"/>
        <v>4</v>
      </c>
      <c r="AY6" s="29">
        <f t="shared" si="9"/>
        <v>4</v>
      </c>
      <c r="AZ6" s="29">
        <f t="shared" si="10"/>
        <v>23</v>
      </c>
      <c r="BA6" s="29">
        <f t="shared" si="11"/>
        <v>9</v>
      </c>
      <c r="BB6" s="29">
        <f t="shared" si="12"/>
        <v>9</v>
      </c>
      <c r="BC6" s="29">
        <f t="shared" si="13"/>
        <v>1</v>
      </c>
      <c r="BD6" s="29">
        <f t="shared" si="14"/>
        <v>5</v>
      </c>
      <c r="BE6" s="45">
        <f t="shared" si="15"/>
        <v>55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+Nov!C7</f>
        <v>DIT</v>
      </c>
      <c r="D7" s="344">
        <v>0</v>
      </c>
      <c r="E7" s="344">
        <v>0</v>
      </c>
      <c r="F7" s="344">
        <v>0</v>
      </c>
      <c r="G7" s="344">
        <v>18</v>
      </c>
      <c r="H7" s="344">
        <v>0</v>
      </c>
      <c r="I7" s="344">
        <v>2</v>
      </c>
      <c r="J7" s="344">
        <v>1</v>
      </c>
      <c r="K7" s="344">
        <v>3</v>
      </c>
      <c r="L7" s="344">
        <v>0</v>
      </c>
      <c r="M7" s="344">
        <v>1</v>
      </c>
      <c r="N7" s="344">
        <v>2</v>
      </c>
      <c r="O7" s="344">
        <v>0</v>
      </c>
      <c r="P7" s="344">
        <v>10</v>
      </c>
      <c r="Q7" s="344">
        <v>0</v>
      </c>
      <c r="R7" s="344">
        <v>2</v>
      </c>
      <c r="S7" s="344">
        <v>3</v>
      </c>
      <c r="T7" s="344">
        <v>1</v>
      </c>
      <c r="U7" s="344">
        <v>0</v>
      </c>
      <c r="V7" s="344">
        <v>1</v>
      </c>
      <c r="W7" s="344">
        <v>1</v>
      </c>
      <c r="X7" s="344">
        <v>4</v>
      </c>
      <c r="Y7" s="344">
        <v>20</v>
      </c>
      <c r="Z7" s="344">
        <v>1</v>
      </c>
      <c r="AA7" s="344">
        <v>3</v>
      </c>
      <c r="AB7" s="344">
        <v>0</v>
      </c>
      <c r="AC7" s="344">
        <v>0</v>
      </c>
      <c r="AD7" s="344">
        <v>3</v>
      </c>
      <c r="AE7" s="344">
        <v>0</v>
      </c>
      <c r="AF7" s="344">
        <v>1</v>
      </c>
      <c r="AG7" s="344">
        <v>0</v>
      </c>
      <c r="AH7" s="344">
        <v>2</v>
      </c>
      <c r="AI7" s="344">
        <v>0</v>
      </c>
      <c r="AJ7" s="344">
        <v>2</v>
      </c>
      <c r="AK7" s="344">
        <v>0</v>
      </c>
      <c r="AL7" s="344">
        <v>0</v>
      </c>
      <c r="AM7" s="344">
        <v>3</v>
      </c>
      <c r="AN7" s="344">
        <v>0</v>
      </c>
      <c r="AO7" s="344">
        <v>0</v>
      </c>
      <c r="AP7" s="344">
        <v>0</v>
      </c>
      <c r="AQ7" s="344">
        <v>5</v>
      </c>
      <c r="AR7" s="344">
        <v>0</v>
      </c>
      <c r="AS7" s="344">
        <v>2</v>
      </c>
      <c r="AT7" s="344">
        <v>1</v>
      </c>
      <c r="AV7" s="29">
        <f t="shared" si="6"/>
        <v>0</v>
      </c>
      <c r="AW7" s="29">
        <f t="shared" si="7"/>
        <v>0</v>
      </c>
      <c r="AX7" s="29">
        <f t="shared" si="8"/>
        <v>5</v>
      </c>
      <c r="AY7" s="29">
        <f t="shared" si="9"/>
        <v>3</v>
      </c>
      <c r="AZ7" s="29">
        <f t="shared" si="10"/>
        <v>28</v>
      </c>
      <c r="BA7" s="29">
        <f t="shared" si="11"/>
        <v>6</v>
      </c>
      <c r="BB7" s="29">
        <f t="shared" si="12"/>
        <v>6</v>
      </c>
      <c r="BC7" s="29">
        <f t="shared" si="13"/>
        <v>3</v>
      </c>
      <c r="BD7" s="29">
        <f t="shared" si="14"/>
        <v>8</v>
      </c>
      <c r="BE7" s="45">
        <f t="shared" si="15"/>
        <v>59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+Nov!C8</f>
        <v>DIT</v>
      </c>
      <c r="D8" s="344">
        <v>0</v>
      </c>
      <c r="E8" s="344">
        <v>0</v>
      </c>
      <c r="F8" s="344">
        <v>0</v>
      </c>
      <c r="G8" s="344">
        <v>11</v>
      </c>
      <c r="H8" s="344">
        <v>0</v>
      </c>
      <c r="I8" s="344">
        <v>0</v>
      </c>
      <c r="J8" s="344">
        <v>3</v>
      </c>
      <c r="K8" s="344">
        <v>0</v>
      </c>
      <c r="L8" s="344">
        <v>0</v>
      </c>
      <c r="M8" s="344">
        <v>2</v>
      </c>
      <c r="N8" s="344">
        <v>2</v>
      </c>
      <c r="O8" s="344">
        <v>0</v>
      </c>
      <c r="P8" s="344">
        <v>8</v>
      </c>
      <c r="Q8" s="344">
        <v>1</v>
      </c>
      <c r="R8" s="344">
        <v>1</v>
      </c>
      <c r="S8" s="344">
        <v>1</v>
      </c>
      <c r="T8" s="344">
        <v>2</v>
      </c>
      <c r="U8" s="344">
        <v>0</v>
      </c>
      <c r="V8" s="344">
        <v>1</v>
      </c>
      <c r="W8" s="344">
        <v>2</v>
      </c>
      <c r="X8" s="344">
        <v>1</v>
      </c>
      <c r="Y8" s="344">
        <v>10</v>
      </c>
      <c r="Z8" s="344">
        <v>1</v>
      </c>
      <c r="AA8" s="344">
        <v>2</v>
      </c>
      <c r="AB8" s="344">
        <v>2</v>
      </c>
      <c r="AC8" s="344">
        <v>1</v>
      </c>
      <c r="AD8" s="344">
        <v>4</v>
      </c>
      <c r="AE8" s="344">
        <v>0</v>
      </c>
      <c r="AF8" s="344">
        <v>1</v>
      </c>
      <c r="AG8" s="344">
        <v>2</v>
      </c>
      <c r="AH8" s="344">
        <v>1</v>
      </c>
      <c r="AI8" s="344">
        <v>0</v>
      </c>
      <c r="AJ8" s="344">
        <v>7</v>
      </c>
      <c r="AK8" s="344">
        <v>1</v>
      </c>
      <c r="AL8" s="344">
        <v>1</v>
      </c>
      <c r="AM8" s="344">
        <v>4</v>
      </c>
      <c r="AN8" s="344">
        <v>1</v>
      </c>
      <c r="AO8" s="344">
        <v>0</v>
      </c>
      <c r="AP8" s="344">
        <v>0</v>
      </c>
      <c r="AQ8" s="344">
        <v>4</v>
      </c>
      <c r="AR8" s="344">
        <v>0</v>
      </c>
      <c r="AS8" s="344">
        <v>0</v>
      </c>
      <c r="AT8" s="344">
        <v>4</v>
      </c>
      <c r="AV8" s="29">
        <f t="shared" si="6"/>
        <v>0</v>
      </c>
      <c r="AW8" s="29">
        <f t="shared" si="7"/>
        <v>0</v>
      </c>
      <c r="AX8" s="29">
        <f t="shared" si="8"/>
        <v>3</v>
      </c>
      <c r="AY8" s="29">
        <f t="shared" si="9"/>
        <v>5</v>
      </c>
      <c r="AZ8" s="29">
        <f t="shared" si="10"/>
        <v>17</v>
      </c>
      <c r="BA8" s="29">
        <f t="shared" si="11"/>
        <v>8</v>
      </c>
      <c r="BB8" s="29">
        <f t="shared" si="12"/>
        <v>8</v>
      </c>
      <c r="BC8" s="29">
        <f t="shared" si="13"/>
        <v>5</v>
      </c>
      <c r="BD8" s="29">
        <f t="shared" si="14"/>
        <v>8</v>
      </c>
      <c r="BE8" s="45">
        <f t="shared" si="15"/>
        <v>54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+Nov!C9</f>
        <v>DIT</v>
      </c>
      <c r="D9" s="344">
        <v>0</v>
      </c>
      <c r="E9" s="344">
        <v>0</v>
      </c>
      <c r="F9" s="344">
        <v>0</v>
      </c>
      <c r="G9" s="344">
        <v>4</v>
      </c>
      <c r="H9" s="344">
        <v>1</v>
      </c>
      <c r="I9" s="344">
        <v>0</v>
      </c>
      <c r="J9" s="344">
        <v>2</v>
      </c>
      <c r="K9" s="344">
        <v>1</v>
      </c>
      <c r="L9" s="344">
        <v>0</v>
      </c>
      <c r="M9" s="344">
        <v>1</v>
      </c>
      <c r="N9" s="344">
        <v>2</v>
      </c>
      <c r="O9" s="344">
        <v>0</v>
      </c>
      <c r="P9" s="344">
        <v>7</v>
      </c>
      <c r="Q9" s="344">
        <v>1</v>
      </c>
      <c r="R9" s="344">
        <v>0</v>
      </c>
      <c r="S9" s="344">
        <v>5</v>
      </c>
      <c r="T9" s="344">
        <v>5</v>
      </c>
      <c r="U9" s="344">
        <v>0</v>
      </c>
      <c r="V9" s="344">
        <v>1</v>
      </c>
      <c r="W9" s="344">
        <v>0</v>
      </c>
      <c r="X9" s="344">
        <v>1</v>
      </c>
      <c r="Y9" s="344">
        <v>8</v>
      </c>
      <c r="Z9" s="344">
        <v>0</v>
      </c>
      <c r="AA9" s="344">
        <v>2</v>
      </c>
      <c r="AB9" s="344">
        <v>0</v>
      </c>
      <c r="AC9" s="344">
        <v>1</v>
      </c>
      <c r="AD9" s="344">
        <v>3</v>
      </c>
      <c r="AE9" s="344">
        <v>0</v>
      </c>
      <c r="AF9" s="344">
        <v>0</v>
      </c>
      <c r="AG9" s="344">
        <v>1</v>
      </c>
      <c r="AH9" s="344">
        <v>1</v>
      </c>
      <c r="AI9" s="344">
        <v>0</v>
      </c>
      <c r="AJ9" s="344">
        <v>3</v>
      </c>
      <c r="AK9" s="344">
        <v>1</v>
      </c>
      <c r="AL9" s="344">
        <v>1</v>
      </c>
      <c r="AM9" s="344">
        <v>8</v>
      </c>
      <c r="AN9" s="344">
        <v>0</v>
      </c>
      <c r="AO9" s="344">
        <v>4</v>
      </c>
      <c r="AP9" s="344">
        <v>0</v>
      </c>
      <c r="AQ9" s="344">
        <v>2</v>
      </c>
      <c r="AR9" s="344">
        <v>0</v>
      </c>
      <c r="AS9" s="344">
        <v>0</v>
      </c>
      <c r="AT9" s="344">
        <v>1</v>
      </c>
      <c r="AV9" s="29">
        <f t="shared" si="6"/>
        <v>0</v>
      </c>
      <c r="AW9" s="29">
        <f t="shared" si="7"/>
        <v>0</v>
      </c>
      <c r="AX9" s="29">
        <f t="shared" si="8"/>
        <v>6</v>
      </c>
      <c r="AY9" s="29">
        <f t="shared" si="9"/>
        <v>6</v>
      </c>
      <c r="AZ9" s="29">
        <f t="shared" si="10"/>
        <v>12</v>
      </c>
      <c r="BA9" s="29">
        <f t="shared" si="11"/>
        <v>5</v>
      </c>
      <c r="BB9" s="29">
        <f t="shared" si="12"/>
        <v>5</v>
      </c>
      <c r="BC9" s="29">
        <f t="shared" si="13"/>
        <v>12</v>
      </c>
      <c r="BD9" s="29">
        <f t="shared" si="14"/>
        <v>3</v>
      </c>
      <c r="BE9" s="45">
        <f t="shared" si="15"/>
        <v>49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+Nov!C10</f>
        <v>DIT</v>
      </c>
      <c r="D10" s="344">
        <v>0</v>
      </c>
      <c r="E10" s="344">
        <v>0</v>
      </c>
      <c r="F10" s="344">
        <v>0</v>
      </c>
      <c r="G10" s="344">
        <v>33</v>
      </c>
      <c r="H10" s="344">
        <v>1</v>
      </c>
      <c r="I10" s="344">
        <v>2</v>
      </c>
      <c r="J10" s="344">
        <v>6</v>
      </c>
      <c r="K10" s="344">
        <v>4</v>
      </c>
      <c r="L10" s="344">
        <v>0</v>
      </c>
      <c r="M10" s="344">
        <v>4</v>
      </c>
      <c r="N10" s="344">
        <v>6</v>
      </c>
      <c r="O10" s="344">
        <v>0</v>
      </c>
      <c r="P10" s="344">
        <v>25</v>
      </c>
      <c r="Q10" s="344">
        <v>2</v>
      </c>
      <c r="R10" s="344">
        <v>3</v>
      </c>
      <c r="S10" s="344">
        <v>9</v>
      </c>
      <c r="T10" s="344">
        <v>8</v>
      </c>
      <c r="U10" s="344">
        <v>0</v>
      </c>
      <c r="V10" s="344">
        <v>3</v>
      </c>
      <c r="W10" s="344">
        <v>3</v>
      </c>
      <c r="X10" s="344">
        <v>6</v>
      </c>
      <c r="Y10" s="344">
        <v>38</v>
      </c>
      <c r="Z10" s="344">
        <v>2</v>
      </c>
      <c r="AA10" s="344">
        <v>7</v>
      </c>
      <c r="AB10" s="344">
        <v>2</v>
      </c>
      <c r="AC10" s="344">
        <v>2</v>
      </c>
      <c r="AD10" s="344">
        <v>10</v>
      </c>
      <c r="AE10" s="344">
        <v>0</v>
      </c>
      <c r="AF10" s="344">
        <v>2</v>
      </c>
      <c r="AG10" s="344">
        <v>3</v>
      </c>
      <c r="AH10" s="344">
        <v>4</v>
      </c>
      <c r="AI10" s="344">
        <v>0</v>
      </c>
      <c r="AJ10" s="344">
        <v>12</v>
      </c>
      <c r="AK10" s="344">
        <v>2</v>
      </c>
      <c r="AL10" s="344">
        <v>2</v>
      </c>
      <c r="AM10" s="344">
        <v>15</v>
      </c>
      <c r="AN10" s="344">
        <v>1</v>
      </c>
      <c r="AO10" s="344">
        <v>4</v>
      </c>
      <c r="AP10" s="344">
        <v>0</v>
      </c>
      <c r="AQ10" s="344">
        <v>11</v>
      </c>
      <c r="AR10" s="344">
        <v>0</v>
      </c>
      <c r="AS10" s="344">
        <v>2</v>
      </c>
      <c r="AT10" s="344">
        <v>6</v>
      </c>
      <c r="AV10" s="29">
        <f t="shared" si="6"/>
        <v>0</v>
      </c>
      <c r="AW10" s="29">
        <f t="shared" si="7"/>
        <v>0</v>
      </c>
      <c r="AX10" s="29">
        <f t="shared" si="8"/>
        <v>14</v>
      </c>
      <c r="AY10" s="29">
        <f t="shared" si="9"/>
        <v>14</v>
      </c>
      <c r="AZ10" s="29">
        <f t="shared" si="10"/>
        <v>57</v>
      </c>
      <c r="BA10" s="29">
        <f t="shared" si="11"/>
        <v>19</v>
      </c>
      <c r="BB10" s="29">
        <f t="shared" si="12"/>
        <v>19</v>
      </c>
      <c r="BC10" s="29">
        <f t="shared" si="13"/>
        <v>20</v>
      </c>
      <c r="BD10" s="29">
        <f t="shared" si="14"/>
        <v>19</v>
      </c>
      <c r="BE10" s="45">
        <f t="shared" si="15"/>
        <v>162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+Nov!C11</f>
        <v>DIT</v>
      </c>
      <c r="D11" s="344">
        <v>0</v>
      </c>
      <c r="E11" s="344">
        <v>0</v>
      </c>
      <c r="F11" s="344">
        <v>0</v>
      </c>
      <c r="G11" s="344">
        <v>30</v>
      </c>
      <c r="H11" s="344">
        <v>0</v>
      </c>
      <c r="I11" s="344">
        <v>0</v>
      </c>
      <c r="J11" s="344">
        <v>0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8</v>
      </c>
      <c r="Q11" s="344">
        <v>0</v>
      </c>
      <c r="R11" s="344">
        <v>2</v>
      </c>
      <c r="S11" s="344">
        <v>3</v>
      </c>
      <c r="T11" s="344">
        <v>1</v>
      </c>
      <c r="U11" s="344">
        <v>0</v>
      </c>
      <c r="V11" s="344">
        <v>0</v>
      </c>
      <c r="W11" s="344">
        <v>0</v>
      </c>
      <c r="X11" s="344">
        <v>3</v>
      </c>
      <c r="Y11" s="344">
        <v>3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0</v>
      </c>
      <c r="AI11" s="344">
        <v>0</v>
      </c>
      <c r="AJ11" s="344">
        <v>2</v>
      </c>
      <c r="AK11" s="344">
        <v>0</v>
      </c>
      <c r="AL11" s="344">
        <v>0</v>
      </c>
      <c r="AM11" s="344">
        <v>2</v>
      </c>
      <c r="AN11" s="344">
        <v>1</v>
      </c>
      <c r="AO11" s="344">
        <v>0</v>
      </c>
      <c r="AP11" s="344">
        <v>0</v>
      </c>
      <c r="AQ11" s="344">
        <v>5</v>
      </c>
      <c r="AR11" s="344">
        <v>0</v>
      </c>
      <c r="AS11" s="344">
        <v>0</v>
      </c>
      <c r="AT11" s="344">
        <v>2</v>
      </c>
      <c r="AV11" s="29">
        <f t="shared" si="6"/>
        <v>0</v>
      </c>
      <c r="AW11" s="29">
        <f t="shared" si="7"/>
        <v>0</v>
      </c>
      <c r="AX11" s="29">
        <f t="shared" si="8"/>
        <v>5</v>
      </c>
      <c r="AY11" s="29">
        <f t="shared" si="9"/>
        <v>1</v>
      </c>
      <c r="AZ11" s="29">
        <f t="shared" si="10"/>
        <v>6</v>
      </c>
      <c r="BA11" s="29">
        <f t="shared" si="11"/>
        <v>0</v>
      </c>
      <c r="BB11" s="29">
        <f t="shared" si="12"/>
        <v>0</v>
      </c>
      <c r="BC11" s="29">
        <f t="shared" si="13"/>
        <v>3</v>
      </c>
      <c r="BD11" s="29">
        <f t="shared" si="14"/>
        <v>7</v>
      </c>
      <c r="BE11" s="45">
        <f>SUM(AV11:BD11)</f>
        <v>22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+Nov!C12</f>
        <v>DIT</v>
      </c>
      <c r="D12" s="344">
        <v>0</v>
      </c>
      <c r="E12" s="344">
        <v>0</v>
      </c>
      <c r="F12" s="344">
        <v>0</v>
      </c>
      <c r="G12" s="344">
        <v>26</v>
      </c>
      <c r="H12" s="344">
        <v>0</v>
      </c>
      <c r="I12" s="344">
        <v>0</v>
      </c>
      <c r="J12" s="344">
        <v>0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9</v>
      </c>
      <c r="Q12" s="344">
        <v>3</v>
      </c>
      <c r="R12" s="344">
        <v>1</v>
      </c>
      <c r="S12" s="344">
        <v>1</v>
      </c>
      <c r="T12" s="344">
        <v>4</v>
      </c>
      <c r="U12" s="344">
        <v>0</v>
      </c>
      <c r="V12" s="344">
        <v>1</v>
      </c>
      <c r="W12" s="344">
        <v>2</v>
      </c>
      <c r="X12" s="344">
        <v>1</v>
      </c>
      <c r="Y12" s="344">
        <v>14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0</v>
      </c>
      <c r="AI12" s="344">
        <v>0</v>
      </c>
      <c r="AJ12" s="344">
        <v>8</v>
      </c>
      <c r="AK12" s="344">
        <v>0</v>
      </c>
      <c r="AL12" s="344">
        <v>0</v>
      </c>
      <c r="AM12" s="344">
        <v>3</v>
      </c>
      <c r="AN12" s="344">
        <v>0</v>
      </c>
      <c r="AO12" s="344">
        <v>1</v>
      </c>
      <c r="AP12" s="344">
        <v>0</v>
      </c>
      <c r="AQ12" s="344">
        <v>9</v>
      </c>
      <c r="AR12" s="344">
        <v>0</v>
      </c>
      <c r="AS12" s="344">
        <v>0</v>
      </c>
      <c r="AT12" s="344">
        <v>6</v>
      </c>
      <c r="AV12" s="29">
        <f t="shared" si="6"/>
        <v>0</v>
      </c>
      <c r="AW12" s="29">
        <f t="shared" si="7"/>
        <v>0</v>
      </c>
      <c r="AX12" s="29">
        <f t="shared" si="8"/>
        <v>5</v>
      </c>
      <c r="AY12" s="29">
        <f t="shared" si="9"/>
        <v>7</v>
      </c>
      <c r="AZ12" s="29">
        <f t="shared" si="10"/>
        <v>15</v>
      </c>
      <c r="BA12" s="29">
        <f t="shared" si="11"/>
        <v>0</v>
      </c>
      <c r="BB12" s="29">
        <f t="shared" si="12"/>
        <v>0</v>
      </c>
      <c r="BC12" s="29">
        <f t="shared" si="13"/>
        <v>4</v>
      </c>
      <c r="BD12" s="29">
        <f t="shared" si="14"/>
        <v>15</v>
      </c>
      <c r="BE12" s="45">
        <f t="shared" si="15"/>
        <v>46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+Nov!C13</f>
        <v>DIT</v>
      </c>
      <c r="D13" s="344">
        <v>0</v>
      </c>
      <c r="E13" s="344">
        <v>0</v>
      </c>
      <c r="F13" s="344">
        <v>0</v>
      </c>
      <c r="G13" s="344">
        <v>56</v>
      </c>
      <c r="H13" s="344">
        <v>0</v>
      </c>
      <c r="I13" s="344">
        <v>0</v>
      </c>
      <c r="J13" s="344">
        <v>0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17</v>
      </c>
      <c r="Q13" s="344">
        <v>3</v>
      </c>
      <c r="R13" s="344">
        <v>3</v>
      </c>
      <c r="S13" s="344">
        <v>4</v>
      </c>
      <c r="T13" s="344">
        <v>5</v>
      </c>
      <c r="U13" s="344">
        <v>0</v>
      </c>
      <c r="V13" s="344">
        <v>1</v>
      </c>
      <c r="W13" s="344">
        <v>2</v>
      </c>
      <c r="X13" s="344">
        <v>4</v>
      </c>
      <c r="Y13" s="344">
        <v>17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0</v>
      </c>
      <c r="AI13" s="344">
        <v>0</v>
      </c>
      <c r="AJ13" s="344">
        <v>10</v>
      </c>
      <c r="AK13" s="344">
        <v>0</v>
      </c>
      <c r="AL13" s="344">
        <v>0</v>
      </c>
      <c r="AM13" s="344">
        <v>5</v>
      </c>
      <c r="AN13" s="344">
        <v>1</v>
      </c>
      <c r="AO13" s="344">
        <v>1</v>
      </c>
      <c r="AP13" s="344">
        <v>0</v>
      </c>
      <c r="AQ13" s="344">
        <v>14</v>
      </c>
      <c r="AR13" s="344">
        <v>0</v>
      </c>
      <c r="AS13" s="344">
        <v>0</v>
      </c>
      <c r="AT13" s="344">
        <v>8</v>
      </c>
      <c r="AV13" s="29">
        <f t="shared" si="6"/>
        <v>0</v>
      </c>
      <c r="AW13" s="29">
        <f t="shared" si="7"/>
        <v>0</v>
      </c>
      <c r="AX13" s="29">
        <f t="shared" si="8"/>
        <v>10</v>
      </c>
      <c r="AY13" s="29">
        <f t="shared" si="9"/>
        <v>8</v>
      </c>
      <c r="AZ13" s="29">
        <f t="shared" si="10"/>
        <v>21</v>
      </c>
      <c r="BA13" s="29">
        <f t="shared" si="11"/>
        <v>0</v>
      </c>
      <c r="BB13" s="29">
        <f t="shared" si="12"/>
        <v>0</v>
      </c>
      <c r="BC13" s="29">
        <f t="shared" si="13"/>
        <v>7</v>
      </c>
      <c r="BD13" s="29">
        <f t="shared" si="14"/>
        <v>22</v>
      </c>
      <c r="BE13" s="45">
        <f t="shared" si="15"/>
        <v>68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+Nov!C14</f>
        <v>INMUNIZACIONES</v>
      </c>
      <c r="D14" s="355">
        <v>126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6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17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6</v>
      </c>
      <c r="AK14" s="355">
        <v>1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4</v>
      </c>
      <c r="AR14" s="355">
        <v>0</v>
      </c>
      <c r="AS14" s="355">
        <v>0</v>
      </c>
      <c r="AT14" s="355">
        <v>0</v>
      </c>
      <c r="AV14" s="357">
        <f t="shared" si="6"/>
        <v>126</v>
      </c>
      <c r="AW14" s="357">
        <f t="shared" si="7"/>
        <v>0</v>
      </c>
      <c r="AX14" s="357">
        <f t="shared" si="8"/>
        <v>6</v>
      </c>
      <c r="AY14" s="357">
        <f t="shared" si="9"/>
        <v>0</v>
      </c>
      <c r="AZ14" s="357">
        <f t="shared" si="10"/>
        <v>17</v>
      </c>
      <c r="BA14" s="357">
        <f t="shared" si="11"/>
        <v>0</v>
      </c>
      <c r="BB14" s="357">
        <f t="shared" si="12"/>
        <v>0</v>
      </c>
      <c r="BC14" s="357">
        <f t="shared" si="13"/>
        <v>0</v>
      </c>
      <c r="BD14" s="357">
        <f t="shared" si="14"/>
        <v>4</v>
      </c>
      <c r="BE14" s="45">
        <f t="shared" si="15"/>
        <v>153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+Nov!C15</f>
        <v>INMUNIZACIONES</v>
      </c>
      <c r="D15" s="355">
        <v>126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6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17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6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4</v>
      </c>
      <c r="AR15" s="355">
        <v>0</v>
      </c>
      <c r="AS15" s="355">
        <v>0</v>
      </c>
      <c r="AT15" s="355">
        <v>0</v>
      </c>
      <c r="AV15" s="357">
        <f t="shared" si="6"/>
        <v>126</v>
      </c>
      <c r="AW15" s="357">
        <f t="shared" si="7"/>
        <v>0</v>
      </c>
      <c r="AX15" s="357">
        <f t="shared" si="8"/>
        <v>6</v>
      </c>
      <c r="AY15" s="357">
        <f t="shared" si="9"/>
        <v>0</v>
      </c>
      <c r="AZ15" s="357">
        <f t="shared" si="10"/>
        <v>17</v>
      </c>
      <c r="BA15" s="357">
        <f t="shared" si="11"/>
        <v>0</v>
      </c>
      <c r="BB15" s="357">
        <f t="shared" si="12"/>
        <v>0</v>
      </c>
      <c r="BC15" s="357">
        <f t="shared" si="13"/>
        <v>0</v>
      </c>
      <c r="BD15" s="357">
        <f t="shared" si="14"/>
        <v>4</v>
      </c>
      <c r="BE15" s="45">
        <f t="shared" si="15"/>
        <v>153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+Nov!C16</f>
        <v>INMUNIZACIONES</v>
      </c>
      <c r="D16" s="355">
        <v>0</v>
      </c>
      <c r="E16" s="355">
        <v>0</v>
      </c>
      <c r="F16" s="355">
        <v>0</v>
      </c>
      <c r="G16" s="355">
        <v>26</v>
      </c>
      <c r="H16" s="355">
        <v>0</v>
      </c>
      <c r="I16" s="355">
        <v>0</v>
      </c>
      <c r="J16" s="355">
        <v>0</v>
      </c>
      <c r="K16" s="355">
        <v>4</v>
      </c>
      <c r="L16" s="355">
        <v>0</v>
      </c>
      <c r="M16" s="355">
        <v>1</v>
      </c>
      <c r="N16" s="355">
        <v>0</v>
      </c>
      <c r="O16" s="355">
        <v>2</v>
      </c>
      <c r="P16" s="355">
        <v>23</v>
      </c>
      <c r="Q16" s="355">
        <v>1</v>
      </c>
      <c r="R16" s="355">
        <v>0</v>
      </c>
      <c r="S16" s="355">
        <v>0</v>
      </c>
      <c r="T16" s="355">
        <v>2</v>
      </c>
      <c r="U16" s="355">
        <v>1</v>
      </c>
      <c r="V16" s="355">
        <v>0</v>
      </c>
      <c r="W16" s="355">
        <v>2</v>
      </c>
      <c r="X16" s="355">
        <v>2</v>
      </c>
      <c r="Y16" s="355">
        <v>24</v>
      </c>
      <c r="Z16" s="355">
        <v>3</v>
      </c>
      <c r="AA16" s="355">
        <v>2</v>
      </c>
      <c r="AB16" s="355">
        <v>1</v>
      </c>
      <c r="AC16" s="355">
        <v>0</v>
      </c>
      <c r="AD16" s="355">
        <v>5</v>
      </c>
      <c r="AE16" s="355">
        <v>2</v>
      </c>
      <c r="AF16" s="355">
        <v>2</v>
      </c>
      <c r="AG16" s="355">
        <v>1</v>
      </c>
      <c r="AH16" s="355">
        <v>1</v>
      </c>
      <c r="AI16" s="355">
        <v>0</v>
      </c>
      <c r="AJ16" s="355">
        <v>9</v>
      </c>
      <c r="AK16" s="355">
        <v>0</v>
      </c>
      <c r="AL16" s="355">
        <v>1</v>
      </c>
      <c r="AM16" s="355">
        <v>2</v>
      </c>
      <c r="AN16" s="355">
        <v>0</v>
      </c>
      <c r="AO16" s="355">
        <v>0</v>
      </c>
      <c r="AP16" s="355">
        <v>0</v>
      </c>
      <c r="AQ16" s="355">
        <v>5</v>
      </c>
      <c r="AR16" s="355">
        <v>0</v>
      </c>
      <c r="AS16" s="355">
        <v>0</v>
      </c>
      <c r="AT16" s="355">
        <v>3</v>
      </c>
      <c r="AV16" s="357">
        <f t="shared" si="6"/>
        <v>0</v>
      </c>
      <c r="AW16" s="357">
        <f t="shared" si="7"/>
        <v>0</v>
      </c>
      <c r="AX16" s="357">
        <f t="shared" si="8"/>
        <v>1</v>
      </c>
      <c r="AY16" s="357">
        <f t="shared" si="9"/>
        <v>5</v>
      </c>
      <c r="AZ16" s="357">
        <f t="shared" si="10"/>
        <v>32</v>
      </c>
      <c r="BA16" s="357">
        <f t="shared" si="11"/>
        <v>11</v>
      </c>
      <c r="BB16" s="357">
        <f t="shared" si="12"/>
        <v>11</v>
      </c>
      <c r="BC16" s="357">
        <f t="shared" si="13"/>
        <v>2</v>
      </c>
      <c r="BD16" s="357">
        <f t="shared" si="14"/>
        <v>8</v>
      </c>
      <c r="BE16" s="45">
        <f t="shared" si="15"/>
        <v>70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+Nov!C17</f>
        <v>INMUNIZACIONES</v>
      </c>
      <c r="D17" s="355">
        <v>0</v>
      </c>
      <c r="E17" s="355">
        <v>0</v>
      </c>
      <c r="F17" s="355">
        <v>0</v>
      </c>
      <c r="G17" s="355">
        <v>26</v>
      </c>
      <c r="H17" s="355">
        <v>0</v>
      </c>
      <c r="I17" s="355">
        <v>0</v>
      </c>
      <c r="J17" s="355">
        <v>0</v>
      </c>
      <c r="K17" s="355">
        <v>4</v>
      </c>
      <c r="L17" s="355">
        <v>0</v>
      </c>
      <c r="M17" s="355">
        <v>1</v>
      </c>
      <c r="N17" s="355">
        <v>0</v>
      </c>
      <c r="O17" s="355">
        <v>2</v>
      </c>
      <c r="P17" s="355">
        <v>23</v>
      </c>
      <c r="Q17" s="355">
        <v>1</v>
      </c>
      <c r="R17" s="355">
        <v>0</v>
      </c>
      <c r="S17" s="355">
        <v>0</v>
      </c>
      <c r="T17" s="355">
        <v>2</v>
      </c>
      <c r="U17" s="355">
        <v>1</v>
      </c>
      <c r="V17" s="355">
        <v>0</v>
      </c>
      <c r="W17" s="355">
        <v>2</v>
      </c>
      <c r="X17" s="355">
        <v>2</v>
      </c>
      <c r="Y17" s="355">
        <v>23</v>
      </c>
      <c r="Z17" s="355">
        <v>3</v>
      </c>
      <c r="AA17" s="355">
        <v>2</v>
      </c>
      <c r="AB17" s="355">
        <v>1</v>
      </c>
      <c r="AC17" s="355">
        <v>0</v>
      </c>
      <c r="AD17" s="355">
        <v>5</v>
      </c>
      <c r="AE17" s="355">
        <v>2</v>
      </c>
      <c r="AF17" s="355">
        <v>2</v>
      </c>
      <c r="AG17" s="355">
        <v>1</v>
      </c>
      <c r="AH17" s="355">
        <v>1</v>
      </c>
      <c r="AI17" s="355">
        <v>0</v>
      </c>
      <c r="AJ17" s="355">
        <v>9</v>
      </c>
      <c r="AK17" s="355">
        <v>0</v>
      </c>
      <c r="AL17" s="355">
        <v>1</v>
      </c>
      <c r="AM17" s="355">
        <v>2</v>
      </c>
      <c r="AN17" s="355">
        <v>0</v>
      </c>
      <c r="AO17" s="355">
        <v>0</v>
      </c>
      <c r="AP17" s="355">
        <v>0</v>
      </c>
      <c r="AQ17" s="355">
        <v>5</v>
      </c>
      <c r="AR17" s="355">
        <v>0</v>
      </c>
      <c r="AS17" s="355">
        <v>0</v>
      </c>
      <c r="AT17" s="355">
        <v>3</v>
      </c>
      <c r="AV17" s="357">
        <f t="shared" si="6"/>
        <v>0</v>
      </c>
      <c r="AW17" s="357">
        <f t="shared" si="7"/>
        <v>0</v>
      </c>
      <c r="AX17" s="357">
        <f t="shared" si="8"/>
        <v>1</v>
      </c>
      <c r="AY17" s="357">
        <f t="shared" si="9"/>
        <v>5</v>
      </c>
      <c r="AZ17" s="357">
        <f t="shared" si="10"/>
        <v>31</v>
      </c>
      <c r="BA17" s="357">
        <f t="shared" si="11"/>
        <v>11</v>
      </c>
      <c r="BB17" s="357">
        <f t="shared" si="12"/>
        <v>11</v>
      </c>
      <c r="BC17" s="357">
        <f t="shared" si="13"/>
        <v>2</v>
      </c>
      <c r="BD17" s="357">
        <f t="shared" si="14"/>
        <v>8</v>
      </c>
      <c r="BE17" s="45">
        <f t="shared" si="15"/>
        <v>69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+Nov!C18</f>
        <v>INMUNIZACIONES</v>
      </c>
      <c r="D18" s="355">
        <v>0</v>
      </c>
      <c r="E18" s="355">
        <v>0</v>
      </c>
      <c r="F18" s="355">
        <v>0</v>
      </c>
      <c r="G18" s="355">
        <v>18</v>
      </c>
      <c r="H18" s="355">
        <v>3</v>
      </c>
      <c r="I18" s="355">
        <v>1</v>
      </c>
      <c r="J18" s="355">
        <v>2</v>
      </c>
      <c r="K18" s="355">
        <v>4</v>
      </c>
      <c r="L18" s="355">
        <v>0</v>
      </c>
      <c r="M18" s="355">
        <v>3</v>
      </c>
      <c r="N18" s="355">
        <v>3</v>
      </c>
      <c r="O18" s="355">
        <v>2</v>
      </c>
      <c r="P18" s="355">
        <v>19</v>
      </c>
      <c r="Q18" s="355">
        <v>2</v>
      </c>
      <c r="R18" s="355">
        <v>0</v>
      </c>
      <c r="S18" s="355">
        <v>2</v>
      </c>
      <c r="T18" s="355">
        <v>4</v>
      </c>
      <c r="U18" s="355">
        <v>1</v>
      </c>
      <c r="V18" s="355">
        <v>2</v>
      </c>
      <c r="W18" s="355">
        <v>4</v>
      </c>
      <c r="X18" s="355">
        <v>4</v>
      </c>
      <c r="Y18" s="355">
        <v>16</v>
      </c>
      <c r="Z18" s="355">
        <v>3</v>
      </c>
      <c r="AA18" s="355">
        <v>4</v>
      </c>
      <c r="AB18" s="355">
        <v>1</v>
      </c>
      <c r="AC18" s="355">
        <v>2</v>
      </c>
      <c r="AD18" s="355">
        <v>2</v>
      </c>
      <c r="AE18" s="355">
        <v>1</v>
      </c>
      <c r="AF18" s="355">
        <v>0</v>
      </c>
      <c r="AG18" s="355">
        <v>1</v>
      </c>
      <c r="AH18" s="355">
        <v>1</v>
      </c>
      <c r="AI18" s="355">
        <v>1</v>
      </c>
      <c r="AJ18" s="355">
        <v>4</v>
      </c>
      <c r="AK18" s="355">
        <v>3</v>
      </c>
      <c r="AL18" s="355">
        <v>1</v>
      </c>
      <c r="AM18" s="355">
        <v>7</v>
      </c>
      <c r="AN18" s="355">
        <v>0</v>
      </c>
      <c r="AO18" s="355">
        <v>1</v>
      </c>
      <c r="AP18" s="355">
        <v>0</v>
      </c>
      <c r="AQ18" s="355">
        <v>6</v>
      </c>
      <c r="AR18" s="355">
        <v>0</v>
      </c>
      <c r="AS18" s="355">
        <v>2</v>
      </c>
      <c r="AT18" s="355">
        <v>2</v>
      </c>
      <c r="AV18" s="357">
        <f t="shared" si="6"/>
        <v>0</v>
      </c>
      <c r="AW18" s="357">
        <f t="shared" si="7"/>
        <v>0</v>
      </c>
      <c r="AX18" s="357">
        <f t="shared" si="8"/>
        <v>4</v>
      </c>
      <c r="AY18" s="357">
        <f t="shared" si="9"/>
        <v>11</v>
      </c>
      <c r="AZ18" s="357">
        <f t="shared" si="10"/>
        <v>30</v>
      </c>
      <c r="BA18" s="357">
        <f t="shared" si="11"/>
        <v>6</v>
      </c>
      <c r="BB18" s="357">
        <f t="shared" si="12"/>
        <v>6</v>
      </c>
      <c r="BC18" s="357">
        <f t="shared" si="13"/>
        <v>8</v>
      </c>
      <c r="BD18" s="357">
        <f t="shared" si="14"/>
        <v>10</v>
      </c>
      <c r="BE18" s="45">
        <f t="shared" si="15"/>
        <v>75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+Nov!C19</f>
        <v>INMUNIZACIONES</v>
      </c>
      <c r="D19" s="355">
        <v>0</v>
      </c>
      <c r="E19" s="355">
        <v>0</v>
      </c>
      <c r="F19" s="355">
        <v>0</v>
      </c>
      <c r="G19" s="355">
        <v>17</v>
      </c>
      <c r="H19" s="355">
        <v>3</v>
      </c>
      <c r="I19" s="355">
        <v>1</v>
      </c>
      <c r="J19" s="355">
        <v>2</v>
      </c>
      <c r="K19" s="355">
        <v>4</v>
      </c>
      <c r="L19" s="355">
        <v>0</v>
      </c>
      <c r="M19" s="355">
        <v>3</v>
      </c>
      <c r="N19" s="355">
        <v>3</v>
      </c>
      <c r="O19" s="355">
        <v>3</v>
      </c>
      <c r="P19" s="355">
        <v>18</v>
      </c>
      <c r="Q19" s="355">
        <v>2</v>
      </c>
      <c r="R19" s="355">
        <v>0</v>
      </c>
      <c r="S19" s="355">
        <v>2</v>
      </c>
      <c r="T19" s="355">
        <v>4</v>
      </c>
      <c r="U19" s="355">
        <v>1</v>
      </c>
      <c r="V19" s="355">
        <v>2</v>
      </c>
      <c r="W19" s="355">
        <v>4</v>
      </c>
      <c r="X19" s="355">
        <v>4</v>
      </c>
      <c r="Y19" s="355">
        <v>16</v>
      </c>
      <c r="Z19" s="355">
        <v>2</v>
      </c>
      <c r="AA19" s="355">
        <v>3</v>
      </c>
      <c r="AB19" s="355">
        <v>1</v>
      </c>
      <c r="AC19" s="355">
        <v>2</v>
      </c>
      <c r="AD19" s="355">
        <v>2</v>
      </c>
      <c r="AE19" s="355">
        <v>1</v>
      </c>
      <c r="AF19" s="355">
        <v>0</v>
      </c>
      <c r="AG19" s="355">
        <v>1</v>
      </c>
      <c r="AH19" s="355">
        <v>1</v>
      </c>
      <c r="AI19" s="355">
        <v>1</v>
      </c>
      <c r="AJ19" s="355">
        <v>4</v>
      </c>
      <c r="AK19" s="355">
        <v>3</v>
      </c>
      <c r="AL19" s="355">
        <v>1</v>
      </c>
      <c r="AM19" s="355">
        <v>7</v>
      </c>
      <c r="AN19" s="355">
        <v>0</v>
      </c>
      <c r="AO19" s="355">
        <v>1</v>
      </c>
      <c r="AP19" s="355">
        <v>0</v>
      </c>
      <c r="AQ19" s="355">
        <v>3</v>
      </c>
      <c r="AR19" s="355">
        <v>0</v>
      </c>
      <c r="AS19" s="355">
        <v>1</v>
      </c>
      <c r="AT19" s="355">
        <v>2</v>
      </c>
      <c r="AV19" s="357">
        <f t="shared" si="6"/>
        <v>0</v>
      </c>
      <c r="AW19" s="357">
        <f t="shared" si="7"/>
        <v>0</v>
      </c>
      <c r="AX19" s="357">
        <f t="shared" si="8"/>
        <v>4</v>
      </c>
      <c r="AY19" s="357">
        <f t="shared" si="9"/>
        <v>11</v>
      </c>
      <c r="AZ19" s="357">
        <f t="shared" si="10"/>
        <v>28</v>
      </c>
      <c r="BA19" s="357">
        <f t="shared" si="11"/>
        <v>6</v>
      </c>
      <c r="BB19" s="357">
        <f t="shared" si="12"/>
        <v>6</v>
      </c>
      <c r="BC19" s="357">
        <f t="shared" si="13"/>
        <v>8</v>
      </c>
      <c r="BD19" s="357">
        <f t="shared" si="14"/>
        <v>6</v>
      </c>
      <c r="BE19" s="45">
        <f t="shared" si="15"/>
        <v>69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+Nov!C20</f>
        <v>INMUNIZACIONES</v>
      </c>
      <c r="D20" s="355">
        <v>0</v>
      </c>
      <c r="E20" s="355">
        <v>0</v>
      </c>
      <c r="F20" s="355">
        <v>0</v>
      </c>
      <c r="G20" s="355">
        <v>20</v>
      </c>
      <c r="H20" s="355">
        <v>0</v>
      </c>
      <c r="I20" s="355">
        <v>0</v>
      </c>
      <c r="J20" s="355">
        <v>0</v>
      </c>
      <c r="K20" s="355">
        <v>4</v>
      </c>
      <c r="L20" s="355">
        <v>0</v>
      </c>
      <c r="M20" s="355">
        <v>7</v>
      </c>
      <c r="N20" s="355">
        <v>0</v>
      </c>
      <c r="O20" s="355">
        <v>1</v>
      </c>
      <c r="P20" s="355">
        <v>14</v>
      </c>
      <c r="Q20" s="355">
        <v>3</v>
      </c>
      <c r="R20" s="355">
        <v>0</v>
      </c>
      <c r="S20" s="355">
        <v>1</v>
      </c>
      <c r="T20" s="355">
        <v>8</v>
      </c>
      <c r="U20" s="355">
        <v>1</v>
      </c>
      <c r="V20" s="355">
        <v>2</v>
      </c>
      <c r="W20" s="355">
        <v>1</v>
      </c>
      <c r="X20" s="355">
        <v>1</v>
      </c>
      <c r="Y20" s="355">
        <v>19</v>
      </c>
      <c r="Z20" s="355">
        <v>2</v>
      </c>
      <c r="AA20" s="355">
        <v>2</v>
      </c>
      <c r="AB20" s="355">
        <v>0</v>
      </c>
      <c r="AC20" s="355">
        <v>0</v>
      </c>
      <c r="AD20" s="355">
        <v>5</v>
      </c>
      <c r="AE20" s="355">
        <v>2</v>
      </c>
      <c r="AF20" s="355">
        <v>0</v>
      </c>
      <c r="AG20" s="355">
        <v>3</v>
      </c>
      <c r="AH20" s="355">
        <v>1</v>
      </c>
      <c r="AI20" s="355">
        <v>1</v>
      </c>
      <c r="AJ20" s="355">
        <v>8</v>
      </c>
      <c r="AK20" s="355">
        <v>0</v>
      </c>
      <c r="AL20" s="355">
        <v>0</v>
      </c>
      <c r="AM20" s="355">
        <v>4</v>
      </c>
      <c r="AN20" s="355">
        <v>2</v>
      </c>
      <c r="AO20" s="355">
        <v>0</v>
      </c>
      <c r="AP20" s="355">
        <v>0</v>
      </c>
      <c r="AQ20" s="355">
        <v>3</v>
      </c>
      <c r="AR20" s="355">
        <v>0</v>
      </c>
      <c r="AS20" s="355">
        <v>0</v>
      </c>
      <c r="AT20" s="355">
        <v>0</v>
      </c>
      <c r="AV20" s="357">
        <f t="shared" si="6"/>
        <v>0</v>
      </c>
      <c r="AW20" s="357">
        <f t="shared" si="7"/>
        <v>0</v>
      </c>
      <c r="AX20" s="357">
        <f t="shared" si="8"/>
        <v>4</v>
      </c>
      <c r="AY20" s="357">
        <f t="shared" si="9"/>
        <v>12</v>
      </c>
      <c r="AZ20" s="357">
        <f t="shared" si="10"/>
        <v>24</v>
      </c>
      <c r="BA20" s="357">
        <f t="shared" si="11"/>
        <v>12</v>
      </c>
      <c r="BB20" s="357">
        <f t="shared" si="12"/>
        <v>12</v>
      </c>
      <c r="BC20" s="357">
        <f t="shared" si="13"/>
        <v>6</v>
      </c>
      <c r="BD20" s="357">
        <f t="shared" si="14"/>
        <v>3</v>
      </c>
      <c r="BE20" s="45">
        <f t="shared" si="15"/>
        <v>73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+Nov!C21</f>
        <v>INMUNIZACIONES</v>
      </c>
      <c r="D21" s="355">
        <v>0</v>
      </c>
      <c r="E21" s="355">
        <v>0</v>
      </c>
      <c r="F21" s="355">
        <v>0</v>
      </c>
      <c r="G21" s="355">
        <v>13</v>
      </c>
      <c r="H21" s="355">
        <v>0</v>
      </c>
      <c r="I21" s="355">
        <v>0</v>
      </c>
      <c r="J21" s="355">
        <v>2</v>
      </c>
      <c r="K21" s="355">
        <v>2</v>
      </c>
      <c r="L21" s="355">
        <v>0</v>
      </c>
      <c r="M21" s="355">
        <v>1</v>
      </c>
      <c r="N21" s="355">
        <v>3</v>
      </c>
      <c r="O21" s="355">
        <v>1</v>
      </c>
      <c r="P21" s="355">
        <v>7</v>
      </c>
      <c r="Q21" s="355">
        <v>1</v>
      </c>
      <c r="R21" s="355">
        <v>2</v>
      </c>
      <c r="S21" s="355">
        <v>4</v>
      </c>
      <c r="T21" s="355">
        <v>2</v>
      </c>
      <c r="U21" s="355">
        <v>1</v>
      </c>
      <c r="V21" s="355">
        <v>0</v>
      </c>
      <c r="W21" s="355">
        <v>2</v>
      </c>
      <c r="X21" s="355">
        <v>3</v>
      </c>
      <c r="Y21" s="355">
        <v>21</v>
      </c>
      <c r="Z21" s="355">
        <v>1</v>
      </c>
      <c r="AA21" s="355">
        <v>4</v>
      </c>
      <c r="AB21" s="355">
        <v>1</v>
      </c>
      <c r="AC21" s="355">
        <v>0</v>
      </c>
      <c r="AD21" s="355">
        <v>4</v>
      </c>
      <c r="AE21" s="355">
        <v>0</v>
      </c>
      <c r="AF21" s="355">
        <v>1</v>
      </c>
      <c r="AG21" s="355">
        <v>0</v>
      </c>
      <c r="AH21" s="355">
        <v>2</v>
      </c>
      <c r="AI21" s="355">
        <v>0</v>
      </c>
      <c r="AJ21" s="355">
        <v>4</v>
      </c>
      <c r="AK21" s="355">
        <v>0</v>
      </c>
      <c r="AL21" s="355">
        <v>0</v>
      </c>
      <c r="AM21" s="355">
        <v>1</v>
      </c>
      <c r="AN21" s="355">
        <v>1</v>
      </c>
      <c r="AO21" s="355">
        <v>0</v>
      </c>
      <c r="AP21" s="355">
        <v>0</v>
      </c>
      <c r="AQ21" s="355">
        <v>8</v>
      </c>
      <c r="AR21" s="355">
        <v>0</v>
      </c>
      <c r="AS21" s="355">
        <v>0</v>
      </c>
      <c r="AT21" s="355">
        <v>0</v>
      </c>
      <c r="AV21" s="357">
        <f t="shared" si="6"/>
        <v>0</v>
      </c>
      <c r="AW21" s="357">
        <f t="shared" si="7"/>
        <v>0</v>
      </c>
      <c r="AX21" s="357">
        <f t="shared" si="8"/>
        <v>7</v>
      </c>
      <c r="AY21" s="357">
        <f t="shared" si="9"/>
        <v>5</v>
      </c>
      <c r="AZ21" s="357">
        <f t="shared" si="10"/>
        <v>30</v>
      </c>
      <c r="BA21" s="357">
        <f t="shared" si="11"/>
        <v>7</v>
      </c>
      <c r="BB21" s="357">
        <f t="shared" si="12"/>
        <v>7</v>
      </c>
      <c r="BC21" s="357">
        <f t="shared" si="13"/>
        <v>2</v>
      </c>
      <c r="BD21" s="357">
        <f t="shared" si="14"/>
        <v>8</v>
      </c>
      <c r="BE21" s="45">
        <f t="shared" si="15"/>
        <v>66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+Nov!C22</f>
        <v>INMUNIZACIONES</v>
      </c>
      <c r="D22" s="355">
        <v>0</v>
      </c>
      <c r="E22" s="355">
        <v>0</v>
      </c>
      <c r="F22" s="355">
        <v>0</v>
      </c>
      <c r="G22" s="355">
        <v>13</v>
      </c>
      <c r="H22" s="355">
        <v>0</v>
      </c>
      <c r="I22" s="355">
        <v>0</v>
      </c>
      <c r="J22" s="355">
        <v>1</v>
      </c>
      <c r="K22" s="355">
        <v>2</v>
      </c>
      <c r="L22" s="355">
        <v>0</v>
      </c>
      <c r="M22" s="355">
        <v>1</v>
      </c>
      <c r="N22" s="355">
        <v>3</v>
      </c>
      <c r="O22" s="355">
        <v>1</v>
      </c>
      <c r="P22" s="355">
        <v>6</v>
      </c>
      <c r="Q22" s="355">
        <v>1</v>
      </c>
      <c r="R22" s="355">
        <v>2</v>
      </c>
      <c r="S22" s="355">
        <v>3</v>
      </c>
      <c r="T22" s="355">
        <v>2</v>
      </c>
      <c r="U22" s="355">
        <v>1</v>
      </c>
      <c r="V22" s="355">
        <v>0</v>
      </c>
      <c r="W22" s="355">
        <v>2</v>
      </c>
      <c r="X22" s="355">
        <v>3</v>
      </c>
      <c r="Y22" s="355">
        <v>20</v>
      </c>
      <c r="Z22" s="355">
        <v>1</v>
      </c>
      <c r="AA22" s="355">
        <v>3</v>
      </c>
      <c r="AB22" s="355">
        <v>1</v>
      </c>
      <c r="AC22" s="355">
        <v>0</v>
      </c>
      <c r="AD22" s="355">
        <v>4</v>
      </c>
      <c r="AE22" s="355">
        <v>0</v>
      </c>
      <c r="AF22" s="355">
        <v>1</v>
      </c>
      <c r="AG22" s="355">
        <v>0</v>
      </c>
      <c r="AH22" s="355">
        <v>2</v>
      </c>
      <c r="AI22" s="355">
        <v>0</v>
      </c>
      <c r="AJ22" s="355">
        <v>4</v>
      </c>
      <c r="AK22" s="355">
        <v>1</v>
      </c>
      <c r="AL22" s="355">
        <v>0</v>
      </c>
      <c r="AM22" s="355">
        <v>1</v>
      </c>
      <c r="AN22" s="355">
        <v>1</v>
      </c>
      <c r="AO22" s="355">
        <v>0</v>
      </c>
      <c r="AP22" s="355">
        <v>0</v>
      </c>
      <c r="AQ22" s="355">
        <v>4</v>
      </c>
      <c r="AR22" s="355">
        <v>0</v>
      </c>
      <c r="AS22" s="355">
        <v>0</v>
      </c>
      <c r="AT22" s="355">
        <v>0</v>
      </c>
      <c r="AV22" s="357">
        <f t="shared" si="6"/>
        <v>0</v>
      </c>
      <c r="AW22" s="357">
        <f t="shared" si="7"/>
        <v>0</v>
      </c>
      <c r="AX22" s="357">
        <f t="shared" si="8"/>
        <v>6</v>
      </c>
      <c r="AY22" s="357">
        <f t="shared" si="9"/>
        <v>5</v>
      </c>
      <c r="AZ22" s="357">
        <f t="shared" si="10"/>
        <v>28</v>
      </c>
      <c r="BA22" s="357">
        <f t="shared" si="11"/>
        <v>7</v>
      </c>
      <c r="BB22" s="357">
        <f t="shared" si="12"/>
        <v>7</v>
      </c>
      <c r="BC22" s="357">
        <f t="shared" si="13"/>
        <v>2</v>
      </c>
      <c r="BD22" s="357">
        <f t="shared" si="14"/>
        <v>4</v>
      </c>
      <c r="BE22" s="45">
        <f t="shared" si="15"/>
        <v>59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+Nov!C23</f>
        <v>INMUNIZACIONES</v>
      </c>
      <c r="D23" s="355">
        <v>0</v>
      </c>
      <c r="E23" s="355">
        <v>0</v>
      </c>
      <c r="F23" s="355">
        <v>0</v>
      </c>
      <c r="G23" s="355">
        <v>14</v>
      </c>
      <c r="H23" s="355">
        <v>1</v>
      </c>
      <c r="I23" s="355">
        <v>1</v>
      </c>
      <c r="J23" s="355">
        <v>0</v>
      </c>
      <c r="K23" s="355">
        <v>3</v>
      </c>
      <c r="L23" s="355">
        <v>0</v>
      </c>
      <c r="M23" s="355">
        <v>2</v>
      </c>
      <c r="N23" s="355">
        <v>0</v>
      </c>
      <c r="O23" s="355">
        <v>2</v>
      </c>
      <c r="P23" s="355">
        <v>12</v>
      </c>
      <c r="Q23" s="355">
        <v>2</v>
      </c>
      <c r="R23" s="355">
        <v>1</v>
      </c>
      <c r="S23" s="355">
        <v>2</v>
      </c>
      <c r="T23" s="355">
        <v>3</v>
      </c>
      <c r="U23" s="355">
        <v>0</v>
      </c>
      <c r="V23" s="355">
        <v>0</v>
      </c>
      <c r="W23" s="355">
        <v>1</v>
      </c>
      <c r="X23" s="355">
        <v>2</v>
      </c>
      <c r="Y23" s="355">
        <v>19</v>
      </c>
      <c r="Z23" s="355">
        <v>0</v>
      </c>
      <c r="AA23" s="355">
        <v>2</v>
      </c>
      <c r="AB23" s="355">
        <v>1</v>
      </c>
      <c r="AC23" s="355">
        <v>1</v>
      </c>
      <c r="AD23" s="355">
        <v>4</v>
      </c>
      <c r="AE23" s="355">
        <v>4</v>
      </c>
      <c r="AF23" s="355">
        <v>0</v>
      </c>
      <c r="AG23" s="355">
        <v>3</v>
      </c>
      <c r="AH23" s="355">
        <v>2</v>
      </c>
      <c r="AI23" s="355">
        <v>0</v>
      </c>
      <c r="AJ23" s="355">
        <v>2</v>
      </c>
      <c r="AK23" s="355">
        <v>0</v>
      </c>
      <c r="AL23" s="355">
        <v>2</v>
      </c>
      <c r="AM23" s="355">
        <v>3</v>
      </c>
      <c r="AN23" s="355">
        <v>0</v>
      </c>
      <c r="AO23" s="355">
        <v>2</v>
      </c>
      <c r="AP23" s="355">
        <v>0</v>
      </c>
      <c r="AQ23" s="355">
        <v>3</v>
      </c>
      <c r="AR23" s="355">
        <v>0</v>
      </c>
      <c r="AS23" s="355">
        <v>0</v>
      </c>
      <c r="AT23" s="355">
        <v>2</v>
      </c>
      <c r="AV23" s="357">
        <f t="shared" si="6"/>
        <v>0</v>
      </c>
      <c r="AW23" s="357">
        <f t="shared" si="7"/>
        <v>0</v>
      </c>
      <c r="AX23" s="357">
        <f t="shared" si="8"/>
        <v>5</v>
      </c>
      <c r="AY23" s="357">
        <f t="shared" si="9"/>
        <v>4</v>
      </c>
      <c r="AZ23" s="357">
        <f t="shared" si="10"/>
        <v>25</v>
      </c>
      <c r="BA23" s="357">
        <f t="shared" si="11"/>
        <v>13</v>
      </c>
      <c r="BB23" s="357">
        <f t="shared" si="12"/>
        <v>13</v>
      </c>
      <c r="BC23" s="357">
        <f t="shared" si="13"/>
        <v>5</v>
      </c>
      <c r="BD23" s="357">
        <f t="shared" si="14"/>
        <v>5</v>
      </c>
      <c r="BE23" s="45">
        <f t="shared" si="15"/>
        <v>70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+Nov!C24</f>
        <v>INMUNIZACIONES</v>
      </c>
      <c r="D24" s="355">
        <v>0</v>
      </c>
      <c r="E24" s="355">
        <v>0</v>
      </c>
      <c r="F24" s="355">
        <v>0</v>
      </c>
      <c r="G24" s="355">
        <v>14</v>
      </c>
      <c r="H24" s="355">
        <v>1</v>
      </c>
      <c r="I24" s="355">
        <v>1</v>
      </c>
      <c r="J24" s="355">
        <v>1</v>
      </c>
      <c r="K24" s="355">
        <v>3</v>
      </c>
      <c r="L24" s="355">
        <v>0</v>
      </c>
      <c r="M24" s="355">
        <v>1</v>
      </c>
      <c r="N24" s="355">
        <v>0</v>
      </c>
      <c r="O24" s="355">
        <v>6</v>
      </c>
      <c r="P24" s="355">
        <v>12</v>
      </c>
      <c r="Q24" s="355">
        <v>2</v>
      </c>
      <c r="R24" s="355">
        <v>1</v>
      </c>
      <c r="S24" s="355">
        <v>2</v>
      </c>
      <c r="T24" s="355">
        <v>3</v>
      </c>
      <c r="U24" s="355">
        <v>0</v>
      </c>
      <c r="V24" s="355">
        <v>0</v>
      </c>
      <c r="W24" s="355">
        <v>1</v>
      </c>
      <c r="X24" s="355">
        <v>2</v>
      </c>
      <c r="Y24" s="355">
        <v>23</v>
      </c>
      <c r="Z24" s="355">
        <v>0</v>
      </c>
      <c r="AA24" s="355">
        <v>3</v>
      </c>
      <c r="AB24" s="355">
        <v>2</v>
      </c>
      <c r="AC24" s="355">
        <v>1</v>
      </c>
      <c r="AD24" s="355">
        <v>4</v>
      </c>
      <c r="AE24" s="355">
        <v>4</v>
      </c>
      <c r="AF24" s="355">
        <v>2</v>
      </c>
      <c r="AG24" s="355">
        <v>3</v>
      </c>
      <c r="AH24" s="355">
        <v>1</v>
      </c>
      <c r="AI24" s="355">
        <v>0</v>
      </c>
      <c r="AJ24" s="355">
        <v>3</v>
      </c>
      <c r="AK24" s="355">
        <v>0</v>
      </c>
      <c r="AL24" s="355">
        <v>2</v>
      </c>
      <c r="AM24" s="355">
        <v>6</v>
      </c>
      <c r="AN24" s="355">
        <v>0</v>
      </c>
      <c r="AO24" s="355">
        <v>2</v>
      </c>
      <c r="AP24" s="355">
        <v>0</v>
      </c>
      <c r="AQ24" s="355">
        <v>3</v>
      </c>
      <c r="AR24" s="355">
        <v>0</v>
      </c>
      <c r="AS24" s="355">
        <v>0</v>
      </c>
      <c r="AT24" s="355">
        <v>0</v>
      </c>
      <c r="AV24" s="357">
        <f t="shared" si="6"/>
        <v>0</v>
      </c>
      <c r="AW24" s="357">
        <f t="shared" si="7"/>
        <v>0</v>
      </c>
      <c r="AX24" s="357">
        <f t="shared" si="8"/>
        <v>5</v>
      </c>
      <c r="AY24" s="357">
        <f t="shared" si="9"/>
        <v>4</v>
      </c>
      <c r="AZ24" s="357">
        <f t="shared" si="10"/>
        <v>31</v>
      </c>
      <c r="BA24" s="357">
        <f t="shared" si="11"/>
        <v>14</v>
      </c>
      <c r="BB24" s="357">
        <f t="shared" si="12"/>
        <v>14</v>
      </c>
      <c r="BC24" s="357">
        <f t="shared" si="13"/>
        <v>8</v>
      </c>
      <c r="BD24" s="357">
        <f t="shared" si="14"/>
        <v>3</v>
      </c>
      <c r="BE24" s="45">
        <f t="shared" si="15"/>
        <v>79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+Nov!C25</f>
        <v>INMUNIZACIONES</v>
      </c>
      <c r="D25" s="355">
        <v>0</v>
      </c>
      <c r="E25" s="355">
        <v>0</v>
      </c>
      <c r="F25" s="355">
        <v>0</v>
      </c>
      <c r="G25" s="355">
        <v>18</v>
      </c>
      <c r="H25" s="355">
        <v>1</v>
      </c>
      <c r="I25" s="355">
        <v>1</v>
      </c>
      <c r="J25" s="355">
        <v>0</v>
      </c>
      <c r="K25" s="355">
        <v>3</v>
      </c>
      <c r="L25" s="355">
        <v>0</v>
      </c>
      <c r="M25" s="355">
        <v>1</v>
      </c>
      <c r="N25" s="355">
        <v>0</v>
      </c>
      <c r="O25" s="355">
        <v>4</v>
      </c>
      <c r="P25" s="355">
        <v>12</v>
      </c>
      <c r="Q25" s="355">
        <v>2</v>
      </c>
      <c r="R25" s="355">
        <v>1</v>
      </c>
      <c r="S25" s="355">
        <v>2</v>
      </c>
      <c r="T25" s="355">
        <v>3</v>
      </c>
      <c r="U25" s="355">
        <v>0</v>
      </c>
      <c r="V25" s="355">
        <v>0</v>
      </c>
      <c r="W25" s="355">
        <v>1</v>
      </c>
      <c r="X25" s="355">
        <v>2</v>
      </c>
      <c r="Y25" s="355">
        <v>20</v>
      </c>
      <c r="Z25" s="355">
        <v>1</v>
      </c>
      <c r="AA25" s="355">
        <v>4</v>
      </c>
      <c r="AB25" s="355">
        <v>2</v>
      </c>
      <c r="AC25" s="355">
        <v>1</v>
      </c>
      <c r="AD25" s="355">
        <v>4</v>
      </c>
      <c r="AE25" s="355">
        <v>4</v>
      </c>
      <c r="AF25" s="355">
        <v>2</v>
      </c>
      <c r="AG25" s="355">
        <v>3</v>
      </c>
      <c r="AH25" s="355">
        <v>2</v>
      </c>
      <c r="AI25" s="355">
        <v>0</v>
      </c>
      <c r="AJ25" s="355">
        <v>2</v>
      </c>
      <c r="AK25" s="355">
        <v>0</v>
      </c>
      <c r="AL25" s="355">
        <v>2</v>
      </c>
      <c r="AM25" s="355">
        <v>5</v>
      </c>
      <c r="AN25" s="355">
        <v>0</v>
      </c>
      <c r="AO25" s="355">
        <v>2</v>
      </c>
      <c r="AP25" s="355">
        <v>0</v>
      </c>
      <c r="AQ25" s="355">
        <v>3</v>
      </c>
      <c r="AR25" s="355">
        <v>0</v>
      </c>
      <c r="AS25" s="355">
        <v>0</v>
      </c>
      <c r="AT25" s="355">
        <v>0</v>
      </c>
      <c r="AV25" s="357">
        <f t="shared" si="6"/>
        <v>0</v>
      </c>
      <c r="AW25" s="357">
        <f t="shared" si="7"/>
        <v>0</v>
      </c>
      <c r="AX25" s="357">
        <f t="shared" si="8"/>
        <v>5</v>
      </c>
      <c r="AY25" s="357">
        <f t="shared" si="9"/>
        <v>4</v>
      </c>
      <c r="AZ25" s="357">
        <f t="shared" si="10"/>
        <v>30</v>
      </c>
      <c r="BA25" s="357">
        <f t="shared" si="11"/>
        <v>15</v>
      </c>
      <c r="BB25" s="357">
        <f t="shared" si="12"/>
        <v>15</v>
      </c>
      <c r="BC25" s="357">
        <f t="shared" si="13"/>
        <v>7</v>
      </c>
      <c r="BD25" s="357">
        <f t="shared" si="14"/>
        <v>3</v>
      </c>
      <c r="BE25" s="45">
        <f t="shared" si="15"/>
        <v>79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+Nov!C26</f>
        <v>INMUNIZACIONES</v>
      </c>
      <c r="D26" s="355">
        <v>0</v>
      </c>
      <c r="E26" s="355">
        <v>0</v>
      </c>
      <c r="F26" s="355">
        <v>0</v>
      </c>
      <c r="G26" s="355">
        <v>7</v>
      </c>
      <c r="H26" s="355">
        <v>0</v>
      </c>
      <c r="I26" s="355">
        <v>0</v>
      </c>
      <c r="J26" s="355">
        <v>0</v>
      </c>
      <c r="K26" s="355">
        <v>1</v>
      </c>
      <c r="L26" s="355">
        <v>0</v>
      </c>
      <c r="M26" s="355">
        <v>0</v>
      </c>
      <c r="N26" s="355">
        <v>3</v>
      </c>
      <c r="O26" s="355">
        <v>0</v>
      </c>
      <c r="P26" s="355">
        <v>13</v>
      </c>
      <c r="Q26" s="355">
        <v>0</v>
      </c>
      <c r="R26" s="355">
        <v>1</v>
      </c>
      <c r="S26" s="355">
        <v>0</v>
      </c>
      <c r="T26" s="355">
        <v>0</v>
      </c>
      <c r="U26" s="355">
        <v>0</v>
      </c>
      <c r="V26" s="355">
        <v>2</v>
      </c>
      <c r="W26" s="355">
        <v>2</v>
      </c>
      <c r="X26" s="355">
        <v>0</v>
      </c>
      <c r="Y26" s="355">
        <v>0</v>
      </c>
      <c r="Z26" s="355">
        <v>0</v>
      </c>
      <c r="AA26" s="355">
        <v>0</v>
      </c>
      <c r="AB26" s="355">
        <v>0</v>
      </c>
      <c r="AC26" s="355">
        <v>0</v>
      </c>
      <c r="AD26" s="355">
        <v>0</v>
      </c>
      <c r="AE26" s="355">
        <v>0</v>
      </c>
      <c r="AF26" s="355">
        <v>0</v>
      </c>
      <c r="AG26" s="355">
        <v>1</v>
      </c>
      <c r="AH26" s="355">
        <v>0</v>
      </c>
      <c r="AI26" s="355">
        <v>0</v>
      </c>
      <c r="AJ26" s="355">
        <v>0</v>
      </c>
      <c r="AK26" s="355">
        <v>0</v>
      </c>
      <c r="AL26" s="355">
        <v>0</v>
      </c>
      <c r="AM26" s="355">
        <v>0</v>
      </c>
      <c r="AN26" s="355">
        <v>0</v>
      </c>
      <c r="AO26" s="355">
        <v>0</v>
      </c>
      <c r="AP26" s="355">
        <v>0</v>
      </c>
      <c r="AQ26" s="355">
        <v>0</v>
      </c>
      <c r="AR26" s="355">
        <v>0</v>
      </c>
      <c r="AS26" s="355">
        <v>0</v>
      </c>
      <c r="AT26" s="355">
        <v>0</v>
      </c>
      <c r="AV26" s="357">
        <f t="shared" si="6"/>
        <v>0</v>
      </c>
      <c r="AW26" s="357">
        <f t="shared" si="7"/>
        <v>0</v>
      </c>
      <c r="AX26" s="357">
        <f t="shared" si="8"/>
        <v>1</v>
      </c>
      <c r="AY26" s="357">
        <f t="shared" si="9"/>
        <v>4</v>
      </c>
      <c r="AZ26" s="357">
        <f t="shared" si="10"/>
        <v>0</v>
      </c>
      <c r="BA26" s="357">
        <f t="shared" si="11"/>
        <v>1</v>
      </c>
      <c r="BB26" s="357">
        <f t="shared" si="12"/>
        <v>1</v>
      </c>
      <c r="BC26" s="357">
        <f t="shared" si="13"/>
        <v>0</v>
      </c>
      <c r="BD26" s="357">
        <f t="shared" si="14"/>
        <v>0</v>
      </c>
      <c r="BE26" s="45">
        <f t="shared" si="15"/>
        <v>7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+Nov!C27</f>
        <v>INMUNIZACIONES</v>
      </c>
      <c r="D27" s="355">
        <v>0</v>
      </c>
      <c r="E27" s="355">
        <v>0</v>
      </c>
      <c r="F27" s="355">
        <v>0</v>
      </c>
      <c r="G27" s="355">
        <v>11</v>
      </c>
      <c r="H27" s="355">
        <v>2</v>
      </c>
      <c r="I27" s="355">
        <v>0</v>
      </c>
      <c r="J27" s="355">
        <v>0</v>
      </c>
      <c r="K27" s="355">
        <v>1</v>
      </c>
      <c r="L27" s="355">
        <v>0</v>
      </c>
      <c r="M27" s="355">
        <v>5</v>
      </c>
      <c r="N27" s="355">
        <v>2</v>
      </c>
      <c r="O27" s="355">
        <v>2</v>
      </c>
      <c r="P27" s="355">
        <v>11</v>
      </c>
      <c r="Q27" s="355">
        <v>3</v>
      </c>
      <c r="R27" s="355">
        <v>1</v>
      </c>
      <c r="S27" s="355">
        <v>2</v>
      </c>
      <c r="T27" s="355">
        <v>4</v>
      </c>
      <c r="U27" s="355">
        <v>0</v>
      </c>
      <c r="V27" s="355">
        <v>2</v>
      </c>
      <c r="W27" s="355">
        <v>2</v>
      </c>
      <c r="X27" s="355">
        <v>4</v>
      </c>
      <c r="Y27" s="355">
        <v>9</v>
      </c>
      <c r="Z27" s="355">
        <v>2</v>
      </c>
      <c r="AA27" s="355">
        <v>1</v>
      </c>
      <c r="AB27" s="355">
        <v>0</v>
      </c>
      <c r="AC27" s="355">
        <v>1</v>
      </c>
      <c r="AD27" s="355">
        <v>4</v>
      </c>
      <c r="AE27" s="355">
        <v>0</v>
      </c>
      <c r="AF27" s="355">
        <v>2</v>
      </c>
      <c r="AG27" s="355">
        <v>1</v>
      </c>
      <c r="AH27" s="355">
        <v>2</v>
      </c>
      <c r="AI27" s="355">
        <v>0</v>
      </c>
      <c r="AJ27" s="355">
        <v>1</v>
      </c>
      <c r="AK27" s="355">
        <v>1</v>
      </c>
      <c r="AL27" s="355">
        <v>1</v>
      </c>
      <c r="AM27" s="355">
        <v>6</v>
      </c>
      <c r="AN27" s="355">
        <v>1</v>
      </c>
      <c r="AO27" s="355">
        <v>1</v>
      </c>
      <c r="AP27" s="355">
        <v>0</v>
      </c>
      <c r="AQ27" s="355">
        <v>2</v>
      </c>
      <c r="AR27" s="355">
        <v>0</v>
      </c>
      <c r="AS27" s="355">
        <v>1</v>
      </c>
      <c r="AT27" s="355">
        <v>0</v>
      </c>
      <c r="AV27" s="357">
        <f t="shared" si="6"/>
        <v>0</v>
      </c>
      <c r="AW27" s="357">
        <f t="shared" si="7"/>
        <v>0</v>
      </c>
      <c r="AX27" s="357">
        <f t="shared" si="8"/>
        <v>6</v>
      </c>
      <c r="AY27" s="357">
        <f t="shared" si="9"/>
        <v>8</v>
      </c>
      <c r="AZ27" s="357">
        <f t="shared" si="10"/>
        <v>17</v>
      </c>
      <c r="BA27" s="357">
        <f t="shared" si="11"/>
        <v>9</v>
      </c>
      <c r="BB27" s="357">
        <f t="shared" si="12"/>
        <v>9</v>
      </c>
      <c r="BC27" s="357">
        <f t="shared" si="13"/>
        <v>8</v>
      </c>
      <c r="BD27" s="357">
        <f t="shared" si="14"/>
        <v>3</v>
      </c>
      <c r="BE27" s="45">
        <f t="shared" si="15"/>
        <v>60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+Nov!C28</f>
        <v>INMUNIZACIONES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2</v>
      </c>
      <c r="P28" s="355">
        <v>1</v>
      </c>
      <c r="Q28" s="355">
        <v>0</v>
      </c>
      <c r="R28" s="355">
        <v>0</v>
      </c>
      <c r="S28" s="355">
        <v>1</v>
      </c>
      <c r="T28" s="355">
        <v>5</v>
      </c>
      <c r="U28" s="355">
        <v>0</v>
      </c>
      <c r="V28" s="355">
        <v>0</v>
      </c>
      <c r="W28" s="355">
        <v>0</v>
      </c>
      <c r="X28" s="355">
        <v>0</v>
      </c>
      <c r="Y28" s="355">
        <v>0</v>
      </c>
      <c r="Z28" s="355">
        <v>0</v>
      </c>
      <c r="AA28" s="355">
        <v>0</v>
      </c>
      <c r="AB28" s="355">
        <v>0</v>
      </c>
      <c r="AC28" s="355">
        <v>0</v>
      </c>
      <c r="AD28" s="355">
        <v>0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1</v>
      </c>
      <c r="AK28" s="355">
        <v>0</v>
      </c>
      <c r="AL28" s="355">
        <v>0</v>
      </c>
      <c r="AM28" s="355">
        <v>6</v>
      </c>
      <c r="AN28" s="355">
        <v>0</v>
      </c>
      <c r="AO28" s="355">
        <v>0</v>
      </c>
      <c r="AP28" s="355">
        <v>0</v>
      </c>
      <c r="AQ28" s="355">
        <v>0</v>
      </c>
      <c r="AR28" s="355">
        <v>0</v>
      </c>
      <c r="AS28" s="355">
        <v>0</v>
      </c>
      <c r="AT28" s="355">
        <v>0</v>
      </c>
      <c r="AV28" s="357">
        <f t="shared" si="6"/>
        <v>0</v>
      </c>
      <c r="AW28" s="357">
        <f t="shared" si="7"/>
        <v>0</v>
      </c>
      <c r="AX28" s="357">
        <f t="shared" si="8"/>
        <v>1</v>
      </c>
      <c r="AY28" s="357">
        <f t="shared" si="9"/>
        <v>5</v>
      </c>
      <c r="AZ28" s="357">
        <f t="shared" si="10"/>
        <v>0</v>
      </c>
      <c r="BA28" s="357">
        <f t="shared" si="11"/>
        <v>0</v>
      </c>
      <c r="BB28" s="357">
        <f t="shared" si="12"/>
        <v>0</v>
      </c>
      <c r="BC28" s="357">
        <f t="shared" si="13"/>
        <v>6</v>
      </c>
      <c r="BD28" s="357">
        <f t="shared" si="14"/>
        <v>0</v>
      </c>
      <c r="BE28" s="45">
        <f t="shared" si="15"/>
        <v>12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+Nov!C29</f>
        <v>INMUNIZACIONES</v>
      </c>
      <c r="D29" s="355">
        <v>1</v>
      </c>
      <c r="E29" s="355">
        <v>0</v>
      </c>
      <c r="F29" s="355">
        <v>0</v>
      </c>
      <c r="G29" s="355">
        <v>35</v>
      </c>
      <c r="H29" s="355">
        <v>3</v>
      </c>
      <c r="I29" s="355">
        <v>5</v>
      </c>
      <c r="J29" s="355">
        <v>0</v>
      </c>
      <c r="K29" s="355">
        <v>0</v>
      </c>
      <c r="L29" s="355">
        <v>1</v>
      </c>
      <c r="M29" s="355">
        <v>0</v>
      </c>
      <c r="N29" s="355">
        <v>2</v>
      </c>
      <c r="O29" s="355">
        <v>0</v>
      </c>
      <c r="P29" s="355">
        <v>17</v>
      </c>
      <c r="Q29" s="355">
        <v>3</v>
      </c>
      <c r="R29" s="355">
        <v>1</v>
      </c>
      <c r="S29" s="355">
        <v>1</v>
      </c>
      <c r="T29" s="355">
        <v>4</v>
      </c>
      <c r="U29" s="355">
        <v>0</v>
      </c>
      <c r="V29" s="355">
        <v>0</v>
      </c>
      <c r="W29" s="355">
        <v>5</v>
      </c>
      <c r="X29" s="355">
        <v>0</v>
      </c>
      <c r="Y29" s="355">
        <v>8</v>
      </c>
      <c r="Z29" s="355">
        <v>3</v>
      </c>
      <c r="AA29" s="355">
        <v>3</v>
      </c>
      <c r="AB29" s="355">
        <v>2</v>
      </c>
      <c r="AC29" s="355">
        <v>1</v>
      </c>
      <c r="AD29" s="355">
        <v>5</v>
      </c>
      <c r="AE29" s="355">
        <v>0</v>
      </c>
      <c r="AF29" s="355">
        <v>4</v>
      </c>
      <c r="AG29" s="355">
        <v>3</v>
      </c>
      <c r="AH29" s="355">
        <v>7</v>
      </c>
      <c r="AI29" s="355">
        <v>0</v>
      </c>
      <c r="AJ29" s="355">
        <v>16</v>
      </c>
      <c r="AK29" s="355">
        <v>2</v>
      </c>
      <c r="AL29" s="355">
        <v>3</v>
      </c>
      <c r="AM29" s="355">
        <v>5</v>
      </c>
      <c r="AN29" s="355">
        <v>0</v>
      </c>
      <c r="AO29" s="355">
        <v>0</v>
      </c>
      <c r="AP29" s="355">
        <v>0</v>
      </c>
      <c r="AQ29" s="355">
        <v>12</v>
      </c>
      <c r="AR29" s="355">
        <v>3</v>
      </c>
      <c r="AS29" s="355">
        <v>8</v>
      </c>
      <c r="AT29" s="355">
        <v>9</v>
      </c>
      <c r="AV29" s="357">
        <f t="shared" si="6"/>
        <v>1</v>
      </c>
      <c r="AW29" s="357">
        <f t="shared" si="7"/>
        <v>0</v>
      </c>
      <c r="AX29" s="357">
        <f t="shared" si="8"/>
        <v>5</v>
      </c>
      <c r="AY29" s="357">
        <f t="shared" si="9"/>
        <v>9</v>
      </c>
      <c r="AZ29" s="357">
        <f t="shared" si="10"/>
        <v>17</v>
      </c>
      <c r="BA29" s="357">
        <f t="shared" si="11"/>
        <v>19</v>
      </c>
      <c r="BB29" s="357">
        <f t="shared" si="12"/>
        <v>19</v>
      </c>
      <c r="BC29" s="357">
        <f t="shared" si="13"/>
        <v>5</v>
      </c>
      <c r="BD29" s="357">
        <f t="shared" si="14"/>
        <v>32</v>
      </c>
      <c r="BE29" s="45">
        <f t="shared" si="15"/>
        <v>107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+Nov!C30</f>
        <v>INMUNIZACIONES</v>
      </c>
      <c r="D30" s="355">
        <v>0</v>
      </c>
      <c r="E30" s="355">
        <v>0</v>
      </c>
      <c r="F30" s="355">
        <v>0</v>
      </c>
      <c r="G30" s="355">
        <v>1</v>
      </c>
      <c r="H30" s="355">
        <v>0</v>
      </c>
      <c r="I30" s="355">
        <v>2</v>
      </c>
      <c r="J30" s="355">
        <v>0</v>
      </c>
      <c r="K30" s="355">
        <v>14</v>
      </c>
      <c r="L30" s="355">
        <v>0</v>
      </c>
      <c r="M30" s="355">
        <v>0</v>
      </c>
      <c r="N30" s="355">
        <v>35</v>
      </c>
      <c r="O30" s="355">
        <v>0</v>
      </c>
      <c r="P30" s="355">
        <v>11</v>
      </c>
      <c r="Q30" s="355">
        <v>4</v>
      </c>
      <c r="R30" s="355">
        <v>0</v>
      </c>
      <c r="S30" s="355">
        <v>13</v>
      </c>
      <c r="T30" s="355">
        <v>16</v>
      </c>
      <c r="U30" s="355">
        <v>0</v>
      </c>
      <c r="V30" s="355">
        <v>3</v>
      </c>
      <c r="W30" s="355">
        <v>3</v>
      </c>
      <c r="X30" s="355">
        <v>0</v>
      </c>
      <c r="Y30" s="355">
        <v>2</v>
      </c>
      <c r="Z30" s="355">
        <v>1</v>
      </c>
      <c r="AA30" s="355">
        <v>0</v>
      </c>
      <c r="AB30" s="355">
        <v>3</v>
      </c>
      <c r="AC30" s="355">
        <v>0</v>
      </c>
      <c r="AD30" s="355">
        <v>0</v>
      </c>
      <c r="AE30" s="355">
        <v>0</v>
      </c>
      <c r="AF30" s="355">
        <v>0</v>
      </c>
      <c r="AG30" s="355">
        <v>0</v>
      </c>
      <c r="AH30" s="355">
        <v>0</v>
      </c>
      <c r="AI30" s="355">
        <v>2</v>
      </c>
      <c r="AJ30" s="355">
        <v>5</v>
      </c>
      <c r="AK30" s="355">
        <v>0</v>
      </c>
      <c r="AL30" s="355">
        <v>2</v>
      </c>
      <c r="AM30" s="355">
        <v>17</v>
      </c>
      <c r="AN30" s="355">
        <v>10</v>
      </c>
      <c r="AO30" s="355">
        <v>6</v>
      </c>
      <c r="AP30" s="355">
        <v>0</v>
      </c>
      <c r="AQ30" s="355">
        <v>1</v>
      </c>
      <c r="AR30" s="355">
        <v>1</v>
      </c>
      <c r="AS30" s="355">
        <v>0</v>
      </c>
      <c r="AT30" s="355">
        <v>0</v>
      </c>
      <c r="AV30" s="357">
        <f t="shared" si="6"/>
        <v>0</v>
      </c>
      <c r="AW30" s="357">
        <f t="shared" si="7"/>
        <v>0</v>
      </c>
      <c r="AX30" s="357">
        <f t="shared" si="8"/>
        <v>17</v>
      </c>
      <c r="AY30" s="357">
        <f t="shared" si="9"/>
        <v>22</v>
      </c>
      <c r="AZ30" s="357">
        <f t="shared" si="10"/>
        <v>6</v>
      </c>
      <c r="BA30" s="357">
        <f t="shared" si="11"/>
        <v>2</v>
      </c>
      <c r="BB30" s="357">
        <f t="shared" si="12"/>
        <v>2</v>
      </c>
      <c r="BC30" s="357">
        <f t="shared" si="13"/>
        <v>33</v>
      </c>
      <c r="BD30" s="357">
        <f t="shared" si="14"/>
        <v>2</v>
      </c>
      <c r="BE30" s="45">
        <f t="shared" si="15"/>
        <v>84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+Nov!C31</f>
        <v>INMUNIZACIONES</v>
      </c>
      <c r="D31" s="355">
        <v>0</v>
      </c>
      <c r="E31" s="355">
        <v>0</v>
      </c>
      <c r="F31" s="355">
        <v>0</v>
      </c>
      <c r="G31" s="355">
        <v>1</v>
      </c>
      <c r="H31" s="355">
        <v>1</v>
      </c>
      <c r="I31" s="355">
        <v>0</v>
      </c>
      <c r="J31" s="355">
        <v>0</v>
      </c>
      <c r="K31" s="355">
        <v>6</v>
      </c>
      <c r="L31" s="355">
        <v>0</v>
      </c>
      <c r="M31" s="355">
        <v>1</v>
      </c>
      <c r="N31" s="355">
        <v>14</v>
      </c>
      <c r="O31" s="355">
        <v>0</v>
      </c>
      <c r="P31" s="355">
        <v>6</v>
      </c>
      <c r="Q31" s="355">
        <v>1</v>
      </c>
      <c r="R31" s="355">
        <v>0</v>
      </c>
      <c r="S31" s="355">
        <v>0</v>
      </c>
      <c r="T31" s="355">
        <v>3</v>
      </c>
      <c r="U31" s="355">
        <v>0</v>
      </c>
      <c r="V31" s="355">
        <v>1</v>
      </c>
      <c r="W31" s="355">
        <v>0</v>
      </c>
      <c r="X31" s="355">
        <v>0</v>
      </c>
      <c r="Y31" s="355">
        <v>0</v>
      </c>
      <c r="Z31" s="355">
        <v>0</v>
      </c>
      <c r="AA31" s="355">
        <v>0</v>
      </c>
      <c r="AB31" s="355">
        <v>0</v>
      </c>
      <c r="AC31" s="355">
        <v>0</v>
      </c>
      <c r="AD31" s="355">
        <v>0</v>
      </c>
      <c r="AE31" s="355">
        <v>0</v>
      </c>
      <c r="AF31" s="355">
        <v>0</v>
      </c>
      <c r="AG31" s="355">
        <v>0</v>
      </c>
      <c r="AH31" s="355">
        <v>0</v>
      </c>
      <c r="AI31" s="355">
        <v>1</v>
      </c>
      <c r="AJ31" s="355">
        <v>0</v>
      </c>
      <c r="AK31" s="355">
        <v>0</v>
      </c>
      <c r="AL31" s="355">
        <v>0</v>
      </c>
      <c r="AM31" s="355">
        <v>6</v>
      </c>
      <c r="AN31" s="355">
        <v>1</v>
      </c>
      <c r="AO31" s="355">
        <v>1</v>
      </c>
      <c r="AP31" s="355">
        <v>0</v>
      </c>
      <c r="AQ31" s="355">
        <v>1</v>
      </c>
      <c r="AR31" s="355">
        <v>0</v>
      </c>
      <c r="AS31" s="355">
        <v>0</v>
      </c>
      <c r="AT31" s="355">
        <v>0</v>
      </c>
      <c r="AV31" s="357">
        <f t="shared" si="6"/>
        <v>0</v>
      </c>
      <c r="AW31" s="357">
        <f t="shared" si="7"/>
        <v>0</v>
      </c>
      <c r="AX31" s="357">
        <f t="shared" si="8"/>
        <v>1</v>
      </c>
      <c r="AY31" s="357">
        <f t="shared" si="9"/>
        <v>4</v>
      </c>
      <c r="AZ31" s="357">
        <f t="shared" si="10"/>
        <v>0</v>
      </c>
      <c r="BA31" s="357">
        <f t="shared" si="11"/>
        <v>1</v>
      </c>
      <c r="BB31" s="357">
        <f t="shared" si="12"/>
        <v>1</v>
      </c>
      <c r="BC31" s="357">
        <f t="shared" si="13"/>
        <v>8</v>
      </c>
      <c r="BD31" s="357">
        <f t="shared" si="14"/>
        <v>1</v>
      </c>
      <c r="BE31" s="45">
        <f t="shared" si="15"/>
        <v>16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190</v>
      </c>
      <c r="E32" s="350">
        <v>19</v>
      </c>
      <c r="F32" s="350">
        <v>0</v>
      </c>
      <c r="G32" s="350">
        <v>841</v>
      </c>
      <c r="H32" s="350">
        <v>43</v>
      </c>
      <c r="I32" s="350">
        <v>48</v>
      </c>
      <c r="J32" s="350">
        <v>59</v>
      </c>
      <c r="K32" s="350">
        <v>94</v>
      </c>
      <c r="L32" s="350">
        <v>4</v>
      </c>
      <c r="M32" s="350">
        <v>68</v>
      </c>
      <c r="N32" s="350">
        <v>45</v>
      </c>
      <c r="O32" s="350">
        <v>62</v>
      </c>
      <c r="P32" s="350">
        <v>308</v>
      </c>
      <c r="Q32" s="350">
        <v>91</v>
      </c>
      <c r="R32" s="350">
        <v>33</v>
      </c>
      <c r="S32" s="350">
        <v>51</v>
      </c>
      <c r="T32" s="350">
        <v>109</v>
      </c>
      <c r="U32" s="350">
        <v>15</v>
      </c>
      <c r="V32" s="350">
        <v>19</v>
      </c>
      <c r="W32" s="350">
        <v>81</v>
      </c>
      <c r="X32" s="350">
        <v>78</v>
      </c>
      <c r="Y32" s="350">
        <v>440</v>
      </c>
      <c r="Z32" s="350">
        <v>51</v>
      </c>
      <c r="AA32" s="350">
        <v>92</v>
      </c>
      <c r="AB32" s="350">
        <v>39</v>
      </c>
      <c r="AC32" s="350">
        <v>60</v>
      </c>
      <c r="AD32" s="350">
        <v>137</v>
      </c>
      <c r="AE32" s="350">
        <v>35</v>
      </c>
      <c r="AF32" s="350">
        <v>55</v>
      </c>
      <c r="AG32" s="350">
        <v>51</v>
      </c>
      <c r="AH32" s="350">
        <v>56</v>
      </c>
      <c r="AI32" s="350">
        <v>32</v>
      </c>
      <c r="AJ32" s="350">
        <v>178</v>
      </c>
      <c r="AK32" s="350">
        <v>51</v>
      </c>
      <c r="AL32" s="350">
        <v>41</v>
      </c>
      <c r="AM32" s="350">
        <v>230</v>
      </c>
      <c r="AN32" s="350">
        <v>17</v>
      </c>
      <c r="AO32" s="350">
        <v>45</v>
      </c>
      <c r="AP32" s="350">
        <v>9</v>
      </c>
      <c r="AQ32" s="350">
        <v>190</v>
      </c>
      <c r="AR32" s="350">
        <v>15</v>
      </c>
      <c r="AS32" s="350">
        <v>72</v>
      </c>
      <c r="AT32" s="350">
        <v>46</v>
      </c>
      <c r="AV32" s="351">
        <f t="shared" si="6"/>
        <v>190</v>
      </c>
      <c r="AW32" s="351">
        <f t="shared" si="7"/>
        <v>19</v>
      </c>
      <c r="AX32" s="351">
        <f t="shared" si="8"/>
        <v>175</v>
      </c>
      <c r="AY32" s="351">
        <f t="shared" si="9"/>
        <v>224</v>
      </c>
      <c r="AZ32" s="351">
        <f t="shared" si="10"/>
        <v>760</v>
      </c>
      <c r="BA32" s="351">
        <f t="shared" si="11"/>
        <v>366</v>
      </c>
      <c r="BB32" s="351">
        <f t="shared" si="12"/>
        <v>366</v>
      </c>
      <c r="BC32" s="351">
        <f t="shared" si="13"/>
        <v>301</v>
      </c>
      <c r="BD32" s="351">
        <f t="shared" si="14"/>
        <v>323</v>
      </c>
      <c r="BE32" s="45">
        <f t="shared" si="15"/>
        <v>2724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+Nov!C33</f>
        <v>NUTRICIÓN</v>
      </c>
      <c r="D33" s="350">
        <v>0</v>
      </c>
      <c r="E33" s="350">
        <v>0</v>
      </c>
      <c r="F33" s="350">
        <v>0</v>
      </c>
      <c r="G33" s="350">
        <v>3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1</v>
      </c>
      <c r="U33" s="350">
        <v>0</v>
      </c>
      <c r="V33" s="350">
        <v>0</v>
      </c>
      <c r="W33" s="350">
        <v>2</v>
      </c>
      <c r="X33" s="350">
        <v>0</v>
      </c>
      <c r="Y33" s="350">
        <v>1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0</v>
      </c>
      <c r="AR33" s="350">
        <v>0</v>
      </c>
      <c r="AS33" s="350">
        <v>0</v>
      </c>
      <c r="AT33" s="350">
        <v>0</v>
      </c>
      <c r="AV33" s="351">
        <f t="shared" si="6"/>
        <v>0</v>
      </c>
      <c r="AW33" s="351">
        <f t="shared" si="7"/>
        <v>0</v>
      </c>
      <c r="AX33" s="351">
        <f t="shared" si="8"/>
        <v>0</v>
      </c>
      <c r="AY33" s="351">
        <f t="shared" si="9"/>
        <v>3</v>
      </c>
      <c r="AZ33" s="351">
        <f t="shared" si="10"/>
        <v>1</v>
      </c>
      <c r="BA33" s="351">
        <f t="shared" si="11"/>
        <v>0</v>
      </c>
      <c r="BB33" s="351">
        <f t="shared" si="12"/>
        <v>0</v>
      </c>
      <c r="BC33" s="351">
        <f t="shared" si="13"/>
        <v>0</v>
      </c>
      <c r="BD33" s="351">
        <f t="shared" si="14"/>
        <v>0</v>
      </c>
      <c r="BE33" s="45">
        <f t="shared" si="15"/>
        <v>4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119</v>
      </c>
      <c r="E34" s="350">
        <v>2</v>
      </c>
      <c r="F34" s="350">
        <v>0</v>
      </c>
      <c r="G34" s="350">
        <v>580</v>
      </c>
      <c r="H34" s="350">
        <v>28</v>
      </c>
      <c r="I34" s="350">
        <v>37</v>
      </c>
      <c r="J34" s="350">
        <v>44</v>
      </c>
      <c r="K34" s="350">
        <v>81</v>
      </c>
      <c r="L34" s="350">
        <v>6</v>
      </c>
      <c r="M34" s="350">
        <v>38</v>
      </c>
      <c r="N34" s="350">
        <v>33</v>
      </c>
      <c r="O34" s="350">
        <v>51</v>
      </c>
      <c r="P34" s="350">
        <v>285</v>
      </c>
      <c r="Q34" s="350">
        <v>70</v>
      </c>
      <c r="R34" s="350">
        <v>26</v>
      </c>
      <c r="S34" s="350">
        <v>35</v>
      </c>
      <c r="T34" s="350">
        <v>93</v>
      </c>
      <c r="U34" s="350">
        <v>16</v>
      </c>
      <c r="V34" s="350">
        <v>25</v>
      </c>
      <c r="W34" s="350">
        <v>54</v>
      </c>
      <c r="X34" s="350">
        <v>60</v>
      </c>
      <c r="Y34" s="350">
        <v>417</v>
      </c>
      <c r="Z34" s="350">
        <v>37</v>
      </c>
      <c r="AA34" s="350">
        <v>93</v>
      </c>
      <c r="AB34" s="350">
        <v>29</v>
      </c>
      <c r="AC34" s="350">
        <v>47</v>
      </c>
      <c r="AD34" s="350">
        <v>102</v>
      </c>
      <c r="AE34" s="350">
        <v>36</v>
      </c>
      <c r="AF34" s="350">
        <v>55</v>
      </c>
      <c r="AG34" s="350">
        <v>47</v>
      </c>
      <c r="AH34" s="350">
        <v>35</v>
      </c>
      <c r="AI34" s="350">
        <v>23</v>
      </c>
      <c r="AJ34" s="350">
        <v>159</v>
      </c>
      <c r="AK34" s="350">
        <v>36</v>
      </c>
      <c r="AL34" s="350">
        <v>30</v>
      </c>
      <c r="AM34" s="350">
        <v>125</v>
      </c>
      <c r="AN34" s="350">
        <v>10</v>
      </c>
      <c r="AO34" s="350">
        <v>25</v>
      </c>
      <c r="AP34" s="350">
        <v>6</v>
      </c>
      <c r="AQ34" s="350">
        <v>162</v>
      </c>
      <c r="AR34" s="350">
        <v>13</v>
      </c>
      <c r="AS34" s="350">
        <v>56</v>
      </c>
      <c r="AT34" s="350">
        <v>51</v>
      </c>
      <c r="AV34" s="351">
        <f t="shared" si="6"/>
        <v>119</v>
      </c>
      <c r="AW34" s="351">
        <f t="shared" si="7"/>
        <v>2</v>
      </c>
      <c r="AX34" s="351">
        <f t="shared" si="8"/>
        <v>131</v>
      </c>
      <c r="AY34" s="351">
        <f t="shared" si="9"/>
        <v>188</v>
      </c>
      <c r="AZ34" s="351">
        <f t="shared" si="10"/>
        <v>683</v>
      </c>
      <c r="BA34" s="351">
        <f t="shared" si="11"/>
        <v>298</v>
      </c>
      <c r="BB34" s="351">
        <f t="shared" si="12"/>
        <v>298</v>
      </c>
      <c r="BC34" s="351">
        <f t="shared" si="13"/>
        <v>166</v>
      </c>
      <c r="BD34" s="351">
        <f t="shared" si="14"/>
        <v>282</v>
      </c>
      <c r="BE34" s="45">
        <f t="shared" si="15"/>
        <v>2167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+Nov!C35</f>
        <v>NUTRICIÓN</v>
      </c>
      <c r="D35" s="350">
        <v>0</v>
      </c>
      <c r="E35" s="350">
        <v>0</v>
      </c>
      <c r="F35" s="350">
        <v>0</v>
      </c>
      <c r="G35" s="350">
        <v>9</v>
      </c>
      <c r="H35" s="350">
        <v>1</v>
      </c>
      <c r="I35" s="350">
        <v>0</v>
      </c>
      <c r="J35" s="350">
        <v>1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0</v>
      </c>
      <c r="Q35" s="350">
        <v>1</v>
      </c>
      <c r="R35" s="350">
        <v>0</v>
      </c>
      <c r="S35" s="350">
        <v>0</v>
      </c>
      <c r="T35" s="350">
        <v>6</v>
      </c>
      <c r="U35" s="350">
        <v>0</v>
      </c>
      <c r="V35" s="350">
        <v>0</v>
      </c>
      <c r="W35" s="350">
        <v>2</v>
      </c>
      <c r="X35" s="350">
        <v>1</v>
      </c>
      <c r="Y35" s="350">
        <v>2</v>
      </c>
      <c r="Z35" s="350">
        <v>0</v>
      </c>
      <c r="AA35" s="350">
        <v>0</v>
      </c>
      <c r="AB35" s="350">
        <v>1</v>
      </c>
      <c r="AC35" s="350">
        <v>0</v>
      </c>
      <c r="AD35" s="350">
        <v>3</v>
      </c>
      <c r="AE35" s="350">
        <v>0</v>
      </c>
      <c r="AF35" s="350">
        <v>1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4</v>
      </c>
      <c r="AN35" s="350">
        <v>0</v>
      </c>
      <c r="AO35" s="350">
        <v>0</v>
      </c>
      <c r="AP35" s="350">
        <v>0</v>
      </c>
      <c r="AQ35" s="350">
        <v>0</v>
      </c>
      <c r="AR35" s="350">
        <v>2</v>
      </c>
      <c r="AS35" s="350">
        <v>0</v>
      </c>
      <c r="AT35" s="350">
        <v>0</v>
      </c>
      <c r="AV35" s="351">
        <f t="shared" si="6"/>
        <v>0</v>
      </c>
      <c r="AW35" s="351">
        <f t="shared" si="7"/>
        <v>0</v>
      </c>
      <c r="AX35" s="351">
        <f t="shared" si="8"/>
        <v>1</v>
      </c>
      <c r="AY35" s="351">
        <f t="shared" si="9"/>
        <v>8</v>
      </c>
      <c r="AZ35" s="351">
        <f t="shared" si="10"/>
        <v>4</v>
      </c>
      <c r="BA35" s="351">
        <f t="shared" si="11"/>
        <v>4</v>
      </c>
      <c r="BB35" s="351">
        <f t="shared" si="12"/>
        <v>4</v>
      </c>
      <c r="BC35" s="351">
        <f t="shared" si="13"/>
        <v>4</v>
      </c>
      <c r="BD35" s="351">
        <f t="shared" si="14"/>
        <v>2</v>
      </c>
      <c r="BE35" s="45">
        <f t="shared" si="15"/>
        <v>27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+Nov!C36</f>
        <v>NUTRICIÓN</v>
      </c>
      <c r="D36" s="350">
        <v>0</v>
      </c>
      <c r="E36" s="350">
        <v>0</v>
      </c>
      <c r="F36" s="350">
        <v>0</v>
      </c>
      <c r="G36" s="350">
        <v>19</v>
      </c>
      <c r="H36" s="350">
        <v>3</v>
      </c>
      <c r="I36" s="350">
        <v>1</v>
      </c>
      <c r="J36" s="350">
        <v>2</v>
      </c>
      <c r="K36" s="350">
        <v>4</v>
      </c>
      <c r="L36" s="350">
        <v>0</v>
      </c>
      <c r="M36" s="350">
        <v>3</v>
      </c>
      <c r="N36" s="350">
        <v>3</v>
      </c>
      <c r="O36" s="350">
        <v>6</v>
      </c>
      <c r="P36" s="350">
        <v>15</v>
      </c>
      <c r="Q36" s="350">
        <v>2</v>
      </c>
      <c r="R36" s="350">
        <v>0</v>
      </c>
      <c r="S36" s="350">
        <v>2</v>
      </c>
      <c r="T36" s="350">
        <v>3</v>
      </c>
      <c r="U36" s="350">
        <v>0</v>
      </c>
      <c r="V36" s="350">
        <v>2</v>
      </c>
      <c r="W36" s="350">
        <v>3</v>
      </c>
      <c r="X36" s="350">
        <v>4</v>
      </c>
      <c r="Y36" s="350">
        <v>17</v>
      </c>
      <c r="Z36" s="350">
        <v>0</v>
      </c>
      <c r="AA36" s="350">
        <v>5</v>
      </c>
      <c r="AB36" s="350">
        <v>1</v>
      </c>
      <c r="AC36" s="350">
        <v>3</v>
      </c>
      <c r="AD36" s="350">
        <v>2</v>
      </c>
      <c r="AE36" s="350">
        <v>1</v>
      </c>
      <c r="AF36" s="350">
        <v>0</v>
      </c>
      <c r="AG36" s="350">
        <v>1</v>
      </c>
      <c r="AH36" s="350">
        <v>1</v>
      </c>
      <c r="AI36" s="350">
        <v>1</v>
      </c>
      <c r="AJ36" s="350">
        <v>6</v>
      </c>
      <c r="AK36" s="350">
        <v>3</v>
      </c>
      <c r="AL36" s="350">
        <v>1</v>
      </c>
      <c r="AM36" s="350">
        <v>7</v>
      </c>
      <c r="AN36" s="350">
        <v>0</v>
      </c>
      <c r="AO36" s="350">
        <v>1</v>
      </c>
      <c r="AP36" s="350">
        <v>0</v>
      </c>
      <c r="AQ36" s="350">
        <v>2</v>
      </c>
      <c r="AR36" s="350">
        <v>0</v>
      </c>
      <c r="AS36" s="350">
        <v>2</v>
      </c>
      <c r="AT36" s="350">
        <v>2</v>
      </c>
      <c r="AV36" s="351">
        <f t="shared" si="6"/>
        <v>0</v>
      </c>
      <c r="AW36" s="351">
        <f t="shared" si="7"/>
        <v>0</v>
      </c>
      <c r="AX36" s="351">
        <f t="shared" si="8"/>
        <v>4</v>
      </c>
      <c r="AY36" s="351">
        <f t="shared" si="9"/>
        <v>8</v>
      </c>
      <c r="AZ36" s="351">
        <f t="shared" si="10"/>
        <v>30</v>
      </c>
      <c r="BA36" s="351">
        <f t="shared" si="11"/>
        <v>6</v>
      </c>
      <c r="BB36" s="351">
        <f t="shared" si="12"/>
        <v>6</v>
      </c>
      <c r="BC36" s="351">
        <f t="shared" si="13"/>
        <v>8</v>
      </c>
      <c r="BD36" s="351">
        <f t="shared" si="14"/>
        <v>6</v>
      </c>
      <c r="BE36" s="45">
        <f t="shared" si="15"/>
        <v>68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+Nov!C37</f>
        <v>NUTRICIÓN</v>
      </c>
      <c r="D37" s="350">
        <v>0</v>
      </c>
      <c r="E37" s="350">
        <v>0</v>
      </c>
      <c r="F37" s="350">
        <v>0</v>
      </c>
      <c r="G37" s="350">
        <v>15</v>
      </c>
      <c r="H37" s="350">
        <v>1</v>
      </c>
      <c r="I37" s="350">
        <v>0</v>
      </c>
      <c r="J37" s="350">
        <v>0</v>
      </c>
      <c r="K37" s="350">
        <v>0</v>
      </c>
      <c r="L37" s="350">
        <v>0</v>
      </c>
      <c r="M37" s="350">
        <v>2</v>
      </c>
      <c r="N37" s="350">
        <v>0</v>
      </c>
      <c r="O37" s="350">
        <v>2</v>
      </c>
      <c r="P37" s="350">
        <v>7</v>
      </c>
      <c r="Q37" s="350">
        <v>1</v>
      </c>
      <c r="R37" s="350">
        <v>0</v>
      </c>
      <c r="S37" s="350">
        <v>2</v>
      </c>
      <c r="T37" s="350">
        <v>1</v>
      </c>
      <c r="U37" s="350">
        <v>0</v>
      </c>
      <c r="V37" s="350">
        <v>0</v>
      </c>
      <c r="W37" s="350">
        <v>0</v>
      </c>
      <c r="X37" s="350">
        <v>2</v>
      </c>
      <c r="Y37" s="350">
        <v>9</v>
      </c>
      <c r="Z37" s="350">
        <v>1</v>
      </c>
      <c r="AA37" s="350">
        <v>0</v>
      </c>
      <c r="AB37" s="350">
        <v>2</v>
      </c>
      <c r="AC37" s="350">
        <v>0</v>
      </c>
      <c r="AD37" s="350">
        <v>3</v>
      </c>
      <c r="AE37" s="350">
        <v>1</v>
      </c>
      <c r="AF37" s="350">
        <v>2</v>
      </c>
      <c r="AG37" s="350">
        <v>0</v>
      </c>
      <c r="AH37" s="350">
        <v>0</v>
      </c>
      <c r="AI37" s="350">
        <v>0</v>
      </c>
      <c r="AJ37" s="350">
        <v>1</v>
      </c>
      <c r="AK37" s="350">
        <v>0</v>
      </c>
      <c r="AL37" s="350">
        <v>2</v>
      </c>
      <c r="AM37" s="350">
        <v>2</v>
      </c>
      <c r="AN37" s="350">
        <v>1</v>
      </c>
      <c r="AO37" s="350">
        <v>2</v>
      </c>
      <c r="AP37" s="350">
        <v>0</v>
      </c>
      <c r="AQ37" s="350">
        <v>5</v>
      </c>
      <c r="AR37" s="350">
        <v>0</v>
      </c>
      <c r="AS37" s="350">
        <v>1</v>
      </c>
      <c r="AT37" s="350">
        <v>1</v>
      </c>
      <c r="AV37" s="351">
        <f t="shared" si="6"/>
        <v>0</v>
      </c>
      <c r="AW37" s="351">
        <f t="shared" si="7"/>
        <v>0</v>
      </c>
      <c r="AX37" s="351">
        <f t="shared" si="8"/>
        <v>3</v>
      </c>
      <c r="AY37" s="351">
        <f t="shared" si="9"/>
        <v>1</v>
      </c>
      <c r="AZ37" s="351">
        <f t="shared" si="10"/>
        <v>14</v>
      </c>
      <c r="BA37" s="351">
        <f t="shared" si="11"/>
        <v>6</v>
      </c>
      <c r="BB37" s="351">
        <f t="shared" si="12"/>
        <v>6</v>
      </c>
      <c r="BC37" s="351">
        <f t="shared" si="13"/>
        <v>5</v>
      </c>
      <c r="BD37" s="351">
        <f t="shared" si="14"/>
        <v>7</v>
      </c>
      <c r="BE37" s="45">
        <f t="shared" si="15"/>
        <v>42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+Nov!C38</f>
        <v>NUTRICIÓN</v>
      </c>
      <c r="D38" s="350">
        <v>0</v>
      </c>
      <c r="E38" s="350">
        <v>0</v>
      </c>
      <c r="F38" s="350">
        <v>0</v>
      </c>
      <c r="G38" s="350">
        <v>1</v>
      </c>
      <c r="H38" s="350">
        <v>0</v>
      </c>
      <c r="I38" s="350">
        <v>2</v>
      </c>
      <c r="J38" s="350">
        <v>0</v>
      </c>
      <c r="K38" s="350">
        <v>4</v>
      </c>
      <c r="L38" s="350">
        <v>1</v>
      </c>
      <c r="M38" s="350">
        <v>0</v>
      </c>
      <c r="N38" s="350">
        <v>0</v>
      </c>
      <c r="O38" s="350">
        <v>2</v>
      </c>
      <c r="P38" s="350">
        <v>0</v>
      </c>
      <c r="Q38" s="350">
        <v>2</v>
      </c>
      <c r="R38" s="350">
        <v>1</v>
      </c>
      <c r="S38" s="350">
        <v>2</v>
      </c>
      <c r="T38" s="350">
        <v>3</v>
      </c>
      <c r="U38" s="350">
        <v>0</v>
      </c>
      <c r="V38" s="350">
        <v>0</v>
      </c>
      <c r="W38" s="350">
        <v>0</v>
      </c>
      <c r="X38" s="350">
        <v>0</v>
      </c>
      <c r="Y38" s="350">
        <v>3</v>
      </c>
      <c r="Z38" s="350">
        <v>2</v>
      </c>
      <c r="AA38" s="350">
        <v>0</v>
      </c>
      <c r="AB38" s="350">
        <v>0</v>
      </c>
      <c r="AC38" s="350">
        <v>0</v>
      </c>
      <c r="AD38" s="350">
        <v>2</v>
      </c>
      <c r="AE38" s="350">
        <v>0</v>
      </c>
      <c r="AF38" s="350">
        <v>0</v>
      </c>
      <c r="AG38" s="350">
        <v>0</v>
      </c>
      <c r="AH38" s="350">
        <v>2</v>
      </c>
      <c r="AI38" s="350">
        <v>0</v>
      </c>
      <c r="AJ38" s="350">
        <v>0</v>
      </c>
      <c r="AK38" s="350">
        <v>0</v>
      </c>
      <c r="AL38" s="350">
        <v>0</v>
      </c>
      <c r="AM38" s="350">
        <v>2</v>
      </c>
      <c r="AN38" s="350">
        <v>0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6"/>
        <v>0</v>
      </c>
      <c r="AW38" s="351">
        <f t="shared" si="7"/>
        <v>0</v>
      </c>
      <c r="AX38" s="351">
        <f t="shared" si="8"/>
        <v>5</v>
      </c>
      <c r="AY38" s="351">
        <f t="shared" si="9"/>
        <v>3</v>
      </c>
      <c r="AZ38" s="351">
        <f t="shared" si="10"/>
        <v>5</v>
      </c>
      <c r="BA38" s="351">
        <f t="shared" si="11"/>
        <v>4</v>
      </c>
      <c r="BB38" s="351">
        <f t="shared" si="12"/>
        <v>4</v>
      </c>
      <c r="BC38" s="351">
        <f t="shared" si="13"/>
        <v>2</v>
      </c>
      <c r="BD38" s="351">
        <f t="shared" si="14"/>
        <v>0</v>
      </c>
      <c r="BE38" s="45">
        <f t="shared" si="15"/>
        <v>23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+Nov!C39</f>
        <v>NUTRICIÓN</v>
      </c>
      <c r="D39" s="350">
        <v>0</v>
      </c>
      <c r="E39" s="350">
        <v>0</v>
      </c>
      <c r="F39" s="350">
        <v>0</v>
      </c>
      <c r="G39" s="350">
        <v>16</v>
      </c>
      <c r="H39" s="350">
        <v>1</v>
      </c>
      <c r="I39" s="350">
        <v>2</v>
      </c>
      <c r="J39" s="350">
        <v>0</v>
      </c>
      <c r="K39" s="350">
        <v>4</v>
      </c>
      <c r="L39" s="350">
        <v>1</v>
      </c>
      <c r="M39" s="350">
        <v>2</v>
      </c>
      <c r="N39" s="350">
        <v>0</v>
      </c>
      <c r="O39" s="350">
        <v>4</v>
      </c>
      <c r="P39" s="350">
        <v>7</v>
      </c>
      <c r="Q39" s="350">
        <v>3</v>
      </c>
      <c r="R39" s="350">
        <v>1</v>
      </c>
      <c r="S39" s="350">
        <v>4</v>
      </c>
      <c r="T39" s="350">
        <v>4</v>
      </c>
      <c r="U39" s="350">
        <v>0</v>
      </c>
      <c r="V39" s="350">
        <v>0</v>
      </c>
      <c r="W39" s="350">
        <v>0</v>
      </c>
      <c r="X39" s="350">
        <v>2</v>
      </c>
      <c r="Y39" s="350">
        <v>12</v>
      </c>
      <c r="Z39" s="350">
        <v>3</v>
      </c>
      <c r="AA39" s="350">
        <v>0</v>
      </c>
      <c r="AB39" s="350">
        <v>2</v>
      </c>
      <c r="AC39" s="350">
        <v>0</v>
      </c>
      <c r="AD39" s="350">
        <v>5</v>
      </c>
      <c r="AE39" s="350">
        <v>1</v>
      </c>
      <c r="AF39" s="350">
        <v>2</v>
      </c>
      <c r="AG39" s="350">
        <v>0</v>
      </c>
      <c r="AH39" s="350">
        <v>2</v>
      </c>
      <c r="AI39" s="350">
        <v>0</v>
      </c>
      <c r="AJ39" s="350">
        <v>1</v>
      </c>
      <c r="AK39" s="350">
        <v>0</v>
      </c>
      <c r="AL39" s="350">
        <v>2</v>
      </c>
      <c r="AM39" s="350">
        <v>4</v>
      </c>
      <c r="AN39" s="350">
        <v>1</v>
      </c>
      <c r="AO39" s="350">
        <v>2</v>
      </c>
      <c r="AP39" s="350">
        <v>0</v>
      </c>
      <c r="AQ39" s="350">
        <v>5</v>
      </c>
      <c r="AR39" s="350">
        <v>0</v>
      </c>
      <c r="AS39" s="350">
        <v>1</v>
      </c>
      <c r="AT39" s="350">
        <v>1</v>
      </c>
      <c r="AV39" s="351">
        <f t="shared" si="6"/>
        <v>0</v>
      </c>
      <c r="AW39" s="351">
        <f t="shared" si="7"/>
        <v>0</v>
      </c>
      <c r="AX39" s="351">
        <f t="shared" si="8"/>
        <v>8</v>
      </c>
      <c r="AY39" s="351">
        <f t="shared" si="9"/>
        <v>4</v>
      </c>
      <c r="AZ39" s="351">
        <f t="shared" si="10"/>
        <v>19</v>
      </c>
      <c r="BA39" s="351">
        <f t="shared" si="11"/>
        <v>10</v>
      </c>
      <c r="BB39" s="351">
        <f t="shared" si="12"/>
        <v>10</v>
      </c>
      <c r="BC39" s="351">
        <f t="shared" si="13"/>
        <v>7</v>
      </c>
      <c r="BD39" s="351">
        <f t="shared" si="14"/>
        <v>7</v>
      </c>
      <c r="BE39" s="45">
        <f t="shared" si="15"/>
        <v>65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+Nov!C40</f>
        <v>NUTRICIÓN</v>
      </c>
      <c r="D40" s="350">
        <v>0</v>
      </c>
      <c r="E40" s="350">
        <v>0</v>
      </c>
      <c r="F40" s="350">
        <v>0</v>
      </c>
      <c r="G40" s="350">
        <v>22</v>
      </c>
      <c r="H40" s="350">
        <v>0</v>
      </c>
      <c r="I40" s="350">
        <v>0</v>
      </c>
      <c r="J40" s="350">
        <v>1</v>
      </c>
      <c r="K40" s="350">
        <v>5</v>
      </c>
      <c r="L40" s="350">
        <v>0</v>
      </c>
      <c r="M40" s="350">
        <v>1</v>
      </c>
      <c r="N40" s="350">
        <v>0</v>
      </c>
      <c r="O40" s="350">
        <v>1</v>
      </c>
      <c r="P40" s="350">
        <v>20</v>
      </c>
      <c r="Q40" s="350">
        <v>1</v>
      </c>
      <c r="R40" s="350">
        <v>0</v>
      </c>
      <c r="S40" s="350">
        <v>1</v>
      </c>
      <c r="T40" s="350">
        <v>1</v>
      </c>
      <c r="U40" s="350">
        <v>0</v>
      </c>
      <c r="V40" s="350">
        <v>0</v>
      </c>
      <c r="W40" s="350">
        <v>3</v>
      </c>
      <c r="X40" s="350">
        <v>3</v>
      </c>
      <c r="Y40" s="350">
        <v>10</v>
      </c>
      <c r="Z40" s="350">
        <v>2</v>
      </c>
      <c r="AA40" s="350">
        <v>3</v>
      </c>
      <c r="AB40" s="350">
        <v>1</v>
      </c>
      <c r="AC40" s="350">
        <v>0</v>
      </c>
      <c r="AD40" s="350">
        <v>5</v>
      </c>
      <c r="AE40" s="350">
        <v>2</v>
      </c>
      <c r="AF40" s="350">
        <v>2</v>
      </c>
      <c r="AG40" s="350">
        <v>2</v>
      </c>
      <c r="AH40" s="350">
        <v>1</v>
      </c>
      <c r="AI40" s="350">
        <v>1</v>
      </c>
      <c r="AJ40" s="350">
        <v>3</v>
      </c>
      <c r="AK40" s="350">
        <v>0</v>
      </c>
      <c r="AL40" s="350">
        <v>1</v>
      </c>
      <c r="AM40" s="350">
        <v>1</v>
      </c>
      <c r="AN40" s="350">
        <v>0</v>
      </c>
      <c r="AO40" s="350">
        <v>0</v>
      </c>
      <c r="AP40" s="350">
        <v>0</v>
      </c>
      <c r="AQ40" s="350">
        <v>3</v>
      </c>
      <c r="AR40" s="350">
        <v>0</v>
      </c>
      <c r="AS40" s="350">
        <v>2</v>
      </c>
      <c r="AT40" s="350">
        <v>0</v>
      </c>
      <c r="AV40" s="351">
        <f t="shared" si="6"/>
        <v>0</v>
      </c>
      <c r="AW40" s="351">
        <f t="shared" si="7"/>
        <v>0</v>
      </c>
      <c r="AX40" s="351">
        <f t="shared" si="8"/>
        <v>2</v>
      </c>
      <c r="AY40" s="351">
        <f t="shared" si="9"/>
        <v>4</v>
      </c>
      <c r="AZ40" s="351">
        <f t="shared" si="10"/>
        <v>19</v>
      </c>
      <c r="BA40" s="351">
        <f t="shared" si="11"/>
        <v>13</v>
      </c>
      <c r="BB40" s="351">
        <f t="shared" si="12"/>
        <v>13</v>
      </c>
      <c r="BC40" s="351">
        <f t="shared" si="13"/>
        <v>1</v>
      </c>
      <c r="BD40" s="351">
        <f t="shared" si="14"/>
        <v>5</v>
      </c>
      <c r="BE40" s="45">
        <f t="shared" si="15"/>
        <v>57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+Nov!C41</f>
        <v>NUTRICIÓN</v>
      </c>
      <c r="D41" s="350">
        <v>0</v>
      </c>
      <c r="E41" s="350">
        <v>0</v>
      </c>
      <c r="F41" s="350">
        <v>0</v>
      </c>
      <c r="G41" s="350">
        <v>2</v>
      </c>
      <c r="H41" s="350">
        <v>5</v>
      </c>
      <c r="I41" s="350">
        <v>0</v>
      </c>
      <c r="J41" s="350">
        <v>1</v>
      </c>
      <c r="K41" s="350">
        <v>0</v>
      </c>
      <c r="L41" s="350">
        <v>0</v>
      </c>
      <c r="M41" s="350">
        <v>2</v>
      </c>
      <c r="N41" s="350">
        <v>0</v>
      </c>
      <c r="O41" s="350">
        <v>8</v>
      </c>
      <c r="P41" s="350">
        <v>12</v>
      </c>
      <c r="Q41" s="350">
        <v>0</v>
      </c>
      <c r="R41" s="350">
        <v>0</v>
      </c>
      <c r="S41" s="350">
        <v>0</v>
      </c>
      <c r="T41" s="350">
        <v>0</v>
      </c>
      <c r="U41" s="350">
        <v>0</v>
      </c>
      <c r="V41" s="350">
        <v>2</v>
      </c>
      <c r="W41" s="350">
        <v>6</v>
      </c>
      <c r="X41" s="350">
        <v>6</v>
      </c>
      <c r="Y41" s="350">
        <v>1</v>
      </c>
      <c r="Z41" s="350">
        <v>0</v>
      </c>
      <c r="AA41" s="350">
        <v>0</v>
      </c>
      <c r="AB41" s="350">
        <v>3</v>
      </c>
      <c r="AC41" s="350">
        <v>0</v>
      </c>
      <c r="AD41" s="350">
        <v>3</v>
      </c>
      <c r="AE41" s="350">
        <v>0</v>
      </c>
      <c r="AF41" s="350">
        <v>0</v>
      </c>
      <c r="AG41" s="350">
        <v>3</v>
      </c>
      <c r="AH41" s="350">
        <v>2</v>
      </c>
      <c r="AI41" s="350">
        <v>0</v>
      </c>
      <c r="AJ41" s="350">
        <v>0</v>
      </c>
      <c r="AK41" s="350">
        <v>3</v>
      </c>
      <c r="AL41" s="350">
        <v>0</v>
      </c>
      <c r="AM41" s="350">
        <v>0</v>
      </c>
      <c r="AN41" s="350">
        <v>0</v>
      </c>
      <c r="AO41" s="350">
        <v>0</v>
      </c>
      <c r="AP41" s="350">
        <v>0</v>
      </c>
      <c r="AQ41" s="350">
        <v>0</v>
      </c>
      <c r="AR41" s="350">
        <v>0</v>
      </c>
      <c r="AS41" s="350">
        <v>0</v>
      </c>
      <c r="AT41" s="350">
        <v>0</v>
      </c>
      <c r="AV41" s="351">
        <f t="shared" si="6"/>
        <v>0</v>
      </c>
      <c r="AW41" s="351">
        <f t="shared" si="7"/>
        <v>0</v>
      </c>
      <c r="AX41" s="351">
        <f t="shared" si="8"/>
        <v>0</v>
      </c>
      <c r="AY41" s="351">
        <f t="shared" si="9"/>
        <v>8</v>
      </c>
      <c r="AZ41" s="351">
        <f t="shared" si="10"/>
        <v>10</v>
      </c>
      <c r="BA41" s="351">
        <f t="shared" si="11"/>
        <v>8</v>
      </c>
      <c r="BB41" s="351">
        <f t="shared" si="12"/>
        <v>8</v>
      </c>
      <c r="BC41" s="351">
        <f t="shared" si="13"/>
        <v>0</v>
      </c>
      <c r="BD41" s="351">
        <f t="shared" si="14"/>
        <v>0</v>
      </c>
      <c r="BE41" s="45">
        <f t="shared" si="15"/>
        <v>34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+Nov!C42</f>
        <v>NUTRICIÓN</v>
      </c>
      <c r="D42" s="350">
        <v>0</v>
      </c>
      <c r="E42" s="350">
        <v>0</v>
      </c>
      <c r="F42" s="350">
        <v>0</v>
      </c>
      <c r="G42" s="350">
        <v>24</v>
      </c>
      <c r="H42" s="350">
        <v>5</v>
      </c>
      <c r="I42" s="350">
        <v>0</v>
      </c>
      <c r="J42" s="350">
        <v>2</v>
      </c>
      <c r="K42" s="350">
        <v>5</v>
      </c>
      <c r="L42" s="350">
        <v>0</v>
      </c>
      <c r="M42" s="350">
        <v>3</v>
      </c>
      <c r="N42" s="350">
        <v>0</v>
      </c>
      <c r="O42" s="350">
        <v>9</v>
      </c>
      <c r="P42" s="350">
        <v>32</v>
      </c>
      <c r="Q42" s="350">
        <v>1</v>
      </c>
      <c r="R42" s="350">
        <v>0</v>
      </c>
      <c r="S42" s="350">
        <v>1</v>
      </c>
      <c r="T42" s="350">
        <v>1</v>
      </c>
      <c r="U42" s="350">
        <v>0</v>
      </c>
      <c r="V42" s="350">
        <v>2</v>
      </c>
      <c r="W42" s="350">
        <v>9</v>
      </c>
      <c r="X42" s="350">
        <v>9</v>
      </c>
      <c r="Y42" s="350">
        <v>11</v>
      </c>
      <c r="Z42" s="350">
        <v>2</v>
      </c>
      <c r="AA42" s="350">
        <v>3</v>
      </c>
      <c r="AB42" s="350">
        <v>4</v>
      </c>
      <c r="AC42" s="350">
        <v>0</v>
      </c>
      <c r="AD42" s="350">
        <v>8</v>
      </c>
      <c r="AE42" s="350">
        <v>2</v>
      </c>
      <c r="AF42" s="350">
        <v>2</v>
      </c>
      <c r="AG42" s="350">
        <v>5</v>
      </c>
      <c r="AH42" s="350">
        <v>3</v>
      </c>
      <c r="AI42" s="350">
        <v>1</v>
      </c>
      <c r="AJ42" s="350">
        <v>3</v>
      </c>
      <c r="AK42" s="350">
        <v>3</v>
      </c>
      <c r="AL42" s="350">
        <v>1</v>
      </c>
      <c r="AM42" s="350">
        <v>1</v>
      </c>
      <c r="AN42" s="350">
        <v>0</v>
      </c>
      <c r="AO42" s="350">
        <v>0</v>
      </c>
      <c r="AP42" s="350">
        <v>0</v>
      </c>
      <c r="AQ42" s="350">
        <v>3</v>
      </c>
      <c r="AR42" s="350">
        <v>0</v>
      </c>
      <c r="AS42" s="350">
        <v>2</v>
      </c>
      <c r="AT42" s="350">
        <v>0</v>
      </c>
      <c r="AV42" s="351">
        <f t="shared" si="6"/>
        <v>0</v>
      </c>
      <c r="AW42" s="351">
        <f t="shared" si="7"/>
        <v>0</v>
      </c>
      <c r="AX42" s="351">
        <f t="shared" si="8"/>
        <v>2</v>
      </c>
      <c r="AY42" s="351">
        <f t="shared" si="9"/>
        <v>12</v>
      </c>
      <c r="AZ42" s="351">
        <f t="shared" si="10"/>
        <v>29</v>
      </c>
      <c r="BA42" s="351">
        <f t="shared" si="11"/>
        <v>21</v>
      </c>
      <c r="BB42" s="351">
        <f t="shared" si="12"/>
        <v>21</v>
      </c>
      <c r="BC42" s="351">
        <f t="shared" si="13"/>
        <v>1</v>
      </c>
      <c r="BD42" s="351">
        <f t="shared" si="14"/>
        <v>5</v>
      </c>
      <c r="BE42" s="45">
        <f t="shared" si="15"/>
        <v>91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+Nov!C43</f>
        <v>NUTRICIÓN</v>
      </c>
      <c r="D43" s="350">
        <v>0</v>
      </c>
      <c r="E43" s="350">
        <v>0</v>
      </c>
      <c r="F43" s="350">
        <v>0</v>
      </c>
      <c r="G43" s="350">
        <v>22</v>
      </c>
      <c r="H43" s="350">
        <v>0</v>
      </c>
      <c r="I43" s="350">
        <v>0</v>
      </c>
      <c r="J43" s="350">
        <v>1</v>
      </c>
      <c r="K43" s="350">
        <v>5</v>
      </c>
      <c r="L43" s="350">
        <v>0</v>
      </c>
      <c r="M43" s="350">
        <v>1</v>
      </c>
      <c r="N43" s="350">
        <v>0</v>
      </c>
      <c r="O43" s="350">
        <v>1</v>
      </c>
      <c r="P43" s="350">
        <v>22</v>
      </c>
      <c r="Q43" s="350">
        <v>1</v>
      </c>
      <c r="R43" s="350">
        <v>0</v>
      </c>
      <c r="S43" s="350">
        <v>1</v>
      </c>
      <c r="T43" s="350">
        <v>2</v>
      </c>
      <c r="U43" s="350">
        <v>1</v>
      </c>
      <c r="V43" s="350">
        <v>0</v>
      </c>
      <c r="W43" s="350">
        <v>3</v>
      </c>
      <c r="X43" s="350">
        <v>3</v>
      </c>
      <c r="Y43" s="350">
        <v>26</v>
      </c>
      <c r="Z43" s="350">
        <v>2</v>
      </c>
      <c r="AA43" s="350">
        <v>4</v>
      </c>
      <c r="AB43" s="350">
        <v>1</v>
      </c>
      <c r="AC43" s="350">
        <v>0</v>
      </c>
      <c r="AD43" s="350">
        <v>5</v>
      </c>
      <c r="AE43" s="350">
        <v>2</v>
      </c>
      <c r="AF43" s="350">
        <v>2</v>
      </c>
      <c r="AG43" s="350">
        <v>2</v>
      </c>
      <c r="AH43" s="350">
        <v>1</v>
      </c>
      <c r="AI43" s="350">
        <v>1</v>
      </c>
      <c r="AJ43" s="350">
        <v>8</v>
      </c>
      <c r="AK43" s="350">
        <v>0</v>
      </c>
      <c r="AL43" s="350">
        <v>1</v>
      </c>
      <c r="AM43" s="350">
        <v>3</v>
      </c>
      <c r="AN43" s="350">
        <v>0</v>
      </c>
      <c r="AO43" s="350">
        <v>0</v>
      </c>
      <c r="AP43" s="350">
        <v>0</v>
      </c>
      <c r="AQ43" s="350">
        <v>3</v>
      </c>
      <c r="AR43" s="350">
        <v>1</v>
      </c>
      <c r="AS43" s="350">
        <v>2</v>
      </c>
      <c r="AT43" s="350">
        <v>0</v>
      </c>
      <c r="AV43" s="351">
        <f t="shared" si="6"/>
        <v>0</v>
      </c>
      <c r="AW43" s="351">
        <f t="shared" si="7"/>
        <v>0</v>
      </c>
      <c r="AX43" s="351">
        <f t="shared" si="8"/>
        <v>2</v>
      </c>
      <c r="AY43" s="351">
        <f t="shared" si="9"/>
        <v>6</v>
      </c>
      <c r="AZ43" s="351">
        <f t="shared" si="10"/>
        <v>36</v>
      </c>
      <c r="BA43" s="351">
        <f t="shared" si="11"/>
        <v>13</v>
      </c>
      <c r="BB43" s="351">
        <f t="shared" si="12"/>
        <v>13</v>
      </c>
      <c r="BC43" s="351">
        <f t="shared" si="13"/>
        <v>3</v>
      </c>
      <c r="BD43" s="351">
        <f t="shared" si="14"/>
        <v>6</v>
      </c>
      <c r="BE43" s="45">
        <f t="shared" si="15"/>
        <v>79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+Nov!C44</f>
        <v>NUTRICIÓN</v>
      </c>
      <c r="D44" s="350">
        <v>0</v>
      </c>
      <c r="E44" s="350">
        <v>0</v>
      </c>
      <c r="F44" s="350">
        <v>0</v>
      </c>
      <c r="G44" s="350">
        <v>31</v>
      </c>
      <c r="H44" s="350">
        <v>1</v>
      </c>
      <c r="I44" s="350">
        <v>2</v>
      </c>
      <c r="J44" s="350">
        <v>1</v>
      </c>
      <c r="K44" s="350">
        <v>5</v>
      </c>
      <c r="L44" s="350">
        <v>0</v>
      </c>
      <c r="M44" s="350">
        <v>1</v>
      </c>
      <c r="N44" s="350">
        <v>0</v>
      </c>
      <c r="O44" s="350">
        <v>3</v>
      </c>
      <c r="P44" s="350">
        <v>9</v>
      </c>
      <c r="Q44" s="350">
        <v>2</v>
      </c>
      <c r="R44" s="350">
        <v>0</v>
      </c>
      <c r="S44" s="350">
        <v>2</v>
      </c>
      <c r="T44" s="350">
        <v>9</v>
      </c>
      <c r="U44" s="350">
        <v>0</v>
      </c>
      <c r="V44" s="350">
        <v>0</v>
      </c>
      <c r="W44" s="350">
        <v>0</v>
      </c>
      <c r="X44" s="350">
        <v>2</v>
      </c>
      <c r="Y44" s="350">
        <v>18</v>
      </c>
      <c r="Z44" s="350">
        <v>2</v>
      </c>
      <c r="AA44" s="350">
        <v>4</v>
      </c>
      <c r="AB44" s="350">
        <v>2</v>
      </c>
      <c r="AC44" s="350">
        <v>2</v>
      </c>
      <c r="AD44" s="350">
        <v>6</v>
      </c>
      <c r="AE44" s="350">
        <v>5</v>
      </c>
      <c r="AF44" s="350">
        <v>3</v>
      </c>
      <c r="AG44" s="350">
        <v>3</v>
      </c>
      <c r="AH44" s="350">
        <v>2</v>
      </c>
      <c r="AI44" s="350">
        <v>0</v>
      </c>
      <c r="AJ44" s="350">
        <v>4</v>
      </c>
      <c r="AK44" s="350">
        <v>1</v>
      </c>
      <c r="AL44" s="350">
        <v>3</v>
      </c>
      <c r="AM44" s="350">
        <v>9</v>
      </c>
      <c r="AN44" s="350">
        <v>1</v>
      </c>
      <c r="AO44" s="350">
        <v>2</v>
      </c>
      <c r="AP44" s="350">
        <v>0</v>
      </c>
      <c r="AQ44" s="350">
        <v>5</v>
      </c>
      <c r="AR44" s="350">
        <v>0</v>
      </c>
      <c r="AS44" s="350">
        <v>4</v>
      </c>
      <c r="AT44" s="350">
        <v>2</v>
      </c>
      <c r="AV44" s="351">
        <f t="shared" si="6"/>
        <v>0</v>
      </c>
      <c r="AW44" s="351">
        <f t="shared" si="7"/>
        <v>0</v>
      </c>
      <c r="AX44" s="351">
        <f t="shared" si="8"/>
        <v>4</v>
      </c>
      <c r="AY44" s="351">
        <f t="shared" si="9"/>
        <v>9</v>
      </c>
      <c r="AZ44" s="351">
        <f t="shared" si="10"/>
        <v>30</v>
      </c>
      <c r="BA44" s="351">
        <f t="shared" si="11"/>
        <v>19</v>
      </c>
      <c r="BB44" s="351">
        <f t="shared" si="12"/>
        <v>19</v>
      </c>
      <c r="BC44" s="351">
        <f t="shared" si="13"/>
        <v>12</v>
      </c>
      <c r="BD44" s="351">
        <f t="shared" si="14"/>
        <v>11</v>
      </c>
      <c r="BE44" s="45">
        <f t="shared" si="15"/>
        <v>104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+Nov!C45</f>
        <v>NUTRICIÓN</v>
      </c>
      <c r="D45" s="350">
        <v>0</v>
      </c>
      <c r="E45" s="350">
        <v>0</v>
      </c>
      <c r="F45" s="350">
        <v>0</v>
      </c>
      <c r="G45" s="350">
        <v>25</v>
      </c>
      <c r="H45" s="350">
        <v>1</v>
      </c>
      <c r="I45" s="350">
        <v>2</v>
      </c>
      <c r="J45" s="350">
        <v>3</v>
      </c>
      <c r="K45" s="350">
        <v>2</v>
      </c>
      <c r="L45" s="350">
        <v>0</v>
      </c>
      <c r="M45" s="350">
        <v>2</v>
      </c>
      <c r="N45" s="350">
        <v>2</v>
      </c>
      <c r="O45" s="350">
        <v>1</v>
      </c>
      <c r="P45" s="350">
        <v>11</v>
      </c>
      <c r="Q45" s="350">
        <v>4</v>
      </c>
      <c r="R45" s="350">
        <v>1</v>
      </c>
      <c r="S45" s="350">
        <v>1</v>
      </c>
      <c r="T45" s="350">
        <v>4</v>
      </c>
      <c r="U45" s="350">
        <v>0</v>
      </c>
      <c r="V45" s="350">
        <v>1</v>
      </c>
      <c r="W45" s="350">
        <v>4</v>
      </c>
      <c r="X45" s="350">
        <v>1</v>
      </c>
      <c r="Y45" s="350">
        <v>21</v>
      </c>
      <c r="Z45" s="350">
        <v>1</v>
      </c>
      <c r="AA45" s="350">
        <v>3</v>
      </c>
      <c r="AB45" s="350">
        <v>1</v>
      </c>
      <c r="AC45" s="350">
        <v>3</v>
      </c>
      <c r="AD45" s="350">
        <v>6</v>
      </c>
      <c r="AE45" s="350">
        <v>1</v>
      </c>
      <c r="AF45" s="350">
        <v>4</v>
      </c>
      <c r="AG45" s="350">
        <v>3</v>
      </c>
      <c r="AH45" s="350">
        <v>1</v>
      </c>
      <c r="AI45" s="350">
        <v>0</v>
      </c>
      <c r="AJ45" s="350">
        <v>11</v>
      </c>
      <c r="AK45" s="350">
        <v>1</v>
      </c>
      <c r="AL45" s="350">
        <v>1</v>
      </c>
      <c r="AM45" s="350">
        <v>4</v>
      </c>
      <c r="AN45" s="350">
        <v>0</v>
      </c>
      <c r="AO45" s="350">
        <v>1</v>
      </c>
      <c r="AP45" s="350">
        <v>0</v>
      </c>
      <c r="AQ45" s="350">
        <v>11</v>
      </c>
      <c r="AR45" s="350">
        <v>1</v>
      </c>
      <c r="AS45" s="350">
        <v>2</v>
      </c>
      <c r="AT45" s="350">
        <v>7</v>
      </c>
      <c r="AV45" s="351">
        <f t="shared" si="6"/>
        <v>0</v>
      </c>
      <c r="AW45" s="351">
        <f t="shared" si="7"/>
        <v>0</v>
      </c>
      <c r="AX45" s="351">
        <f t="shared" si="8"/>
        <v>6</v>
      </c>
      <c r="AY45" s="351">
        <f t="shared" si="9"/>
        <v>9</v>
      </c>
      <c r="AZ45" s="351">
        <f t="shared" si="10"/>
        <v>30</v>
      </c>
      <c r="BA45" s="351">
        <f t="shared" si="11"/>
        <v>15</v>
      </c>
      <c r="BB45" s="351">
        <f t="shared" si="12"/>
        <v>15</v>
      </c>
      <c r="BC45" s="351">
        <f t="shared" si="13"/>
        <v>5</v>
      </c>
      <c r="BD45" s="351">
        <f t="shared" si="14"/>
        <v>21</v>
      </c>
      <c r="BE45" s="45">
        <f t="shared" si="15"/>
        <v>101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+Nov!C46</f>
        <v>NUTRICIÓN</v>
      </c>
      <c r="D46" s="350">
        <v>0</v>
      </c>
      <c r="E46" s="350">
        <v>0</v>
      </c>
      <c r="F46" s="350">
        <v>0</v>
      </c>
      <c r="G46" s="350">
        <v>78</v>
      </c>
      <c r="H46" s="350">
        <v>2</v>
      </c>
      <c r="I46" s="350">
        <v>4</v>
      </c>
      <c r="J46" s="350">
        <v>5</v>
      </c>
      <c r="K46" s="350">
        <v>12</v>
      </c>
      <c r="L46" s="350">
        <v>0</v>
      </c>
      <c r="M46" s="350">
        <v>4</v>
      </c>
      <c r="N46" s="350">
        <v>2</v>
      </c>
      <c r="O46" s="350">
        <v>5</v>
      </c>
      <c r="P46" s="350">
        <v>42</v>
      </c>
      <c r="Q46" s="350">
        <v>7</v>
      </c>
      <c r="R46" s="350">
        <v>1</v>
      </c>
      <c r="S46" s="350">
        <v>4</v>
      </c>
      <c r="T46" s="350">
        <v>15</v>
      </c>
      <c r="U46" s="350">
        <v>1</v>
      </c>
      <c r="V46" s="350">
        <v>1</v>
      </c>
      <c r="W46" s="350">
        <v>7</v>
      </c>
      <c r="X46" s="350">
        <v>6</v>
      </c>
      <c r="Y46" s="350">
        <v>65</v>
      </c>
      <c r="Z46" s="350">
        <v>5</v>
      </c>
      <c r="AA46" s="350">
        <v>11</v>
      </c>
      <c r="AB46" s="350">
        <v>4</v>
      </c>
      <c r="AC46" s="350">
        <v>5</v>
      </c>
      <c r="AD46" s="350">
        <v>17</v>
      </c>
      <c r="AE46" s="350">
        <v>8</v>
      </c>
      <c r="AF46" s="350">
        <v>9</v>
      </c>
      <c r="AG46" s="350">
        <v>8</v>
      </c>
      <c r="AH46" s="350">
        <v>4</v>
      </c>
      <c r="AI46" s="350">
        <v>1</v>
      </c>
      <c r="AJ46" s="350">
        <v>23</v>
      </c>
      <c r="AK46" s="350">
        <v>2</v>
      </c>
      <c r="AL46" s="350">
        <v>5</v>
      </c>
      <c r="AM46" s="350">
        <v>16</v>
      </c>
      <c r="AN46" s="350">
        <v>1</v>
      </c>
      <c r="AO46" s="350">
        <v>3</v>
      </c>
      <c r="AP46" s="350">
        <v>0</v>
      </c>
      <c r="AQ46" s="350">
        <v>19</v>
      </c>
      <c r="AR46" s="350">
        <v>2</v>
      </c>
      <c r="AS46" s="350">
        <v>8</v>
      </c>
      <c r="AT46" s="350">
        <v>9</v>
      </c>
      <c r="AV46" s="351">
        <f t="shared" si="6"/>
        <v>0</v>
      </c>
      <c r="AW46" s="351">
        <f t="shared" si="7"/>
        <v>0</v>
      </c>
      <c r="AX46" s="351">
        <f t="shared" si="8"/>
        <v>12</v>
      </c>
      <c r="AY46" s="351">
        <f t="shared" si="9"/>
        <v>24</v>
      </c>
      <c r="AZ46" s="351">
        <f t="shared" si="10"/>
        <v>96</v>
      </c>
      <c r="BA46" s="351">
        <f t="shared" si="11"/>
        <v>47</v>
      </c>
      <c r="BB46" s="351">
        <f t="shared" si="12"/>
        <v>47</v>
      </c>
      <c r="BC46" s="351">
        <f t="shared" si="13"/>
        <v>20</v>
      </c>
      <c r="BD46" s="351">
        <f t="shared" si="14"/>
        <v>38</v>
      </c>
      <c r="BE46" s="45">
        <f t="shared" si="15"/>
        <v>284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+Nov!C47</f>
        <v>NUTRICIÓN</v>
      </c>
      <c r="D47" s="350">
        <v>0</v>
      </c>
      <c r="E47" s="350">
        <v>0</v>
      </c>
      <c r="F47" s="350">
        <v>0</v>
      </c>
      <c r="G47" s="350">
        <v>4</v>
      </c>
      <c r="H47" s="350">
        <v>0</v>
      </c>
      <c r="I47" s="350">
        <v>0</v>
      </c>
      <c r="J47" s="350">
        <v>0</v>
      </c>
      <c r="K47" s="350">
        <v>1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1</v>
      </c>
      <c r="U47" s="350">
        <v>0</v>
      </c>
      <c r="V47" s="350">
        <v>0</v>
      </c>
      <c r="W47" s="350">
        <v>0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1</v>
      </c>
      <c r="AN47" s="350">
        <v>0</v>
      </c>
      <c r="AO47" s="350">
        <v>0</v>
      </c>
      <c r="AP47" s="350">
        <v>0</v>
      </c>
      <c r="AQ47" s="350">
        <v>0</v>
      </c>
      <c r="AR47" s="350">
        <v>0</v>
      </c>
      <c r="AS47" s="350">
        <v>0</v>
      </c>
      <c r="AT47" s="350">
        <v>0</v>
      </c>
      <c r="AV47" s="351">
        <f t="shared" si="6"/>
        <v>0</v>
      </c>
      <c r="AW47" s="351">
        <f t="shared" si="7"/>
        <v>0</v>
      </c>
      <c r="AX47" s="351">
        <f t="shared" si="8"/>
        <v>0</v>
      </c>
      <c r="AY47" s="351">
        <f t="shared" si="9"/>
        <v>1</v>
      </c>
      <c r="AZ47" s="351">
        <f t="shared" si="10"/>
        <v>0</v>
      </c>
      <c r="BA47" s="351">
        <f t="shared" si="11"/>
        <v>0</v>
      </c>
      <c r="BB47" s="351">
        <f t="shared" si="12"/>
        <v>0</v>
      </c>
      <c r="BC47" s="351">
        <f t="shared" si="13"/>
        <v>1</v>
      </c>
      <c r="BD47" s="351">
        <f t="shared" si="14"/>
        <v>0</v>
      </c>
      <c r="BE47" s="45">
        <f t="shared" si="15"/>
        <v>2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+Nov!C48</f>
        <v>NUTRICIÓN</v>
      </c>
      <c r="D48" s="350">
        <v>0</v>
      </c>
      <c r="E48" s="350">
        <v>0</v>
      </c>
      <c r="F48" s="350">
        <v>0</v>
      </c>
      <c r="G48" s="350">
        <v>5</v>
      </c>
      <c r="H48" s="350">
        <v>0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0</v>
      </c>
      <c r="R48" s="350">
        <v>0</v>
      </c>
      <c r="S48" s="350">
        <v>0</v>
      </c>
      <c r="T48" s="350">
        <v>0</v>
      </c>
      <c r="U48" s="350">
        <v>0</v>
      </c>
      <c r="V48" s="350">
        <v>0</v>
      </c>
      <c r="W48" s="350">
        <v>1</v>
      </c>
      <c r="X48" s="350">
        <v>0</v>
      </c>
      <c r="Y48" s="350">
        <v>0</v>
      </c>
      <c r="Z48" s="350">
        <v>0</v>
      </c>
      <c r="AA48" s="350">
        <v>1</v>
      </c>
      <c r="AB48" s="350">
        <v>0</v>
      </c>
      <c r="AC48" s="350">
        <v>0</v>
      </c>
      <c r="AD48" s="350">
        <v>0</v>
      </c>
      <c r="AE48" s="350">
        <v>1</v>
      </c>
      <c r="AF48" s="350">
        <v>0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>
        <v>0</v>
      </c>
      <c r="AN48" s="350">
        <v>0</v>
      </c>
      <c r="AO48" s="350">
        <v>1</v>
      </c>
      <c r="AP48" s="350">
        <v>0</v>
      </c>
      <c r="AQ48" s="350">
        <v>0</v>
      </c>
      <c r="AR48" s="350">
        <v>0</v>
      </c>
      <c r="AS48" s="350">
        <v>0</v>
      </c>
      <c r="AT48" s="350">
        <v>1</v>
      </c>
      <c r="AV48" s="351">
        <f t="shared" si="6"/>
        <v>0</v>
      </c>
      <c r="AW48" s="351">
        <f t="shared" si="7"/>
        <v>0</v>
      </c>
      <c r="AX48" s="351">
        <f t="shared" si="8"/>
        <v>0</v>
      </c>
      <c r="AY48" s="351">
        <f t="shared" si="9"/>
        <v>1</v>
      </c>
      <c r="AZ48" s="351">
        <f t="shared" si="10"/>
        <v>1</v>
      </c>
      <c r="BA48" s="351">
        <f t="shared" si="11"/>
        <v>1</v>
      </c>
      <c r="BB48" s="351">
        <f t="shared" si="12"/>
        <v>1</v>
      </c>
      <c r="BC48" s="351">
        <f t="shared" si="13"/>
        <v>1</v>
      </c>
      <c r="BD48" s="351">
        <f t="shared" si="14"/>
        <v>1</v>
      </c>
      <c r="BE48" s="45">
        <f t="shared" si="15"/>
        <v>6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+Nov!C49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1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1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2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1">
        <f t="shared" si="6"/>
        <v>0</v>
      </c>
      <c r="AW49" s="351">
        <f t="shared" si="7"/>
        <v>0</v>
      </c>
      <c r="AX49" s="351">
        <f t="shared" si="8"/>
        <v>1</v>
      </c>
      <c r="AY49" s="351">
        <f t="shared" si="9"/>
        <v>0</v>
      </c>
      <c r="AZ49" s="351">
        <f t="shared" si="10"/>
        <v>1</v>
      </c>
      <c r="BA49" s="351">
        <f t="shared" si="11"/>
        <v>0</v>
      </c>
      <c r="BB49" s="351">
        <f t="shared" si="12"/>
        <v>0</v>
      </c>
      <c r="BC49" s="351">
        <f t="shared" si="13"/>
        <v>2</v>
      </c>
      <c r="BD49" s="351">
        <f t="shared" si="14"/>
        <v>0</v>
      </c>
      <c r="BE49" s="45">
        <f t="shared" si="15"/>
        <v>4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+Nov!C50</f>
        <v>NUTRICIÓN</v>
      </c>
      <c r="D50" s="350">
        <v>0</v>
      </c>
      <c r="E50" s="350">
        <v>0</v>
      </c>
      <c r="F50" s="350">
        <v>0</v>
      </c>
      <c r="G50" s="350">
        <v>10</v>
      </c>
      <c r="H50" s="350">
        <v>0</v>
      </c>
      <c r="I50" s="350">
        <v>0</v>
      </c>
      <c r="J50" s="350">
        <v>0</v>
      </c>
      <c r="K50" s="350">
        <v>1</v>
      </c>
      <c r="L50" s="350">
        <v>0</v>
      </c>
      <c r="M50" s="350">
        <v>0</v>
      </c>
      <c r="N50" s="350">
        <v>0</v>
      </c>
      <c r="O50" s="350">
        <v>0</v>
      </c>
      <c r="P50" s="350">
        <v>0</v>
      </c>
      <c r="Q50" s="350">
        <v>1</v>
      </c>
      <c r="R50" s="350">
        <v>0</v>
      </c>
      <c r="S50" s="350">
        <v>0</v>
      </c>
      <c r="T50" s="350">
        <v>1</v>
      </c>
      <c r="U50" s="350">
        <v>0</v>
      </c>
      <c r="V50" s="350">
        <v>0</v>
      </c>
      <c r="W50" s="350">
        <v>1</v>
      </c>
      <c r="X50" s="350">
        <v>0</v>
      </c>
      <c r="Y50" s="350">
        <v>0</v>
      </c>
      <c r="Z50" s="350">
        <v>0</v>
      </c>
      <c r="AA50" s="350">
        <v>1</v>
      </c>
      <c r="AB50" s="350">
        <v>1</v>
      </c>
      <c r="AC50" s="350">
        <v>0</v>
      </c>
      <c r="AD50" s="350">
        <v>0</v>
      </c>
      <c r="AE50" s="350">
        <v>1</v>
      </c>
      <c r="AF50" s="350">
        <v>0</v>
      </c>
      <c r="AG50" s="350">
        <v>0</v>
      </c>
      <c r="AH50" s="350">
        <v>0</v>
      </c>
      <c r="AI50" s="350">
        <v>0</v>
      </c>
      <c r="AJ50" s="350">
        <v>0</v>
      </c>
      <c r="AK50" s="350">
        <v>0</v>
      </c>
      <c r="AL50" s="350">
        <v>0</v>
      </c>
      <c r="AM50" s="350">
        <v>3</v>
      </c>
      <c r="AN50" s="350">
        <v>0</v>
      </c>
      <c r="AO50" s="350">
        <v>1</v>
      </c>
      <c r="AP50" s="350">
        <v>0</v>
      </c>
      <c r="AQ50" s="350">
        <v>0</v>
      </c>
      <c r="AR50" s="350">
        <v>0</v>
      </c>
      <c r="AS50" s="350">
        <v>0</v>
      </c>
      <c r="AT50" s="350">
        <v>1</v>
      </c>
      <c r="AV50" s="351">
        <f t="shared" si="6"/>
        <v>0</v>
      </c>
      <c r="AW50" s="351">
        <f t="shared" si="7"/>
        <v>0</v>
      </c>
      <c r="AX50" s="351">
        <f t="shared" si="8"/>
        <v>1</v>
      </c>
      <c r="AY50" s="351">
        <f t="shared" si="9"/>
        <v>2</v>
      </c>
      <c r="AZ50" s="351">
        <f t="shared" si="10"/>
        <v>2</v>
      </c>
      <c r="BA50" s="351">
        <f t="shared" si="11"/>
        <v>1</v>
      </c>
      <c r="BB50" s="351">
        <f t="shared" si="12"/>
        <v>1</v>
      </c>
      <c r="BC50" s="351">
        <f t="shared" si="13"/>
        <v>4</v>
      </c>
      <c r="BD50" s="351">
        <f t="shared" si="14"/>
        <v>1</v>
      </c>
      <c r="BE50" s="45">
        <f t="shared" si="15"/>
        <v>12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+Nov!C51</f>
        <v>NUTRICIÓN</v>
      </c>
      <c r="D51" s="350">
        <v>0</v>
      </c>
      <c r="E51" s="350">
        <v>0</v>
      </c>
      <c r="F51" s="350">
        <v>0</v>
      </c>
      <c r="G51" s="350">
        <v>2</v>
      </c>
      <c r="H51" s="350">
        <v>0</v>
      </c>
      <c r="I51" s="350">
        <v>0</v>
      </c>
      <c r="J51" s="350">
        <v>0</v>
      </c>
      <c r="K51" s="350">
        <v>1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1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0</v>
      </c>
      <c r="AN51" s="350">
        <v>0</v>
      </c>
      <c r="AO51" s="350">
        <v>0</v>
      </c>
      <c r="AP51" s="350">
        <v>0</v>
      </c>
      <c r="AQ51" s="350">
        <v>0</v>
      </c>
      <c r="AR51" s="350">
        <v>0</v>
      </c>
      <c r="AS51" s="350">
        <v>0</v>
      </c>
      <c r="AT51" s="350">
        <v>0</v>
      </c>
      <c r="AV51" s="351">
        <f t="shared" si="6"/>
        <v>0</v>
      </c>
      <c r="AW51" s="351">
        <f t="shared" si="7"/>
        <v>0</v>
      </c>
      <c r="AX51" s="351">
        <f t="shared" si="8"/>
        <v>0</v>
      </c>
      <c r="AY51" s="351">
        <f t="shared" si="9"/>
        <v>1</v>
      </c>
      <c r="AZ51" s="351">
        <f t="shared" si="10"/>
        <v>0</v>
      </c>
      <c r="BA51" s="351">
        <f t="shared" si="11"/>
        <v>0</v>
      </c>
      <c r="BB51" s="351">
        <f t="shared" si="12"/>
        <v>0</v>
      </c>
      <c r="BC51" s="351">
        <f t="shared" si="13"/>
        <v>0</v>
      </c>
      <c r="BD51" s="351">
        <f t="shared" si="14"/>
        <v>0</v>
      </c>
      <c r="BE51" s="45">
        <f t="shared" si="15"/>
        <v>1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+Nov!C52</f>
        <v>NUTRICIÓN</v>
      </c>
      <c r="D52" s="350">
        <v>0</v>
      </c>
      <c r="E52" s="350">
        <v>0</v>
      </c>
      <c r="F52" s="350">
        <v>0</v>
      </c>
      <c r="G52" s="350">
        <v>1</v>
      </c>
      <c r="H52" s="350">
        <v>0</v>
      </c>
      <c r="I52" s="350">
        <v>0</v>
      </c>
      <c r="J52" s="350">
        <v>0</v>
      </c>
      <c r="K52" s="350">
        <v>1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1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1">
        <f t="shared" si="6"/>
        <v>0</v>
      </c>
      <c r="AW52" s="351">
        <f t="shared" si="7"/>
        <v>0</v>
      </c>
      <c r="AX52" s="351">
        <f t="shared" si="8"/>
        <v>0</v>
      </c>
      <c r="AY52" s="351">
        <f t="shared" si="9"/>
        <v>1</v>
      </c>
      <c r="AZ52" s="351">
        <f t="shared" si="10"/>
        <v>0</v>
      </c>
      <c r="BA52" s="351">
        <f t="shared" si="11"/>
        <v>0</v>
      </c>
      <c r="BB52" s="351">
        <f t="shared" si="12"/>
        <v>0</v>
      </c>
      <c r="BC52" s="351">
        <f t="shared" si="13"/>
        <v>0</v>
      </c>
      <c r="BD52" s="351">
        <f t="shared" si="14"/>
        <v>0</v>
      </c>
      <c r="BE52" s="45">
        <f t="shared" si="15"/>
        <v>1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+Nov!C53</f>
        <v>NUTRICIÓN</v>
      </c>
      <c r="D53" s="350">
        <v>0</v>
      </c>
      <c r="E53" s="350">
        <v>0</v>
      </c>
      <c r="F53" s="350">
        <v>0</v>
      </c>
      <c r="G53" s="350">
        <v>4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0</v>
      </c>
      <c r="R53" s="350">
        <v>0</v>
      </c>
      <c r="S53" s="350">
        <v>0</v>
      </c>
      <c r="T53" s="350">
        <v>0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1</v>
      </c>
      <c r="AB53" s="350">
        <v>0</v>
      </c>
      <c r="AC53" s="350">
        <v>0</v>
      </c>
      <c r="AD53" s="350">
        <v>0</v>
      </c>
      <c r="AE53" s="350">
        <v>1</v>
      </c>
      <c r="AF53" s="350">
        <v>0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>
        <v>0</v>
      </c>
      <c r="AN53" s="350">
        <v>0</v>
      </c>
      <c r="AO53" s="350">
        <v>1</v>
      </c>
      <c r="AP53" s="350">
        <v>0</v>
      </c>
      <c r="AQ53" s="350">
        <v>0</v>
      </c>
      <c r="AR53" s="350">
        <v>0</v>
      </c>
      <c r="AS53" s="350">
        <v>0</v>
      </c>
      <c r="AT53" s="350">
        <v>1</v>
      </c>
      <c r="AV53" s="351">
        <f t="shared" si="6"/>
        <v>0</v>
      </c>
      <c r="AW53" s="351">
        <f t="shared" si="7"/>
        <v>0</v>
      </c>
      <c r="AX53" s="351">
        <f t="shared" si="8"/>
        <v>0</v>
      </c>
      <c r="AY53" s="351">
        <f t="shared" si="9"/>
        <v>0</v>
      </c>
      <c r="AZ53" s="351">
        <f t="shared" si="10"/>
        <v>1</v>
      </c>
      <c r="BA53" s="351">
        <f t="shared" si="11"/>
        <v>1</v>
      </c>
      <c r="BB53" s="351">
        <f t="shared" si="12"/>
        <v>1</v>
      </c>
      <c r="BC53" s="351">
        <f t="shared" si="13"/>
        <v>1</v>
      </c>
      <c r="BD53" s="351">
        <f t="shared" si="14"/>
        <v>1</v>
      </c>
      <c r="BE53" s="45">
        <f t="shared" si="15"/>
        <v>5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+Nov!C54</f>
        <v>NUTRICIÓN</v>
      </c>
      <c r="D54" s="350">
        <v>0</v>
      </c>
      <c r="E54" s="350">
        <v>0</v>
      </c>
      <c r="F54" s="350">
        <v>0</v>
      </c>
      <c r="G54" s="350">
        <v>4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0</v>
      </c>
      <c r="S54" s="350">
        <v>0</v>
      </c>
      <c r="T54" s="350">
        <v>0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1</v>
      </c>
      <c r="AB54" s="350">
        <v>0</v>
      </c>
      <c r="AC54" s="350">
        <v>0</v>
      </c>
      <c r="AD54" s="350">
        <v>0</v>
      </c>
      <c r="AE54" s="350">
        <v>0</v>
      </c>
      <c r="AF54" s="350">
        <v>0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>
        <v>0</v>
      </c>
      <c r="AN54" s="350">
        <v>0</v>
      </c>
      <c r="AO54" s="350">
        <v>1</v>
      </c>
      <c r="AP54" s="350">
        <v>0</v>
      </c>
      <c r="AQ54" s="350">
        <v>0</v>
      </c>
      <c r="AR54" s="350">
        <v>0</v>
      </c>
      <c r="AS54" s="350">
        <v>0</v>
      </c>
      <c r="AT54" s="350">
        <v>1</v>
      </c>
      <c r="AV54" s="351">
        <f t="shared" si="6"/>
        <v>0</v>
      </c>
      <c r="AW54" s="351">
        <f t="shared" si="7"/>
        <v>0</v>
      </c>
      <c r="AX54" s="351">
        <f t="shared" si="8"/>
        <v>0</v>
      </c>
      <c r="AY54" s="351">
        <f t="shared" si="9"/>
        <v>0</v>
      </c>
      <c r="AZ54" s="351">
        <f t="shared" si="10"/>
        <v>1</v>
      </c>
      <c r="BA54" s="351">
        <f t="shared" si="11"/>
        <v>0</v>
      </c>
      <c r="BB54" s="351">
        <f t="shared" si="12"/>
        <v>0</v>
      </c>
      <c r="BC54" s="351">
        <f t="shared" si="13"/>
        <v>1</v>
      </c>
      <c r="BD54" s="351">
        <f t="shared" si="14"/>
        <v>1</v>
      </c>
      <c r="BE54" s="45">
        <f t="shared" si="15"/>
        <v>3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+Nov!C55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1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2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1">
        <f t="shared" si="6"/>
        <v>0</v>
      </c>
      <c r="AW55" s="351">
        <f t="shared" si="7"/>
        <v>0</v>
      </c>
      <c r="AX55" s="351">
        <f t="shared" si="8"/>
        <v>1</v>
      </c>
      <c r="AY55" s="351">
        <f t="shared" si="9"/>
        <v>0</v>
      </c>
      <c r="AZ55" s="351">
        <f t="shared" si="10"/>
        <v>0</v>
      </c>
      <c r="BA55" s="351">
        <f t="shared" si="11"/>
        <v>0</v>
      </c>
      <c r="BB55" s="351">
        <f t="shared" si="12"/>
        <v>0</v>
      </c>
      <c r="BC55" s="351">
        <f t="shared" si="13"/>
        <v>2</v>
      </c>
      <c r="BD55" s="351">
        <f t="shared" si="14"/>
        <v>0</v>
      </c>
      <c r="BE55" s="45">
        <f t="shared" si="15"/>
        <v>3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+Nov!C56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1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2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1">
        <f t="shared" si="6"/>
        <v>0</v>
      </c>
      <c r="AW56" s="351">
        <f t="shared" si="7"/>
        <v>0</v>
      </c>
      <c r="AX56" s="351">
        <f t="shared" si="8"/>
        <v>1</v>
      </c>
      <c r="AY56" s="351">
        <f t="shared" si="9"/>
        <v>0</v>
      </c>
      <c r="AZ56" s="351">
        <f t="shared" si="10"/>
        <v>0</v>
      </c>
      <c r="BA56" s="351">
        <f t="shared" si="11"/>
        <v>0</v>
      </c>
      <c r="BB56" s="351">
        <f t="shared" si="12"/>
        <v>0</v>
      </c>
      <c r="BC56" s="351">
        <f t="shared" si="13"/>
        <v>2</v>
      </c>
      <c r="BD56" s="351">
        <f t="shared" si="14"/>
        <v>0</v>
      </c>
      <c r="BE56" s="45">
        <f t="shared" si="15"/>
        <v>3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+Nov!C57</f>
        <v>NUTRICIÓN</v>
      </c>
      <c r="D57" s="350">
        <v>0</v>
      </c>
      <c r="E57" s="350">
        <v>0</v>
      </c>
      <c r="F57" s="350">
        <v>0</v>
      </c>
      <c r="G57" s="350">
        <v>6</v>
      </c>
      <c r="H57" s="350">
        <v>0</v>
      </c>
      <c r="I57" s="350">
        <v>0</v>
      </c>
      <c r="J57" s="350">
        <v>0</v>
      </c>
      <c r="K57" s="350">
        <v>1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1</v>
      </c>
      <c r="R57" s="350">
        <v>0</v>
      </c>
      <c r="S57" s="350">
        <v>0</v>
      </c>
      <c r="T57" s="350">
        <v>1</v>
      </c>
      <c r="U57" s="350">
        <v>0</v>
      </c>
      <c r="V57" s="350">
        <v>0</v>
      </c>
      <c r="W57" s="350">
        <v>0</v>
      </c>
      <c r="X57" s="350">
        <v>0</v>
      </c>
      <c r="Y57" s="350">
        <v>0</v>
      </c>
      <c r="Z57" s="350">
        <v>0</v>
      </c>
      <c r="AA57" s="350">
        <v>1</v>
      </c>
      <c r="AB57" s="350">
        <v>0</v>
      </c>
      <c r="AC57" s="350">
        <v>0</v>
      </c>
      <c r="AD57" s="350">
        <v>0</v>
      </c>
      <c r="AE57" s="350">
        <v>1</v>
      </c>
      <c r="AF57" s="350">
        <v>0</v>
      </c>
      <c r="AG57" s="350">
        <v>0</v>
      </c>
      <c r="AH57" s="350">
        <v>0</v>
      </c>
      <c r="AI57" s="350">
        <v>0</v>
      </c>
      <c r="AJ57" s="350">
        <v>0</v>
      </c>
      <c r="AK57" s="350">
        <v>0</v>
      </c>
      <c r="AL57" s="350">
        <v>0</v>
      </c>
      <c r="AM57" s="350">
        <v>2</v>
      </c>
      <c r="AN57" s="350">
        <v>0</v>
      </c>
      <c r="AO57" s="350">
        <v>1</v>
      </c>
      <c r="AP57" s="350">
        <v>0</v>
      </c>
      <c r="AQ57" s="350">
        <v>0</v>
      </c>
      <c r="AR57" s="350">
        <v>0</v>
      </c>
      <c r="AS57" s="350">
        <v>0</v>
      </c>
      <c r="AT57" s="350">
        <v>1</v>
      </c>
      <c r="AV57" s="351">
        <f t="shared" si="6"/>
        <v>0</v>
      </c>
      <c r="AW57" s="351">
        <f t="shared" si="7"/>
        <v>0</v>
      </c>
      <c r="AX57" s="351">
        <f t="shared" si="8"/>
        <v>1</v>
      </c>
      <c r="AY57" s="351">
        <f t="shared" si="9"/>
        <v>1</v>
      </c>
      <c r="AZ57" s="351">
        <f t="shared" si="10"/>
        <v>1</v>
      </c>
      <c r="BA57" s="351">
        <f t="shared" si="11"/>
        <v>1</v>
      </c>
      <c r="BB57" s="351">
        <f t="shared" si="12"/>
        <v>1</v>
      </c>
      <c r="BC57" s="351">
        <f t="shared" si="13"/>
        <v>3</v>
      </c>
      <c r="BD57" s="351">
        <f t="shared" si="14"/>
        <v>1</v>
      </c>
      <c r="BE57" s="45">
        <f t="shared" si="15"/>
        <v>9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+Nov!C58</f>
        <v>NUTRICIÓN</v>
      </c>
      <c r="D58" s="350">
        <v>0</v>
      </c>
      <c r="E58" s="350">
        <v>0</v>
      </c>
      <c r="F58" s="350">
        <v>0</v>
      </c>
      <c r="G58" s="350">
        <v>5</v>
      </c>
      <c r="H58" s="350">
        <v>0</v>
      </c>
      <c r="I58" s="350">
        <v>0</v>
      </c>
      <c r="J58" s="350">
        <v>0</v>
      </c>
      <c r="K58" s="350">
        <v>1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1</v>
      </c>
      <c r="R58" s="350">
        <v>0</v>
      </c>
      <c r="S58" s="350">
        <v>0</v>
      </c>
      <c r="T58" s="350">
        <v>1</v>
      </c>
      <c r="U58" s="350">
        <v>0</v>
      </c>
      <c r="V58" s="350">
        <v>0</v>
      </c>
      <c r="W58" s="350">
        <v>0</v>
      </c>
      <c r="X58" s="350">
        <v>0</v>
      </c>
      <c r="Y58" s="350">
        <v>0</v>
      </c>
      <c r="Z58" s="350">
        <v>0</v>
      </c>
      <c r="AA58" s="350">
        <v>1</v>
      </c>
      <c r="AB58" s="350">
        <v>0</v>
      </c>
      <c r="AC58" s="350">
        <v>0</v>
      </c>
      <c r="AD58" s="350">
        <v>0</v>
      </c>
      <c r="AE58" s="350">
        <v>0</v>
      </c>
      <c r="AF58" s="350">
        <v>0</v>
      </c>
      <c r="AG58" s="350">
        <v>0</v>
      </c>
      <c r="AH58" s="350">
        <v>0</v>
      </c>
      <c r="AI58" s="350">
        <v>0</v>
      </c>
      <c r="AJ58" s="350">
        <v>0</v>
      </c>
      <c r="AK58" s="350">
        <v>0</v>
      </c>
      <c r="AL58" s="350">
        <v>0</v>
      </c>
      <c r="AM58" s="350">
        <v>2</v>
      </c>
      <c r="AN58" s="350">
        <v>0</v>
      </c>
      <c r="AO58" s="350">
        <v>1</v>
      </c>
      <c r="AP58" s="350">
        <v>0</v>
      </c>
      <c r="AQ58" s="350">
        <v>0</v>
      </c>
      <c r="AR58" s="350">
        <v>0</v>
      </c>
      <c r="AS58" s="350">
        <v>0</v>
      </c>
      <c r="AT58" s="350">
        <v>1</v>
      </c>
      <c r="AV58" s="351">
        <f t="shared" si="6"/>
        <v>0</v>
      </c>
      <c r="AW58" s="351">
        <f t="shared" si="7"/>
        <v>0</v>
      </c>
      <c r="AX58" s="351">
        <f t="shared" si="8"/>
        <v>1</v>
      </c>
      <c r="AY58" s="351">
        <f t="shared" si="9"/>
        <v>1</v>
      </c>
      <c r="AZ58" s="351">
        <f t="shared" si="10"/>
        <v>1</v>
      </c>
      <c r="BA58" s="351">
        <f t="shared" si="11"/>
        <v>0</v>
      </c>
      <c r="BB58" s="351">
        <f t="shared" si="12"/>
        <v>0</v>
      </c>
      <c r="BC58" s="351">
        <f t="shared" si="13"/>
        <v>3</v>
      </c>
      <c r="BD58" s="351">
        <f t="shared" si="14"/>
        <v>1</v>
      </c>
      <c r="BE58" s="45">
        <f t="shared" si="15"/>
        <v>7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+Nov!C59</f>
        <v>NUTRICIÓN</v>
      </c>
      <c r="D59" s="350">
        <v>0</v>
      </c>
      <c r="E59" s="350">
        <v>0</v>
      </c>
      <c r="F59" s="350">
        <v>0</v>
      </c>
      <c r="G59" s="350">
        <v>25</v>
      </c>
      <c r="H59" s="350">
        <v>0</v>
      </c>
      <c r="I59" s="350">
        <v>0</v>
      </c>
      <c r="J59" s="350">
        <v>0</v>
      </c>
      <c r="K59" s="350">
        <v>3</v>
      </c>
      <c r="L59" s="350">
        <v>0</v>
      </c>
      <c r="M59" s="350">
        <v>3</v>
      </c>
      <c r="N59" s="350">
        <v>0</v>
      </c>
      <c r="O59" s="350">
        <v>2</v>
      </c>
      <c r="P59" s="350">
        <v>16</v>
      </c>
      <c r="Q59" s="350">
        <v>2</v>
      </c>
      <c r="R59" s="350">
        <v>0</v>
      </c>
      <c r="S59" s="350">
        <v>1</v>
      </c>
      <c r="T59" s="350">
        <v>6</v>
      </c>
      <c r="U59" s="350">
        <v>1</v>
      </c>
      <c r="V59" s="350">
        <v>1</v>
      </c>
      <c r="W59" s="350">
        <v>2</v>
      </c>
      <c r="X59" s="350">
        <v>4</v>
      </c>
      <c r="Y59" s="350">
        <v>24</v>
      </c>
      <c r="Z59" s="350">
        <v>2</v>
      </c>
      <c r="AA59" s="350">
        <v>5</v>
      </c>
      <c r="AB59" s="350">
        <v>0</v>
      </c>
      <c r="AC59" s="350">
        <v>1</v>
      </c>
      <c r="AD59" s="350">
        <v>3</v>
      </c>
      <c r="AE59" s="350">
        <v>0</v>
      </c>
      <c r="AF59" s="350">
        <v>2</v>
      </c>
      <c r="AG59" s="350">
        <v>3</v>
      </c>
      <c r="AH59" s="350">
        <v>2</v>
      </c>
      <c r="AI59" s="350">
        <v>0</v>
      </c>
      <c r="AJ59" s="350">
        <v>10</v>
      </c>
      <c r="AK59" s="350">
        <v>0</v>
      </c>
      <c r="AL59" s="350">
        <v>0</v>
      </c>
      <c r="AM59" s="350">
        <v>1</v>
      </c>
      <c r="AN59" s="350">
        <v>0</v>
      </c>
      <c r="AO59" s="350">
        <v>0</v>
      </c>
      <c r="AP59" s="350">
        <v>0</v>
      </c>
      <c r="AQ59" s="350">
        <v>5</v>
      </c>
      <c r="AR59" s="350">
        <v>0</v>
      </c>
      <c r="AS59" s="350">
        <v>2</v>
      </c>
      <c r="AT59" s="350">
        <v>1</v>
      </c>
      <c r="AV59" s="351">
        <f t="shared" si="6"/>
        <v>0</v>
      </c>
      <c r="AW59" s="351">
        <f t="shared" si="7"/>
        <v>0</v>
      </c>
      <c r="AX59" s="351">
        <f t="shared" si="8"/>
        <v>3</v>
      </c>
      <c r="AY59" s="351">
        <f t="shared" si="9"/>
        <v>10</v>
      </c>
      <c r="AZ59" s="351">
        <f t="shared" si="10"/>
        <v>36</v>
      </c>
      <c r="BA59" s="351">
        <f t="shared" si="11"/>
        <v>10</v>
      </c>
      <c r="BB59" s="351">
        <f t="shared" si="12"/>
        <v>10</v>
      </c>
      <c r="BC59" s="351">
        <f t="shared" si="13"/>
        <v>1</v>
      </c>
      <c r="BD59" s="351">
        <f t="shared" si="14"/>
        <v>8</v>
      </c>
      <c r="BE59" s="45">
        <f t="shared" si="15"/>
        <v>78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+Nov!C60</f>
        <v>NUTRICIÓN</v>
      </c>
      <c r="D60" s="350">
        <v>0</v>
      </c>
      <c r="E60" s="350">
        <v>0</v>
      </c>
      <c r="F60" s="350">
        <v>0</v>
      </c>
      <c r="G60" s="350">
        <v>25</v>
      </c>
      <c r="H60" s="350">
        <v>0</v>
      </c>
      <c r="I60" s="350">
        <v>0</v>
      </c>
      <c r="J60" s="350">
        <v>0</v>
      </c>
      <c r="K60" s="350">
        <v>3</v>
      </c>
      <c r="L60" s="350">
        <v>0</v>
      </c>
      <c r="M60" s="350">
        <v>3</v>
      </c>
      <c r="N60" s="350">
        <v>0</v>
      </c>
      <c r="O60" s="350">
        <v>2</v>
      </c>
      <c r="P60" s="350">
        <v>16</v>
      </c>
      <c r="Q60" s="350">
        <v>2</v>
      </c>
      <c r="R60" s="350">
        <v>0</v>
      </c>
      <c r="S60" s="350">
        <v>1</v>
      </c>
      <c r="T60" s="350">
        <v>6</v>
      </c>
      <c r="U60" s="350">
        <v>1</v>
      </c>
      <c r="V60" s="350">
        <v>1</v>
      </c>
      <c r="W60" s="350">
        <v>2</v>
      </c>
      <c r="X60" s="350">
        <v>4</v>
      </c>
      <c r="Y60" s="350">
        <v>24</v>
      </c>
      <c r="Z60" s="350">
        <v>2</v>
      </c>
      <c r="AA60" s="350">
        <v>5</v>
      </c>
      <c r="AB60" s="350">
        <v>0</v>
      </c>
      <c r="AC60" s="350">
        <v>1</v>
      </c>
      <c r="AD60" s="350">
        <v>3</v>
      </c>
      <c r="AE60" s="350">
        <v>0</v>
      </c>
      <c r="AF60" s="350">
        <v>2</v>
      </c>
      <c r="AG60" s="350">
        <v>3</v>
      </c>
      <c r="AH60" s="350">
        <v>2</v>
      </c>
      <c r="AI60" s="350">
        <v>0</v>
      </c>
      <c r="AJ60" s="350">
        <v>10</v>
      </c>
      <c r="AK60" s="350">
        <v>0</v>
      </c>
      <c r="AL60" s="350">
        <v>0</v>
      </c>
      <c r="AM60" s="350">
        <v>1</v>
      </c>
      <c r="AN60" s="350">
        <v>0</v>
      </c>
      <c r="AO60" s="350">
        <v>0</v>
      </c>
      <c r="AP60" s="350">
        <v>0</v>
      </c>
      <c r="AQ60" s="350">
        <v>5</v>
      </c>
      <c r="AR60" s="350">
        <v>0</v>
      </c>
      <c r="AS60" s="350">
        <v>2</v>
      </c>
      <c r="AT60" s="350">
        <v>1</v>
      </c>
      <c r="AV60" s="351">
        <f t="shared" si="6"/>
        <v>0</v>
      </c>
      <c r="AW60" s="351">
        <f t="shared" si="7"/>
        <v>0</v>
      </c>
      <c r="AX60" s="351">
        <f t="shared" si="8"/>
        <v>3</v>
      </c>
      <c r="AY60" s="351">
        <f t="shared" si="9"/>
        <v>10</v>
      </c>
      <c r="AZ60" s="351">
        <f t="shared" si="10"/>
        <v>36</v>
      </c>
      <c r="BA60" s="351">
        <f t="shared" si="11"/>
        <v>10</v>
      </c>
      <c r="BB60" s="351">
        <f t="shared" si="12"/>
        <v>10</v>
      </c>
      <c r="BC60" s="351">
        <f t="shared" si="13"/>
        <v>1</v>
      </c>
      <c r="BD60" s="351">
        <f t="shared" si="14"/>
        <v>8</v>
      </c>
      <c r="BE60" s="45">
        <f t="shared" si="15"/>
        <v>78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9</v>
      </c>
      <c r="H61" s="350">
        <v>1</v>
      </c>
      <c r="I61" s="350">
        <v>0</v>
      </c>
      <c r="J61" s="350">
        <v>1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0</v>
      </c>
      <c r="Q61" s="350">
        <v>1</v>
      </c>
      <c r="R61" s="350">
        <v>0</v>
      </c>
      <c r="S61" s="350">
        <v>0</v>
      </c>
      <c r="T61" s="350">
        <v>6</v>
      </c>
      <c r="U61" s="350">
        <v>0</v>
      </c>
      <c r="V61" s="350">
        <v>0</v>
      </c>
      <c r="W61" s="350">
        <v>3</v>
      </c>
      <c r="X61" s="350">
        <v>1</v>
      </c>
      <c r="Y61" s="350">
        <v>2</v>
      </c>
      <c r="Z61" s="350">
        <v>0</v>
      </c>
      <c r="AA61" s="350">
        <v>0</v>
      </c>
      <c r="AB61" s="350">
        <v>1</v>
      </c>
      <c r="AC61" s="350">
        <v>1</v>
      </c>
      <c r="AD61" s="350">
        <v>4</v>
      </c>
      <c r="AE61" s="350">
        <v>0</v>
      </c>
      <c r="AF61" s="350">
        <v>1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6</v>
      </c>
      <c r="AN61" s="350">
        <v>0</v>
      </c>
      <c r="AO61" s="350">
        <v>0</v>
      </c>
      <c r="AP61" s="350">
        <v>0</v>
      </c>
      <c r="AQ61" s="350">
        <v>0</v>
      </c>
      <c r="AR61" s="350">
        <v>2</v>
      </c>
      <c r="AS61" s="350">
        <v>0</v>
      </c>
      <c r="AT61" s="350">
        <v>0</v>
      </c>
      <c r="AV61" s="351">
        <f t="shared" si="6"/>
        <v>0</v>
      </c>
      <c r="AW61" s="351">
        <f t="shared" si="7"/>
        <v>0</v>
      </c>
      <c r="AX61" s="351">
        <f t="shared" si="8"/>
        <v>1</v>
      </c>
      <c r="AY61" s="351">
        <f t="shared" si="9"/>
        <v>9</v>
      </c>
      <c r="AZ61" s="351">
        <f t="shared" si="10"/>
        <v>5</v>
      </c>
      <c r="BA61" s="351">
        <f t="shared" si="11"/>
        <v>5</v>
      </c>
      <c r="BB61" s="351">
        <f t="shared" si="12"/>
        <v>5</v>
      </c>
      <c r="BC61" s="351">
        <f t="shared" si="13"/>
        <v>6</v>
      </c>
      <c r="BD61" s="351">
        <f t="shared" si="14"/>
        <v>2</v>
      </c>
      <c r="BE61" s="45">
        <f t="shared" si="15"/>
        <v>33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+Nov!C62</f>
        <v>NUTRICIÓN</v>
      </c>
      <c r="D62" s="350">
        <v>0</v>
      </c>
      <c r="E62" s="350">
        <v>0</v>
      </c>
      <c r="F62" s="350">
        <v>0</v>
      </c>
      <c r="G62" s="350">
        <v>8</v>
      </c>
      <c r="H62" s="350">
        <v>1</v>
      </c>
      <c r="I62" s="350">
        <v>0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0</v>
      </c>
      <c r="Q62" s="350">
        <v>1</v>
      </c>
      <c r="R62" s="350">
        <v>0</v>
      </c>
      <c r="S62" s="350">
        <v>0</v>
      </c>
      <c r="T62" s="350">
        <v>6</v>
      </c>
      <c r="U62" s="350">
        <v>0</v>
      </c>
      <c r="V62" s="350">
        <v>0</v>
      </c>
      <c r="W62" s="350">
        <v>3</v>
      </c>
      <c r="X62" s="350">
        <v>1</v>
      </c>
      <c r="Y62" s="350">
        <v>2</v>
      </c>
      <c r="Z62" s="350">
        <v>0</v>
      </c>
      <c r="AA62" s="350">
        <v>0</v>
      </c>
      <c r="AB62" s="350">
        <v>1</v>
      </c>
      <c r="AC62" s="350">
        <v>1</v>
      </c>
      <c r="AD62" s="350">
        <v>4</v>
      </c>
      <c r="AE62" s="350">
        <v>0</v>
      </c>
      <c r="AF62" s="350">
        <v>1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6</v>
      </c>
      <c r="AN62" s="350">
        <v>0</v>
      </c>
      <c r="AO62" s="350">
        <v>0</v>
      </c>
      <c r="AP62" s="350">
        <v>0</v>
      </c>
      <c r="AQ62" s="350">
        <v>0</v>
      </c>
      <c r="AR62" s="350">
        <v>2</v>
      </c>
      <c r="AS62" s="350">
        <v>0</v>
      </c>
      <c r="AT62" s="350">
        <v>0</v>
      </c>
      <c r="AV62" s="351">
        <f t="shared" si="6"/>
        <v>0</v>
      </c>
      <c r="AW62" s="351">
        <f t="shared" si="7"/>
        <v>0</v>
      </c>
      <c r="AX62" s="351">
        <f t="shared" si="8"/>
        <v>1</v>
      </c>
      <c r="AY62" s="351">
        <f t="shared" si="9"/>
        <v>9</v>
      </c>
      <c r="AZ62" s="351">
        <f t="shared" si="10"/>
        <v>5</v>
      </c>
      <c r="BA62" s="351">
        <f t="shared" si="11"/>
        <v>5</v>
      </c>
      <c r="BB62" s="351">
        <f t="shared" si="12"/>
        <v>5</v>
      </c>
      <c r="BC62" s="351">
        <f t="shared" si="13"/>
        <v>6</v>
      </c>
      <c r="BD62" s="351">
        <f t="shared" si="14"/>
        <v>2</v>
      </c>
      <c r="BE62" s="45">
        <f t="shared" si="15"/>
        <v>33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33</v>
      </c>
      <c r="H63" s="350">
        <v>0</v>
      </c>
      <c r="I63" s="350">
        <v>0</v>
      </c>
      <c r="J63" s="350">
        <v>0</v>
      </c>
      <c r="K63" s="350">
        <v>3</v>
      </c>
      <c r="L63" s="350">
        <v>0</v>
      </c>
      <c r="M63" s="350">
        <v>3</v>
      </c>
      <c r="N63" s="350">
        <v>0</v>
      </c>
      <c r="O63" s="350">
        <v>3</v>
      </c>
      <c r="P63" s="350">
        <v>18</v>
      </c>
      <c r="Q63" s="350">
        <v>2</v>
      </c>
      <c r="R63" s="350">
        <v>0</v>
      </c>
      <c r="S63" s="350">
        <v>1</v>
      </c>
      <c r="T63" s="350">
        <v>8</v>
      </c>
      <c r="U63" s="350">
        <v>1</v>
      </c>
      <c r="V63" s="350">
        <v>1</v>
      </c>
      <c r="W63" s="350">
        <v>2</v>
      </c>
      <c r="X63" s="350">
        <v>4</v>
      </c>
      <c r="Y63" s="350">
        <v>27</v>
      </c>
      <c r="Z63" s="350">
        <v>2</v>
      </c>
      <c r="AA63" s="350">
        <v>5</v>
      </c>
      <c r="AB63" s="350">
        <v>0</v>
      </c>
      <c r="AC63" s="350">
        <v>1</v>
      </c>
      <c r="AD63" s="350">
        <v>4</v>
      </c>
      <c r="AE63" s="350">
        <v>1</v>
      </c>
      <c r="AF63" s="350">
        <v>3</v>
      </c>
      <c r="AG63" s="350">
        <v>4</v>
      </c>
      <c r="AH63" s="350">
        <v>3</v>
      </c>
      <c r="AI63" s="350">
        <v>1</v>
      </c>
      <c r="AJ63" s="350">
        <v>11</v>
      </c>
      <c r="AK63" s="350">
        <v>0</v>
      </c>
      <c r="AL63" s="350">
        <v>0</v>
      </c>
      <c r="AM63" s="350">
        <v>1</v>
      </c>
      <c r="AN63" s="350">
        <v>0</v>
      </c>
      <c r="AO63" s="350">
        <v>0</v>
      </c>
      <c r="AP63" s="350">
        <v>0</v>
      </c>
      <c r="AQ63" s="350">
        <v>8</v>
      </c>
      <c r="AR63" s="350">
        <v>0</v>
      </c>
      <c r="AS63" s="350">
        <v>2</v>
      </c>
      <c r="AT63" s="350">
        <v>1</v>
      </c>
      <c r="AV63" s="351">
        <f t="shared" si="6"/>
        <v>0</v>
      </c>
      <c r="AW63" s="351">
        <f t="shared" si="7"/>
        <v>0</v>
      </c>
      <c r="AX63" s="351">
        <f t="shared" si="8"/>
        <v>3</v>
      </c>
      <c r="AY63" s="351">
        <f t="shared" si="9"/>
        <v>12</v>
      </c>
      <c r="AZ63" s="351">
        <f t="shared" si="10"/>
        <v>39</v>
      </c>
      <c r="BA63" s="351">
        <f t="shared" si="11"/>
        <v>16</v>
      </c>
      <c r="BB63" s="351">
        <f t="shared" si="12"/>
        <v>16</v>
      </c>
      <c r="BC63" s="351">
        <f t="shared" si="13"/>
        <v>1</v>
      </c>
      <c r="BD63" s="351">
        <f t="shared" si="14"/>
        <v>11</v>
      </c>
      <c r="BE63" s="45">
        <f t="shared" si="15"/>
        <v>98</v>
      </c>
    </row>
    <row r="64" spans="1:57" x14ac:dyDescent="0.25">
      <c r="A64" s="340">
        <f>METAS!A62</f>
        <v>59</v>
      </c>
      <c r="B64" s="348">
        <f>METAS!B62</f>
        <v>0</v>
      </c>
      <c r="C64" s="349">
        <f>+Nov!C64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6"/>
        <v>0</v>
      </c>
      <c r="AW64" s="351">
        <f t="shared" si="7"/>
        <v>0</v>
      </c>
      <c r="AX64" s="351">
        <f t="shared" si="8"/>
        <v>0</v>
      </c>
      <c r="AY64" s="351">
        <f t="shared" si="9"/>
        <v>0</v>
      </c>
      <c r="AZ64" s="351">
        <f t="shared" si="10"/>
        <v>0</v>
      </c>
      <c r="BA64" s="351">
        <f t="shared" si="11"/>
        <v>0</v>
      </c>
      <c r="BB64" s="351">
        <f t="shared" si="12"/>
        <v>0</v>
      </c>
      <c r="BC64" s="351">
        <f t="shared" si="13"/>
        <v>0</v>
      </c>
      <c r="BD64" s="351">
        <f t="shared" si="14"/>
        <v>0</v>
      </c>
      <c r="BE64" s="45">
        <f t="shared" si="15"/>
        <v>0</v>
      </c>
    </row>
  </sheetData>
  <sheetProtection selectLockedCells="1"/>
  <conditionalFormatting sqref="A3:AT3">
    <cfRule type="expression" dxfId="3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E64"/>
  <sheetViews>
    <sheetView showGridLines="0" zoomScale="80" zoomScaleNormal="80" workbookViewId="0">
      <pane xSplit="3" ySplit="3" topLeftCell="AP4" activePane="bottomRight" state="frozen"/>
      <selection activeCell="A61" sqref="A61"/>
      <selection pane="topRight" activeCell="A61" sqref="A61"/>
      <selection pane="bottomLeft" activeCell="A61" sqref="A61"/>
      <selection pane="bottomRight" activeCell="AT73" sqref="AT7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4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8.1406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63" width="7.42578125" customWidth="1"/>
  </cols>
  <sheetData>
    <row r="1" spans="1:57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57" ht="24" thickBot="1" x14ac:dyDescent="0.4">
      <c r="B2" s="26" t="str">
        <f>"INDICADORES   " &amp; Config!B15&amp;"   "&amp;Config!E12</f>
        <v>INDICADORES   RED   2024</v>
      </c>
      <c r="C2" s="91"/>
      <c r="H2" s="24"/>
      <c r="I2" s="24"/>
      <c r="L2" s="25"/>
      <c r="M2" s="1"/>
      <c r="N2" s="1"/>
      <c r="O2" s="43">
        <v>27097</v>
      </c>
      <c r="P2" s="4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18</v>
      </c>
      <c r="E3" s="33" t="s">
        <v>88</v>
      </c>
      <c r="F3" s="33" t="s">
        <v>686</v>
      </c>
      <c r="G3" s="33" t="s">
        <v>19</v>
      </c>
      <c r="H3" s="33" t="s">
        <v>20</v>
      </c>
      <c r="I3" s="33" t="s">
        <v>21</v>
      </c>
      <c r="J3" s="33" t="s">
        <v>22</v>
      </c>
      <c r="K3" s="33" t="s">
        <v>23</v>
      </c>
      <c r="L3" s="33" t="s">
        <v>24</v>
      </c>
      <c r="M3" s="33" t="s">
        <v>25</v>
      </c>
      <c r="N3" s="33" t="s">
        <v>26</v>
      </c>
      <c r="O3" s="33" t="s">
        <v>71</v>
      </c>
      <c r="P3" s="33" t="s">
        <v>89</v>
      </c>
      <c r="Q3" s="33" t="s">
        <v>31</v>
      </c>
      <c r="R3" s="33" t="s">
        <v>32</v>
      </c>
      <c r="S3" s="33" t="s">
        <v>33</v>
      </c>
      <c r="T3" s="33" t="s">
        <v>37</v>
      </c>
      <c r="U3" s="33" t="s">
        <v>38</v>
      </c>
      <c r="V3" s="33" t="s">
        <v>39</v>
      </c>
      <c r="W3" s="33" t="s">
        <v>40</v>
      </c>
      <c r="X3" s="33" t="s">
        <v>41</v>
      </c>
      <c r="Y3" s="33" t="s">
        <v>42</v>
      </c>
      <c r="Z3" s="33" t="s">
        <v>43</v>
      </c>
      <c r="AA3" s="33" t="s">
        <v>44</v>
      </c>
      <c r="AB3" s="33" t="s">
        <v>45</v>
      </c>
      <c r="AC3" s="33" t="s">
        <v>46</v>
      </c>
      <c r="AD3" s="33" t="s">
        <v>47</v>
      </c>
      <c r="AE3" s="33" t="s">
        <v>48</v>
      </c>
      <c r="AF3" s="33" t="s">
        <v>49</v>
      </c>
      <c r="AG3" s="33" t="s">
        <v>50</v>
      </c>
      <c r="AH3" s="33" t="s">
        <v>51</v>
      </c>
      <c r="AI3" s="33" t="s">
        <v>674</v>
      </c>
      <c r="AJ3" s="33" t="s">
        <v>34</v>
      </c>
      <c r="AK3" s="33" t="s">
        <v>35</v>
      </c>
      <c r="AL3" s="33" t="s">
        <v>36</v>
      </c>
      <c r="AM3" s="33" t="s">
        <v>27</v>
      </c>
      <c r="AN3" s="33" t="s">
        <v>28</v>
      </c>
      <c r="AO3" s="33" t="s">
        <v>29</v>
      </c>
      <c r="AP3" s="33" t="s">
        <v>30</v>
      </c>
      <c r="AQ3" s="33" t="s">
        <v>3</v>
      </c>
      <c r="AR3" s="33" t="s">
        <v>4</v>
      </c>
      <c r="AS3" s="33" t="s">
        <v>5</v>
      </c>
      <c r="AT3" s="33" t="s">
        <v>17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57" x14ac:dyDescent="0.25">
      <c r="A4" s="339">
        <f>METAS!A4</f>
        <v>1</v>
      </c>
      <c r="B4" s="306" t="str">
        <f>METAS!B4</f>
        <v>PORCENTAJE DE RECIEN NACIDOS CON BAJO PESO AL NACER</v>
      </c>
      <c r="C4" s="381" t="str">
        <f>METAS!D4</f>
        <v>DIT</v>
      </c>
      <c r="D4" s="385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p!D4),IF(Config!$C$6=10,SUM(+Ene!D4+Feb!D4+Mar!D4+Abr!D4+May!D4+Jun!D4+Jul!D4+Ago!D4+Sep!D4+Oct!D4),IF(Config!$C$6=11,SUM(+Ene!D4+Feb!D4+Mar!D4+Abr!D4+May!D4+Jun!D4+Jul!D4+Ago!D4+Sep!D4+Oct!D4+Nov!D4),IF(Config!$C$6=12,SUM(+Ene!D4+Feb!D4+Mar!D4+Abr!D4+May!D4+Jun!D4+Jul!D4+Ago!D4+Sep!D4+Oct!D4+Nov!D4+Dic!D4)))))))))))))</f>
        <v>13</v>
      </c>
      <c r="E4" s="385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p!E4),IF(Config!$C$6=10,SUM(+Ene!E4+Feb!E4+Mar!E4+Abr!E4+May!E4+Jun!E4+Jul!E4+Ago!E4+Sep!E4+Oct!E4),IF(Config!$C$6=11,SUM(+Ene!E4+Feb!E4+Mar!E4+Abr!E4+May!E4+Jun!E4+Jul!E4+Ago!E4+Sep!E4+Oct!E4+Nov!E4),IF(Config!$C$6=12,SUM(+Ene!E4+Feb!E4+Mar!E4+Abr!E4+May!E4+Jun!E4+Jul!E4+Ago!E4+Sep!E4+Oct!E4+Nov!E4+Dic!E4)))))))))))))</f>
        <v>0</v>
      </c>
      <c r="F4" s="385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p!F4),IF(Config!$C$6=10,SUM(+Ene!F4+Feb!F4+Mar!F4+Abr!F4+May!F4+Jun!F4+Jul!F4+Ago!F4+Sep!F4+Oct!F4),IF(Config!$C$6=11,SUM(+Ene!F4+Feb!F4+Mar!F4+Abr!F4+May!F4+Jun!F4+Jul!F4+Ago!F4+Sep!F4+Oct!F4+Nov!F4),IF(Config!$C$6=12,SUM(+Ene!F4+Feb!F4+Mar!F4+Abr!F4+May!F4+Jun!F4+Jul!F4+Ago!F4+Sep!F4+Oct!F4+Nov!F4+Dic!F4)))))))))))))</f>
        <v>0</v>
      </c>
      <c r="G4" s="385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p!G4),IF(Config!$C$6=10,SUM(+Ene!G4+Feb!G4+Mar!G4+Abr!G4+May!G4+Jun!G4+Jul!G4+Ago!G4+Sep!G4+Oct!G4),IF(Config!$C$6=11,SUM(+Ene!G4+Feb!G4+Mar!G4+Abr!G4+May!G4+Jun!G4+Jul!G4+Ago!G4+Sep!G4+Oct!G4+Nov!G4),IF(Config!$C$6=12,SUM(+Ene!G4+Feb!G4+Mar!G4+Abr!G4+May!G4+Jun!G4+Jul!G4+Ago!G4+Sep!G4+Oct!G4+Nov!G4+Dic!G4)))))))))))))</f>
        <v>26</v>
      </c>
      <c r="H4" s="385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p!H4),IF(Config!$C$6=10,SUM(+Ene!H4+Feb!H4+Mar!H4+Abr!H4+May!H4+Jun!H4+Jul!H4+Ago!H4+Sep!H4+Oct!H4),IF(Config!$C$6=11,SUM(+Ene!H4+Feb!H4+Mar!H4+Abr!H4+May!H4+Jun!H4+Jul!H4+Ago!H4+Sep!H4+Oct!H4+Nov!H4),IF(Config!$C$6=12,SUM(+Ene!H4+Feb!H4+Mar!H4+Abr!H4+May!H4+Jun!H4+Jul!H4+Ago!H4+Sep!H4+Oct!H4+Nov!H4+Dic!H4)))))))))))))</f>
        <v>0</v>
      </c>
      <c r="I4" s="385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p!I4),IF(Config!$C$6=10,SUM(+Ene!I4+Feb!I4+Mar!I4+Abr!I4+May!I4+Jun!I4+Jul!I4+Ago!I4+Sep!I4+Oct!I4),IF(Config!$C$6=11,SUM(+Ene!I4+Feb!I4+Mar!I4+Abr!I4+May!I4+Jun!I4+Jul!I4+Ago!I4+Sep!I4+Oct!I4+Nov!I4),IF(Config!$C$6=12,SUM(+Ene!I4+Feb!I4+Mar!I4+Abr!I4+May!I4+Jun!I4+Jul!I4+Ago!I4+Sep!I4+Oct!I4+Nov!I4+Dic!I4)))))))))))))</f>
        <v>1</v>
      </c>
      <c r="J4" s="385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p!J4),IF(Config!$C$6=10,SUM(+Ene!J4+Feb!J4+Mar!J4+Abr!J4+May!J4+Jun!J4+Jul!J4+Ago!J4+Sep!J4+Oct!J4),IF(Config!$C$6=11,SUM(+Ene!J4+Feb!J4+Mar!J4+Abr!J4+May!J4+Jun!J4+Jul!J4+Ago!J4+Sep!J4+Oct!J4+Nov!J4),IF(Config!$C$6=12,SUM(+Ene!J4+Feb!J4+Mar!J4+Abr!J4+May!J4+Jun!J4+Jul!J4+Ago!J4+Sep!J4+Oct!J4+Nov!J4+Dic!J4)))))))))))))</f>
        <v>2</v>
      </c>
      <c r="K4" s="385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p!K4),IF(Config!$C$6=10,SUM(+Ene!K4+Feb!K4+Mar!K4+Abr!K4+May!K4+Jun!K4+Jul!K4+Ago!K4+Sep!K4+Oct!K4),IF(Config!$C$6=11,SUM(+Ene!K4+Feb!K4+Mar!K4+Abr!K4+May!K4+Jun!K4+Jul!K4+Ago!K4+Sep!K4+Oct!K4+Nov!K4),IF(Config!$C$6=12,SUM(+Ene!K4+Feb!K4+Mar!K4+Abr!K4+May!K4+Jun!K4+Jul!K4+Ago!K4+Sep!K4+Oct!K4+Nov!K4+Dic!K4)))))))))))))</f>
        <v>2</v>
      </c>
      <c r="L4" s="385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p!L4),IF(Config!$C$6=10,SUM(+Ene!L4+Feb!L4+Mar!L4+Abr!L4+May!L4+Jun!L4+Jul!L4+Ago!L4+Sep!L4+Oct!L4),IF(Config!$C$6=11,SUM(+Ene!L4+Feb!L4+Mar!L4+Abr!L4+May!L4+Jun!L4+Jul!L4+Ago!L4+Sep!L4+Oct!L4+Nov!L4),IF(Config!$C$6=12,SUM(+Ene!L4+Feb!L4+Mar!L4+Abr!L4+May!L4+Jun!L4+Jul!L4+Ago!L4+Sep!L4+Oct!L4+Nov!L4+Dic!L4)))))))))))))</f>
        <v>0</v>
      </c>
      <c r="M4" s="385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p!M4),IF(Config!$C$6=10,SUM(+Ene!M4+Feb!M4+Mar!M4+Abr!M4+May!M4+Jun!M4+Jul!M4+Ago!M4+Sep!M4+Oct!M4),IF(Config!$C$6=11,SUM(+Ene!M4+Feb!M4+Mar!M4+Abr!M4+May!M4+Jun!M4+Jul!M4+Ago!M4+Sep!M4+Oct!M4+Nov!M4),IF(Config!$C$6=12,SUM(+Ene!M4+Feb!M4+Mar!M4+Abr!M4+May!M4+Jun!M4+Jul!M4+Ago!M4+Sep!M4+Oct!M4+Nov!M4+Dic!M4)))))))))))))</f>
        <v>0</v>
      </c>
      <c r="N4" s="385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p!N4),IF(Config!$C$6=10,SUM(+Ene!N4+Feb!N4+Mar!N4+Abr!N4+May!N4+Jun!N4+Jul!N4+Ago!N4+Sep!N4+Oct!N4),IF(Config!$C$6=11,SUM(+Ene!N4+Feb!N4+Mar!N4+Abr!N4+May!N4+Jun!N4+Jul!N4+Ago!N4+Sep!N4+Oct!N4+Nov!N4),IF(Config!$C$6=12,SUM(+Ene!N4+Feb!N4+Mar!N4+Abr!N4+May!N4+Jun!N4+Jul!N4+Ago!N4+Sep!N4+Oct!N4+Nov!N4+Dic!N4)))))))))))))</f>
        <v>7</v>
      </c>
      <c r="O4" s="385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p!O4),IF(Config!$C$6=10,SUM(+Ene!O4+Feb!O4+Mar!O4+Abr!O4+May!O4+Jun!O4+Jul!O4+Ago!O4+Sep!O4+Oct!O4),IF(Config!$C$6=11,SUM(+Ene!O4+Feb!O4+Mar!O4+Abr!O4+May!O4+Jun!O4+Jul!O4+Ago!O4+Sep!O4+Oct!O4+Nov!O4),IF(Config!$C$6=12,SUM(+Ene!O4+Feb!O4+Mar!O4+Abr!O4+May!O4+Jun!O4+Jul!O4+Ago!O4+Sep!O4+Oct!O4+Nov!O4+Dic!O4)))))))))))))</f>
        <v>2</v>
      </c>
      <c r="P4" s="385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p!P4),IF(Config!$C$6=10,SUM(+Ene!P4+Feb!P4+Mar!P4+Abr!P4+May!P4+Jun!P4+Jul!P4+Ago!P4+Sep!P4+Oct!P4),IF(Config!$C$6=11,SUM(+Ene!P4+Feb!P4+Mar!P4+Abr!P4+May!P4+Jun!P4+Jul!P4+Ago!P4+Sep!P4+Oct!P4+Nov!P4),IF(Config!$C$6=12,SUM(+Ene!P4+Feb!P4+Mar!P4+Abr!P4+May!P4+Jun!P4+Jul!P4+Ago!P4+Sep!P4+Oct!P4+Nov!P4+Dic!P4)))))))))))))</f>
        <v>7</v>
      </c>
      <c r="Q4" s="385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p!Q4),IF(Config!$C$6=10,SUM(+Ene!Q4+Feb!Q4+Mar!Q4+Abr!Q4+May!Q4+Jun!Q4+Jul!Q4+Ago!Q4+Sep!Q4+Oct!Q4),IF(Config!$C$6=11,SUM(+Ene!Q4+Feb!Q4+Mar!Q4+Abr!Q4+May!Q4+Jun!Q4+Jul!Q4+Ago!Q4+Sep!Q4+Oct!Q4+Nov!Q4),IF(Config!$C$6=12,SUM(+Ene!Q4+Feb!Q4+Mar!Q4+Abr!Q4+May!Q4+Jun!Q4+Jul!Q4+Ago!Q4+Sep!Q4+Oct!Q4+Nov!Q4+Dic!Q4)))))))))))))</f>
        <v>2</v>
      </c>
      <c r="R4" s="385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p!R4),IF(Config!$C$6=10,SUM(+Ene!R4+Feb!R4+Mar!R4+Abr!R4+May!R4+Jun!R4+Jul!R4+Ago!R4+Sep!R4+Oct!R4),IF(Config!$C$6=11,SUM(+Ene!R4+Feb!R4+Mar!R4+Abr!R4+May!R4+Jun!R4+Jul!R4+Ago!R4+Sep!R4+Oct!R4+Nov!R4),IF(Config!$C$6=12,SUM(+Ene!R4+Feb!R4+Mar!R4+Abr!R4+May!R4+Jun!R4+Jul!R4+Ago!R4+Sep!R4+Oct!R4+Nov!R4+Dic!R4)))))))))))))</f>
        <v>0</v>
      </c>
      <c r="S4" s="385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p!S4),IF(Config!$C$6=10,SUM(+Ene!S4+Feb!S4+Mar!S4+Abr!S4+May!S4+Jun!S4+Jul!S4+Ago!S4+Sep!S4+Oct!S4),IF(Config!$C$6=11,SUM(+Ene!S4+Feb!S4+Mar!S4+Abr!S4+May!S4+Jun!S4+Jul!S4+Ago!S4+Sep!S4+Oct!S4+Nov!S4),IF(Config!$C$6=12,SUM(+Ene!S4+Feb!S4+Mar!S4+Abr!S4+May!S4+Jun!S4+Jul!S4+Ago!S4+Sep!S4+Oct!S4+Nov!S4+Dic!S4)))))))))))))</f>
        <v>0</v>
      </c>
      <c r="T4" s="385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p!T4),IF(Config!$C$6=10,SUM(+Ene!T4+Feb!T4+Mar!T4+Abr!T4+May!T4+Jun!T4+Jul!T4+Ago!T4+Sep!T4+Oct!T4),IF(Config!$C$6=11,SUM(+Ene!T4+Feb!T4+Mar!T4+Abr!T4+May!T4+Jun!T4+Jul!T4+Ago!T4+Sep!T4+Oct!T4+Nov!T4),IF(Config!$C$6=12,SUM(+Ene!T4+Feb!T4+Mar!T4+Abr!T4+May!T4+Jun!T4+Jul!T4+Ago!T4+Sep!T4+Oct!T4+Nov!T4+Dic!T4)))))))))))))</f>
        <v>1</v>
      </c>
      <c r="U4" s="385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p!U4),IF(Config!$C$6=10,SUM(+Ene!U4+Feb!U4+Mar!U4+Abr!U4+May!U4+Jun!U4+Jul!U4+Ago!U4+Sep!U4+Oct!U4),IF(Config!$C$6=11,SUM(+Ene!U4+Feb!U4+Mar!U4+Abr!U4+May!U4+Jun!U4+Jul!U4+Ago!U4+Sep!U4+Oct!U4+Nov!U4),IF(Config!$C$6=12,SUM(+Ene!U4+Feb!U4+Mar!U4+Abr!U4+May!U4+Jun!U4+Jul!U4+Ago!U4+Sep!U4+Oct!U4+Nov!U4+Dic!U4)))))))))))))</f>
        <v>0</v>
      </c>
      <c r="V4" s="385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p!V4),IF(Config!$C$6=10,SUM(+Ene!V4+Feb!V4+Mar!V4+Abr!V4+May!V4+Jun!V4+Jul!V4+Ago!V4+Sep!V4+Oct!V4),IF(Config!$C$6=11,SUM(+Ene!V4+Feb!V4+Mar!V4+Abr!V4+May!V4+Jun!V4+Jul!V4+Ago!V4+Sep!V4+Oct!V4+Nov!V4),IF(Config!$C$6=12,SUM(+Ene!V4+Feb!V4+Mar!V4+Abr!V4+May!V4+Jun!V4+Jul!V4+Ago!V4+Sep!V4+Oct!V4+Nov!V4+Dic!V4)))))))))))))</f>
        <v>0</v>
      </c>
      <c r="W4" s="385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p!W4),IF(Config!$C$6=10,SUM(+Ene!W4+Feb!W4+Mar!W4+Abr!W4+May!W4+Jun!W4+Jul!W4+Ago!W4+Sep!W4+Oct!W4),IF(Config!$C$6=11,SUM(+Ene!W4+Feb!W4+Mar!W4+Abr!W4+May!W4+Jun!W4+Jul!W4+Ago!W4+Sep!W4+Oct!W4+Nov!W4),IF(Config!$C$6=12,SUM(+Ene!W4+Feb!W4+Mar!W4+Abr!W4+May!W4+Jun!W4+Jul!W4+Ago!W4+Sep!W4+Oct!W4+Nov!W4+Dic!W4)))))))))))))</f>
        <v>1</v>
      </c>
      <c r="X4" s="385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p!X4),IF(Config!$C$6=10,SUM(+Ene!X4+Feb!X4+Mar!X4+Abr!X4+May!X4+Jun!X4+Jul!X4+Ago!X4+Sep!X4+Oct!X4),IF(Config!$C$6=11,SUM(+Ene!X4+Feb!X4+Mar!X4+Abr!X4+May!X4+Jun!X4+Jul!X4+Ago!X4+Sep!X4+Oct!X4+Nov!X4),IF(Config!$C$6=12,SUM(+Ene!X4+Feb!X4+Mar!X4+Abr!X4+May!X4+Jun!X4+Jul!X4+Ago!X4+Sep!X4+Oct!X4+Nov!X4+Dic!X4)))))))))))))</f>
        <v>4</v>
      </c>
      <c r="Y4" s="385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p!Y4),IF(Config!$C$6=10,SUM(+Ene!Y4+Feb!Y4+Mar!Y4+Abr!Y4+May!Y4+Jun!Y4+Jul!Y4+Ago!Y4+Sep!Y4+Oct!Y4),IF(Config!$C$6=11,SUM(+Ene!Y4+Feb!Y4+Mar!Y4+Abr!Y4+May!Y4+Jun!Y4+Jul!Y4+Ago!Y4+Sep!Y4+Oct!Y4+Nov!Y4),IF(Config!$C$6=12,SUM(+Ene!Y4+Feb!Y4+Mar!Y4+Abr!Y4+May!Y4+Jun!Y4+Jul!Y4+Ago!Y4+Sep!Y4+Oct!Y4+Nov!Y4+Dic!Y4)))))))))))))</f>
        <v>14</v>
      </c>
      <c r="Z4" s="385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p!Z4),IF(Config!$C$6=10,SUM(+Ene!Z4+Feb!Z4+Mar!Z4+Abr!Z4+May!Z4+Jun!Z4+Jul!Z4+Ago!Z4+Sep!Z4+Oct!Z4),IF(Config!$C$6=11,SUM(+Ene!Z4+Feb!Z4+Mar!Z4+Abr!Z4+May!Z4+Jun!Z4+Jul!Z4+Ago!Z4+Sep!Z4+Oct!Z4+Nov!Z4),IF(Config!$C$6=12,SUM(+Ene!Z4+Feb!Z4+Mar!Z4+Abr!Z4+May!Z4+Jun!Z4+Jul!Z4+Ago!Z4+Sep!Z4+Oct!Z4+Nov!Z4+Dic!Z4)))))))))))))</f>
        <v>3</v>
      </c>
      <c r="AA4" s="385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p!AA4),IF(Config!$C$6=10,SUM(+Ene!AA4+Feb!AA4+Mar!AA4+Abr!AA4+May!AA4+Jun!AA4+Jul!AA4+Ago!AA4+Sep!AA4+Oct!AA4),IF(Config!$C$6=11,SUM(+Ene!AA4+Feb!AA4+Mar!AA4+Abr!AA4+May!AA4+Jun!AA4+Jul!AA4+Ago!AA4+Sep!AA4+Oct!AA4+Nov!AA4),IF(Config!$C$6=12,SUM(+Ene!AA4+Feb!AA4+Mar!AA4+Abr!AA4+May!AA4+Jun!AA4+Jul!AA4+Ago!AA4+Sep!AA4+Oct!AA4+Nov!AA4+Dic!AA4)))))))))))))</f>
        <v>1</v>
      </c>
      <c r="AB4" s="385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p!AB4),IF(Config!$C$6=10,SUM(+Ene!AB4+Feb!AB4+Mar!AB4+Abr!AB4+May!AB4+Jun!AB4+Jul!AB4+Ago!AB4+Sep!AB4+Oct!AB4),IF(Config!$C$6=11,SUM(+Ene!AB4+Feb!AB4+Mar!AB4+Abr!AB4+May!AB4+Jun!AB4+Jul!AB4+Ago!AB4+Sep!AB4+Oct!AB4+Nov!AB4),IF(Config!$C$6=12,SUM(+Ene!AB4+Feb!AB4+Mar!AB4+Abr!AB4+May!AB4+Jun!AB4+Jul!AB4+Ago!AB4+Sep!AB4+Oct!AB4+Nov!AB4+Dic!AB4)))))))))))))</f>
        <v>2</v>
      </c>
      <c r="AC4" s="385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p!AC4),IF(Config!$C$6=10,SUM(+Ene!AC4+Feb!AC4+Mar!AC4+Abr!AC4+May!AC4+Jun!AC4+Jul!AC4+Ago!AC4+Sep!AC4+Oct!AC4),IF(Config!$C$6=11,SUM(+Ene!AC4+Feb!AC4+Mar!AC4+Abr!AC4+May!AC4+Jun!AC4+Jul!AC4+Ago!AC4+Sep!AC4+Oct!AC4+Nov!AC4),IF(Config!$C$6=12,SUM(+Ene!AC4+Feb!AC4+Mar!AC4+Abr!AC4+May!AC4+Jun!AC4+Jul!AC4+Ago!AC4+Sep!AC4+Oct!AC4+Nov!AC4+Dic!AC4)))))))))))))</f>
        <v>1</v>
      </c>
      <c r="AD4" s="385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p!AD4),IF(Config!$C$6=10,SUM(+Ene!AD4+Feb!AD4+Mar!AD4+Abr!AD4+May!AD4+Jun!AD4+Jul!AD4+Ago!AD4+Sep!AD4+Oct!AD4),IF(Config!$C$6=11,SUM(+Ene!AD4+Feb!AD4+Mar!AD4+Abr!AD4+May!AD4+Jun!AD4+Jul!AD4+Ago!AD4+Sep!AD4+Oct!AD4+Nov!AD4),IF(Config!$C$6=12,SUM(+Ene!AD4+Feb!AD4+Mar!AD4+Abr!AD4+May!AD4+Jun!AD4+Jul!AD4+Ago!AD4+Sep!AD4+Oct!AD4+Nov!AD4+Dic!AD4)))))))))))))</f>
        <v>4</v>
      </c>
      <c r="AE4" s="385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p!AE4),IF(Config!$C$6=10,SUM(+Ene!AE4+Feb!AE4+Mar!AE4+Abr!AE4+May!AE4+Jun!AE4+Jul!AE4+Ago!AE4+Sep!AE4+Oct!AE4),IF(Config!$C$6=11,SUM(+Ene!AE4+Feb!AE4+Mar!AE4+Abr!AE4+May!AE4+Jun!AE4+Jul!AE4+Ago!AE4+Sep!AE4+Oct!AE4+Nov!AE4),IF(Config!$C$6=12,SUM(+Ene!AE4+Feb!AE4+Mar!AE4+Abr!AE4+May!AE4+Jun!AE4+Jul!AE4+Ago!AE4+Sep!AE4+Oct!AE4+Nov!AE4+Dic!AE4)))))))))))))</f>
        <v>1</v>
      </c>
      <c r="AF4" s="385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p!AF4),IF(Config!$C$6=10,SUM(+Ene!AF4+Feb!AF4+Mar!AF4+Abr!AF4+May!AF4+Jun!AF4+Jul!AF4+Ago!AF4+Sep!AF4+Oct!AF4),IF(Config!$C$6=11,SUM(+Ene!AF4+Feb!AF4+Mar!AF4+Abr!AF4+May!AF4+Jun!AF4+Jul!AF4+Ago!AF4+Sep!AF4+Oct!AF4+Nov!AF4),IF(Config!$C$6=12,SUM(+Ene!AF4+Feb!AF4+Mar!AF4+Abr!AF4+May!AF4+Jun!AF4+Jul!AF4+Ago!AF4+Sep!AF4+Oct!AF4+Nov!AF4+Dic!AF4)))))))))))))</f>
        <v>2</v>
      </c>
      <c r="AG4" s="385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p!AG4),IF(Config!$C$6=10,SUM(+Ene!AG4+Feb!AG4+Mar!AG4+Abr!AG4+May!AG4+Jun!AG4+Jul!AG4+Ago!AG4+Sep!AG4+Oct!AG4),IF(Config!$C$6=11,SUM(+Ene!AG4+Feb!AG4+Mar!AG4+Abr!AG4+May!AG4+Jun!AG4+Jul!AG4+Ago!AG4+Sep!AG4+Oct!AG4+Nov!AG4),IF(Config!$C$6=12,SUM(+Ene!AG4+Feb!AG4+Mar!AG4+Abr!AG4+May!AG4+Jun!AG4+Jul!AG4+Ago!AG4+Sep!AG4+Oct!AG4+Nov!AG4+Dic!AG4)))))))))))))</f>
        <v>0</v>
      </c>
      <c r="AH4" s="385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p!AH4),IF(Config!$C$6=10,SUM(+Ene!AH4+Feb!AH4+Mar!AH4+Abr!AH4+May!AH4+Jun!AH4+Jul!AH4+Ago!AH4+Sep!AH4+Oct!AH4),IF(Config!$C$6=11,SUM(+Ene!AH4+Feb!AH4+Mar!AH4+Abr!AH4+May!AH4+Jun!AH4+Jul!AH4+Ago!AH4+Sep!AH4+Oct!AH4+Nov!AH4),IF(Config!$C$6=12,SUM(+Ene!AH4+Feb!AH4+Mar!AH4+Abr!AH4+May!AH4+Jun!AH4+Jul!AH4+Ago!AH4+Sep!AH4+Oct!AH4+Nov!AH4+Dic!AH4)))))))))))))</f>
        <v>0</v>
      </c>
      <c r="AI4" s="385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p!AI4),IF(Config!$C$6=10,SUM(+Ene!AI4+Feb!AI4+Mar!AI4+Abr!AI4+May!AI4+Jun!AI4+Jul!AI4+Ago!AI4+Sep!AI4+Oct!AI4),IF(Config!$C$6=11,SUM(+Ene!AI4+Feb!AI4+Mar!AI4+Abr!AI4+May!AI4+Jun!AI4+Jul!AI4+Ago!AI4+Sep!AI4+Oct!AI4+Nov!AI4),IF(Config!$C$6=12,SUM(+Ene!AI4+Feb!AI4+Mar!AI4+Abr!AI4+May!AI4+Jun!AI4+Jul!AI4+Ago!AI4+Sep!AI4+Oct!AI4+Nov!AI4+Dic!AI4)))))))))))))</f>
        <v>0</v>
      </c>
      <c r="AJ4" s="385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p!AJ4),IF(Config!$C$6=10,SUM(+Ene!AJ4+Feb!AJ4+Mar!AJ4+Abr!AJ4+May!AJ4+Jun!AJ4+Jul!AJ4+Ago!AJ4+Sep!AJ4+Oct!AJ4),IF(Config!$C$6=11,SUM(+Ene!AJ4+Feb!AJ4+Mar!AJ4+Abr!AJ4+May!AJ4+Jun!AJ4+Jul!AJ4+Ago!AJ4+Sep!AJ4+Oct!AJ4+Nov!AJ4),IF(Config!$C$6=12,SUM(+Ene!AJ4+Feb!AJ4+Mar!AJ4+Abr!AJ4+May!AJ4+Jun!AJ4+Jul!AJ4+Ago!AJ4+Sep!AJ4+Oct!AJ4+Nov!AJ4+Dic!AJ4)))))))))))))</f>
        <v>4</v>
      </c>
      <c r="AK4" s="385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p!AK4),IF(Config!$C$6=10,SUM(+Ene!AK4+Feb!AK4+Mar!AK4+Abr!AK4+May!AK4+Jun!AK4+Jul!AK4+Ago!AK4+Sep!AK4+Oct!AK4),IF(Config!$C$6=11,SUM(+Ene!AK4+Feb!AK4+Mar!AK4+Abr!AK4+May!AK4+Jun!AK4+Jul!AK4+Ago!AK4+Sep!AK4+Oct!AK4+Nov!AK4),IF(Config!$C$6=12,SUM(+Ene!AK4+Feb!AK4+Mar!AK4+Abr!AK4+May!AK4+Jun!AK4+Jul!AK4+Ago!AK4+Sep!AK4+Oct!AK4+Nov!AK4+Dic!AK4)))))))))))))</f>
        <v>0</v>
      </c>
      <c r="AL4" s="385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p!AL4),IF(Config!$C$6=10,SUM(+Ene!AL4+Feb!AL4+Mar!AL4+Abr!AL4+May!AL4+Jun!AL4+Jul!AL4+Ago!AL4+Sep!AL4+Oct!AL4),IF(Config!$C$6=11,SUM(+Ene!AL4+Feb!AL4+Mar!AL4+Abr!AL4+May!AL4+Jun!AL4+Jul!AL4+Ago!AL4+Sep!AL4+Oct!AL4+Nov!AL4),IF(Config!$C$6=12,SUM(+Ene!AL4+Feb!AL4+Mar!AL4+Abr!AL4+May!AL4+Jun!AL4+Jul!AL4+Ago!AL4+Sep!AL4+Oct!AL4+Nov!AL4+Dic!AL4)))))))))))))</f>
        <v>0</v>
      </c>
      <c r="AM4" s="385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p!AM4),IF(Config!$C$6=10,SUM(+Ene!AM4+Feb!AM4+Mar!AM4+Abr!AM4+May!AM4+Jun!AM4+Jul!AM4+Ago!AM4+Sep!AM4+Oct!AM4),IF(Config!$C$6=11,SUM(+Ene!AM4+Feb!AM4+Mar!AM4+Abr!AM4+May!AM4+Jun!AM4+Jul!AM4+Ago!AM4+Sep!AM4+Oct!AM4+Nov!AM4),IF(Config!$C$6=12,SUM(+Ene!AM4+Feb!AM4+Mar!AM4+Abr!AM4+May!AM4+Jun!AM4+Jul!AM4+Ago!AM4+Sep!AM4+Oct!AM4+Nov!AM4+Dic!AM4)))))))))))))</f>
        <v>2</v>
      </c>
      <c r="AN4" s="385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p!AN4),IF(Config!$C$6=10,SUM(+Ene!AN4+Feb!AN4+Mar!AN4+Abr!AN4+May!AN4+Jun!AN4+Jul!AN4+Ago!AN4+Sep!AN4+Oct!AN4),IF(Config!$C$6=11,SUM(+Ene!AN4+Feb!AN4+Mar!AN4+Abr!AN4+May!AN4+Jun!AN4+Jul!AN4+Ago!AN4+Sep!AN4+Oct!AN4+Nov!AN4),IF(Config!$C$6=12,SUM(+Ene!AN4+Feb!AN4+Mar!AN4+Abr!AN4+May!AN4+Jun!AN4+Jul!AN4+Ago!AN4+Sep!AN4+Oct!AN4+Nov!AN4+Dic!AN4)))))))))))))</f>
        <v>0</v>
      </c>
      <c r="AO4" s="385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p!AO4),IF(Config!$C$6=10,SUM(+Ene!AO4+Feb!AO4+Mar!AO4+Abr!AO4+May!AO4+Jun!AO4+Jul!AO4+Ago!AO4+Sep!AO4+Oct!AO4),IF(Config!$C$6=11,SUM(+Ene!AO4+Feb!AO4+Mar!AO4+Abr!AO4+May!AO4+Jun!AO4+Jul!AO4+Ago!AO4+Sep!AO4+Oct!AO4+Nov!AO4),IF(Config!$C$6=12,SUM(+Ene!AO4+Feb!AO4+Mar!AO4+Abr!AO4+May!AO4+Jun!AO4+Jul!AO4+Ago!AO4+Sep!AO4+Oct!AO4+Nov!AO4+Dic!AO4)))))))))))))</f>
        <v>0</v>
      </c>
      <c r="AP4" s="385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p!AP4),IF(Config!$C$6=10,SUM(+Ene!AP4+Feb!AP4+Mar!AP4+Abr!AP4+May!AP4+Jun!AP4+Jul!AP4+Ago!AP4+Sep!AP4+Oct!AP4),IF(Config!$C$6=11,SUM(+Ene!AP4+Feb!AP4+Mar!AP4+Abr!AP4+May!AP4+Jun!AP4+Jul!AP4+Ago!AP4+Sep!AP4+Oct!AP4+Nov!AP4),IF(Config!$C$6=12,SUM(+Ene!AP4+Feb!AP4+Mar!AP4+Abr!AP4+May!AP4+Jun!AP4+Jul!AP4+Ago!AP4+Sep!AP4+Oct!AP4+Nov!AP4+Dic!AP4)))))))))))))</f>
        <v>0</v>
      </c>
      <c r="AQ4" s="385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p!AQ4),IF(Config!$C$6=10,SUM(+Ene!AQ4+Feb!AQ4+Mar!AQ4+Abr!AQ4+May!AQ4+Jun!AQ4+Jul!AQ4+Ago!AQ4+Sep!AQ4+Oct!AQ4),IF(Config!$C$6=11,SUM(+Ene!AQ4+Feb!AQ4+Mar!AQ4+Abr!AQ4+May!AQ4+Jun!AQ4+Jul!AQ4+Ago!AQ4+Sep!AQ4+Oct!AQ4+Nov!AQ4),IF(Config!$C$6=12,SUM(+Ene!AQ4+Feb!AQ4+Mar!AQ4+Abr!AQ4+May!AQ4+Jun!AQ4+Jul!AQ4+Ago!AQ4+Sep!AQ4+Oct!AQ4+Nov!AQ4+Dic!AQ4)))))))))))))</f>
        <v>4</v>
      </c>
      <c r="AR4" s="385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p!AR4),IF(Config!$C$6=10,SUM(+Ene!AR4+Feb!AR4+Mar!AR4+Abr!AR4+May!AR4+Jun!AR4+Jul!AR4+Ago!AR4+Sep!AR4+Oct!AR4),IF(Config!$C$6=11,SUM(+Ene!AR4+Feb!AR4+Mar!AR4+Abr!AR4+May!AR4+Jun!AR4+Jul!AR4+Ago!AR4+Sep!AR4+Oct!AR4+Nov!AR4),IF(Config!$C$6=12,SUM(+Ene!AR4+Feb!AR4+Mar!AR4+Abr!AR4+May!AR4+Jun!AR4+Jul!AR4+Ago!AR4+Sep!AR4+Oct!AR4+Nov!AR4+Dic!AR4)))))))))))))</f>
        <v>1</v>
      </c>
      <c r="AS4" s="385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p!AS4),IF(Config!$C$6=10,SUM(+Ene!AS4+Feb!AS4+Mar!AS4+Abr!AS4+May!AS4+Jun!AS4+Jul!AS4+Ago!AS4+Sep!AS4+Oct!AS4),IF(Config!$C$6=11,SUM(+Ene!AS4+Feb!AS4+Mar!AS4+Abr!AS4+May!AS4+Jun!AS4+Jul!AS4+Ago!AS4+Sep!AS4+Oct!AS4+Nov!AS4),IF(Config!$C$6=12,SUM(+Ene!AS4+Feb!AS4+Mar!AS4+Abr!AS4+May!AS4+Jun!AS4+Jul!AS4+Ago!AS4+Sep!AS4+Oct!AS4+Nov!AS4+Dic!AS4)))))))))))))</f>
        <v>0</v>
      </c>
      <c r="AT4" s="385">
        <f>IF(Config!$C$6=1,SUM(+Ene!AT4),IF(Config!$C$6=2,SUM(+Ene!AT4+Feb!AT4),IF(Config!$C$6=3,SUM(+Ene!AT4+Feb!AT4+Mar!AT4),IF(Config!$C$6=4,SUM(+Ene!AT4+Feb!AT4+Mar!AT4+Abr!AT4),IF(Config!$C$6=5,SUM(Ene!AT4+Feb!AT4+Mar!AT4+Abr!AT4+May!AT4),IF(Config!$C$6=6,SUM(+Ene!AT4+Feb!AT4+Mar!AT4+Abr!AT4+May!AT4+Jun!AT4),IF(Config!$C$6=7,SUM(Ene!AT4+Feb!AT4+Mar!AT4+Abr!AT4+May!AT4+Jun!AT4+Jul!AT4),IF(Config!$C$6=8,SUM(+Ene!AT4+Feb!AT4+Mar!AT4+Abr!AT4+May!AT4+Jun!AT4+Jul!AT4+Ago!AT4),IF(Config!$C$6=9,SUM(+Ene!AT4+Feb!AT4+Mar!AT4+Abr!AT4+May!AT4+Jun!AT4+Jul!AT4+Ago!AT4+Sep!AT4),IF(Config!$C$6=10,SUM(+Ene!AT4+Feb!AT4+Mar!AT4+Abr!AT4+May!AT4+Jun!AT4+Jul!AT4+Ago!AT4+Sep!AT4+Oct!AT4),IF(Config!$C$6=11,SUM(+Ene!AT4+Feb!AT4+Mar!AT4+Abr!AT4+May!AT4+Jun!AT4+Jul!AT4+Ago!AT4+Sep!AT4+Oct!AT4+Nov!AT4),IF(Config!$C$6=12,SUM(+Ene!AT4+Feb!AT4+Mar!AT4+Abr!AT4+May!AT4+Jun!AT4+Jul!AT4+Ago!AT4+Sep!AT4+Oct!AT4+Nov!AT4+Dic!AT4)))))))))))))</f>
        <v>5</v>
      </c>
      <c r="AV4" s="308">
        <f t="shared" ref="AV4:AV26" si="0">SUM(D4)</f>
        <v>13</v>
      </c>
      <c r="AW4" s="308">
        <f t="shared" ref="AW4" si="1">+SUM(G4:P4)</f>
        <v>47</v>
      </c>
      <c r="AX4" s="308">
        <f t="shared" ref="AX4" si="2">+SUM(Q4:S4)</f>
        <v>2</v>
      </c>
      <c r="AY4" s="308">
        <f t="shared" ref="AY4" si="3">+SUM(T4:W4)</f>
        <v>2</v>
      </c>
      <c r="AZ4" s="308">
        <f t="shared" ref="AZ4" si="4">+SUM(X4:AC4)</f>
        <v>25</v>
      </c>
      <c r="BA4" s="308">
        <f>+SUM(AD4:AI4)</f>
        <v>7</v>
      </c>
      <c r="BB4" s="308">
        <f t="shared" ref="BB4" si="5">+SUM(AJ4:AL4)</f>
        <v>4</v>
      </c>
      <c r="BC4" s="308">
        <f t="shared" ref="BC4" si="6">+SUM(AM4:AP4)</f>
        <v>2</v>
      </c>
      <c r="BD4" s="308">
        <f>+SUM(AQ4:AT4)</f>
        <v>10</v>
      </c>
      <c r="BE4" s="45">
        <f>SUM(D4:AT4)</f>
        <v>112</v>
      </c>
    </row>
    <row r="5" spans="1:57" x14ac:dyDescent="0.25">
      <c r="A5" s="339">
        <f>METAS!A5</f>
        <v>2</v>
      </c>
      <c r="B5" s="306" t="str">
        <f>METAS!B5</f>
        <v>PORCENTAJE DE RECIEN NACIDOS CON PREMATURIDAD</v>
      </c>
      <c r="C5" s="381" t="str">
        <f>METAS!D5</f>
        <v>DIT</v>
      </c>
      <c r="D5" s="385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p!D5),IF(Config!$C$6=10,SUM(+Ene!D5+Feb!D5+Mar!D5+Abr!D5+May!D5+Jun!D5+Jul!D5+Ago!D5+Sep!D5+Oct!D5),IF(Config!$C$6=11,SUM(+Ene!D5+Feb!D5+Mar!D5+Abr!D5+May!D5+Jun!D5+Jul!D5+Ago!D5+Sep!D5+Oct!D5+Nov!D5),IF(Config!$C$6=12,SUM(+Ene!D5+Feb!D5+Mar!D5+Abr!D5+May!D5+Jun!D5+Jul!D5+Ago!D5+Sep!D5+Oct!D5+Nov!D5+Dic!D5)))))))))))))</f>
        <v>10</v>
      </c>
      <c r="E5" s="385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p!E5),IF(Config!$C$6=10,SUM(+Ene!E5+Feb!E5+Mar!E5+Abr!E5+May!E5+Jun!E5+Jul!E5+Ago!E5+Sep!E5+Oct!E5),IF(Config!$C$6=11,SUM(+Ene!E5+Feb!E5+Mar!E5+Abr!E5+May!E5+Jun!E5+Jul!E5+Ago!E5+Sep!E5+Oct!E5+Nov!E5),IF(Config!$C$6=12,SUM(+Ene!E5+Feb!E5+Mar!E5+Abr!E5+May!E5+Jun!E5+Jul!E5+Ago!E5+Sep!E5+Oct!E5+Nov!E5+Dic!E5)))))))))))))</f>
        <v>0</v>
      </c>
      <c r="F5" s="385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p!F5),IF(Config!$C$6=10,SUM(+Ene!F5+Feb!F5+Mar!F5+Abr!F5+May!F5+Jun!F5+Jul!F5+Ago!F5+Sep!F5+Oct!F5),IF(Config!$C$6=11,SUM(+Ene!F5+Feb!F5+Mar!F5+Abr!F5+May!F5+Jun!F5+Jul!F5+Ago!F5+Sep!F5+Oct!F5+Nov!F5),IF(Config!$C$6=12,SUM(+Ene!F5+Feb!F5+Mar!F5+Abr!F5+May!F5+Jun!F5+Jul!F5+Ago!F5+Sep!F5+Oct!F5+Nov!F5+Dic!F5)))))))))))))</f>
        <v>0</v>
      </c>
      <c r="G5" s="385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p!G5),IF(Config!$C$6=10,SUM(+Ene!G5+Feb!G5+Mar!G5+Abr!G5+May!G5+Jun!G5+Jul!G5+Ago!G5+Sep!G5+Oct!G5),IF(Config!$C$6=11,SUM(+Ene!G5+Feb!G5+Mar!G5+Abr!G5+May!G5+Jun!G5+Jul!G5+Ago!G5+Sep!G5+Oct!G5+Nov!G5),IF(Config!$C$6=12,SUM(+Ene!G5+Feb!G5+Mar!G5+Abr!G5+May!G5+Jun!G5+Jul!G5+Ago!G5+Sep!G5+Oct!G5+Nov!G5+Dic!G5)))))))))))))</f>
        <v>35</v>
      </c>
      <c r="H5" s="385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p!H5),IF(Config!$C$6=10,SUM(+Ene!H5+Feb!H5+Mar!H5+Abr!H5+May!H5+Jun!H5+Jul!H5+Ago!H5+Sep!H5+Oct!H5),IF(Config!$C$6=11,SUM(+Ene!H5+Feb!H5+Mar!H5+Abr!H5+May!H5+Jun!H5+Jul!H5+Ago!H5+Sep!H5+Oct!H5+Nov!H5),IF(Config!$C$6=12,SUM(+Ene!H5+Feb!H5+Mar!H5+Abr!H5+May!H5+Jun!H5+Jul!H5+Ago!H5+Sep!H5+Oct!H5+Nov!H5+Dic!H5)))))))))))))</f>
        <v>3</v>
      </c>
      <c r="I5" s="385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p!I5),IF(Config!$C$6=10,SUM(+Ene!I5+Feb!I5+Mar!I5+Abr!I5+May!I5+Jun!I5+Jul!I5+Ago!I5+Sep!I5+Oct!I5),IF(Config!$C$6=11,SUM(+Ene!I5+Feb!I5+Mar!I5+Abr!I5+May!I5+Jun!I5+Jul!I5+Ago!I5+Sep!I5+Oct!I5+Nov!I5),IF(Config!$C$6=12,SUM(+Ene!I5+Feb!I5+Mar!I5+Abr!I5+May!I5+Jun!I5+Jul!I5+Ago!I5+Sep!I5+Oct!I5+Nov!I5+Dic!I5)))))))))))))</f>
        <v>0</v>
      </c>
      <c r="J5" s="385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p!J5),IF(Config!$C$6=10,SUM(+Ene!J5+Feb!J5+Mar!J5+Abr!J5+May!J5+Jun!J5+Jul!J5+Ago!J5+Sep!J5+Oct!J5),IF(Config!$C$6=11,SUM(+Ene!J5+Feb!J5+Mar!J5+Abr!J5+May!J5+Jun!J5+Jul!J5+Ago!J5+Sep!J5+Oct!J5+Nov!J5),IF(Config!$C$6=12,SUM(+Ene!J5+Feb!J5+Mar!J5+Abr!J5+May!J5+Jun!J5+Jul!J5+Ago!J5+Sep!J5+Oct!J5+Nov!J5+Dic!J5)))))))))))))</f>
        <v>3</v>
      </c>
      <c r="K5" s="385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p!K5),IF(Config!$C$6=10,SUM(+Ene!K5+Feb!K5+Mar!K5+Abr!K5+May!K5+Jun!K5+Jul!K5+Ago!K5+Sep!K5+Oct!K5),IF(Config!$C$6=11,SUM(+Ene!K5+Feb!K5+Mar!K5+Abr!K5+May!K5+Jun!K5+Jul!K5+Ago!K5+Sep!K5+Oct!K5+Nov!K5),IF(Config!$C$6=12,SUM(+Ene!K5+Feb!K5+Mar!K5+Abr!K5+May!K5+Jun!K5+Jul!K5+Ago!K5+Sep!K5+Oct!K5+Nov!K5+Dic!K5)))))))))))))</f>
        <v>2</v>
      </c>
      <c r="L5" s="385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p!L5),IF(Config!$C$6=10,SUM(+Ene!L5+Feb!L5+Mar!L5+Abr!L5+May!L5+Jun!L5+Jul!L5+Ago!L5+Sep!L5+Oct!L5),IF(Config!$C$6=11,SUM(+Ene!L5+Feb!L5+Mar!L5+Abr!L5+May!L5+Jun!L5+Jul!L5+Ago!L5+Sep!L5+Oct!L5+Nov!L5),IF(Config!$C$6=12,SUM(+Ene!L5+Feb!L5+Mar!L5+Abr!L5+May!L5+Jun!L5+Jul!L5+Ago!L5+Sep!L5+Oct!L5+Nov!L5+Dic!L5)))))))))))))</f>
        <v>0</v>
      </c>
      <c r="M5" s="385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p!M5),IF(Config!$C$6=10,SUM(+Ene!M5+Feb!M5+Mar!M5+Abr!M5+May!M5+Jun!M5+Jul!M5+Ago!M5+Sep!M5+Oct!M5),IF(Config!$C$6=11,SUM(+Ene!M5+Feb!M5+Mar!M5+Abr!M5+May!M5+Jun!M5+Jul!M5+Ago!M5+Sep!M5+Oct!M5+Nov!M5),IF(Config!$C$6=12,SUM(+Ene!M5+Feb!M5+Mar!M5+Abr!M5+May!M5+Jun!M5+Jul!M5+Ago!M5+Sep!M5+Oct!M5+Nov!M5+Dic!M5)))))))))))))</f>
        <v>1</v>
      </c>
      <c r="N5" s="385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p!N5),IF(Config!$C$6=10,SUM(+Ene!N5+Feb!N5+Mar!N5+Abr!N5+May!N5+Jun!N5+Jul!N5+Ago!N5+Sep!N5+Oct!N5),IF(Config!$C$6=11,SUM(+Ene!N5+Feb!N5+Mar!N5+Abr!N5+May!N5+Jun!N5+Jul!N5+Ago!N5+Sep!N5+Oct!N5+Nov!N5),IF(Config!$C$6=12,SUM(+Ene!N5+Feb!N5+Mar!N5+Abr!N5+May!N5+Jun!N5+Jul!N5+Ago!N5+Sep!N5+Oct!N5+Nov!N5+Dic!N5)))))))))))))</f>
        <v>8</v>
      </c>
      <c r="O5" s="385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p!O5),IF(Config!$C$6=10,SUM(+Ene!O5+Feb!O5+Mar!O5+Abr!O5+May!O5+Jun!O5+Jul!O5+Ago!O5+Sep!O5+Oct!O5),IF(Config!$C$6=11,SUM(+Ene!O5+Feb!O5+Mar!O5+Abr!O5+May!O5+Jun!O5+Jul!O5+Ago!O5+Sep!O5+Oct!O5+Nov!O5),IF(Config!$C$6=12,SUM(+Ene!O5+Feb!O5+Mar!O5+Abr!O5+May!O5+Jun!O5+Jul!O5+Ago!O5+Sep!O5+Oct!O5+Nov!O5+Dic!O5)))))))))))))</f>
        <v>2</v>
      </c>
      <c r="P5" s="385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p!P5),IF(Config!$C$6=10,SUM(+Ene!P5+Feb!P5+Mar!P5+Abr!P5+May!P5+Jun!P5+Jul!P5+Ago!P5+Sep!P5+Oct!P5),IF(Config!$C$6=11,SUM(+Ene!P5+Feb!P5+Mar!P5+Abr!P5+May!P5+Jun!P5+Jul!P5+Ago!P5+Sep!P5+Oct!P5+Nov!P5),IF(Config!$C$6=12,SUM(+Ene!P5+Feb!P5+Mar!P5+Abr!P5+May!P5+Jun!P5+Jul!P5+Ago!P5+Sep!P5+Oct!P5+Nov!P5+Dic!P5)))))))))))))</f>
        <v>7</v>
      </c>
      <c r="Q5" s="385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p!Q5),IF(Config!$C$6=10,SUM(+Ene!Q5+Feb!Q5+Mar!Q5+Abr!Q5+May!Q5+Jun!Q5+Jul!Q5+Ago!Q5+Sep!Q5+Oct!Q5),IF(Config!$C$6=11,SUM(+Ene!Q5+Feb!Q5+Mar!Q5+Abr!Q5+May!Q5+Jun!Q5+Jul!Q5+Ago!Q5+Sep!Q5+Oct!Q5+Nov!Q5),IF(Config!$C$6=12,SUM(+Ene!Q5+Feb!Q5+Mar!Q5+Abr!Q5+May!Q5+Jun!Q5+Jul!Q5+Ago!Q5+Sep!Q5+Oct!Q5+Nov!Q5+Dic!Q5)))))))))))))</f>
        <v>4</v>
      </c>
      <c r="R5" s="385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p!R5),IF(Config!$C$6=10,SUM(+Ene!R5+Feb!R5+Mar!R5+Abr!R5+May!R5+Jun!R5+Jul!R5+Ago!R5+Sep!R5+Oct!R5),IF(Config!$C$6=11,SUM(+Ene!R5+Feb!R5+Mar!R5+Abr!R5+May!R5+Jun!R5+Jul!R5+Ago!R5+Sep!R5+Oct!R5+Nov!R5),IF(Config!$C$6=12,SUM(+Ene!R5+Feb!R5+Mar!R5+Abr!R5+May!R5+Jun!R5+Jul!R5+Ago!R5+Sep!R5+Oct!R5+Nov!R5+Dic!R5)))))))))))))</f>
        <v>0</v>
      </c>
      <c r="S5" s="385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p!S5),IF(Config!$C$6=10,SUM(+Ene!S5+Feb!S5+Mar!S5+Abr!S5+May!S5+Jun!S5+Jul!S5+Ago!S5+Sep!S5+Oct!S5),IF(Config!$C$6=11,SUM(+Ene!S5+Feb!S5+Mar!S5+Abr!S5+May!S5+Jun!S5+Jul!S5+Ago!S5+Sep!S5+Oct!S5+Nov!S5),IF(Config!$C$6=12,SUM(+Ene!S5+Feb!S5+Mar!S5+Abr!S5+May!S5+Jun!S5+Jul!S5+Ago!S5+Sep!S5+Oct!S5+Nov!S5+Dic!S5)))))))))))))</f>
        <v>2</v>
      </c>
      <c r="T5" s="385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p!T5),IF(Config!$C$6=10,SUM(+Ene!T5+Feb!T5+Mar!T5+Abr!T5+May!T5+Jun!T5+Jul!T5+Ago!T5+Sep!T5+Oct!T5),IF(Config!$C$6=11,SUM(+Ene!T5+Feb!T5+Mar!T5+Abr!T5+May!T5+Jun!T5+Jul!T5+Ago!T5+Sep!T5+Oct!T5+Nov!T5),IF(Config!$C$6=12,SUM(+Ene!T5+Feb!T5+Mar!T5+Abr!T5+May!T5+Jun!T5+Jul!T5+Ago!T5+Sep!T5+Oct!T5+Nov!T5+Dic!T5)))))))))))))</f>
        <v>2</v>
      </c>
      <c r="U5" s="385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p!U5),IF(Config!$C$6=10,SUM(+Ene!U5+Feb!U5+Mar!U5+Abr!U5+May!U5+Jun!U5+Jul!U5+Ago!U5+Sep!U5+Oct!U5),IF(Config!$C$6=11,SUM(+Ene!U5+Feb!U5+Mar!U5+Abr!U5+May!U5+Jun!U5+Jul!U5+Ago!U5+Sep!U5+Oct!U5+Nov!U5),IF(Config!$C$6=12,SUM(+Ene!U5+Feb!U5+Mar!U5+Abr!U5+May!U5+Jun!U5+Jul!U5+Ago!U5+Sep!U5+Oct!U5+Nov!U5+Dic!U5)))))))))))))</f>
        <v>0</v>
      </c>
      <c r="V5" s="385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p!V5),IF(Config!$C$6=10,SUM(+Ene!V5+Feb!V5+Mar!V5+Abr!V5+May!V5+Jun!V5+Jul!V5+Ago!V5+Sep!V5+Oct!V5),IF(Config!$C$6=11,SUM(+Ene!V5+Feb!V5+Mar!V5+Abr!V5+May!V5+Jun!V5+Jul!V5+Ago!V5+Sep!V5+Oct!V5+Nov!V5),IF(Config!$C$6=12,SUM(+Ene!V5+Feb!V5+Mar!V5+Abr!V5+May!V5+Jun!V5+Jul!V5+Ago!V5+Sep!V5+Oct!V5+Nov!V5+Dic!V5)))))))))))))</f>
        <v>0</v>
      </c>
      <c r="W5" s="385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p!W5),IF(Config!$C$6=10,SUM(+Ene!W5+Feb!W5+Mar!W5+Abr!W5+May!W5+Jun!W5+Jul!W5+Ago!W5+Sep!W5+Oct!W5),IF(Config!$C$6=11,SUM(+Ene!W5+Feb!W5+Mar!W5+Abr!W5+May!W5+Jun!W5+Jul!W5+Ago!W5+Sep!W5+Oct!W5+Nov!W5),IF(Config!$C$6=12,SUM(+Ene!W5+Feb!W5+Mar!W5+Abr!W5+May!W5+Jun!W5+Jul!W5+Ago!W5+Sep!W5+Oct!W5+Nov!W5+Dic!W5)))))))))))))</f>
        <v>0</v>
      </c>
      <c r="X5" s="385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p!X5),IF(Config!$C$6=10,SUM(+Ene!X5+Feb!X5+Mar!X5+Abr!X5+May!X5+Jun!X5+Jul!X5+Ago!X5+Sep!X5+Oct!X5),IF(Config!$C$6=11,SUM(+Ene!X5+Feb!X5+Mar!X5+Abr!X5+May!X5+Jun!X5+Jul!X5+Ago!X5+Sep!X5+Oct!X5+Nov!X5),IF(Config!$C$6=12,SUM(+Ene!X5+Feb!X5+Mar!X5+Abr!X5+May!X5+Jun!X5+Jul!X5+Ago!X5+Sep!X5+Oct!X5+Nov!X5+Dic!X5)))))))))))))</f>
        <v>5</v>
      </c>
      <c r="Y5" s="385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p!Y5),IF(Config!$C$6=10,SUM(+Ene!Y5+Feb!Y5+Mar!Y5+Abr!Y5+May!Y5+Jun!Y5+Jul!Y5+Ago!Y5+Sep!Y5+Oct!Y5),IF(Config!$C$6=11,SUM(+Ene!Y5+Feb!Y5+Mar!Y5+Abr!Y5+May!Y5+Jun!Y5+Jul!Y5+Ago!Y5+Sep!Y5+Oct!Y5+Nov!Y5),IF(Config!$C$6=12,SUM(+Ene!Y5+Feb!Y5+Mar!Y5+Abr!Y5+May!Y5+Jun!Y5+Jul!Y5+Ago!Y5+Sep!Y5+Oct!Y5+Nov!Y5+Dic!Y5)))))))))))))</f>
        <v>11</v>
      </c>
      <c r="Z5" s="385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p!Z5),IF(Config!$C$6=10,SUM(+Ene!Z5+Feb!Z5+Mar!Z5+Abr!Z5+May!Z5+Jun!Z5+Jul!Z5+Ago!Z5+Sep!Z5+Oct!Z5),IF(Config!$C$6=11,SUM(+Ene!Z5+Feb!Z5+Mar!Z5+Abr!Z5+May!Z5+Jun!Z5+Jul!Z5+Ago!Z5+Sep!Z5+Oct!Z5+Nov!Z5),IF(Config!$C$6=12,SUM(+Ene!Z5+Feb!Z5+Mar!Z5+Abr!Z5+May!Z5+Jun!Z5+Jul!Z5+Ago!Z5+Sep!Z5+Oct!Z5+Nov!Z5+Dic!Z5)))))))))))))</f>
        <v>1</v>
      </c>
      <c r="AA5" s="385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p!AA5),IF(Config!$C$6=10,SUM(+Ene!AA5+Feb!AA5+Mar!AA5+Abr!AA5+May!AA5+Jun!AA5+Jul!AA5+Ago!AA5+Sep!AA5+Oct!AA5),IF(Config!$C$6=11,SUM(+Ene!AA5+Feb!AA5+Mar!AA5+Abr!AA5+May!AA5+Jun!AA5+Jul!AA5+Ago!AA5+Sep!AA5+Oct!AA5+Nov!AA5),IF(Config!$C$6=12,SUM(+Ene!AA5+Feb!AA5+Mar!AA5+Abr!AA5+May!AA5+Jun!AA5+Jul!AA5+Ago!AA5+Sep!AA5+Oct!AA5+Nov!AA5+Dic!AA5)))))))))))))</f>
        <v>1</v>
      </c>
      <c r="AB5" s="385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p!AB5),IF(Config!$C$6=10,SUM(+Ene!AB5+Feb!AB5+Mar!AB5+Abr!AB5+May!AB5+Jun!AB5+Jul!AB5+Ago!AB5+Sep!AB5+Oct!AB5),IF(Config!$C$6=11,SUM(+Ene!AB5+Feb!AB5+Mar!AB5+Abr!AB5+May!AB5+Jun!AB5+Jul!AB5+Ago!AB5+Sep!AB5+Oct!AB5+Nov!AB5),IF(Config!$C$6=12,SUM(+Ene!AB5+Feb!AB5+Mar!AB5+Abr!AB5+May!AB5+Jun!AB5+Jul!AB5+Ago!AB5+Sep!AB5+Oct!AB5+Nov!AB5+Dic!AB5)))))))))))))</f>
        <v>2</v>
      </c>
      <c r="AC5" s="385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p!AC5),IF(Config!$C$6=10,SUM(+Ene!AC5+Feb!AC5+Mar!AC5+Abr!AC5+May!AC5+Jun!AC5+Jul!AC5+Ago!AC5+Sep!AC5+Oct!AC5),IF(Config!$C$6=11,SUM(+Ene!AC5+Feb!AC5+Mar!AC5+Abr!AC5+May!AC5+Jun!AC5+Jul!AC5+Ago!AC5+Sep!AC5+Oct!AC5+Nov!AC5),IF(Config!$C$6=12,SUM(+Ene!AC5+Feb!AC5+Mar!AC5+Abr!AC5+May!AC5+Jun!AC5+Jul!AC5+Ago!AC5+Sep!AC5+Oct!AC5+Nov!AC5+Dic!AC5)))))))))))))</f>
        <v>1</v>
      </c>
      <c r="AD5" s="385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p!AD5),IF(Config!$C$6=10,SUM(+Ene!AD5+Feb!AD5+Mar!AD5+Abr!AD5+May!AD5+Jun!AD5+Jul!AD5+Ago!AD5+Sep!AD5+Oct!AD5),IF(Config!$C$6=11,SUM(+Ene!AD5+Feb!AD5+Mar!AD5+Abr!AD5+May!AD5+Jun!AD5+Jul!AD5+Ago!AD5+Sep!AD5+Oct!AD5+Nov!AD5),IF(Config!$C$6=12,SUM(+Ene!AD5+Feb!AD5+Mar!AD5+Abr!AD5+May!AD5+Jun!AD5+Jul!AD5+Ago!AD5+Sep!AD5+Oct!AD5+Nov!AD5+Dic!AD5)))))))))))))</f>
        <v>4</v>
      </c>
      <c r="AE5" s="385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p!AE5),IF(Config!$C$6=10,SUM(+Ene!AE5+Feb!AE5+Mar!AE5+Abr!AE5+May!AE5+Jun!AE5+Jul!AE5+Ago!AE5+Sep!AE5+Oct!AE5),IF(Config!$C$6=11,SUM(+Ene!AE5+Feb!AE5+Mar!AE5+Abr!AE5+May!AE5+Jun!AE5+Jul!AE5+Ago!AE5+Sep!AE5+Oct!AE5+Nov!AE5),IF(Config!$C$6=12,SUM(+Ene!AE5+Feb!AE5+Mar!AE5+Abr!AE5+May!AE5+Jun!AE5+Jul!AE5+Ago!AE5+Sep!AE5+Oct!AE5+Nov!AE5+Dic!AE5)))))))))))))</f>
        <v>1</v>
      </c>
      <c r="AF5" s="385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p!AF5),IF(Config!$C$6=10,SUM(+Ene!AF5+Feb!AF5+Mar!AF5+Abr!AF5+May!AF5+Jun!AF5+Jul!AF5+Ago!AF5+Sep!AF5+Oct!AF5),IF(Config!$C$6=11,SUM(+Ene!AF5+Feb!AF5+Mar!AF5+Abr!AF5+May!AF5+Jun!AF5+Jul!AF5+Ago!AF5+Sep!AF5+Oct!AF5+Nov!AF5),IF(Config!$C$6=12,SUM(+Ene!AF5+Feb!AF5+Mar!AF5+Abr!AF5+May!AF5+Jun!AF5+Jul!AF5+Ago!AF5+Sep!AF5+Oct!AF5+Nov!AF5+Dic!AF5)))))))))))))</f>
        <v>2</v>
      </c>
      <c r="AG5" s="385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p!AG5),IF(Config!$C$6=10,SUM(+Ene!AG5+Feb!AG5+Mar!AG5+Abr!AG5+May!AG5+Jun!AG5+Jul!AG5+Ago!AG5+Sep!AG5+Oct!AG5),IF(Config!$C$6=11,SUM(+Ene!AG5+Feb!AG5+Mar!AG5+Abr!AG5+May!AG5+Jun!AG5+Jul!AG5+Ago!AG5+Sep!AG5+Oct!AG5+Nov!AG5),IF(Config!$C$6=12,SUM(+Ene!AG5+Feb!AG5+Mar!AG5+Abr!AG5+May!AG5+Jun!AG5+Jul!AG5+Ago!AG5+Sep!AG5+Oct!AG5+Nov!AG5+Dic!AG5)))))))))))))</f>
        <v>2</v>
      </c>
      <c r="AH5" s="385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p!AH5),IF(Config!$C$6=10,SUM(+Ene!AH5+Feb!AH5+Mar!AH5+Abr!AH5+May!AH5+Jun!AH5+Jul!AH5+Ago!AH5+Sep!AH5+Oct!AH5),IF(Config!$C$6=11,SUM(+Ene!AH5+Feb!AH5+Mar!AH5+Abr!AH5+May!AH5+Jun!AH5+Jul!AH5+Ago!AH5+Sep!AH5+Oct!AH5+Nov!AH5),IF(Config!$C$6=12,SUM(+Ene!AH5+Feb!AH5+Mar!AH5+Abr!AH5+May!AH5+Jun!AH5+Jul!AH5+Ago!AH5+Sep!AH5+Oct!AH5+Nov!AH5+Dic!AH5)))))))))))))</f>
        <v>2</v>
      </c>
      <c r="AI5" s="385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p!AI5),IF(Config!$C$6=10,SUM(+Ene!AI5+Feb!AI5+Mar!AI5+Abr!AI5+May!AI5+Jun!AI5+Jul!AI5+Ago!AI5+Sep!AI5+Oct!AI5),IF(Config!$C$6=11,SUM(+Ene!AI5+Feb!AI5+Mar!AI5+Abr!AI5+May!AI5+Jun!AI5+Jul!AI5+Ago!AI5+Sep!AI5+Oct!AI5+Nov!AI5),IF(Config!$C$6=12,SUM(+Ene!AI5+Feb!AI5+Mar!AI5+Abr!AI5+May!AI5+Jun!AI5+Jul!AI5+Ago!AI5+Sep!AI5+Oct!AI5+Nov!AI5+Dic!AI5)))))))))))))</f>
        <v>0</v>
      </c>
      <c r="AJ5" s="385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p!AJ5),IF(Config!$C$6=10,SUM(+Ene!AJ5+Feb!AJ5+Mar!AJ5+Abr!AJ5+May!AJ5+Jun!AJ5+Jul!AJ5+Ago!AJ5+Sep!AJ5+Oct!AJ5),IF(Config!$C$6=11,SUM(+Ene!AJ5+Feb!AJ5+Mar!AJ5+Abr!AJ5+May!AJ5+Jun!AJ5+Jul!AJ5+Ago!AJ5+Sep!AJ5+Oct!AJ5+Nov!AJ5),IF(Config!$C$6=12,SUM(+Ene!AJ5+Feb!AJ5+Mar!AJ5+Abr!AJ5+May!AJ5+Jun!AJ5+Jul!AJ5+Ago!AJ5+Sep!AJ5+Oct!AJ5+Nov!AJ5+Dic!AJ5)))))))))))))</f>
        <v>5</v>
      </c>
      <c r="AK5" s="385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p!AK5),IF(Config!$C$6=10,SUM(+Ene!AK5+Feb!AK5+Mar!AK5+Abr!AK5+May!AK5+Jun!AK5+Jul!AK5+Ago!AK5+Sep!AK5+Oct!AK5),IF(Config!$C$6=11,SUM(+Ene!AK5+Feb!AK5+Mar!AK5+Abr!AK5+May!AK5+Jun!AK5+Jul!AK5+Ago!AK5+Sep!AK5+Oct!AK5+Nov!AK5),IF(Config!$C$6=12,SUM(+Ene!AK5+Feb!AK5+Mar!AK5+Abr!AK5+May!AK5+Jun!AK5+Jul!AK5+Ago!AK5+Sep!AK5+Oct!AK5+Nov!AK5+Dic!AK5)))))))))))))</f>
        <v>0</v>
      </c>
      <c r="AL5" s="385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p!AL5),IF(Config!$C$6=10,SUM(+Ene!AL5+Feb!AL5+Mar!AL5+Abr!AL5+May!AL5+Jun!AL5+Jul!AL5+Ago!AL5+Sep!AL5+Oct!AL5),IF(Config!$C$6=11,SUM(+Ene!AL5+Feb!AL5+Mar!AL5+Abr!AL5+May!AL5+Jun!AL5+Jul!AL5+Ago!AL5+Sep!AL5+Oct!AL5+Nov!AL5),IF(Config!$C$6=12,SUM(+Ene!AL5+Feb!AL5+Mar!AL5+Abr!AL5+May!AL5+Jun!AL5+Jul!AL5+Ago!AL5+Sep!AL5+Oct!AL5+Nov!AL5+Dic!AL5)))))))))))))</f>
        <v>1</v>
      </c>
      <c r="AM5" s="385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p!AM5),IF(Config!$C$6=10,SUM(+Ene!AM5+Feb!AM5+Mar!AM5+Abr!AM5+May!AM5+Jun!AM5+Jul!AM5+Ago!AM5+Sep!AM5+Oct!AM5),IF(Config!$C$6=11,SUM(+Ene!AM5+Feb!AM5+Mar!AM5+Abr!AM5+May!AM5+Jun!AM5+Jul!AM5+Ago!AM5+Sep!AM5+Oct!AM5+Nov!AM5),IF(Config!$C$6=12,SUM(+Ene!AM5+Feb!AM5+Mar!AM5+Abr!AM5+May!AM5+Jun!AM5+Jul!AM5+Ago!AM5+Sep!AM5+Oct!AM5+Nov!AM5+Dic!AM5)))))))))))))</f>
        <v>2</v>
      </c>
      <c r="AN5" s="385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p!AN5),IF(Config!$C$6=10,SUM(+Ene!AN5+Feb!AN5+Mar!AN5+Abr!AN5+May!AN5+Jun!AN5+Jul!AN5+Ago!AN5+Sep!AN5+Oct!AN5),IF(Config!$C$6=11,SUM(+Ene!AN5+Feb!AN5+Mar!AN5+Abr!AN5+May!AN5+Jun!AN5+Jul!AN5+Ago!AN5+Sep!AN5+Oct!AN5+Nov!AN5),IF(Config!$C$6=12,SUM(+Ene!AN5+Feb!AN5+Mar!AN5+Abr!AN5+May!AN5+Jun!AN5+Jul!AN5+Ago!AN5+Sep!AN5+Oct!AN5+Nov!AN5+Dic!AN5)))))))))))))</f>
        <v>0</v>
      </c>
      <c r="AO5" s="385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p!AO5),IF(Config!$C$6=10,SUM(+Ene!AO5+Feb!AO5+Mar!AO5+Abr!AO5+May!AO5+Jun!AO5+Jul!AO5+Ago!AO5+Sep!AO5+Oct!AO5),IF(Config!$C$6=11,SUM(+Ene!AO5+Feb!AO5+Mar!AO5+Abr!AO5+May!AO5+Jun!AO5+Jul!AO5+Ago!AO5+Sep!AO5+Oct!AO5+Nov!AO5),IF(Config!$C$6=12,SUM(+Ene!AO5+Feb!AO5+Mar!AO5+Abr!AO5+May!AO5+Jun!AO5+Jul!AO5+Ago!AO5+Sep!AO5+Oct!AO5+Nov!AO5+Dic!AO5)))))))))))))</f>
        <v>0</v>
      </c>
      <c r="AP5" s="385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p!AP5),IF(Config!$C$6=10,SUM(+Ene!AP5+Feb!AP5+Mar!AP5+Abr!AP5+May!AP5+Jun!AP5+Jul!AP5+Ago!AP5+Sep!AP5+Oct!AP5),IF(Config!$C$6=11,SUM(+Ene!AP5+Feb!AP5+Mar!AP5+Abr!AP5+May!AP5+Jun!AP5+Jul!AP5+Ago!AP5+Sep!AP5+Oct!AP5+Nov!AP5),IF(Config!$C$6=12,SUM(+Ene!AP5+Feb!AP5+Mar!AP5+Abr!AP5+May!AP5+Jun!AP5+Jul!AP5+Ago!AP5+Sep!AP5+Oct!AP5+Nov!AP5+Dic!AP5)))))))))))))</f>
        <v>0</v>
      </c>
      <c r="AQ5" s="385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p!AQ5),IF(Config!$C$6=10,SUM(+Ene!AQ5+Feb!AQ5+Mar!AQ5+Abr!AQ5+May!AQ5+Jun!AQ5+Jul!AQ5+Ago!AQ5+Sep!AQ5+Oct!AQ5),IF(Config!$C$6=11,SUM(+Ene!AQ5+Feb!AQ5+Mar!AQ5+Abr!AQ5+May!AQ5+Jun!AQ5+Jul!AQ5+Ago!AQ5+Sep!AQ5+Oct!AQ5+Nov!AQ5),IF(Config!$C$6=12,SUM(+Ene!AQ5+Feb!AQ5+Mar!AQ5+Abr!AQ5+May!AQ5+Jun!AQ5+Jul!AQ5+Ago!AQ5+Sep!AQ5+Oct!AQ5+Nov!AQ5+Dic!AQ5)))))))))))))</f>
        <v>2</v>
      </c>
      <c r="AR5" s="385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p!AR5),IF(Config!$C$6=10,SUM(+Ene!AR5+Feb!AR5+Mar!AR5+Abr!AR5+May!AR5+Jun!AR5+Jul!AR5+Ago!AR5+Sep!AR5+Oct!AR5),IF(Config!$C$6=11,SUM(+Ene!AR5+Feb!AR5+Mar!AR5+Abr!AR5+May!AR5+Jun!AR5+Jul!AR5+Ago!AR5+Sep!AR5+Oct!AR5+Nov!AR5),IF(Config!$C$6=12,SUM(+Ene!AR5+Feb!AR5+Mar!AR5+Abr!AR5+May!AR5+Jun!AR5+Jul!AR5+Ago!AR5+Sep!AR5+Oct!AR5+Nov!AR5+Dic!AR5)))))))))))))</f>
        <v>1</v>
      </c>
      <c r="AS5" s="385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p!AS5),IF(Config!$C$6=10,SUM(+Ene!AS5+Feb!AS5+Mar!AS5+Abr!AS5+May!AS5+Jun!AS5+Jul!AS5+Ago!AS5+Sep!AS5+Oct!AS5),IF(Config!$C$6=11,SUM(+Ene!AS5+Feb!AS5+Mar!AS5+Abr!AS5+May!AS5+Jun!AS5+Jul!AS5+Ago!AS5+Sep!AS5+Oct!AS5+Nov!AS5),IF(Config!$C$6=12,SUM(+Ene!AS5+Feb!AS5+Mar!AS5+Abr!AS5+May!AS5+Jun!AS5+Jul!AS5+Ago!AS5+Sep!AS5+Oct!AS5+Nov!AS5+Dic!AS5)))))))))))))</f>
        <v>1</v>
      </c>
      <c r="AT5" s="385">
        <f>IF(Config!$C$6=1,SUM(+Ene!AT5),IF(Config!$C$6=2,SUM(+Ene!AT5+Feb!AT5),IF(Config!$C$6=3,SUM(+Ene!AT5+Feb!AT5+Mar!AT5),IF(Config!$C$6=4,SUM(+Ene!AT5+Feb!AT5+Mar!AT5+Abr!AT5),IF(Config!$C$6=5,SUM(Ene!AT5+Feb!AT5+Mar!AT5+Abr!AT5+May!AT5),IF(Config!$C$6=6,SUM(+Ene!AT5+Feb!AT5+Mar!AT5+Abr!AT5+May!AT5+Jun!AT5),IF(Config!$C$6=7,SUM(Ene!AT5+Feb!AT5+Mar!AT5+Abr!AT5+May!AT5+Jun!AT5+Jul!AT5),IF(Config!$C$6=8,SUM(+Ene!AT5+Feb!AT5+Mar!AT5+Abr!AT5+May!AT5+Jun!AT5+Jul!AT5+Ago!AT5),IF(Config!$C$6=9,SUM(+Ene!AT5+Feb!AT5+Mar!AT5+Abr!AT5+May!AT5+Jun!AT5+Jul!AT5+Ago!AT5+Sep!AT5),IF(Config!$C$6=10,SUM(+Ene!AT5+Feb!AT5+Mar!AT5+Abr!AT5+May!AT5+Jun!AT5+Jul!AT5+Ago!AT5+Sep!AT5+Oct!AT5),IF(Config!$C$6=11,SUM(+Ene!AT5+Feb!AT5+Mar!AT5+Abr!AT5+May!AT5+Jun!AT5+Jul!AT5+Ago!AT5+Sep!AT5+Oct!AT5+Nov!AT5),IF(Config!$C$6=12,SUM(+Ene!AT5+Feb!AT5+Mar!AT5+Abr!AT5+May!AT5+Jun!AT5+Jul!AT5+Ago!AT5+Sep!AT5+Oct!AT5+Nov!AT5+Dic!AT5)))))))))))))</f>
        <v>4</v>
      </c>
      <c r="AV5" s="308">
        <f t="shared" ref="AV5:AV25" si="7">SUM(D5)</f>
        <v>10</v>
      </c>
      <c r="AW5" s="308">
        <f t="shared" ref="AW5:AW25" si="8">+SUM(G5:P5)</f>
        <v>61</v>
      </c>
      <c r="AX5" s="308">
        <f t="shared" ref="AX5:AX25" si="9">+SUM(Q5:S5)</f>
        <v>6</v>
      </c>
      <c r="AY5" s="308">
        <f t="shared" ref="AY5:AY25" si="10">+SUM(T5:W5)</f>
        <v>2</v>
      </c>
      <c r="AZ5" s="308">
        <f t="shared" ref="AZ5:AZ25" si="11">+SUM(X5:AC5)</f>
        <v>21</v>
      </c>
      <c r="BA5" s="308">
        <f t="shared" ref="BA5:BA64" si="12">+SUM(AD5:AI5)</f>
        <v>11</v>
      </c>
      <c r="BB5" s="308">
        <f t="shared" ref="BB5:BB25" si="13">+SUM(AJ5:AL5)</f>
        <v>6</v>
      </c>
      <c r="BC5" s="308">
        <f t="shared" ref="BC5:BC25" si="14">+SUM(AM5:AP5)</f>
        <v>2</v>
      </c>
      <c r="BD5" s="308">
        <f t="shared" ref="BD5:BD25" si="15">+SUM(AQ5:AT5)</f>
        <v>8</v>
      </c>
      <c r="BE5" s="45">
        <f t="shared" ref="BE5:BE64" si="16">SUM(D5:AT5)</f>
        <v>127</v>
      </c>
    </row>
    <row r="6" spans="1:57" x14ac:dyDescent="0.25">
      <c r="A6" s="339">
        <f>METAS!A6</f>
        <v>3</v>
      </c>
      <c r="B6" s="306" t="str">
        <f>METAS!B6</f>
        <v>PORCENTAJE RECIÉN NACIDO CON CONTROLES CRED COMPLETO</v>
      </c>
      <c r="C6" s="381" t="str">
        <f>METAS!D6</f>
        <v>DIT</v>
      </c>
      <c r="D6" s="385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p!D6),IF(Config!$C$6=10,SUM(+Ene!D6+Feb!D6+Mar!D6+Abr!D6+May!D6+Jun!D6+Jul!D6+Ago!D6+Sep!D6+Oct!D6),IF(Config!$C$6=11,SUM(+Ene!D6+Feb!D6+Mar!D6+Abr!D6+May!D6+Jun!D6+Jul!D6+Ago!D6+Sep!D6+Oct!D6+Nov!D6),IF(Config!$C$6=12,SUM(+Ene!D6+Feb!D6+Mar!D6+Abr!D6+May!D6+Jun!D6+Jul!D6+Ago!D6+Sep!D6+Oct!D6+Nov!D6+Dic!D6)))))))))))))</f>
        <v>4</v>
      </c>
      <c r="E6" s="385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p!E6),IF(Config!$C$6=10,SUM(+Ene!E6+Feb!E6+Mar!E6+Abr!E6+May!E6+Jun!E6+Jul!E6+Ago!E6+Sep!E6+Oct!E6),IF(Config!$C$6=11,SUM(+Ene!E6+Feb!E6+Mar!E6+Abr!E6+May!E6+Jun!E6+Jul!E6+Ago!E6+Sep!E6+Oct!E6+Nov!E6),IF(Config!$C$6=12,SUM(+Ene!E6+Feb!E6+Mar!E6+Abr!E6+May!E6+Jun!E6+Jul!E6+Ago!E6+Sep!E6+Oct!E6+Nov!E6+Dic!E6)))))))))))))</f>
        <v>0</v>
      </c>
      <c r="F6" s="385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p!F6),IF(Config!$C$6=10,SUM(+Ene!F6+Feb!F6+Mar!F6+Abr!F6+May!F6+Jun!F6+Jul!F6+Ago!F6+Sep!F6+Oct!F6),IF(Config!$C$6=11,SUM(+Ene!F6+Feb!F6+Mar!F6+Abr!F6+May!F6+Jun!F6+Jul!F6+Ago!F6+Sep!F6+Oct!F6+Nov!F6),IF(Config!$C$6=12,SUM(+Ene!F6+Feb!F6+Mar!F6+Abr!F6+May!F6+Jun!F6+Jul!F6+Ago!F6+Sep!F6+Oct!F6+Nov!F6+Dic!F6)))))))))))))</f>
        <v>0</v>
      </c>
      <c r="G6" s="385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p!G6),IF(Config!$C$6=10,SUM(+Ene!G6+Feb!G6+Mar!G6+Abr!G6+May!G6+Jun!G6+Jul!G6+Ago!G6+Sep!G6+Oct!G6),IF(Config!$C$6=11,SUM(+Ene!G6+Feb!G6+Mar!G6+Abr!G6+May!G6+Jun!G6+Jul!G6+Ago!G6+Sep!G6+Oct!G6+Nov!G6),IF(Config!$C$6=12,SUM(+Ene!G6+Feb!G6+Mar!G6+Abr!G6+May!G6+Jun!G6+Jul!G6+Ago!G6+Sep!G6+Oct!G6+Nov!G6+Dic!G6)))))))))))))</f>
        <v>282</v>
      </c>
      <c r="H6" s="385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p!H6),IF(Config!$C$6=10,SUM(+Ene!H6+Feb!H6+Mar!H6+Abr!H6+May!H6+Jun!H6+Jul!H6+Ago!H6+Sep!H6+Oct!H6),IF(Config!$C$6=11,SUM(+Ene!H6+Feb!H6+Mar!H6+Abr!H6+May!H6+Jun!H6+Jul!H6+Ago!H6+Sep!H6+Oct!H6+Nov!H6),IF(Config!$C$6=12,SUM(+Ene!H6+Feb!H6+Mar!H6+Abr!H6+May!H6+Jun!H6+Jul!H6+Ago!H6+Sep!H6+Oct!H6+Nov!H6+Dic!H6)))))))))))))</f>
        <v>19</v>
      </c>
      <c r="I6" s="385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p!I6),IF(Config!$C$6=10,SUM(+Ene!I6+Feb!I6+Mar!I6+Abr!I6+May!I6+Jun!I6+Jul!I6+Ago!I6+Sep!I6+Oct!I6),IF(Config!$C$6=11,SUM(+Ene!I6+Feb!I6+Mar!I6+Abr!I6+May!I6+Jun!I6+Jul!I6+Ago!I6+Sep!I6+Oct!I6+Nov!I6),IF(Config!$C$6=12,SUM(+Ene!I6+Feb!I6+Mar!I6+Abr!I6+May!I6+Jun!I6+Jul!I6+Ago!I6+Sep!I6+Oct!I6+Nov!I6+Dic!I6)))))))))))))</f>
        <v>10</v>
      </c>
      <c r="J6" s="385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p!J6),IF(Config!$C$6=10,SUM(+Ene!J6+Feb!J6+Mar!J6+Abr!J6+May!J6+Jun!J6+Jul!J6+Ago!J6+Sep!J6+Oct!J6),IF(Config!$C$6=11,SUM(+Ene!J6+Feb!J6+Mar!J6+Abr!J6+May!J6+Jun!J6+Jul!J6+Ago!J6+Sep!J6+Oct!J6+Nov!J6),IF(Config!$C$6=12,SUM(+Ene!J6+Feb!J6+Mar!J6+Abr!J6+May!J6+Jun!J6+Jul!J6+Ago!J6+Sep!J6+Oct!J6+Nov!J6+Dic!J6)))))))))))))</f>
        <v>16</v>
      </c>
      <c r="K6" s="385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p!K6),IF(Config!$C$6=10,SUM(+Ene!K6+Feb!K6+Mar!K6+Abr!K6+May!K6+Jun!K6+Jul!K6+Ago!K6+Sep!K6+Oct!K6),IF(Config!$C$6=11,SUM(+Ene!K6+Feb!K6+Mar!K6+Abr!K6+May!K6+Jun!K6+Jul!K6+Ago!K6+Sep!K6+Oct!K6+Nov!K6),IF(Config!$C$6=12,SUM(+Ene!K6+Feb!K6+Mar!K6+Abr!K6+May!K6+Jun!K6+Jul!K6+Ago!K6+Sep!K6+Oct!K6+Nov!K6+Dic!K6)))))))))))))</f>
        <v>46</v>
      </c>
      <c r="L6" s="385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p!L6),IF(Config!$C$6=10,SUM(+Ene!L6+Feb!L6+Mar!L6+Abr!L6+May!L6+Jun!L6+Jul!L6+Ago!L6+Sep!L6+Oct!L6),IF(Config!$C$6=11,SUM(+Ene!L6+Feb!L6+Mar!L6+Abr!L6+May!L6+Jun!L6+Jul!L6+Ago!L6+Sep!L6+Oct!L6+Nov!L6),IF(Config!$C$6=12,SUM(+Ene!L6+Feb!L6+Mar!L6+Abr!L6+May!L6+Jun!L6+Jul!L6+Ago!L6+Sep!L6+Oct!L6+Nov!L6+Dic!L6)))))))))))))</f>
        <v>2</v>
      </c>
      <c r="M6" s="385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p!M6),IF(Config!$C$6=10,SUM(+Ene!M6+Feb!M6+Mar!M6+Abr!M6+May!M6+Jun!M6+Jul!M6+Ago!M6+Sep!M6+Oct!M6),IF(Config!$C$6=11,SUM(+Ene!M6+Feb!M6+Mar!M6+Abr!M6+May!M6+Jun!M6+Jul!M6+Ago!M6+Sep!M6+Oct!M6+Nov!M6),IF(Config!$C$6=12,SUM(+Ene!M6+Feb!M6+Mar!M6+Abr!M6+May!M6+Jun!M6+Jul!M6+Ago!M6+Sep!M6+Oct!M6+Nov!M6+Dic!M6)))))))))))))</f>
        <v>21</v>
      </c>
      <c r="N6" s="385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p!N6),IF(Config!$C$6=10,SUM(+Ene!N6+Feb!N6+Mar!N6+Abr!N6+May!N6+Jun!N6+Jul!N6+Ago!N6+Sep!N6+Oct!N6),IF(Config!$C$6=11,SUM(+Ene!N6+Feb!N6+Mar!N6+Abr!N6+May!N6+Jun!N6+Jul!N6+Ago!N6+Sep!N6+Oct!N6+Nov!N6),IF(Config!$C$6=12,SUM(+Ene!N6+Feb!N6+Mar!N6+Abr!N6+May!N6+Jun!N6+Jul!N6+Ago!N6+Sep!N6+Oct!N6+Nov!N6+Dic!N6)))))))))))))</f>
        <v>12</v>
      </c>
      <c r="O6" s="385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p!O6),IF(Config!$C$6=10,SUM(+Ene!O6+Feb!O6+Mar!O6+Abr!O6+May!O6+Jun!O6+Jul!O6+Ago!O6+Sep!O6+Oct!O6),IF(Config!$C$6=11,SUM(+Ene!O6+Feb!O6+Mar!O6+Abr!O6+May!O6+Jun!O6+Jul!O6+Ago!O6+Sep!O6+Oct!O6+Nov!O6),IF(Config!$C$6=12,SUM(+Ene!O6+Feb!O6+Mar!O6+Abr!O6+May!O6+Jun!O6+Jul!O6+Ago!O6+Sep!O6+Oct!O6+Nov!O6+Dic!O6)))))))))))))</f>
        <v>27</v>
      </c>
      <c r="P6" s="385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p!P6),IF(Config!$C$6=10,SUM(+Ene!P6+Feb!P6+Mar!P6+Abr!P6+May!P6+Jun!P6+Jul!P6+Ago!P6+Sep!P6+Oct!P6),IF(Config!$C$6=11,SUM(+Ene!P6+Feb!P6+Mar!P6+Abr!P6+May!P6+Jun!P6+Jul!P6+Ago!P6+Sep!P6+Oct!P6+Nov!P6),IF(Config!$C$6=12,SUM(+Ene!P6+Feb!P6+Mar!P6+Abr!P6+May!P6+Jun!P6+Jul!P6+Ago!P6+Sep!P6+Oct!P6+Nov!P6+Dic!P6)))))))))))))</f>
        <v>138</v>
      </c>
      <c r="Q6" s="385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p!Q6),IF(Config!$C$6=10,SUM(+Ene!Q6+Feb!Q6+Mar!Q6+Abr!Q6+May!Q6+Jun!Q6+Jul!Q6+Ago!Q6+Sep!Q6+Oct!Q6),IF(Config!$C$6=11,SUM(+Ene!Q6+Feb!Q6+Mar!Q6+Abr!Q6+May!Q6+Jun!Q6+Jul!Q6+Ago!Q6+Sep!Q6+Oct!Q6+Nov!Q6),IF(Config!$C$6=12,SUM(+Ene!Q6+Feb!Q6+Mar!Q6+Abr!Q6+May!Q6+Jun!Q6+Jul!Q6+Ago!Q6+Sep!Q6+Oct!Q6+Nov!Q6+Dic!Q6)))))))))))))</f>
        <v>18</v>
      </c>
      <c r="R6" s="385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p!R6),IF(Config!$C$6=10,SUM(+Ene!R6+Feb!R6+Mar!R6+Abr!R6+May!R6+Jun!R6+Jul!R6+Ago!R6+Sep!R6+Oct!R6),IF(Config!$C$6=11,SUM(+Ene!R6+Feb!R6+Mar!R6+Abr!R6+May!R6+Jun!R6+Jul!R6+Ago!R6+Sep!R6+Oct!R6+Nov!R6),IF(Config!$C$6=12,SUM(+Ene!R6+Feb!R6+Mar!R6+Abr!R6+May!R6+Jun!R6+Jul!R6+Ago!R6+Sep!R6+Oct!R6+Nov!R6+Dic!R6)))))))))))))</f>
        <v>6</v>
      </c>
      <c r="S6" s="385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p!S6),IF(Config!$C$6=10,SUM(+Ene!S6+Feb!S6+Mar!S6+Abr!S6+May!S6+Jun!S6+Jul!S6+Ago!S6+Sep!S6+Oct!S6),IF(Config!$C$6=11,SUM(+Ene!S6+Feb!S6+Mar!S6+Abr!S6+May!S6+Jun!S6+Jul!S6+Ago!S6+Sep!S6+Oct!S6+Nov!S6),IF(Config!$C$6=12,SUM(+Ene!S6+Feb!S6+Mar!S6+Abr!S6+May!S6+Jun!S6+Jul!S6+Ago!S6+Sep!S6+Oct!S6+Nov!S6+Dic!S6)))))))))))))</f>
        <v>22</v>
      </c>
      <c r="T6" s="385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p!T6),IF(Config!$C$6=10,SUM(+Ene!T6+Feb!T6+Mar!T6+Abr!T6+May!T6+Jun!T6+Jul!T6+Ago!T6+Sep!T6+Oct!T6),IF(Config!$C$6=11,SUM(+Ene!T6+Feb!T6+Mar!T6+Abr!T6+May!T6+Jun!T6+Jul!T6+Ago!T6+Sep!T6+Oct!T6+Nov!T6),IF(Config!$C$6=12,SUM(+Ene!T6+Feb!T6+Mar!T6+Abr!T6+May!T6+Jun!T6+Jul!T6+Ago!T6+Sep!T6+Oct!T6+Nov!T6+Dic!T6)))))))))))))</f>
        <v>32</v>
      </c>
      <c r="U6" s="385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p!U6),IF(Config!$C$6=10,SUM(+Ene!U6+Feb!U6+Mar!U6+Abr!U6+May!U6+Jun!U6+Jul!U6+Ago!U6+Sep!U6+Oct!U6),IF(Config!$C$6=11,SUM(+Ene!U6+Feb!U6+Mar!U6+Abr!U6+May!U6+Jun!U6+Jul!U6+Ago!U6+Sep!U6+Oct!U6+Nov!U6),IF(Config!$C$6=12,SUM(+Ene!U6+Feb!U6+Mar!U6+Abr!U6+May!U6+Jun!U6+Jul!U6+Ago!U6+Sep!U6+Oct!U6+Nov!U6+Dic!U6)))))))))))))</f>
        <v>9</v>
      </c>
      <c r="V6" s="385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p!V6),IF(Config!$C$6=10,SUM(+Ene!V6+Feb!V6+Mar!V6+Abr!V6+May!V6+Jun!V6+Jul!V6+Ago!V6+Sep!V6+Oct!V6),IF(Config!$C$6=11,SUM(+Ene!V6+Feb!V6+Mar!V6+Abr!V6+May!V6+Jun!V6+Jul!V6+Ago!V6+Sep!V6+Oct!V6+Nov!V6),IF(Config!$C$6=12,SUM(+Ene!V6+Feb!V6+Mar!V6+Abr!V6+May!V6+Jun!V6+Jul!V6+Ago!V6+Sep!V6+Oct!V6+Nov!V6+Dic!V6)))))))))))))</f>
        <v>12</v>
      </c>
      <c r="W6" s="385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p!W6),IF(Config!$C$6=10,SUM(+Ene!W6+Feb!W6+Mar!W6+Abr!W6+May!W6+Jun!W6+Jul!W6+Ago!W6+Sep!W6+Oct!W6),IF(Config!$C$6=11,SUM(+Ene!W6+Feb!W6+Mar!W6+Abr!W6+May!W6+Jun!W6+Jul!W6+Ago!W6+Sep!W6+Oct!W6+Nov!W6),IF(Config!$C$6=12,SUM(+Ene!W6+Feb!W6+Mar!W6+Abr!W6+May!W6+Jun!W6+Jul!W6+Ago!W6+Sep!W6+Oct!W6+Nov!W6+Dic!W6)))))))))))))</f>
        <v>12</v>
      </c>
      <c r="X6" s="385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p!X6),IF(Config!$C$6=10,SUM(+Ene!X6+Feb!X6+Mar!X6+Abr!X6+May!X6+Jun!X6+Jul!X6+Ago!X6+Sep!X6+Oct!X6),IF(Config!$C$6=11,SUM(+Ene!X6+Feb!X6+Mar!X6+Abr!X6+May!X6+Jun!X6+Jul!X6+Ago!X6+Sep!X6+Oct!X6+Nov!X6),IF(Config!$C$6=12,SUM(+Ene!X6+Feb!X6+Mar!X6+Abr!X6+May!X6+Jun!X6+Jul!X6+Ago!X6+Sep!X6+Oct!X6+Nov!X6+Dic!X6)))))))))))))</f>
        <v>30</v>
      </c>
      <c r="Y6" s="385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p!Y6),IF(Config!$C$6=10,SUM(+Ene!Y6+Feb!Y6+Mar!Y6+Abr!Y6+May!Y6+Jun!Y6+Jul!Y6+Ago!Y6+Sep!Y6+Oct!Y6),IF(Config!$C$6=11,SUM(+Ene!Y6+Feb!Y6+Mar!Y6+Abr!Y6+May!Y6+Jun!Y6+Jul!Y6+Ago!Y6+Sep!Y6+Oct!Y6+Nov!Y6),IF(Config!$C$6=12,SUM(+Ene!Y6+Feb!Y6+Mar!Y6+Abr!Y6+May!Y6+Jun!Y6+Jul!Y6+Ago!Y6+Sep!Y6+Oct!Y6+Nov!Y6+Dic!Y6)))))))))))))</f>
        <v>216</v>
      </c>
      <c r="Z6" s="385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p!Z6),IF(Config!$C$6=10,SUM(+Ene!Z6+Feb!Z6+Mar!Z6+Abr!Z6+May!Z6+Jun!Z6+Jul!Z6+Ago!Z6+Sep!Z6+Oct!Z6),IF(Config!$C$6=11,SUM(+Ene!Z6+Feb!Z6+Mar!Z6+Abr!Z6+May!Z6+Jun!Z6+Jul!Z6+Ago!Z6+Sep!Z6+Oct!Z6+Nov!Z6),IF(Config!$C$6=12,SUM(+Ene!Z6+Feb!Z6+Mar!Z6+Abr!Z6+May!Z6+Jun!Z6+Jul!Z6+Ago!Z6+Sep!Z6+Oct!Z6+Nov!Z6+Dic!Z6)))))))))))))</f>
        <v>19</v>
      </c>
      <c r="AA6" s="385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p!AA6),IF(Config!$C$6=10,SUM(+Ene!AA6+Feb!AA6+Mar!AA6+Abr!AA6+May!AA6+Jun!AA6+Jul!AA6+Ago!AA6+Sep!AA6+Oct!AA6),IF(Config!$C$6=11,SUM(+Ene!AA6+Feb!AA6+Mar!AA6+Abr!AA6+May!AA6+Jun!AA6+Jul!AA6+Ago!AA6+Sep!AA6+Oct!AA6+Nov!AA6),IF(Config!$C$6=12,SUM(+Ene!AA6+Feb!AA6+Mar!AA6+Abr!AA6+May!AA6+Jun!AA6+Jul!AA6+Ago!AA6+Sep!AA6+Oct!AA6+Nov!AA6+Dic!AA6)))))))))))))</f>
        <v>36</v>
      </c>
      <c r="AB6" s="385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p!AB6),IF(Config!$C$6=10,SUM(+Ene!AB6+Feb!AB6+Mar!AB6+Abr!AB6+May!AB6+Jun!AB6+Jul!AB6+Ago!AB6+Sep!AB6+Oct!AB6),IF(Config!$C$6=11,SUM(+Ene!AB6+Feb!AB6+Mar!AB6+Abr!AB6+May!AB6+Jun!AB6+Jul!AB6+Ago!AB6+Sep!AB6+Oct!AB6+Nov!AB6),IF(Config!$C$6=12,SUM(+Ene!AB6+Feb!AB6+Mar!AB6+Abr!AB6+May!AB6+Jun!AB6+Jul!AB6+Ago!AB6+Sep!AB6+Oct!AB6+Nov!AB6+Dic!AB6)))))))))))))</f>
        <v>14</v>
      </c>
      <c r="AC6" s="385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p!AC6),IF(Config!$C$6=10,SUM(+Ene!AC6+Feb!AC6+Mar!AC6+Abr!AC6+May!AC6+Jun!AC6+Jul!AC6+Ago!AC6+Sep!AC6+Oct!AC6),IF(Config!$C$6=11,SUM(+Ene!AC6+Feb!AC6+Mar!AC6+Abr!AC6+May!AC6+Jun!AC6+Jul!AC6+Ago!AC6+Sep!AC6+Oct!AC6+Nov!AC6),IF(Config!$C$6=12,SUM(+Ene!AC6+Feb!AC6+Mar!AC6+Abr!AC6+May!AC6+Jun!AC6+Jul!AC6+Ago!AC6+Sep!AC6+Oct!AC6+Nov!AC6+Dic!AC6)))))))))))))</f>
        <v>20</v>
      </c>
      <c r="AD6" s="385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p!AD6),IF(Config!$C$6=10,SUM(+Ene!AD6+Feb!AD6+Mar!AD6+Abr!AD6+May!AD6+Jun!AD6+Jul!AD6+Ago!AD6+Sep!AD6+Oct!AD6),IF(Config!$C$6=11,SUM(+Ene!AD6+Feb!AD6+Mar!AD6+Abr!AD6+May!AD6+Jun!AD6+Jul!AD6+Ago!AD6+Sep!AD6+Oct!AD6+Nov!AD6),IF(Config!$C$6=12,SUM(+Ene!AD6+Feb!AD6+Mar!AD6+Abr!AD6+May!AD6+Jun!AD6+Jul!AD6+Ago!AD6+Sep!AD6+Oct!AD6+Nov!AD6+Dic!AD6)))))))))))))</f>
        <v>49</v>
      </c>
      <c r="AE6" s="385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p!AE6),IF(Config!$C$6=10,SUM(+Ene!AE6+Feb!AE6+Mar!AE6+Abr!AE6+May!AE6+Jun!AE6+Jul!AE6+Ago!AE6+Sep!AE6+Oct!AE6),IF(Config!$C$6=11,SUM(+Ene!AE6+Feb!AE6+Mar!AE6+Abr!AE6+May!AE6+Jun!AE6+Jul!AE6+Ago!AE6+Sep!AE6+Oct!AE6+Nov!AE6),IF(Config!$C$6=12,SUM(+Ene!AE6+Feb!AE6+Mar!AE6+Abr!AE6+May!AE6+Jun!AE6+Jul!AE6+Ago!AE6+Sep!AE6+Oct!AE6+Nov!AE6+Dic!AE6)))))))))))))</f>
        <v>14</v>
      </c>
      <c r="AF6" s="385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p!AF6),IF(Config!$C$6=10,SUM(+Ene!AF6+Feb!AF6+Mar!AF6+Abr!AF6+May!AF6+Jun!AF6+Jul!AF6+Ago!AF6+Sep!AF6+Oct!AF6),IF(Config!$C$6=11,SUM(+Ene!AF6+Feb!AF6+Mar!AF6+Abr!AF6+May!AF6+Jun!AF6+Jul!AF6+Ago!AF6+Sep!AF6+Oct!AF6+Nov!AF6),IF(Config!$C$6=12,SUM(+Ene!AF6+Feb!AF6+Mar!AF6+Abr!AF6+May!AF6+Jun!AF6+Jul!AF6+Ago!AF6+Sep!AF6+Oct!AF6+Nov!AF6+Dic!AF6)))))))))))))</f>
        <v>19</v>
      </c>
      <c r="AG6" s="385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p!AG6),IF(Config!$C$6=10,SUM(+Ene!AG6+Feb!AG6+Mar!AG6+Abr!AG6+May!AG6+Jun!AG6+Jul!AG6+Ago!AG6+Sep!AG6+Oct!AG6),IF(Config!$C$6=11,SUM(+Ene!AG6+Feb!AG6+Mar!AG6+Abr!AG6+May!AG6+Jun!AG6+Jul!AG6+Ago!AG6+Sep!AG6+Oct!AG6+Nov!AG6),IF(Config!$C$6=12,SUM(+Ene!AG6+Feb!AG6+Mar!AG6+Abr!AG6+May!AG6+Jun!AG6+Jul!AG6+Ago!AG6+Sep!AG6+Oct!AG6+Nov!AG6+Dic!AG6)))))))))))))</f>
        <v>17</v>
      </c>
      <c r="AH6" s="385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p!AH6),IF(Config!$C$6=10,SUM(+Ene!AH6+Feb!AH6+Mar!AH6+Abr!AH6+May!AH6+Jun!AH6+Jul!AH6+Ago!AH6+Sep!AH6+Oct!AH6),IF(Config!$C$6=11,SUM(+Ene!AH6+Feb!AH6+Mar!AH6+Abr!AH6+May!AH6+Jun!AH6+Jul!AH6+Ago!AH6+Sep!AH6+Oct!AH6+Nov!AH6),IF(Config!$C$6=12,SUM(+Ene!AH6+Feb!AH6+Mar!AH6+Abr!AH6+May!AH6+Jun!AH6+Jul!AH6+Ago!AH6+Sep!AH6+Oct!AH6+Nov!AH6+Dic!AH6)))))))))))))</f>
        <v>19</v>
      </c>
      <c r="AI6" s="385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p!AI6),IF(Config!$C$6=10,SUM(+Ene!AI6+Feb!AI6+Mar!AI6+Abr!AI6+May!AI6+Jun!AI6+Jul!AI6+Ago!AI6+Sep!AI6+Oct!AI6),IF(Config!$C$6=11,SUM(+Ene!AI6+Feb!AI6+Mar!AI6+Abr!AI6+May!AI6+Jun!AI6+Jul!AI6+Ago!AI6+Sep!AI6+Oct!AI6+Nov!AI6),IF(Config!$C$6=12,SUM(+Ene!AI6+Feb!AI6+Mar!AI6+Abr!AI6+May!AI6+Jun!AI6+Jul!AI6+Ago!AI6+Sep!AI6+Oct!AI6+Nov!AI6+Dic!AI6)))))))))))))</f>
        <v>1</v>
      </c>
      <c r="AJ6" s="385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p!AJ6),IF(Config!$C$6=10,SUM(+Ene!AJ6+Feb!AJ6+Mar!AJ6+Abr!AJ6+May!AJ6+Jun!AJ6+Jul!AJ6+Ago!AJ6+Sep!AJ6+Oct!AJ6),IF(Config!$C$6=11,SUM(+Ene!AJ6+Feb!AJ6+Mar!AJ6+Abr!AJ6+May!AJ6+Jun!AJ6+Jul!AJ6+Ago!AJ6+Sep!AJ6+Oct!AJ6+Nov!AJ6),IF(Config!$C$6=12,SUM(+Ene!AJ6+Feb!AJ6+Mar!AJ6+Abr!AJ6+May!AJ6+Jun!AJ6+Jul!AJ6+Ago!AJ6+Sep!AJ6+Oct!AJ6+Nov!AJ6+Dic!AJ6)))))))))))))</f>
        <v>62</v>
      </c>
      <c r="AK6" s="385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p!AK6),IF(Config!$C$6=10,SUM(+Ene!AK6+Feb!AK6+Mar!AK6+Abr!AK6+May!AK6+Jun!AK6+Jul!AK6+Ago!AK6+Sep!AK6+Oct!AK6),IF(Config!$C$6=11,SUM(+Ene!AK6+Feb!AK6+Mar!AK6+Abr!AK6+May!AK6+Jun!AK6+Jul!AK6+Ago!AK6+Sep!AK6+Oct!AK6+Nov!AK6),IF(Config!$C$6=12,SUM(+Ene!AK6+Feb!AK6+Mar!AK6+Abr!AK6+May!AK6+Jun!AK6+Jul!AK6+Ago!AK6+Sep!AK6+Oct!AK6+Nov!AK6+Dic!AK6)))))))))))))</f>
        <v>5</v>
      </c>
      <c r="AL6" s="385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p!AL6),IF(Config!$C$6=10,SUM(+Ene!AL6+Feb!AL6+Mar!AL6+Abr!AL6+May!AL6+Jun!AL6+Jul!AL6+Ago!AL6+Sep!AL6+Oct!AL6),IF(Config!$C$6=11,SUM(+Ene!AL6+Feb!AL6+Mar!AL6+Abr!AL6+May!AL6+Jun!AL6+Jul!AL6+Ago!AL6+Sep!AL6+Oct!AL6+Nov!AL6),IF(Config!$C$6=12,SUM(+Ene!AL6+Feb!AL6+Mar!AL6+Abr!AL6+May!AL6+Jun!AL6+Jul!AL6+Ago!AL6+Sep!AL6+Oct!AL6+Nov!AL6+Dic!AL6)))))))))))))</f>
        <v>7</v>
      </c>
      <c r="AM6" s="385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p!AM6),IF(Config!$C$6=10,SUM(+Ene!AM6+Feb!AM6+Mar!AM6+Abr!AM6+May!AM6+Jun!AM6+Jul!AM6+Ago!AM6+Sep!AM6+Oct!AM6),IF(Config!$C$6=11,SUM(+Ene!AM6+Feb!AM6+Mar!AM6+Abr!AM6+May!AM6+Jun!AM6+Jul!AM6+Ago!AM6+Sep!AM6+Oct!AM6+Nov!AM6),IF(Config!$C$6=12,SUM(+Ene!AM6+Feb!AM6+Mar!AM6+Abr!AM6+May!AM6+Jun!AM6+Jul!AM6+Ago!AM6+Sep!AM6+Oct!AM6+Nov!AM6+Dic!AM6)))))))))))))</f>
        <v>38</v>
      </c>
      <c r="AN6" s="385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p!AN6),IF(Config!$C$6=10,SUM(+Ene!AN6+Feb!AN6+Mar!AN6+Abr!AN6+May!AN6+Jun!AN6+Jul!AN6+Ago!AN6+Sep!AN6+Oct!AN6),IF(Config!$C$6=11,SUM(+Ene!AN6+Feb!AN6+Mar!AN6+Abr!AN6+May!AN6+Jun!AN6+Jul!AN6+Ago!AN6+Sep!AN6+Oct!AN6+Nov!AN6),IF(Config!$C$6=12,SUM(+Ene!AN6+Feb!AN6+Mar!AN6+Abr!AN6+May!AN6+Jun!AN6+Jul!AN6+Ago!AN6+Sep!AN6+Oct!AN6+Nov!AN6+Dic!AN6)))))))))))))</f>
        <v>3</v>
      </c>
      <c r="AO6" s="385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p!AO6),IF(Config!$C$6=10,SUM(+Ene!AO6+Feb!AO6+Mar!AO6+Abr!AO6+May!AO6+Jun!AO6+Jul!AO6+Ago!AO6+Sep!AO6+Oct!AO6),IF(Config!$C$6=11,SUM(+Ene!AO6+Feb!AO6+Mar!AO6+Abr!AO6+May!AO6+Jun!AO6+Jul!AO6+Ago!AO6+Sep!AO6+Oct!AO6+Nov!AO6),IF(Config!$C$6=12,SUM(+Ene!AO6+Feb!AO6+Mar!AO6+Abr!AO6+May!AO6+Jun!AO6+Jul!AO6+Ago!AO6+Sep!AO6+Oct!AO6+Nov!AO6+Dic!AO6)))))))))))))</f>
        <v>3</v>
      </c>
      <c r="AP6" s="385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p!AP6),IF(Config!$C$6=10,SUM(+Ene!AP6+Feb!AP6+Mar!AP6+Abr!AP6+May!AP6+Jun!AP6+Jul!AP6+Ago!AP6+Sep!AP6+Oct!AP6),IF(Config!$C$6=11,SUM(+Ene!AP6+Feb!AP6+Mar!AP6+Abr!AP6+May!AP6+Jun!AP6+Jul!AP6+Ago!AP6+Sep!AP6+Oct!AP6+Nov!AP6),IF(Config!$C$6=12,SUM(+Ene!AP6+Feb!AP6+Mar!AP6+Abr!AP6+May!AP6+Jun!AP6+Jul!AP6+Ago!AP6+Sep!AP6+Oct!AP6+Nov!AP6+Dic!AP6)))))))))))))</f>
        <v>3</v>
      </c>
      <c r="AQ6" s="385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p!AQ6),IF(Config!$C$6=10,SUM(+Ene!AQ6+Feb!AQ6+Mar!AQ6+Abr!AQ6+May!AQ6+Jun!AQ6+Jul!AQ6+Ago!AQ6+Sep!AQ6+Oct!AQ6),IF(Config!$C$6=11,SUM(+Ene!AQ6+Feb!AQ6+Mar!AQ6+Abr!AQ6+May!AQ6+Jun!AQ6+Jul!AQ6+Ago!AQ6+Sep!AQ6+Oct!AQ6+Nov!AQ6),IF(Config!$C$6=12,SUM(+Ene!AQ6+Feb!AQ6+Mar!AQ6+Abr!AQ6+May!AQ6+Jun!AQ6+Jul!AQ6+Ago!AQ6+Sep!AQ6+Oct!AQ6+Nov!AQ6+Dic!AQ6)))))))))))))</f>
        <v>61</v>
      </c>
      <c r="AR6" s="385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p!AR6),IF(Config!$C$6=10,SUM(+Ene!AR6+Feb!AR6+Mar!AR6+Abr!AR6+May!AR6+Jun!AR6+Jul!AR6+Ago!AR6+Sep!AR6+Oct!AR6),IF(Config!$C$6=11,SUM(+Ene!AR6+Feb!AR6+Mar!AR6+Abr!AR6+May!AR6+Jun!AR6+Jul!AR6+Ago!AR6+Sep!AR6+Oct!AR6+Nov!AR6),IF(Config!$C$6=12,SUM(+Ene!AR6+Feb!AR6+Mar!AR6+Abr!AR6+May!AR6+Jun!AR6+Jul!AR6+Ago!AR6+Sep!AR6+Oct!AR6+Nov!AR6+Dic!AR6)))))))))))))</f>
        <v>0</v>
      </c>
      <c r="AS6" s="385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p!AS6),IF(Config!$C$6=10,SUM(+Ene!AS6+Feb!AS6+Mar!AS6+Abr!AS6+May!AS6+Jun!AS6+Jul!AS6+Ago!AS6+Sep!AS6+Oct!AS6),IF(Config!$C$6=11,SUM(+Ene!AS6+Feb!AS6+Mar!AS6+Abr!AS6+May!AS6+Jun!AS6+Jul!AS6+Ago!AS6+Sep!AS6+Oct!AS6+Nov!AS6),IF(Config!$C$6=12,SUM(+Ene!AS6+Feb!AS6+Mar!AS6+Abr!AS6+May!AS6+Jun!AS6+Jul!AS6+Ago!AS6+Sep!AS6+Oct!AS6+Nov!AS6+Dic!AS6)))))))))))))</f>
        <v>7</v>
      </c>
      <c r="AT6" s="385">
        <f>IF(Config!$C$6=1,SUM(+Ene!AT6),IF(Config!$C$6=2,SUM(+Ene!AT6+Feb!AT6),IF(Config!$C$6=3,SUM(+Ene!AT6+Feb!AT6+Mar!AT6),IF(Config!$C$6=4,SUM(+Ene!AT6+Feb!AT6+Mar!AT6+Abr!AT6),IF(Config!$C$6=5,SUM(Ene!AT6+Feb!AT6+Mar!AT6+Abr!AT6+May!AT6),IF(Config!$C$6=6,SUM(+Ene!AT6+Feb!AT6+Mar!AT6+Abr!AT6+May!AT6+Jun!AT6),IF(Config!$C$6=7,SUM(Ene!AT6+Feb!AT6+Mar!AT6+Abr!AT6+May!AT6+Jun!AT6+Jul!AT6),IF(Config!$C$6=8,SUM(+Ene!AT6+Feb!AT6+Mar!AT6+Abr!AT6+May!AT6+Jun!AT6+Jul!AT6+Ago!AT6),IF(Config!$C$6=9,SUM(+Ene!AT6+Feb!AT6+Mar!AT6+Abr!AT6+May!AT6+Jun!AT6+Jul!AT6+Ago!AT6+Sep!AT6),IF(Config!$C$6=10,SUM(+Ene!AT6+Feb!AT6+Mar!AT6+Abr!AT6+May!AT6+Jun!AT6+Jul!AT6+Ago!AT6+Sep!AT6+Oct!AT6),IF(Config!$C$6=11,SUM(+Ene!AT6+Feb!AT6+Mar!AT6+Abr!AT6+May!AT6+Jun!AT6+Jul!AT6+Ago!AT6+Sep!AT6+Oct!AT6+Nov!AT6),IF(Config!$C$6=12,SUM(+Ene!AT6+Feb!AT6+Mar!AT6+Abr!AT6+May!AT6+Jun!AT6+Jul!AT6+Ago!AT6+Sep!AT6+Oct!AT6+Nov!AT6+Dic!AT6)))))))))))))</f>
        <v>14</v>
      </c>
      <c r="AV6" s="308">
        <f t="shared" si="7"/>
        <v>4</v>
      </c>
      <c r="AW6" s="308">
        <f t="shared" si="8"/>
        <v>573</v>
      </c>
      <c r="AX6" s="308">
        <f t="shared" si="9"/>
        <v>46</v>
      </c>
      <c r="AY6" s="308">
        <f t="shared" si="10"/>
        <v>65</v>
      </c>
      <c r="AZ6" s="308">
        <f t="shared" si="11"/>
        <v>335</v>
      </c>
      <c r="BA6" s="308">
        <f t="shared" si="12"/>
        <v>119</v>
      </c>
      <c r="BB6" s="308">
        <f t="shared" si="13"/>
        <v>74</v>
      </c>
      <c r="BC6" s="308">
        <f t="shared" si="14"/>
        <v>47</v>
      </c>
      <c r="BD6" s="308">
        <f t="shared" si="15"/>
        <v>82</v>
      </c>
      <c r="BE6" s="45">
        <f t="shared" si="16"/>
        <v>1345</v>
      </c>
    </row>
    <row r="7" spans="1:57" x14ac:dyDescent="0.25">
      <c r="A7" s="339">
        <f>METAS!A7</f>
        <v>4</v>
      </c>
      <c r="B7" s="306" t="str">
        <f>METAS!B7</f>
        <v>PORCENTAJE NIÑO  &lt; 1 AÑO CON CRED COMPLETO</v>
      </c>
      <c r="C7" s="381" t="str">
        <f>METAS!D7</f>
        <v>DIT</v>
      </c>
      <c r="D7" s="385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p!D7),IF(Config!$C$6=10,SUM(+Ene!D7+Feb!D7+Mar!D7+Abr!D7+May!D7+Jun!D7+Jul!D7+Ago!D7+Sep!D7+Oct!D7),IF(Config!$C$6=11,SUM(+Ene!D7+Feb!D7+Mar!D7+Abr!D7+May!D7+Jun!D7+Jul!D7+Ago!D7+Sep!D7+Oct!D7+Nov!D7),IF(Config!$C$6=12,SUM(+Ene!D7+Feb!D7+Mar!D7+Abr!D7+May!D7+Jun!D7+Jul!D7+Ago!D7+Sep!D7+Oct!D7+Nov!D7+Dic!D7)))))))))))))</f>
        <v>0</v>
      </c>
      <c r="E7" s="385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p!E7),IF(Config!$C$6=10,SUM(+Ene!E7+Feb!E7+Mar!E7+Abr!E7+May!E7+Jun!E7+Jul!E7+Ago!E7+Sep!E7+Oct!E7),IF(Config!$C$6=11,SUM(+Ene!E7+Feb!E7+Mar!E7+Abr!E7+May!E7+Jun!E7+Jul!E7+Ago!E7+Sep!E7+Oct!E7+Nov!E7),IF(Config!$C$6=12,SUM(+Ene!E7+Feb!E7+Mar!E7+Abr!E7+May!E7+Jun!E7+Jul!E7+Ago!E7+Sep!E7+Oct!E7+Nov!E7+Dic!E7)))))))))))))</f>
        <v>0</v>
      </c>
      <c r="F7" s="385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p!F7),IF(Config!$C$6=10,SUM(+Ene!F7+Feb!F7+Mar!F7+Abr!F7+May!F7+Jun!F7+Jul!F7+Ago!F7+Sep!F7+Oct!F7),IF(Config!$C$6=11,SUM(+Ene!F7+Feb!F7+Mar!F7+Abr!F7+May!F7+Jun!F7+Jul!F7+Ago!F7+Sep!F7+Oct!F7+Nov!F7),IF(Config!$C$6=12,SUM(+Ene!F7+Feb!F7+Mar!F7+Abr!F7+May!F7+Jun!F7+Jul!F7+Ago!F7+Sep!F7+Oct!F7+Nov!F7+Dic!F7)))))))))))))</f>
        <v>0</v>
      </c>
      <c r="G7" s="385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p!G7),IF(Config!$C$6=10,SUM(+Ene!G7+Feb!G7+Mar!G7+Abr!G7+May!G7+Jun!G7+Jul!G7+Ago!G7+Sep!G7+Oct!G7),IF(Config!$C$6=11,SUM(+Ene!G7+Feb!G7+Mar!G7+Abr!G7+May!G7+Jun!G7+Jul!G7+Ago!G7+Sep!G7+Oct!G7+Nov!G7),IF(Config!$C$6=12,SUM(+Ene!G7+Feb!G7+Mar!G7+Abr!G7+May!G7+Jun!G7+Jul!G7+Ago!G7+Sep!G7+Oct!G7+Nov!G7+Dic!G7)))))))))))))</f>
        <v>246</v>
      </c>
      <c r="H7" s="385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p!H7),IF(Config!$C$6=10,SUM(+Ene!H7+Feb!H7+Mar!H7+Abr!H7+May!H7+Jun!H7+Jul!H7+Ago!H7+Sep!H7+Oct!H7),IF(Config!$C$6=11,SUM(+Ene!H7+Feb!H7+Mar!H7+Abr!H7+May!H7+Jun!H7+Jul!H7+Ago!H7+Sep!H7+Oct!H7+Nov!H7),IF(Config!$C$6=12,SUM(+Ene!H7+Feb!H7+Mar!H7+Abr!H7+May!H7+Jun!H7+Jul!H7+Ago!H7+Sep!H7+Oct!H7+Nov!H7+Dic!H7)))))))))))))</f>
        <v>15</v>
      </c>
      <c r="I7" s="385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p!I7),IF(Config!$C$6=10,SUM(+Ene!I7+Feb!I7+Mar!I7+Abr!I7+May!I7+Jun!I7+Jul!I7+Ago!I7+Sep!I7+Oct!I7),IF(Config!$C$6=11,SUM(+Ene!I7+Feb!I7+Mar!I7+Abr!I7+May!I7+Jun!I7+Jul!I7+Ago!I7+Sep!I7+Oct!I7+Nov!I7),IF(Config!$C$6=12,SUM(+Ene!I7+Feb!I7+Mar!I7+Abr!I7+May!I7+Jun!I7+Jul!I7+Ago!I7+Sep!I7+Oct!I7+Nov!I7+Dic!I7)))))))))))))</f>
        <v>15</v>
      </c>
      <c r="J7" s="385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p!J7),IF(Config!$C$6=10,SUM(+Ene!J7+Feb!J7+Mar!J7+Abr!J7+May!J7+Jun!J7+Jul!J7+Ago!J7+Sep!J7+Oct!J7),IF(Config!$C$6=11,SUM(+Ene!J7+Feb!J7+Mar!J7+Abr!J7+May!J7+Jun!J7+Jul!J7+Ago!J7+Sep!J7+Oct!J7+Nov!J7),IF(Config!$C$6=12,SUM(+Ene!J7+Feb!J7+Mar!J7+Abr!J7+May!J7+Jun!J7+Jul!J7+Ago!J7+Sep!J7+Oct!J7+Nov!J7+Dic!J7)))))))))))))</f>
        <v>20</v>
      </c>
      <c r="K7" s="385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p!K7),IF(Config!$C$6=10,SUM(+Ene!K7+Feb!K7+Mar!K7+Abr!K7+May!K7+Jun!K7+Jul!K7+Ago!K7+Sep!K7+Oct!K7),IF(Config!$C$6=11,SUM(+Ene!K7+Feb!K7+Mar!K7+Abr!K7+May!K7+Jun!K7+Jul!K7+Ago!K7+Sep!K7+Oct!K7+Nov!K7),IF(Config!$C$6=12,SUM(+Ene!K7+Feb!K7+Mar!K7+Abr!K7+May!K7+Jun!K7+Jul!K7+Ago!K7+Sep!K7+Oct!K7+Nov!K7+Dic!K7)))))))))))))</f>
        <v>40</v>
      </c>
      <c r="L7" s="385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p!L7),IF(Config!$C$6=10,SUM(+Ene!L7+Feb!L7+Mar!L7+Abr!L7+May!L7+Jun!L7+Jul!L7+Ago!L7+Sep!L7+Oct!L7),IF(Config!$C$6=11,SUM(+Ene!L7+Feb!L7+Mar!L7+Abr!L7+May!L7+Jun!L7+Jul!L7+Ago!L7+Sep!L7+Oct!L7+Nov!L7),IF(Config!$C$6=12,SUM(+Ene!L7+Feb!L7+Mar!L7+Abr!L7+May!L7+Jun!L7+Jul!L7+Ago!L7+Sep!L7+Oct!L7+Nov!L7+Dic!L7)))))))))))))</f>
        <v>2</v>
      </c>
      <c r="M7" s="385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p!M7),IF(Config!$C$6=10,SUM(+Ene!M7+Feb!M7+Mar!M7+Abr!M7+May!M7+Jun!M7+Jul!M7+Ago!M7+Sep!M7+Oct!M7),IF(Config!$C$6=11,SUM(+Ene!M7+Feb!M7+Mar!M7+Abr!M7+May!M7+Jun!M7+Jul!M7+Ago!M7+Sep!M7+Oct!M7+Nov!M7),IF(Config!$C$6=12,SUM(+Ene!M7+Feb!M7+Mar!M7+Abr!M7+May!M7+Jun!M7+Jul!M7+Ago!M7+Sep!M7+Oct!M7+Nov!M7+Dic!M7)))))))))))))</f>
        <v>22</v>
      </c>
      <c r="N7" s="385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p!N7),IF(Config!$C$6=10,SUM(+Ene!N7+Feb!N7+Mar!N7+Abr!N7+May!N7+Jun!N7+Jul!N7+Ago!N7+Sep!N7+Oct!N7),IF(Config!$C$6=11,SUM(+Ene!N7+Feb!N7+Mar!N7+Abr!N7+May!N7+Jun!N7+Jul!N7+Ago!N7+Sep!N7+Oct!N7+Nov!N7),IF(Config!$C$6=12,SUM(+Ene!N7+Feb!N7+Mar!N7+Abr!N7+May!N7+Jun!N7+Jul!N7+Ago!N7+Sep!N7+Oct!N7+Nov!N7+Dic!N7)))))))))))))</f>
        <v>10</v>
      </c>
      <c r="O7" s="385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p!O7),IF(Config!$C$6=10,SUM(+Ene!O7+Feb!O7+Mar!O7+Abr!O7+May!O7+Jun!O7+Jul!O7+Ago!O7+Sep!O7+Oct!O7),IF(Config!$C$6=11,SUM(+Ene!O7+Feb!O7+Mar!O7+Abr!O7+May!O7+Jun!O7+Jul!O7+Ago!O7+Sep!O7+Oct!O7+Nov!O7),IF(Config!$C$6=12,SUM(+Ene!O7+Feb!O7+Mar!O7+Abr!O7+May!O7+Jun!O7+Jul!O7+Ago!O7+Sep!O7+Oct!O7+Nov!O7+Dic!O7)))))))))))))</f>
        <v>17</v>
      </c>
      <c r="P7" s="385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p!P7),IF(Config!$C$6=10,SUM(+Ene!P7+Feb!P7+Mar!P7+Abr!P7+May!P7+Jun!P7+Jul!P7+Ago!P7+Sep!P7+Oct!P7),IF(Config!$C$6=11,SUM(+Ene!P7+Feb!P7+Mar!P7+Abr!P7+May!P7+Jun!P7+Jul!P7+Ago!P7+Sep!P7+Oct!P7+Nov!P7),IF(Config!$C$6=12,SUM(+Ene!P7+Feb!P7+Mar!P7+Abr!P7+May!P7+Jun!P7+Jul!P7+Ago!P7+Sep!P7+Oct!P7+Nov!P7+Dic!P7)))))))))))))</f>
        <v>105</v>
      </c>
      <c r="Q7" s="385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p!Q7),IF(Config!$C$6=10,SUM(+Ene!Q7+Feb!Q7+Mar!Q7+Abr!Q7+May!Q7+Jun!Q7+Jul!Q7+Ago!Q7+Sep!Q7+Oct!Q7),IF(Config!$C$6=11,SUM(+Ene!Q7+Feb!Q7+Mar!Q7+Abr!Q7+May!Q7+Jun!Q7+Jul!Q7+Ago!Q7+Sep!Q7+Oct!Q7+Nov!Q7),IF(Config!$C$6=12,SUM(+Ene!Q7+Feb!Q7+Mar!Q7+Abr!Q7+May!Q7+Jun!Q7+Jul!Q7+Ago!Q7+Sep!Q7+Oct!Q7+Nov!Q7+Dic!Q7)))))))))))))</f>
        <v>24</v>
      </c>
      <c r="R7" s="385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p!R7),IF(Config!$C$6=10,SUM(+Ene!R7+Feb!R7+Mar!R7+Abr!R7+May!R7+Jun!R7+Jul!R7+Ago!R7+Sep!R7+Oct!R7),IF(Config!$C$6=11,SUM(+Ene!R7+Feb!R7+Mar!R7+Abr!R7+May!R7+Jun!R7+Jul!R7+Ago!R7+Sep!R7+Oct!R7+Nov!R7),IF(Config!$C$6=12,SUM(+Ene!R7+Feb!R7+Mar!R7+Abr!R7+May!R7+Jun!R7+Jul!R7+Ago!R7+Sep!R7+Oct!R7+Nov!R7+Dic!R7)))))))))))))</f>
        <v>14</v>
      </c>
      <c r="S7" s="385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p!S7),IF(Config!$C$6=10,SUM(+Ene!S7+Feb!S7+Mar!S7+Abr!S7+May!S7+Jun!S7+Jul!S7+Ago!S7+Sep!S7+Oct!S7),IF(Config!$C$6=11,SUM(+Ene!S7+Feb!S7+Mar!S7+Abr!S7+May!S7+Jun!S7+Jul!S7+Ago!S7+Sep!S7+Oct!S7+Nov!S7),IF(Config!$C$6=12,SUM(+Ene!S7+Feb!S7+Mar!S7+Abr!S7+May!S7+Jun!S7+Jul!S7+Ago!S7+Sep!S7+Oct!S7+Nov!S7+Dic!S7)))))))))))))</f>
        <v>16</v>
      </c>
      <c r="T7" s="385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p!T7),IF(Config!$C$6=10,SUM(+Ene!T7+Feb!T7+Mar!T7+Abr!T7+May!T7+Jun!T7+Jul!T7+Ago!T7+Sep!T7+Oct!T7),IF(Config!$C$6=11,SUM(+Ene!T7+Feb!T7+Mar!T7+Abr!T7+May!T7+Jun!T7+Jul!T7+Ago!T7+Sep!T7+Oct!T7+Nov!T7),IF(Config!$C$6=12,SUM(+Ene!T7+Feb!T7+Mar!T7+Abr!T7+May!T7+Jun!T7+Jul!T7+Ago!T7+Sep!T7+Oct!T7+Nov!T7+Dic!T7)))))))))))))</f>
        <v>38</v>
      </c>
      <c r="U7" s="385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p!U7),IF(Config!$C$6=10,SUM(+Ene!U7+Feb!U7+Mar!U7+Abr!U7+May!U7+Jun!U7+Jul!U7+Ago!U7+Sep!U7+Oct!U7),IF(Config!$C$6=11,SUM(+Ene!U7+Feb!U7+Mar!U7+Abr!U7+May!U7+Jun!U7+Jul!U7+Ago!U7+Sep!U7+Oct!U7+Nov!U7),IF(Config!$C$6=12,SUM(+Ene!U7+Feb!U7+Mar!U7+Abr!U7+May!U7+Jun!U7+Jul!U7+Ago!U7+Sep!U7+Oct!U7+Nov!U7+Dic!U7)))))))))))))</f>
        <v>8</v>
      </c>
      <c r="V7" s="385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p!V7),IF(Config!$C$6=10,SUM(+Ene!V7+Feb!V7+Mar!V7+Abr!V7+May!V7+Jun!V7+Jul!V7+Ago!V7+Sep!V7+Oct!V7),IF(Config!$C$6=11,SUM(+Ene!V7+Feb!V7+Mar!V7+Abr!V7+May!V7+Jun!V7+Jul!V7+Ago!V7+Sep!V7+Oct!V7+Nov!V7),IF(Config!$C$6=12,SUM(+Ene!V7+Feb!V7+Mar!V7+Abr!V7+May!V7+Jun!V7+Jul!V7+Ago!V7+Sep!V7+Oct!V7+Nov!V7+Dic!V7)))))))))))))</f>
        <v>8</v>
      </c>
      <c r="W7" s="385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p!W7),IF(Config!$C$6=10,SUM(+Ene!W7+Feb!W7+Mar!W7+Abr!W7+May!W7+Jun!W7+Jul!W7+Ago!W7+Sep!W7+Oct!W7),IF(Config!$C$6=11,SUM(+Ene!W7+Feb!W7+Mar!W7+Abr!W7+May!W7+Jun!W7+Jul!W7+Ago!W7+Sep!W7+Oct!W7+Nov!W7),IF(Config!$C$6=12,SUM(+Ene!W7+Feb!W7+Mar!W7+Abr!W7+May!W7+Jun!W7+Jul!W7+Ago!W7+Sep!W7+Oct!W7+Nov!W7+Dic!W7)))))))))))))</f>
        <v>20</v>
      </c>
      <c r="X7" s="385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p!X7),IF(Config!$C$6=10,SUM(+Ene!X7+Feb!X7+Mar!X7+Abr!X7+May!X7+Jun!X7+Jul!X7+Ago!X7+Sep!X7+Oct!X7),IF(Config!$C$6=11,SUM(+Ene!X7+Feb!X7+Mar!X7+Abr!X7+May!X7+Jun!X7+Jul!X7+Ago!X7+Sep!X7+Oct!X7+Nov!X7),IF(Config!$C$6=12,SUM(+Ene!X7+Feb!X7+Mar!X7+Abr!X7+May!X7+Jun!X7+Jul!X7+Ago!X7+Sep!X7+Oct!X7+Nov!X7+Dic!X7)))))))))))))</f>
        <v>34</v>
      </c>
      <c r="Y7" s="385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p!Y7),IF(Config!$C$6=10,SUM(+Ene!Y7+Feb!Y7+Mar!Y7+Abr!Y7+May!Y7+Jun!Y7+Jul!Y7+Ago!Y7+Sep!Y7+Oct!Y7),IF(Config!$C$6=11,SUM(+Ene!Y7+Feb!Y7+Mar!Y7+Abr!Y7+May!Y7+Jun!Y7+Jul!Y7+Ago!Y7+Sep!Y7+Oct!Y7+Nov!Y7),IF(Config!$C$6=12,SUM(+Ene!Y7+Feb!Y7+Mar!Y7+Abr!Y7+May!Y7+Jun!Y7+Jul!Y7+Ago!Y7+Sep!Y7+Oct!Y7+Nov!Y7+Dic!Y7)))))))))))))</f>
        <v>178</v>
      </c>
      <c r="Z7" s="385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p!Z7),IF(Config!$C$6=10,SUM(+Ene!Z7+Feb!Z7+Mar!Z7+Abr!Z7+May!Z7+Jun!Z7+Jul!Z7+Ago!Z7+Sep!Z7+Oct!Z7),IF(Config!$C$6=11,SUM(+Ene!Z7+Feb!Z7+Mar!Z7+Abr!Z7+May!Z7+Jun!Z7+Jul!Z7+Ago!Z7+Sep!Z7+Oct!Z7+Nov!Z7),IF(Config!$C$6=12,SUM(+Ene!Z7+Feb!Z7+Mar!Z7+Abr!Z7+May!Z7+Jun!Z7+Jul!Z7+Ago!Z7+Sep!Z7+Oct!Z7+Nov!Z7+Dic!Z7)))))))))))))</f>
        <v>16</v>
      </c>
      <c r="AA7" s="385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p!AA7),IF(Config!$C$6=10,SUM(+Ene!AA7+Feb!AA7+Mar!AA7+Abr!AA7+May!AA7+Jun!AA7+Jul!AA7+Ago!AA7+Sep!AA7+Oct!AA7),IF(Config!$C$6=11,SUM(+Ene!AA7+Feb!AA7+Mar!AA7+Abr!AA7+May!AA7+Jun!AA7+Jul!AA7+Ago!AA7+Sep!AA7+Oct!AA7+Nov!AA7),IF(Config!$C$6=12,SUM(+Ene!AA7+Feb!AA7+Mar!AA7+Abr!AA7+May!AA7+Jun!AA7+Jul!AA7+Ago!AA7+Sep!AA7+Oct!AA7+Nov!AA7+Dic!AA7)))))))))))))</f>
        <v>39</v>
      </c>
      <c r="AB7" s="385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p!AB7),IF(Config!$C$6=10,SUM(+Ene!AB7+Feb!AB7+Mar!AB7+Abr!AB7+May!AB7+Jun!AB7+Jul!AB7+Ago!AB7+Sep!AB7+Oct!AB7),IF(Config!$C$6=11,SUM(+Ene!AB7+Feb!AB7+Mar!AB7+Abr!AB7+May!AB7+Jun!AB7+Jul!AB7+Ago!AB7+Sep!AB7+Oct!AB7+Nov!AB7),IF(Config!$C$6=12,SUM(+Ene!AB7+Feb!AB7+Mar!AB7+Abr!AB7+May!AB7+Jun!AB7+Jul!AB7+Ago!AB7+Sep!AB7+Oct!AB7+Nov!AB7+Dic!AB7)))))))))))))</f>
        <v>12</v>
      </c>
      <c r="AC7" s="385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p!AC7),IF(Config!$C$6=10,SUM(+Ene!AC7+Feb!AC7+Mar!AC7+Abr!AC7+May!AC7+Jun!AC7+Jul!AC7+Ago!AC7+Sep!AC7+Oct!AC7),IF(Config!$C$6=11,SUM(+Ene!AC7+Feb!AC7+Mar!AC7+Abr!AC7+May!AC7+Jun!AC7+Jul!AC7+Ago!AC7+Sep!AC7+Oct!AC7+Nov!AC7),IF(Config!$C$6=12,SUM(+Ene!AC7+Feb!AC7+Mar!AC7+Abr!AC7+May!AC7+Jun!AC7+Jul!AC7+Ago!AC7+Sep!AC7+Oct!AC7+Nov!AC7+Dic!AC7)))))))))))))</f>
        <v>23</v>
      </c>
      <c r="AD7" s="385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p!AD7),IF(Config!$C$6=10,SUM(+Ene!AD7+Feb!AD7+Mar!AD7+Abr!AD7+May!AD7+Jun!AD7+Jul!AD7+Ago!AD7+Sep!AD7+Oct!AD7),IF(Config!$C$6=11,SUM(+Ene!AD7+Feb!AD7+Mar!AD7+Abr!AD7+May!AD7+Jun!AD7+Jul!AD7+Ago!AD7+Sep!AD7+Oct!AD7+Nov!AD7),IF(Config!$C$6=12,SUM(+Ene!AD7+Feb!AD7+Mar!AD7+Abr!AD7+May!AD7+Jun!AD7+Jul!AD7+Ago!AD7+Sep!AD7+Oct!AD7+Nov!AD7+Dic!AD7)))))))))))))</f>
        <v>53</v>
      </c>
      <c r="AE7" s="385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p!AE7),IF(Config!$C$6=10,SUM(+Ene!AE7+Feb!AE7+Mar!AE7+Abr!AE7+May!AE7+Jun!AE7+Jul!AE7+Ago!AE7+Sep!AE7+Oct!AE7),IF(Config!$C$6=11,SUM(+Ene!AE7+Feb!AE7+Mar!AE7+Abr!AE7+May!AE7+Jun!AE7+Jul!AE7+Ago!AE7+Sep!AE7+Oct!AE7+Nov!AE7),IF(Config!$C$6=12,SUM(+Ene!AE7+Feb!AE7+Mar!AE7+Abr!AE7+May!AE7+Jun!AE7+Jul!AE7+Ago!AE7+Sep!AE7+Oct!AE7+Nov!AE7+Dic!AE7)))))))))))))</f>
        <v>14</v>
      </c>
      <c r="AF7" s="385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p!AF7),IF(Config!$C$6=10,SUM(+Ene!AF7+Feb!AF7+Mar!AF7+Abr!AF7+May!AF7+Jun!AF7+Jul!AF7+Ago!AF7+Sep!AF7+Oct!AF7),IF(Config!$C$6=11,SUM(+Ene!AF7+Feb!AF7+Mar!AF7+Abr!AF7+May!AF7+Jun!AF7+Jul!AF7+Ago!AF7+Sep!AF7+Oct!AF7+Nov!AF7),IF(Config!$C$6=12,SUM(+Ene!AF7+Feb!AF7+Mar!AF7+Abr!AF7+May!AF7+Jun!AF7+Jul!AF7+Ago!AF7+Sep!AF7+Oct!AF7+Nov!AF7+Dic!AF7)))))))))))))</f>
        <v>27</v>
      </c>
      <c r="AG7" s="385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p!AG7),IF(Config!$C$6=10,SUM(+Ene!AG7+Feb!AG7+Mar!AG7+Abr!AG7+May!AG7+Jun!AG7+Jul!AG7+Ago!AG7+Sep!AG7+Oct!AG7),IF(Config!$C$6=11,SUM(+Ene!AG7+Feb!AG7+Mar!AG7+Abr!AG7+May!AG7+Jun!AG7+Jul!AG7+Ago!AG7+Sep!AG7+Oct!AG7+Nov!AG7),IF(Config!$C$6=12,SUM(+Ene!AG7+Feb!AG7+Mar!AG7+Abr!AG7+May!AG7+Jun!AG7+Jul!AG7+Ago!AG7+Sep!AG7+Oct!AG7+Nov!AG7+Dic!AG7)))))))))))))</f>
        <v>24</v>
      </c>
      <c r="AH7" s="385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p!AH7),IF(Config!$C$6=10,SUM(+Ene!AH7+Feb!AH7+Mar!AH7+Abr!AH7+May!AH7+Jun!AH7+Jul!AH7+Ago!AH7+Sep!AH7+Oct!AH7),IF(Config!$C$6=11,SUM(+Ene!AH7+Feb!AH7+Mar!AH7+Abr!AH7+May!AH7+Jun!AH7+Jul!AH7+Ago!AH7+Sep!AH7+Oct!AH7+Nov!AH7),IF(Config!$C$6=12,SUM(+Ene!AH7+Feb!AH7+Mar!AH7+Abr!AH7+May!AH7+Jun!AH7+Jul!AH7+Ago!AH7+Sep!AH7+Oct!AH7+Nov!AH7+Dic!AH7)))))))))))))</f>
        <v>20</v>
      </c>
      <c r="AI7" s="385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p!AI7),IF(Config!$C$6=10,SUM(+Ene!AI7+Feb!AI7+Mar!AI7+Abr!AI7+May!AI7+Jun!AI7+Jul!AI7+Ago!AI7+Sep!AI7+Oct!AI7),IF(Config!$C$6=11,SUM(+Ene!AI7+Feb!AI7+Mar!AI7+Abr!AI7+May!AI7+Jun!AI7+Jul!AI7+Ago!AI7+Sep!AI7+Oct!AI7+Nov!AI7),IF(Config!$C$6=12,SUM(+Ene!AI7+Feb!AI7+Mar!AI7+Abr!AI7+May!AI7+Jun!AI7+Jul!AI7+Ago!AI7+Sep!AI7+Oct!AI7+Nov!AI7+Dic!AI7)))))))))))))</f>
        <v>0</v>
      </c>
      <c r="AJ7" s="385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p!AJ7),IF(Config!$C$6=10,SUM(+Ene!AJ7+Feb!AJ7+Mar!AJ7+Abr!AJ7+May!AJ7+Jun!AJ7+Jul!AJ7+Ago!AJ7+Sep!AJ7+Oct!AJ7),IF(Config!$C$6=11,SUM(+Ene!AJ7+Feb!AJ7+Mar!AJ7+Abr!AJ7+May!AJ7+Jun!AJ7+Jul!AJ7+Ago!AJ7+Sep!AJ7+Oct!AJ7+Nov!AJ7),IF(Config!$C$6=12,SUM(+Ene!AJ7+Feb!AJ7+Mar!AJ7+Abr!AJ7+May!AJ7+Jun!AJ7+Jul!AJ7+Ago!AJ7+Sep!AJ7+Oct!AJ7+Nov!AJ7+Dic!AJ7)))))))))))))</f>
        <v>40</v>
      </c>
      <c r="AK7" s="385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p!AK7),IF(Config!$C$6=10,SUM(+Ene!AK7+Feb!AK7+Mar!AK7+Abr!AK7+May!AK7+Jun!AK7+Jul!AK7+Ago!AK7+Sep!AK7+Oct!AK7),IF(Config!$C$6=11,SUM(+Ene!AK7+Feb!AK7+Mar!AK7+Abr!AK7+May!AK7+Jun!AK7+Jul!AK7+Ago!AK7+Sep!AK7+Oct!AK7+Nov!AK7),IF(Config!$C$6=12,SUM(+Ene!AK7+Feb!AK7+Mar!AK7+Abr!AK7+May!AK7+Jun!AK7+Jul!AK7+Ago!AK7+Sep!AK7+Oct!AK7+Nov!AK7+Dic!AK7)))))))))))))</f>
        <v>6</v>
      </c>
      <c r="AL7" s="385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p!AL7),IF(Config!$C$6=10,SUM(+Ene!AL7+Feb!AL7+Mar!AL7+Abr!AL7+May!AL7+Jun!AL7+Jul!AL7+Ago!AL7+Sep!AL7+Oct!AL7),IF(Config!$C$6=11,SUM(+Ene!AL7+Feb!AL7+Mar!AL7+Abr!AL7+May!AL7+Jun!AL7+Jul!AL7+Ago!AL7+Sep!AL7+Oct!AL7+Nov!AL7),IF(Config!$C$6=12,SUM(+Ene!AL7+Feb!AL7+Mar!AL7+Abr!AL7+May!AL7+Jun!AL7+Jul!AL7+Ago!AL7+Sep!AL7+Oct!AL7+Nov!AL7+Dic!AL7)))))))))))))</f>
        <v>11</v>
      </c>
      <c r="AM7" s="385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p!AM7),IF(Config!$C$6=10,SUM(+Ene!AM7+Feb!AM7+Mar!AM7+Abr!AM7+May!AM7+Jun!AM7+Jul!AM7+Ago!AM7+Sep!AM7+Oct!AM7),IF(Config!$C$6=11,SUM(+Ene!AM7+Feb!AM7+Mar!AM7+Abr!AM7+May!AM7+Jun!AM7+Jul!AM7+Ago!AM7+Sep!AM7+Oct!AM7+Nov!AM7),IF(Config!$C$6=12,SUM(+Ene!AM7+Feb!AM7+Mar!AM7+Abr!AM7+May!AM7+Jun!AM7+Jul!AM7+Ago!AM7+Sep!AM7+Oct!AM7+Nov!AM7+Dic!AM7)))))))))))))</f>
        <v>49</v>
      </c>
      <c r="AN7" s="385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p!AN7),IF(Config!$C$6=10,SUM(+Ene!AN7+Feb!AN7+Mar!AN7+Abr!AN7+May!AN7+Jun!AN7+Jul!AN7+Ago!AN7+Sep!AN7+Oct!AN7),IF(Config!$C$6=11,SUM(+Ene!AN7+Feb!AN7+Mar!AN7+Abr!AN7+May!AN7+Jun!AN7+Jul!AN7+Ago!AN7+Sep!AN7+Oct!AN7+Nov!AN7),IF(Config!$C$6=12,SUM(+Ene!AN7+Feb!AN7+Mar!AN7+Abr!AN7+May!AN7+Jun!AN7+Jul!AN7+Ago!AN7+Sep!AN7+Oct!AN7+Nov!AN7+Dic!AN7)))))))))))))</f>
        <v>1</v>
      </c>
      <c r="AO7" s="385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p!AO7),IF(Config!$C$6=10,SUM(+Ene!AO7+Feb!AO7+Mar!AO7+Abr!AO7+May!AO7+Jun!AO7+Jul!AO7+Ago!AO7+Sep!AO7+Oct!AO7),IF(Config!$C$6=11,SUM(+Ene!AO7+Feb!AO7+Mar!AO7+Abr!AO7+May!AO7+Jun!AO7+Jul!AO7+Ago!AO7+Sep!AO7+Oct!AO7+Nov!AO7),IF(Config!$C$6=12,SUM(+Ene!AO7+Feb!AO7+Mar!AO7+Abr!AO7+May!AO7+Jun!AO7+Jul!AO7+Ago!AO7+Sep!AO7+Oct!AO7+Nov!AO7+Dic!AO7)))))))))))))</f>
        <v>15</v>
      </c>
      <c r="AP7" s="385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p!AP7),IF(Config!$C$6=10,SUM(+Ene!AP7+Feb!AP7+Mar!AP7+Abr!AP7+May!AP7+Jun!AP7+Jul!AP7+Ago!AP7+Sep!AP7+Oct!AP7),IF(Config!$C$6=11,SUM(+Ene!AP7+Feb!AP7+Mar!AP7+Abr!AP7+May!AP7+Jun!AP7+Jul!AP7+Ago!AP7+Sep!AP7+Oct!AP7+Nov!AP7),IF(Config!$C$6=12,SUM(+Ene!AP7+Feb!AP7+Mar!AP7+Abr!AP7+May!AP7+Jun!AP7+Jul!AP7+Ago!AP7+Sep!AP7+Oct!AP7+Nov!AP7+Dic!AP7)))))))))))))</f>
        <v>5</v>
      </c>
      <c r="AQ7" s="385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p!AQ7),IF(Config!$C$6=10,SUM(+Ene!AQ7+Feb!AQ7+Mar!AQ7+Abr!AQ7+May!AQ7+Jun!AQ7+Jul!AQ7+Ago!AQ7+Sep!AQ7+Oct!AQ7),IF(Config!$C$6=11,SUM(+Ene!AQ7+Feb!AQ7+Mar!AQ7+Abr!AQ7+May!AQ7+Jun!AQ7+Jul!AQ7+Ago!AQ7+Sep!AQ7+Oct!AQ7+Nov!AQ7),IF(Config!$C$6=12,SUM(+Ene!AQ7+Feb!AQ7+Mar!AQ7+Abr!AQ7+May!AQ7+Jun!AQ7+Jul!AQ7+Ago!AQ7+Sep!AQ7+Oct!AQ7+Nov!AQ7+Dic!AQ7)))))))))))))</f>
        <v>60</v>
      </c>
      <c r="AR7" s="385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p!AR7),IF(Config!$C$6=10,SUM(+Ene!AR7+Feb!AR7+Mar!AR7+Abr!AR7+May!AR7+Jun!AR7+Jul!AR7+Ago!AR7+Sep!AR7+Oct!AR7),IF(Config!$C$6=11,SUM(+Ene!AR7+Feb!AR7+Mar!AR7+Abr!AR7+May!AR7+Jun!AR7+Jul!AR7+Ago!AR7+Sep!AR7+Oct!AR7+Nov!AR7),IF(Config!$C$6=12,SUM(+Ene!AR7+Feb!AR7+Mar!AR7+Abr!AR7+May!AR7+Jun!AR7+Jul!AR7+Ago!AR7+Sep!AR7+Oct!AR7+Nov!AR7+Dic!AR7)))))))))))))</f>
        <v>0</v>
      </c>
      <c r="AS7" s="385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p!AS7),IF(Config!$C$6=10,SUM(+Ene!AS7+Feb!AS7+Mar!AS7+Abr!AS7+May!AS7+Jun!AS7+Jul!AS7+Ago!AS7+Sep!AS7+Oct!AS7),IF(Config!$C$6=11,SUM(+Ene!AS7+Feb!AS7+Mar!AS7+Abr!AS7+May!AS7+Jun!AS7+Jul!AS7+Ago!AS7+Sep!AS7+Oct!AS7+Nov!AS7),IF(Config!$C$6=12,SUM(+Ene!AS7+Feb!AS7+Mar!AS7+Abr!AS7+May!AS7+Jun!AS7+Jul!AS7+Ago!AS7+Sep!AS7+Oct!AS7+Nov!AS7+Dic!AS7)))))))))))))</f>
        <v>16</v>
      </c>
      <c r="AT7" s="385">
        <f>IF(Config!$C$6=1,SUM(+Ene!AT7),IF(Config!$C$6=2,SUM(+Ene!AT7+Feb!AT7),IF(Config!$C$6=3,SUM(+Ene!AT7+Feb!AT7+Mar!AT7),IF(Config!$C$6=4,SUM(+Ene!AT7+Feb!AT7+Mar!AT7+Abr!AT7),IF(Config!$C$6=5,SUM(Ene!AT7+Feb!AT7+Mar!AT7+Abr!AT7+May!AT7),IF(Config!$C$6=6,SUM(+Ene!AT7+Feb!AT7+Mar!AT7+Abr!AT7+May!AT7+Jun!AT7),IF(Config!$C$6=7,SUM(Ene!AT7+Feb!AT7+Mar!AT7+Abr!AT7+May!AT7+Jun!AT7+Jul!AT7),IF(Config!$C$6=8,SUM(+Ene!AT7+Feb!AT7+Mar!AT7+Abr!AT7+May!AT7+Jun!AT7+Jul!AT7+Ago!AT7),IF(Config!$C$6=9,SUM(+Ene!AT7+Feb!AT7+Mar!AT7+Abr!AT7+May!AT7+Jun!AT7+Jul!AT7+Ago!AT7+Sep!AT7),IF(Config!$C$6=10,SUM(+Ene!AT7+Feb!AT7+Mar!AT7+Abr!AT7+May!AT7+Jun!AT7+Jul!AT7+Ago!AT7+Sep!AT7+Oct!AT7),IF(Config!$C$6=11,SUM(+Ene!AT7+Feb!AT7+Mar!AT7+Abr!AT7+May!AT7+Jun!AT7+Jul!AT7+Ago!AT7+Sep!AT7+Oct!AT7+Nov!AT7),IF(Config!$C$6=12,SUM(+Ene!AT7+Feb!AT7+Mar!AT7+Abr!AT7+May!AT7+Jun!AT7+Jul!AT7+Ago!AT7+Sep!AT7+Oct!AT7+Nov!AT7+Dic!AT7)))))))))))))</f>
        <v>21</v>
      </c>
      <c r="AV7" s="308">
        <f t="shared" si="7"/>
        <v>0</v>
      </c>
      <c r="AW7" s="308">
        <f t="shared" si="8"/>
        <v>492</v>
      </c>
      <c r="AX7" s="308">
        <f t="shared" si="9"/>
        <v>54</v>
      </c>
      <c r="AY7" s="308">
        <f t="shared" si="10"/>
        <v>74</v>
      </c>
      <c r="AZ7" s="308">
        <f t="shared" si="11"/>
        <v>302</v>
      </c>
      <c r="BA7" s="308">
        <f t="shared" si="12"/>
        <v>138</v>
      </c>
      <c r="BB7" s="308">
        <f t="shared" si="13"/>
        <v>57</v>
      </c>
      <c r="BC7" s="308">
        <f t="shared" si="14"/>
        <v>70</v>
      </c>
      <c r="BD7" s="308">
        <f t="shared" si="15"/>
        <v>97</v>
      </c>
      <c r="BE7" s="45">
        <f t="shared" si="16"/>
        <v>1284</v>
      </c>
    </row>
    <row r="8" spans="1:57" x14ac:dyDescent="0.25">
      <c r="A8" s="339">
        <f>METAS!A8</f>
        <v>5</v>
      </c>
      <c r="B8" s="306" t="str">
        <f>METAS!B8</f>
        <v>PORCENTAJE NIÑOS DE 12 MESES CON CONTROLES CRED COMPLETO</v>
      </c>
      <c r="C8" s="381" t="str">
        <f>METAS!D8</f>
        <v>DIT</v>
      </c>
      <c r="D8" s="385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p!D8),IF(Config!$C$6=10,SUM(+Ene!D8+Feb!D8+Mar!D8+Abr!D8+May!D8+Jun!D8+Jul!D8+Ago!D8+Sep!D8+Oct!D8),IF(Config!$C$6=11,SUM(+Ene!D8+Feb!D8+Mar!D8+Abr!D8+May!D8+Jun!D8+Jul!D8+Ago!D8+Sep!D8+Oct!D8+Nov!D8),IF(Config!$C$6=12,SUM(+Ene!D8+Feb!D8+Mar!D8+Abr!D8+May!D8+Jun!D8+Jul!D8+Ago!D8+Sep!D8+Oct!D8+Nov!D8+Dic!D8)))))))))))))</f>
        <v>0</v>
      </c>
      <c r="E8" s="385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p!E8),IF(Config!$C$6=10,SUM(+Ene!E8+Feb!E8+Mar!E8+Abr!E8+May!E8+Jun!E8+Jul!E8+Ago!E8+Sep!E8+Oct!E8),IF(Config!$C$6=11,SUM(+Ene!E8+Feb!E8+Mar!E8+Abr!E8+May!E8+Jun!E8+Jul!E8+Ago!E8+Sep!E8+Oct!E8+Nov!E8),IF(Config!$C$6=12,SUM(+Ene!E8+Feb!E8+Mar!E8+Abr!E8+May!E8+Jun!E8+Jul!E8+Ago!E8+Sep!E8+Oct!E8+Nov!E8+Dic!E8)))))))))))))</f>
        <v>0</v>
      </c>
      <c r="F8" s="385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p!F8),IF(Config!$C$6=10,SUM(+Ene!F8+Feb!F8+Mar!F8+Abr!F8+May!F8+Jun!F8+Jul!F8+Ago!F8+Sep!F8+Oct!F8),IF(Config!$C$6=11,SUM(+Ene!F8+Feb!F8+Mar!F8+Abr!F8+May!F8+Jun!F8+Jul!F8+Ago!F8+Sep!F8+Oct!F8+Nov!F8),IF(Config!$C$6=12,SUM(+Ene!F8+Feb!F8+Mar!F8+Abr!F8+May!F8+Jun!F8+Jul!F8+Ago!F8+Sep!F8+Oct!F8+Nov!F8+Dic!F8)))))))))))))</f>
        <v>0</v>
      </c>
      <c r="G8" s="385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p!G8),IF(Config!$C$6=10,SUM(+Ene!G8+Feb!G8+Mar!G8+Abr!G8+May!G8+Jun!G8+Jul!G8+Ago!G8+Sep!G8+Oct!G8),IF(Config!$C$6=11,SUM(+Ene!G8+Feb!G8+Mar!G8+Abr!G8+May!G8+Jun!G8+Jul!G8+Ago!G8+Sep!G8+Oct!G8+Nov!G8),IF(Config!$C$6=12,SUM(+Ene!G8+Feb!G8+Mar!G8+Abr!G8+May!G8+Jun!G8+Jul!G8+Ago!G8+Sep!G8+Oct!G8+Nov!G8+Dic!G8)))))))))))))</f>
        <v>163</v>
      </c>
      <c r="H8" s="385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p!H8),IF(Config!$C$6=10,SUM(+Ene!H8+Feb!H8+Mar!H8+Abr!H8+May!H8+Jun!H8+Jul!H8+Ago!H8+Sep!H8+Oct!H8),IF(Config!$C$6=11,SUM(+Ene!H8+Feb!H8+Mar!H8+Abr!H8+May!H8+Jun!H8+Jul!H8+Ago!H8+Sep!H8+Oct!H8+Nov!H8),IF(Config!$C$6=12,SUM(+Ene!H8+Feb!H8+Mar!H8+Abr!H8+May!H8+Jun!H8+Jul!H8+Ago!H8+Sep!H8+Oct!H8+Nov!H8+Dic!H8)))))))))))))</f>
        <v>14</v>
      </c>
      <c r="I8" s="385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p!I8),IF(Config!$C$6=10,SUM(+Ene!I8+Feb!I8+Mar!I8+Abr!I8+May!I8+Jun!I8+Jul!I8+Ago!I8+Sep!I8+Oct!I8),IF(Config!$C$6=11,SUM(+Ene!I8+Feb!I8+Mar!I8+Abr!I8+May!I8+Jun!I8+Jul!I8+Ago!I8+Sep!I8+Oct!I8+Nov!I8),IF(Config!$C$6=12,SUM(+Ene!I8+Feb!I8+Mar!I8+Abr!I8+May!I8+Jun!I8+Jul!I8+Ago!I8+Sep!I8+Oct!I8+Nov!I8+Dic!I8)))))))))))))</f>
        <v>13</v>
      </c>
      <c r="J8" s="385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p!J8),IF(Config!$C$6=10,SUM(+Ene!J8+Feb!J8+Mar!J8+Abr!J8+May!J8+Jun!J8+Jul!J8+Ago!J8+Sep!J8+Oct!J8),IF(Config!$C$6=11,SUM(+Ene!J8+Feb!J8+Mar!J8+Abr!J8+May!J8+Jun!J8+Jul!J8+Ago!J8+Sep!J8+Oct!J8+Nov!J8),IF(Config!$C$6=12,SUM(+Ene!J8+Feb!J8+Mar!J8+Abr!J8+May!J8+Jun!J8+Jul!J8+Ago!J8+Sep!J8+Oct!J8+Nov!J8+Dic!J8)))))))))))))</f>
        <v>23</v>
      </c>
      <c r="K8" s="385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p!K8),IF(Config!$C$6=10,SUM(+Ene!K8+Feb!K8+Mar!K8+Abr!K8+May!K8+Jun!K8+Jul!K8+Ago!K8+Sep!K8+Oct!K8),IF(Config!$C$6=11,SUM(+Ene!K8+Feb!K8+Mar!K8+Abr!K8+May!K8+Jun!K8+Jul!K8+Ago!K8+Sep!K8+Oct!K8+Nov!K8),IF(Config!$C$6=12,SUM(+Ene!K8+Feb!K8+Mar!K8+Abr!K8+May!K8+Jun!K8+Jul!K8+Ago!K8+Sep!K8+Oct!K8+Nov!K8+Dic!K8)))))))))))))</f>
        <v>33</v>
      </c>
      <c r="L8" s="385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p!L8),IF(Config!$C$6=10,SUM(+Ene!L8+Feb!L8+Mar!L8+Abr!L8+May!L8+Jun!L8+Jul!L8+Ago!L8+Sep!L8+Oct!L8),IF(Config!$C$6=11,SUM(+Ene!L8+Feb!L8+Mar!L8+Abr!L8+May!L8+Jun!L8+Jul!L8+Ago!L8+Sep!L8+Oct!L8+Nov!L8),IF(Config!$C$6=12,SUM(+Ene!L8+Feb!L8+Mar!L8+Abr!L8+May!L8+Jun!L8+Jul!L8+Ago!L8+Sep!L8+Oct!L8+Nov!L8+Dic!L8)))))))))))))</f>
        <v>4</v>
      </c>
      <c r="M8" s="385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p!M8),IF(Config!$C$6=10,SUM(+Ene!M8+Feb!M8+Mar!M8+Abr!M8+May!M8+Jun!M8+Jul!M8+Ago!M8+Sep!M8+Oct!M8),IF(Config!$C$6=11,SUM(+Ene!M8+Feb!M8+Mar!M8+Abr!M8+May!M8+Jun!M8+Jul!M8+Ago!M8+Sep!M8+Oct!M8+Nov!M8),IF(Config!$C$6=12,SUM(+Ene!M8+Feb!M8+Mar!M8+Abr!M8+May!M8+Jun!M8+Jul!M8+Ago!M8+Sep!M8+Oct!M8+Nov!M8+Dic!M8)))))))))))))</f>
        <v>16</v>
      </c>
      <c r="N8" s="385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p!N8),IF(Config!$C$6=10,SUM(+Ene!N8+Feb!N8+Mar!N8+Abr!N8+May!N8+Jun!N8+Jul!N8+Ago!N8+Sep!N8+Oct!N8),IF(Config!$C$6=11,SUM(+Ene!N8+Feb!N8+Mar!N8+Abr!N8+May!N8+Jun!N8+Jul!N8+Ago!N8+Sep!N8+Oct!N8+Nov!N8),IF(Config!$C$6=12,SUM(+Ene!N8+Feb!N8+Mar!N8+Abr!N8+May!N8+Jun!N8+Jul!N8+Ago!N8+Sep!N8+Oct!N8+Nov!N8+Dic!N8)))))))))))))</f>
        <v>9</v>
      </c>
      <c r="O8" s="385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p!O8),IF(Config!$C$6=10,SUM(+Ene!O8+Feb!O8+Mar!O8+Abr!O8+May!O8+Jun!O8+Jul!O8+Ago!O8+Sep!O8+Oct!O8),IF(Config!$C$6=11,SUM(+Ene!O8+Feb!O8+Mar!O8+Abr!O8+May!O8+Jun!O8+Jul!O8+Ago!O8+Sep!O8+Oct!O8+Nov!O8),IF(Config!$C$6=12,SUM(+Ene!O8+Feb!O8+Mar!O8+Abr!O8+May!O8+Jun!O8+Jul!O8+Ago!O8+Sep!O8+Oct!O8+Nov!O8+Dic!O8)))))))))))))</f>
        <v>12</v>
      </c>
      <c r="P8" s="385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p!P8),IF(Config!$C$6=10,SUM(+Ene!P8+Feb!P8+Mar!P8+Abr!P8+May!P8+Jun!P8+Jul!P8+Ago!P8+Sep!P8+Oct!P8),IF(Config!$C$6=11,SUM(+Ene!P8+Feb!P8+Mar!P8+Abr!P8+May!P8+Jun!P8+Jul!P8+Ago!P8+Sep!P8+Oct!P8+Nov!P8),IF(Config!$C$6=12,SUM(+Ene!P8+Feb!P8+Mar!P8+Abr!P8+May!P8+Jun!P8+Jul!P8+Ago!P8+Sep!P8+Oct!P8+Nov!P8+Dic!P8)))))))))))))</f>
        <v>75</v>
      </c>
      <c r="Q8" s="385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p!Q8),IF(Config!$C$6=10,SUM(+Ene!Q8+Feb!Q8+Mar!Q8+Abr!Q8+May!Q8+Jun!Q8+Jul!Q8+Ago!Q8+Sep!Q8+Oct!Q8),IF(Config!$C$6=11,SUM(+Ene!Q8+Feb!Q8+Mar!Q8+Abr!Q8+May!Q8+Jun!Q8+Jul!Q8+Ago!Q8+Sep!Q8+Oct!Q8+Nov!Q8),IF(Config!$C$6=12,SUM(+Ene!Q8+Feb!Q8+Mar!Q8+Abr!Q8+May!Q8+Jun!Q8+Jul!Q8+Ago!Q8+Sep!Q8+Oct!Q8+Nov!Q8+Dic!Q8)))))))))))))</f>
        <v>29</v>
      </c>
      <c r="R8" s="385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p!R8),IF(Config!$C$6=10,SUM(+Ene!R8+Feb!R8+Mar!R8+Abr!R8+May!R8+Jun!R8+Jul!R8+Ago!R8+Sep!R8+Oct!R8),IF(Config!$C$6=11,SUM(+Ene!R8+Feb!R8+Mar!R8+Abr!R8+May!R8+Jun!R8+Jul!R8+Ago!R8+Sep!R8+Oct!R8+Nov!R8),IF(Config!$C$6=12,SUM(+Ene!R8+Feb!R8+Mar!R8+Abr!R8+May!R8+Jun!R8+Jul!R8+Ago!R8+Sep!R8+Oct!R8+Nov!R8+Dic!R8)))))))))))))</f>
        <v>14</v>
      </c>
      <c r="S8" s="385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p!S8),IF(Config!$C$6=10,SUM(+Ene!S8+Feb!S8+Mar!S8+Abr!S8+May!S8+Jun!S8+Jul!S8+Ago!S8+Sep!S8+Oct!S8),IF(Config!$C$6=11,SUM(+Ene!S8+Feb!S8+Mar!S8+Abr!S8+May!S8+Jun!S8+Jul!S8+Ago!S8+Sep!S8+Oct!S8+Nov!S8),IF(Config!$C$6=12,SUM(+Ene!S8+Feb!S8+Mar!S8+Abr!S8+May!S8+Jun!S8+Jul!S8+Ago!S8+Sep!S8+Oct!S8+Nov!S8+Dic!S8)))))))))))))</f>
        <v>26</v>
      </c>
      <c r="T8" s="385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p!T8),IF(Config!$C$6=10,SUM(+Ene!T8+Feb!T8+Mar!T8+Abr!T8+May!T8+Jun!T8+Jul!T8+Ago!T8+Sep!T8+Oct!T8),IF(Config!$C$6=11,SUM(+Ene!T8+Feb!T8+Mar!T8+Abr!T8+May!T8+Jun!T8+Jul!T8+Ago!T8+Sep!T8+Oct!T8+Nov!T8),IF(Config!$C$6=12,SUM(+Ene!T8+Feb!T8+Mar!T8+Abr!T8+May!T8+Jun!T8+Jul!T8+Ago!T8+Sep!T8+Oct!T8+Nov!T8+Dic!T8)))))))))))))</f>
        <v>27</v>
      </c>
      <c r="U8" s="385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p!U8),IF(Config!$C$6=10,SUM(+Ene!U8+Feb!U8+Mar!U8+Abr!U8+May!U8+Jun!U8+Jul!U8+Ago!U8+Sep!U8+Oct!U8),IF(Config!$C$6=11,SUM(+Ene!U8+Feb!U8+Mar!U8+Abr!U8+May!U8+Jun!U8+Jul!U8+Ago!U8+Sep!U8+Oct!U8+Nov!U8),IF(Config!$C$6=12,SUM(+Ene!U8+Feb!U8+Mar!U8+Abr!U8+May!U8+Jun!U8+Jul!U8+Ago!U8+Sep!U8+Oct!U8+Nov!U8+Dic!U8)))))))))))))</f>
        <v>5</v>
      </c>
      <c r="V8" s="385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p!V8),IF(Config!$C$6=10,SUM(+Ene!V8+Feb!V8+Mar!V8+Abr!V8+May!V8+Jun!V8+Jul!V8+Ago!V8+Sep!V8+Oct!V8),IF(Config!$C$6=11,SUM(+Ene!V8+Feb!V8+Mar!V8+Abr!V8+May!V8+Jun!V8+Jul!V8+Ago!V8+Sep!V8+Oct!V8+Nov!V8),IF(Config!$C$6=12,SUM(+Ene!V8+Feb!V8+Mar!V8+Abr!V8+May!V8+Jun!V8+Jul!V8+Ago!V8+Sep!V8+Oct!V8+Nov!V8+Dic!V8)))))))))))))</f>
        <v>5</v>
      </c>
      <c r="W8" s="385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p!W8),IF(Config!$C$6=10,SUM(+Ene!W8+Feb!W8+Mar!W8+Abr!W8+May!W8+Jun!W8+Jul!W8+Ago!W8+Sep!W8+Oct!W8),IF(Config!$C$6=11,SUM(+Ene!W8+Feb!W8+Mar!W8+Abr!W8+May!W8+Jun!W8+Jul!W8+Ago!W8+Sep!W8+Oct!W8+Nov!W8),IF(Config!$C$6=12,SUM(+Ene!W8+Feb!W8+Mar!W8+Abr!W8+May!W8+Jun!W8+Jul!W8+Ago!W8+Sep!W8+Oct!W8+Nov!W8+Dic!W8)))))))))))))</f>
        <v>10</v>
      </c>
      <c r="X8" s="385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p!X8),IF(Config!$C$6=10,SUM(+Ene!X8+Feb!X8+Mar!X8+Abr!X8+May!X8+Jun!X8+Jul!X8+Ago!X8+Sep!X8+Oct!X8),IF(Config!$C$6=11,SUM(+Ene!X8+Feb!X8+Mar!X8+Abr!X8+May!X8+Jun!X8+Jul!X8+Ago!X8+Sep!X8+Oct!X8+Nov!X8),IF(Config!$C$6=12,SUM(+Ene!X8+Feb!X8+Mar!X8+Abr!X8+May!X8+Jun!X8+Jul!X8+Ago!X8+Sep!X8+Oct!X8+Nov!X8+Dic!X8)))))))))))))</f>
        <v>22</v>
      </c>
      <c r="Y8" s="385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p!Y8),IF(Config!$C$6=10,SUM(+Ene!Y8+Feb!Y8+Mar!Y8+Abr!Y8+May!Y8+Jun!Y8+Jul!Y8+Ago!Y8+Sep!Y8+Oct!Y8),IF(Config!$C$6=11,SUM(+Ene!Y8+Feb!Y8+Mar!Y8+Abr!Y8+May!Y8+Jun!Y8+Jul!Y8+Ago!Y8+Sep!Y8+Oct!Y8+Nov!Y8),IF(Config!$C$6=12,SUM(+Ene!Y8+Feb!Y8+Mar!Y8+Abr!Y8+May!Y8+Jun!Y8+Jul!Y8+Ago!Y8+Sep!Y8+Oct!Y8+Nov!Y8+Dic!Y8)))))))))))))</f>
        <v>117</v>
      </c>
      <c r="Z8" s="385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p!Z8),IF(Config!$C$6=10,SUM(+Ene!Z8+Feb!Z8+Mar!Z8+Abr!Z8+May!Z8+Jun!Z8+Jul!Z8+Ago!Z8+Sep!Z8+Oct!Z8),IF(Config!$C$6=11,SUM(+Ene!Z8+Feb!Z8+Mar!Z8+Abr!Z8+May!Z8+Jun!Z8+Jul!Z8+Ago!Z8+Sep!Z8+Oct!Z8+Nov!Z8),IF(Config!$C$6=12,SUM(+Ene!Z8+Feb!Z8+Mar!Z8+Abr!Z8+May!Z8+Jun!Z8+Jul!Z8+Ago!Z8+Sep!Z8+Oct!Z8+Nov!Z8+Dic!Z8)))))))))))))</f>
        <v>15</v>
      </c>
      <c r="AA8" s="385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p!AA8),IF(Config!$C$6=10,SUM(+Ene!AA8+Feb!AA8+Mar!AA8+Abr!AA8+May!AA8+Jun!AA8+Jul!AA8+Ago!AA8+Sep!AA8+Oct!AA8),IF(Config!$C$6=11,SUM(+Ene!AA8+Feb!AA8+Mar!AA8+Abr!AA8+May!AA8+Jun!AA8+Jul!AA8+Ago!AA8+Sep!AA8+Oct!AA8+Nov!AA8),IF(Config!$C$6=12,SUM(+Ene!AA8+Feb!AA8+Mar!AA8+Abr!AA8+May!AA8+Jun!AA8+Jul!AA8+Ago!AA8+Sep!AA8+Oct!AA8+Nov!AA8+Dic!AA8)))))))))))))</f>
        <v>48</v>
      </c>
      <c r="AB8" s="385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p!AB8),IF(Config!$C$6=10,SUM(+Ene!AB8+Feb!AB8+Mar!AB8+Abr!AB8+May!AB8+Jun!AB8+Jul!AB8+Ago!AB8+Sep!AB8+Oct!AB8),IF(Config!$C$6=11,SUM(+Ene!AB8+Feb!AB8+Mar!AB8+Abr!AB8+May!AB8+Jun!AB8+Jul!AB8+Ago!AB8+Sep!AB8+Oct!AB8+Nov!AB8),IF(Config!$C$6=12,SUM(+Ene!AB8+Feb!AB8+Mar!AB8+Abr!AB8+May!AB8+Jun!AB8+Jul!AB8+Ago!AB8+Sep!AB8+Oct!AB8+Nov!AB8+Dic!AB8)))))))))))))</f>
        <v>12</v>
      </c>
      <c r="AC8" s="385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p!AC8),IF(Config!$C$6=10,SUM(+Ene!AC8+Feb!AC8+Mar!AC8+Abr!AC8+May!AC8+Jun!AC8+Jul!AC8+Ago!AC8+Sep!AC8+Oct!AC8),IF(Config!$C$6=11,SUM(+Ene!AC8+Feb!AC8+Mar!AC8+Abr!AC8+May!AC8+Jun!AC8+Jul!AC8+Ago!AC8+Sep!AC8+Oct!AC8+Nov!AC8),IF(Config!$C$6=12,SUM(+Ene!AC8+Feb!AC8+Mar!AC8+Abr!AC8+May!AC8+Jun!AC8+Jul!AC8+Ago!AC8+Sep!AC8+Oct!AC8+Nov!AC8+Dic!AC8)))))))))))))</f>
        <v>19</v>
      </c>
      <c r="AD8" s="385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p!AD8),IF(Config!$C$6=10,SUM(+Ene!AD8+Feb!AD8+Mar!AD8+Abr!AD8+May!AD8+Jun!AD8+Jul!AD8+Ago!AD8+Sep!AD8+Oct!AD8),IF(Config!$C$6=11,SUM(+Ene!AD8+Feb!AD8+Mar!AD8+Abr!AD8+May!AD8+Jun!AD8+Jul!AD8+Ago!AD8+Sep!AD8+Oct!AD8+Nov!AD8),IF(Config!$C$6=12,SUM(+Ene!AD8+Feb!AD8+Mar!AD8+Abr!AD8+May!AD8+Jun!AD8+Jul!AD8+Ago!AD8+Sep!AD8+Oct!AD8+Nov!AD8+Dic!AD8)))))))))))))</f>
        <v>45</v>
      </c>
      <c r="AE8" s="385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p!AE8),IF(Config!$C$6=10,SUM(+Ene!AE8+Feb!AE8+Mar!AE8+Abr!AE8+May!AE8+Jun!AE8+Jul!AE8+Ago!AE8+Sep!AE8+Oct!AE8),IF(Config!$C$6=11,SUM(+Ene!AE8+Feb!AE8+Mar!AE8+Abr!AE8+May!AE8+Jun!AE8+Jul!AE8+Ago!AE8+Sep!AE8+Oct!AE8+Nov!AE8),IF(Config!$C$6=12,SUM(+Ene!AE8+Feb!AE8+Mar!AE8+Abr!AE8+May!AE8+Jun!AE8+Jul!AE8+Ago!AE8+Sep!AE8+Oct!AE8+Nov!AE8+Dic!AE8)))))))))))))</f>
        <v>7</v>
      </c>
      <c r="AF8" s="385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p!AF8),IF(Config!$C$6=10,SUM(+Ene!AF8+Feb!AF8+Mar!AF8+Abr!AF8+May!AF8+Jun!AF8+Jul!AF8+Ago!AF8+Sep!AF8+Oct!AF8),IF(Config!$C$6=11,SUM(+Ene!AF8+Feb!AF8+Mar!AF8+Abr!AF8+May!AF8+Jun!AF8+Jul!AF8+Ago!AF8+Sep!AF8+Oct!AF8+Nov!AF8),IF(Config!$C$6=12,SUM(+Ene!AF8+Feb!AF8+Mar!AF8+Abr!AF8+May!AF8+Jun!AF8+Jul!AF8+Ago!AF8+Sep!AF8+Oct!AF8+Nov!AF8+Dic!AF8)))))))))))))</f>
        <v>13</v>
      </c>
      <c r="AG8" s="385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p!AG8),IF(Config!$C$6=10,SUM(+Ene!AG8+Feb!AG8+Mar!AG8+Abr!AG8+May!AG8+Jun!AG8+Jul!AG8+Ago!AG8+Sep!AG8+Oct!AG8),IF(Config!$C$6=11,SUM(+Ene!AG8+Feb!AG8+Mar!AG8+Abr!AG8+May!AG8+Jun!AG8+Jul!AG8+Ago!AG8+Sep!AG8+Oct!AG8+Nov!AG8),IF(Config!$C$6=12,SUM(+Ene!AG8+Feb!AG8+Mar!AG8+Abr!AG8+May!AG8+Jun!AG8+Jul!AG8+Ago!AG8+Sep!AG8+Oct!AG8+Nov!AG8+Dic!AG8)))))))))))))</f>
        <v>14</v>
      </c>
      <c r="AH8" s="385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p!AH8),IF(Config!$C$6=10,SUM(+Ene!AH8+Feb!AH8+Mar!AH8+Abr!AH8+May!AH8+Jun!AH8+Jul!AH8+Ago!AH8+Sep!AH8+Oct!AH8),IF(Config!$C$6=11,SUM(+Ene!AH8+Feb!AH8+Mar!AH8+Abr!AH8+May!AH8+Jun!AH8+Jul!AH8+Ago!AH8+Sep!AH8+Oct!AH8+Nov!AH8),IF(Config!$C$6=12,SUM(+Ene!AH8+Feb!AH8+Mar!AH8+Abr!AH8+May!AH8+Jun!AH8+Jul!AH8+Ago!AH8+Sep!AH8+Oct!AH8+Nov!AH8+Dic!AH8)))))))))))))</f>
        <v>16</v>
      </c>
      <c r="AI8" s="385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p!AI8),IF(Config!$C$6=10,SUM(+Ene!AI8+Feb!AI8+Mar!AI8+Abr!AI8+May!AI8+Jun!AI8+Jul!AI8+Ago!AI8+Sep!AI8+Oct!AI8),IF(Config!$C$6=11,SUM(+Ene!AI8+Feb!AI8+Mar!AI8+Abr!AI8+May!AI8+Jun!AI8+Jul!AI8+Ago!AI8+Sep!AI8+Oct!AI8+Nov!AI8),IF(Config!$C$6=12,SUM(+Ene!AI8+Feb!AI8+Mar!AI8+Abr!AI8+May!AI8+Jun!AI8+Jul!AI8+Ago!AI8+Sep!AI8+Oct!AI8+Nov!AI8+Dic!AI8)))))))))))))</f>
        <v>0</v>
      </c>
      <c r="AJ8" s="385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p!AJ8),IF(Config!$C$6=10,SUM(+Ene!AJ8+Feb!AJ8+Mar!AJ8+Abr!AJ8+May!AJ8+Jun!AJ8+Jul!AJ8+Ago!AJ8+Sep!AJ8+Oct!AJ8),IF(Config!$C$6=11,SUM(+Ene!AJ8+Feb!AJ8+Mar!AJ8+Abr!AJ8+May!AJ8+Jun!AJ8+Jul!AJ8+Ago!AJ8+Sep!AJ8+Oct!AJ8+Nov!AJ8),IF(Config!$C$6=12,SUM(+Ene!AJ8+Feb!AJ8+Mar!AJ8+Abr!AJ8+May!AJ8+Jun!AJ8+Jul!AJ8+Ago!AJ8+Sep!AJ8+Oct!AJ8+Nov!AJ8+Dic!AJ8)))))))))))))</f>
        <v>41</v>
      </c>
      <c r="AK8" s="385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p!AK8),IF(Config!$C$6=10,SUM(+Ene!AK8+Feb!AK8+Mar!AK8+Abr!AK8+May!AK8+Jun!AK8+Jul!AK8+Ago!AK8+Sep!AK8+Oct!AK8),IF(Config!$C$6=11,SUM(+Ene!AK8+Feb!AK8+Mar!AK8+Abr!AK8+May!AK8+Jun!AK8+Jul!AK8+Ago!AK8+Sep!AK8+Oct!AK8+Nov!AK8),IF(Config!$C$6=12,SUM(+Ene!AK8+Feb!AK8+Mar!AK8+Abr!AK8+May!AK8+Jun!AK8+Jul!AK8+Ago!AK8+Sep!AK8+Oct!AK8+Nov!AK8+Dic!AK8)))))))))))))</f>
        <v>7</v>
      </c>
      <c r="AL8" s="385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p!AL8),IF(Config!$C$6=10,SUM(+Ene!AL8+Feb!AL8+Mar!AL8+Abr!AL8+May!AL8+Jun!AL8+Jul!AL8+Ago!AL8+Sep!AL8+Oct!AL8),IF(Config!$C$6=11,SUM(+Ene!AL8+Feb!AL8+Mar!AL8+Abr!AL8+May!AL8+Jun!AL8+Jul!AL8+Ago!AL8+Sep!AL8+Oct!AL8+Nov!AL8),IF(Config!$C$6=12,SUM(+Ene!AL8+Feb!AL8+Mar!AL8+Abr!AL8+May!AL8+Jun!AL8+Jul!AL8+Ago!AL8+Sep!AL8+Oct!AL8+Nov!AL8+Dic!AL8)))))))))))))</f>
        <v>14</v>
      </c>
      <c r="AM8" s="385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p!AM8),IF(Config!$C$6=10,SUM(+Ene!AM8+Feb!AM8+Mar!AM8+Abr!AM8+May!AM8+Jun!AM8+Jul!AM8+Ago!AM8+Sep!AM8+Oct!AM8),IF(Config!$C$6=11,SUM(+Ene!AM8+Feb!AM8+Mar!AM8+Abr!AM8+May!AM8+Jun!AM8+Jul!AM8+Ago!AM8+Sep!AM8+Oct!AM8+Nov!AM8),IF(Config!$C$6=12,SUM(+Ene!AM8+Feb!AM8+Mar!AM8+Abr!AM8+May!AM8+Jun!AM8+Jul!AM8+Ago!AM8+Sep!AM8+Oct!AM8+Nov!AM8+Dic!AM8)))))))))))))</f>
        <v>56</v>
      </c>
      <c r="AN8" s="385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p!AN8),IF(Config!$C$6=10,SUM(+Ene!AN8+Feb!AN8+Mar!AN8+Abr!AN8+May!AN8+Jun!AN8+Jul!AN8+Ago!AN8+Sep!AN8+Oct!AN8),IF(Config!$C$6=11,SUM(+Ene!AN8+Feb!AN8+Mar!AN8+Abr!AN8+May!AN8+Jun!AN8+Jul!AN8+Ago!AN8+Sep!AN8+Oct!AN8+Nov!AN8),IF(Config!$C$6=12,SUM(+Ene!AN8+Feb!AN8+Mar!AN8+Abr!AN8+May!AN8+Jun!AN8+Jul!AN8+Ago!AN8+Sep!AN8+Oct!AN8+Nov!AN8+Dic!AN8)))))))))))))</f>
        <v>5</v>
      </c>
      <c r="AO8" s="385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p!AO8),IF(Config!$C$6=10,SUM(+Ene!AO8+Feb!AO8+Mar!AO8+Abr!AO8+May!AO8+Jun!AO8+Jul!AO8+Ago!AO8+Sep!AO8+Oct!AO8),IF(Config!$C$6=11,SUM(+Ene!AO8+Feb!AO8+Mar!AO8+Abr!AO8+May!AO8+Jun!AO8+Jul!AO8+Ago!AO8+Sep!AO8+Oct!AO8+Nov!AO8),IF(Config!$C$6=12,SUM(+Ene!AO8+Feb!AO8+Mar!AO8+Abr!AO8+May!AO8+Jun!AO8+Jul!AO8+Ago!AO8+Sep!AO8+Oct!AO8+Nov!AO8+Dic!AO8)))))))))))))</f>
        <v>9</v>
      </c>
      <c r="AP8" s="385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p!AP8),IF(Config!$C$6=10,SUM(+Ene!AP8+Feb!AP8+Mar!AP8+Abr!AP8+May!AP8+Jun!AP8+Jul!AP8+Ago!AP8+Sep!AP8+Oct!AP8),IF(Config!$C$6=11,SUM(+Ene!AP8+Feb!AP8+Mar!AP8+Abr!AP8+May!AP8+Jun!AP8+Jul!AP8+Ago!AP8+Sep!AP8+Oct!AP8+Nov!AP8),IF(Config!$C$6=12,SUM(+Ene!AP8+Feb!AP8+Mar!AP8+Abr!AP8+May!AP8+Jun!AP8+Jul!AP8+Ago!AP8+Sep!AP8+Oct!AP8+Nov!AP8+Dic!AP8)))))))))))))</f>
        <v>0</v>
      </c>
      <c r="AQ8" s="385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p!AQ8),IF(Config!$C$6=10,SUM(+Ene!AQ8+Feb!AQ8+Mar!AQ8+Abr!AQ8+May!AQ8+Jun!AQ8+Jul!AQ8+Ago!AQ8+Sep!AQ8+Oct!AQ8),IF(Config!$C$6=11,SUM(+Ene!AQ8+Feb!AQ8+Mar!AQ8+Abr!AQ8+May!AQ8+Jun!AQ8+Jul!AQ8+Ago!AQ8+Sep!AQ8+Oct!AQ8+Nov!AQ8),IF(Config!$C$6=12,SUM(+Ene!AQ8+Feb!AQ8+Mar!AQ8+Abr!AQ8+May!AQ8+Jun!AQ8+Jul!AQ8+Ago!AQ8+Sep!AQ8+Oct!AQ8+Nov!AQ8+Dic!AQ8)))))))))))))</f>
        <v>39</v>
      </c>
      <c r="AR8" s="385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p!AR8),IF(Config!$C$6=10,SUM(+Ene!AR8+Feb!AR8+Mar!AR8+Abr!AR8+May!AR8+Jun!AR8+Jul!AR8+Ago!AR8+Sep!AR8+Oct!AR8),IF(Config!$C$6=11,SUM(+Ene!AR8+Feb!AR8+Mar!AR8+Abr!AR8+May!AR8+Jun!AR8+Jul!AR8+Ago!AR8+Sep!AR8+Oct!AR8+Nov!AR8),IF(Config!$C$6=12,SUM(+Ene!AR8+Feb!AR8+Mar!AR8+Abr!AR8+May!AR8+Jun!AR8+Jul!AR8+Ago!AR8+Sep!AR8+Oct!AR8+Nov!AR8+Dic!AR8)))))))))))))</f>
        <v>0</v>
      </c>
      <c r="AS8" s="385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p!AS8),IF(Config!$C$6=10,SUM(+Ene!AS8+Feb!AS8+Mar!AS8+Abr!AS8+May!AS8+Jun!AS8+Jul!AS8+Ago!AS8+Sep!AS8+Oct!AS8),IF(Config!$C$6=11,SUM(+Ene!AS8+Feb!AS8+Mar!AS8+Abr!AS8+May!AS8+Jun!AS8+Jul!AS8+Ago!AS8+Sep!AS8+Oct!AS8+Nov!AS8),IF(Config!$C$6=12,SUM(+Ene!AS8+Feb!AS8+Mar!AS8+Abr!AS8+May!AS8+Jun!AS8+Jul!AS8+Ago!AS8+Sep!AS8+Oct!AS8+Nov!AS8+Dic!AS8)))))))))))))</f>
        <v>5</v>
      </c>
      <c r="AT8" s="385">
        <f>IF(Config!$C$6=1,SUM(+Ene!AT8),IF(Config!$C$6=2,SUM(+Ene!AT8+Feb!AT8),IF(Config!$C$6=3,SUM(+Ene!AT8+Feb!AT8+Mar!AT8),IF(Config!$C$6=4,SUM(+Ene!AT8+Feb!AT8+Mar!AT8+Abr!AT8),IF(Config!$C$6=5,SUM(Ene!AT8+Feb!AT8+Mar!AT8+Abr!AT8+May!AT8),IF(Config!$C$6=6,SUM(+Ene!AT8+Feb!AT8+Mar!AT8+Abr!AT8+May!AT8+Jun!AT8),IF(Config!$C$6=7,SUM(Ene!AT8+Feb!AT8+Mar!AT8+Abr!AT8+May!AT8+Jun!AT8+Jul!AT8),IF(Config!$C$6=8,SUM(+Ene!AT8+Feb!AT8+Mar!AT8+Abr!AT8+May!AT8+Jun!AT8+Jul!AT8+Ago!AT8),IF(Config!$C$6=9,SUM(+Ene!AT8+Feb!AT8+Mar!AT8+Abr!AT8+May!AT8+Jun!AT8+Jul!AT8+Ago!AT8+Sep!AT8),IF(Config!$C$6=10,SUM(+Ene!AT8+Feb!AT8+Mar!AT8+Abr!AT8+May!AT8+Jun!AT8+Jul!AT8+Ago!AT8+Sep!AT8+Oct!AT8),IF(Config!$C$6=11,SUM(+Ene!AT8+Feb!AT8+Mar!AT8+Abr!AT8+May!AT8+Jun!AT8+Jul!AT8+Ago!AT8+Sep!AT8+Oct!AT8+Nov!AT8),IF(Config!$C$6=12,SUM(+Ene!AT8+Feb!AT8+Mar!AT8+Abr!AT8+May!AT8+Jun!AT8+Jul!AT8+Ago!AT8+Sep!AT8+Oct!AT8+Nov!AT8+Dic!AT8)))))))))))))</f>
        <v>11</v>
      </c>
      <c r="AV8" s="308">
        <f t="shared" si="7"/>
        <v>0</v>
      </c>
      <c r="AW8" s="308">
        <f t="shared" si="8"/>
        <v>362</v>
      </c>
      <c r="AX8" s="308">
        <f t="shared" si="9"/>
        <v>69</v>
      </c>
      <c r="AY8" s="308">
        <f t="shared" si="10"/>
        <v>47</v>
      </c>
      <c r="AZ8" s="308">
        <f t="shared" si="11"/>
        <v>233</v>
      </c>
      <c r="BA8" s="308">
        <f t="shared" si="12"/>
        <v>95</v>
      </c>
      <c r="BB8" s="308">
        <f t="shared" si="13"/>
        <v>62</v>
      </c>
      <c r="BC8" s="308">
        <f t="shared" si="14"/>
        <v>70</v>
      </c>
      <c r="BD8" s="308">
        <f t="shared" si="15"/>
        <v>55</v>
      </c>
      <c r="BE8" s="45">
        <f t="shared" si="16"/>
        <v>993</v>
      </c>
    </row>
    <row r="9" spans="1:57" x14ac:dyDescent="0.25">
      <c r="A9" s="339">
        <f>METAS!A9</f>
        <v>6</v>
      </c>
      <c r="B9" s="306" t="str">
        <f>METAS!B9</f>
        <v>PORCENTAJE NIÑOS DE 24 MESES CON CONTROLES CRED COMPLETO</v>
      </c>
      <c r="C9" s="381" t="str">
        <f>METAS!D9</f>
        <v>DIT</v>
      </c>
      <c r="D9" s="385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p!D9),IF(Config!$C$6=10,SUM(+Ene!D9+Feb!D9+Mar!D9+Abr!D9+May!D9+Jun!D9+Jul!D9+Ago!D9+Sep!D9+Oct!D9),IF(Config!$C$6=11,SUM(+Ene!D9+Feb!D9+Mar!D9+Abr!D9+May!D9+Jun!D9+Jul!D9+Ago!D9+Sep!D9+Oct!D9+Nov!D9),IF(Config!$C$6=12,SUM(+Ene!D9+Feb!D9+Mar!D9+Abr!D9+May!D9+Jun!D9+Jul!D9+Ago!D9+Sep!D9+Oct!D9+Nov!D9+Dic!D9)))))))))))))</f>
        <v>0</v>
      </c>
      <c r="E9" s="385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p!E9),IF(Config!$C$6=10,SUM(+Ene!E9+Feb!E9+Mar!E9+Abr!E9+May!E9+Jun!E9+Jul!E9+Ago!E9+Sep!E9+Oct!E9),IF(Config!$C$6=11,SUM(+Ene!E9+Feb!E9+Mar!E9+Abr!E9+May!E9+Jun!E9+Jul!E9+Ago!E9+Sep!E9+Oct!E9+Nov!E9),IF(Config!$C$6=12,SUM(+Ene!E9+Feb!E9+Mar!E9+Abr!E9+May!E9+Jun!E9+Jul!E9+Ago!E9+Sep!E9+Oct!E9+Nov!E9+Dic!E9)))))))))))))</f>
        <v>0</v>
      </c>
      <c r="F9" s="385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p!F9),IF(Config!$C$6=10,SUM(+Ene!F9+Feb!F9+Mar!F9+Abr!F9+May!F9+Jun!F9+Jul!F9+Ago!F9+Sep!F9+Oct!F9),IF(Config!$C$6=11,SUM(+Ene!F9+Feb!F9+Mar!F9+Abr!F9+May!F9+Jun!F9+Jul!F9+Ago!F9+Sep!F9+Oct!F9+Nov!F9),IF(Config!$C$6=12,SUM(+Ene!F9+Feb!F9+Mar!F9+Abr!F9+May!F9+Jun!F9+Jul!F9+Ago!F9+Sep!F9+Oct!F9+Nov!F9+Dic!F9)))))))))))))</f>
        <v>0</v>
      </c>
      <c r="G9" s="385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p!G9),IF(Config!$C$6=10,SUM(+Ene!G9+Feb!G9+Mar!G9+Abr!G9+May!G9+Jun!G9+Jul!G9+Ago!G9+Sep!G9+Oct!G9),IF(Config!$C$6=11,SUM(+Ene!G9+Feb!G9+Mar!G9+Abr!G9+May!G9+Jun!G9+Jul!G9+Ago!G9+Sep!G9+Oct!G9+Nov!G9),IF(Config!$C$6=12,SUM(+Ene!G9+Feb!G9+Mar!G9+Abr!G9+May!G9+Jun!G9+Jul!G9+Ago!G9+Sep!G9+Oct!G9+Nov!G9+Dic!G9)))))))))))))</f>
        <v>99</v>
      </c>
      <c r="H9" s="385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p!H9),IF(Config!$C$6=10,SUM(+Ene!H9+Feb!H9+Mar!H9+Abr!H9+May!H9+Jun!H9+Jul!H9+Ago!H9+Sep!H9+Oct!H9),IF(Config!$C$6=11,SUM(+Ene!H9+Feb!H9+Mar!H9+Abr!H9+May!H9+Jun!H9+Jul!H9+Ago!H9+Sep!H9+Oct!H9+Nov!H9),IF(Config!$C$6=12,SUM(+Ene!H9+Feb!H9+Mar!H9+Abr!H9+May!H9+Jun!H9+Jul!H9+Ago!H9+Sep!H9+Oct!H9+Nov!H9+Dic!H9)))))))))))))</f>
        <v>16</v>
      </c>
      <c r="I9" s="385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p!I9),IF(Config!$C$6=10,SUM(+Ene!I9+Feb!I9+Mar!I9+Abr!I9+May!I9+Jun!I9+Jul!I9+Ago!I9+Sep!I9+Oct!I9),IF(Config!$C$6=11,SUM(+Ene!I9+Feb!I9+Mar!I9+Abr!I9+May!I9+Jun!I9+Jul!I9+Ago!I9+Sep!I9+Oct!I9+Nov!I9),IF(Config!$C$6=12,SUM(+Ene!I9+Feb!I9+Mar!I9+Abr!I9+May!I9+Jun!I9+Jul!I9+Ago!I9+Sep!I9+Oct!I9+Nov!I9+Dic!I9)))))))))))))</f>
        <v>15</v>
      </c>
      <c r="J9" s="385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p!J9),IF(Config!$C$6=10,SUM(+Ene!J9+Feb!J9+Mar!J9+Abr!J9+May!J9+Jun!J9+Jul!J9+Ago!J9+Sep!J9+Oct!J9),IF(Config!$C$6=11,SUM(+Ene!J9+Feb!J9+Mar!J9+Abr!J9+May!J9+Jun!J9+Jul!J9+Ago!J9+Sep!J9+Oct!J9+Nov!J9),IF(Config!$C$6=12,SUM(+Ene!J9+Feb!J9+Mar!J9+Abr!J9+May!J9+Jun!J9+Jul!J9+Ago!J9+Sep!J9+Oct!J9+Nov!J9+Dic!J9)))))))))))))</f>
        <v>16</v>
      </c>
      <c r="K9" s="385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p!K9),IF(Config!$C$6=10,SUM(+Ene!K9+Feb!K9+Mar!K9+Abr!K9+May!K9+Jun!K9+Jul!K9+Ago!K9+Sep!K9+Oct!K9),IF(Config!$C$6=11,SUM(+Ene!K9+Feb!K9+Mar!K9+Abr!K9+May!K9+Jun!K9+Jul!K9+Ago!K9+Sep!K9+Oct!K9+Nov!K9),IF(Config!$C$6=12,SUM(+Ene!K9+Feb!K9+Mar!K9+Abr!K9+May!K9+Jun!K9+Jul!K9+Ago!K9+Sep!K9+Oct!K9+Nov!K9+Dic!K9)))))))))))))</f>
        <v>38</v>
      </c>
      <c r="L9" s="385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p!L9),IF(Config!$C$6=10,SUM(+Ene!L9+Feb!L9+Mar!L9+Abr!L9+May!L9+Jun!L9+Jul!L9+Ago!L9+Sep!L9+Oct!L9),IF(Config!$C$6=11,SUM(+Ene!L9+Feb!L9+Mar!L9+Abr!L9+May!L9+Jun!L9+Jul!L9+Ago!L9+Sep!L9+Oct!L9+Nov!L9),IF(Config!$C$6=12,SUM(+Ene!L9+Feb!L9+Mar!L9+Abr!L9+May!L9+Jun!L9+Jul!L9+Ago!L9+Sep!L9+Oct!L9+Nov!L9+Dic!L9)))))))))))))</f>
        <v>0</v>
      </c>
      <c r="M9" s="385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p!M9),IF(Config!$C$6=10,SUM(+Ene!M9+Feb!M9+Mar!M9+Abr!M9+May!M9+Jun!M9+Jul!M9+Ago!M9+Sep!M9+Oct!M9),IF(Config!$C$6=11,SUM(+Ene!M9+Feb!M9+Mar!M9+Abr!M9+May!M9+Jun!M9+Jul!M9+Ago!M9+Sep!M9+Oct!M9+Nov!M9),IF(Config!$C$6=12,SUM(+Ene!M9+Feb!M9+Mar!M9+Abr!M9+May!M9+Jun!M9+Jul!M9+Ago!M9+Sep!M9+Oct!M9+Nov!M9+Dic!M9)))))))))))))</f>
        <v>11</v>
      </c>
      <c r="N9" s="385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p!N9),IF(Config!$C$6=10,SUM(+Ene!N9+Feb!N9+Mar!N9+Abr!N9+May!N9+Jun!N9+Jul!N9+Ago!N9+Sep!N9+Oct!N9),IF(Config!$C$6=11,SUM(+Ene!N9+Feb!N9+Mar!N9+Abr!N9+May!N9+Jun!N9+Jul!N9+Ago!N9+Sep!N9+Oct!N9+Nov!N9),IF(Config!$C$6=12,SUM(+Ene!N9+Feb!N9+Mar!N9+Abr!N9+May!N9+Jun!N9+Jul!N9+Ago!N9+Sep!N9+Oct!N9+Nov!N9+Dic!N9)))))))))))))</f>
        <v>10</v>
      </c>
      <c r="O9" s="385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p!O9),IF(Config!$C$6=10,SUM(+Ene!O9+Feb!O9+Mar!O9+Abr!O9+May!O9+Jun!O9+Jul!O9+Ago!O9+Sep!O9+Oct!O9),IF(Config!$C$6=11,SUM(+Ene!O9+Feb!O9+Mar!O9+Abr!O9+May!O9+Jun!O9+Jul!O9+Ago!O9+Sep!O9+Oct!O9+Nov!O9),IF(Config!$C$6=12,SUM(+Ene!O9+Feb!O9+Mar!O9+Abr!O9+May!O9+Jun!O9+Jul!O9+Ago!O9+Sep!O9+Oct!O9+Nov!O9+Dic!O9)))))))))))))</f>
        <v>6</v>
      </c>
      <c r="P9" s="385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p!P9),IF(Config!$C$6=10,SUM(+Ene!P9+Feb!P9+Mar!P9+Abr!P9+May!P9+Jun!P9+Jul!P9+Ago!P9+Sep!P9+Oct!P9),IF(Config!$C$6=11,SUM(+Ene!P9+Feb!P9+Mar!P9+Abr!P9+May!P9+Jun!P9+Jul!P9+Ago!P9+Sep!P9+Oct!P9+Nov!P9),IF(Config!$C$6=12,SUM(+Ene!P9+Feb!P9+Mar!P9+Abr!P9+May!P9+Jun!P9+Jul!P9+Ago!P9+Sep!P9+Oct!P9+Nov!P9+Dic!P9)))))))))))))</f>
        <v>38</v>
      </c>
      <c r="Q9" s="385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p!Q9),IF(Config!$C$6=10,SUM(+Ene!Q9+Feb!Q9+Mar!Q9+Abr!Q9+May!Q9+Jun!Q9+Jul!Q9+Ago!Q9+Sep!Q9+Oct!Q9),IF(Config!$C$6=11,SUM(+Ene!Q9+Feb!Q9+Mar!Q9+Abr!Q9+May!Q9+Jun!Q9+Jul!Q9+Ago!Q9+Sep!Q9+Oct!Q9+Nov!Q9),IF(Config!$C$6=12,SUM(+Ene!Q9+Feb!Q9+Mar!Q9+Abr!Q9+May!Q9+Jun!Q9+Jul!Q9+Ago!Q9+Sep!Q9+Oct!Q9+Nov!Q9+Dic!Q9)))))))))))))</f>
        <v>25</v>
      </c>
      <c r="R9" s="385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p!R9),IF(Config!$C$6=10,SUM(+Ene!R9+Feb!R9+Mar!R9+Abr!R9+May!R9+Jun!R9+Jul!R9+Ago!R9+Sep!R9+Oct!R9),IF(Config!$C$6=11,SUM(+Ene!R9+Feb!R9+Mar!R9+Abr!R9+May!R9+Jun!R9+Jul!R9+Ago!R9+Sep!R9+Oct!R9+Nov!R9),IF(Config!$C$6=12,SUM(+Ene!R9+Feb!R9+Mar!R9+Abr!R9+May!R9+Jun!R9+Jul!R9+Ago!R9+Sep!R9+Oct!R9+Nov!R9+Dic!R9)))))))))))))</f>
        <v>11</v>
      </c>
      <c r="S9" s="385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p!S9),IF(Config!$C$6=10,SUM(+Ene!S9+Feb!S9+Mar!S9+Abr!S9+May!S9+Jun!S9+Jul!S9+Ago!S9+Sep!S9+Oct!S9),IF(Config!$C$6=11,SUM(+Ene!S9+Feb!S9+Mar!S9+Abr!S9+May!S9+Jun!S9+Jul!S9+Ago!S9+Sep!S9+Oct!S9+Nov!S9),IF(Config!$C$6=12,SUM(+Ene!S9+Feb!S9+Mar!S9+Abr!S9+May!S9+Jun!S9+Jul!S9+Ago!S9+Sep!S9+Oct!S9+Nov!S9+Dic!S9)))))))))))))</f>
        <v>21</v>
      </c>
      <c r="T9" s="385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p!T9),IF(Config!$C$6=10,SUM(+Ene!T9+Feb!T9+Mar!T9+Abr!T9+May!T9+Jun!T9+Jul!T9+Ago!T9+Sep!T9+Oct!T9),IF(Config!$C$6=11,SUM(+Ene!T9+Feb!T9+Mar!T9+Abr!T9+May!T9+Jun!T9+Jul!T9+Ago!T9+Sep!T9+Oct!T9+Nov!T9),IF(Config!$C$6=12,SUM(+Ene!T9+Feb!T9+Mar!T9+Abr!T9+May!T9+Jun!T9+Jul!T9+Ago!T9+Sep!T9+Oct!T9+Nov!T9+Dic!T9)))))))))))))</f>
        <v>32</v>
      </c>
      <c r="U9" s="385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p!U9),IF(Config!$C$6=10,SUM(+Ene!U9+Feb!U9+Mar!U9+Abr!U9+May!U9+Jun!U9+Jul!U9+Ago!U9+Sep!U9+Oct!U9),IF(Config!$C$6=11,SUM(+Ene!U9+Feb!U9+Mar!U9+Abr!U9+May!U9+Jun!U9+Jul!U9+Ago!U9+Sep!U9+Oct!U9+Nov!U9),IF(Config!$C$6=12,SUM(+Ene!U9+Feb!U9+Mar!U9+Abr!U9+May!U9+Jun!U9+Jul!U9+Ago!U9+Sep!U9+Oct!U9+Nov!U9+Dic!U9)))))))))))))</f>
        <v>5</v>
      </c>
      <c r="V9" s="385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p!V9),IF(Config!$C$6=10,SUM(+Ene!V9+Feb!V9+Mar!V9+Abr!V9+May!V9+Jun!V9+Jul!V9+Ago!V9+Sep!V9+Oct!V9),IF(Config!$C$6=11,SUM(+Ene!V9+Feb!V9+Mar!V9+Abr!V9+May!V9+Jun!V9+Jul!V9+Ago!V9+Sep!V9+Oct!V9+Nov!V9),IF(Config!$C$6=12,SUM(+Ene!V9+Feb!V9+Mar!V9+Abr!V9+May!V9+Jun!V9+Jul!V9+Ago!V9+Sep!V9+Oct!V9+Nov!V9+Dic!V9)))))))))))))</f>
        <v>8</v>
      </c>
      <c r="W9" s="385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p!W9),IF(Config!$C$6=10,SUM(+Ene!W9+Feb!W9+Mar!W9+Abr!W9+May!W9+Jun!W9+Jul!W9+Ago!W9+Sep!W9+Oct!W9),IF(Config!$C$6=11,SUM(+Ene!W9+Feb!W9+Mar!W9+Abr!W9+May!W9+Jun!W9+Jul!W9+Ago!W9+Sep!W9+Oct!W9+Nov!W9),IF(Config!$C$6=12,SUM(+Ene!W9+Feb!W9+Mar!W9+Abr!W9+May!W9+Jun!W9+Jul!W9+Ago!W9+Sep!W9+Oct!W9+Nov!W9+Dic!W9)))))))))))))</f>
        <v>10</v>
      </c>
      <c r="X9" s="385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p!X9),IF(Config!$C$6=10,SUM(+Ene!X9+Feb!X9+Mar!X9+Abr!X9+May!X9+Jun!X9+Jul!X9+Ago!X9+Sep!X9+Oct!X9),IF(Config!$C$6=11,SUM(+Ene!X9+Feb!X9+Mar!X9+Abr!X9+May!X9+Jun!X9+Jul!X9+Ago!X9+Sep!X9+Oct!X9+Nov!X9),IF(Config!$C$6=12,SUM(+Ene!X9+Feb!X9+Mar!X9+Abr!X9+May!X9+Jun!X9+Jul!X9+Ago!X9+Sep!X9+Oct!X9+Nov!X9+Dic!X9)))))))))))))</f>
        <v>21</v>
      </c>
      <c r="Y9" s="385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p!Y9),IF(Config!$C$6=10,SUM(+Ene!Y9+Feb!Y9+Mar!Y9+Abr!Y9+May!Y9+Jun!Y9+Jul!Y9+Ago!Y9+Sep!Y9+Oct!Y9),IF(Config!$C$6=11,SUM(+Ene!Y9+Feb!Y9+Mar!Y9+Abr!Y9+May!Y9+Jun!Y9+Jul!Y9+Ago!Y9+Sep!Y9+Oct!Y9+Nov!Y9),IF(Config!$C$6=12,SUM(+Ene!Y9+Feb!Y9+Mar!Y9+Abr!Y9+May!Y9+Jun!Y9+Jul!Y9+Ago!Y9+Sep!Y9+Oct!Y9+Nov!Y9+Dic!Y9)))))))))))))</f>
        <v>99</v>
      </c>
      <c r="Z9" s="385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p!Z9),IF(Config!$C$6=10,SUM(+Ene!Z9+Feb!Z9+Mar!Z9+Abr!Z9+May!Z9+Jun!Z9+Jul!Z9+Ago!Z9+Sep!Z9+Oct!Z9),IF(Config!$C$6=11,SUM(+Ene!Z9+Feb!Z9+Mar!Z9+Abr!Z9+May!Z9+Jun!Z9+Jul!Z9+Ago!Z9+Sep!Z9+Oct!Z9+Nov!Z9),IF(Config!$C$6=12,SUM(+Ene!Z9+Feb!Z9+Mar!Z9+Abr!Z9+May!Z9+Jun!Z9+Jul!Z9+Ago!Z9+Sep!Z9+Oct!Z9+Nov!Z9+Dic!Z9)))))))))))))</f>
        <v>11</v>
      </c>
      <c r="AA9" s="385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p!AA9),IF(Config!$C$6=10,SUM(+Ene!AA9+Feb!AA9+Mar!AA9+Abr!AA9+May!AA9+Jun!AA9+Jul!AA9+Ago!AA9+Sep!AA9+Oct!AA9),IF(Config!$C$6=11,SUM(+Ene!AA9+Feb!AA9+Mar!AA9+Abr!AA9+May!AA9+Jun!AA9+Jul!AA9+Ago!AA9+Sep!AA9+Oct!AA9+Nov!AA9),IF(Config!$C$6=12,SUM(+Ene!AA9+Feb!AA9+Mar!AA9+Abr!AA9+May!AA9+Jun!AA9+Jul!AA9+Ago!AA9+Sep!AA9+Oct!AA9+Nov!AA9+Dic!AA9)))))))))))))</f>
        <v>25</v>
      </c>
      <c r="AB9" s="385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p!AB9),IF(Config!$C$6=10,SUM(+Ene!AB9+Feb!AB9+Mar!AB9+Abr!AB9+May!AB9+Jun!AB9+Jul!AB9+Ago!AB9+Sep!AB9+Oct!AB9),IF(Config!$C$6=11,SUM(+Ene!AB9+Feb!AB9+Mar!AB9+Abr!AB9+May!AB9+Jun!AB9+Jul!AB9+Ago!AB9+Sep!AB9+Oct!AB9+Nov!AB9),IF(Config!$C$6=12,SUM(+Ene!AB9+Feb!AB9+Mar!AB9+Abr!AB9+May!AB9+Jun!AB9+Jul!AB9+Ago!AB9+Sep!AB9+Oct!AB9+Nov!AB9+Dic!AB9)))))))))))))</f>
        <v>9</v>
      </c>
      <c r="AC9" s="385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p!AC9),IF(Config!$C$6=10,SUM(+Ene!AC9+Feb!AC9+Mar!AC9+Abr!AC9+May!AC9+Jun!AC9+Jul!AC9+Ago!AC9+Sep!AC9+Oct!AC9),IF(Config!$C$6=11,SUM(+Ene!AC9+Feb!AC9+Mar!AC9+Abr!AC9+May!AC9+Jun!AC9+Jul!AC9+Ago!AC9+Sep!AC9+Oct!AC9+Nov!AC9),IF(Config!$C$6=12,SUM(+Ene!AC9+Feb!AC9+Mar!AC9+Abr!AC9+May!AC9+Jun!AC9+Jul!AC9+Ago!AC9+Sep!AC9+Oct!AC9+Nov!AC9+Dic!AC9)))))))))))))</f>
        <v>4</v>
      </c>
      <c r="AD9" s="385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p!AD9),IF(Config!$C$6=10,SUM(+Ene!AD9+Feb!AD9+Mar!AD9+Abr!AD9+May!AD9+Jun!AD9+Jul!AD9+Ago!AD9+Sep!AD9+Oct!AD9),IF(Config!$C$6=11,SUM(+Ene!AD9+Feb!AD9+Mar!AD9+Abr!AD9+May!AD9+Jun!AD9+Jul!AD9+Ago!AD9+Sep!AD9+Oct!AD9+Nov!AD9),IF(Config!$C$6=12,SUM(+Ene!AD9+Feb!AD9+Mar!AD9+Abr!AD9+May!AD9+Jun!AD9+Jul!AD9+Ago!AD9+Sep!AD9+Oct!AD9+Nov!AD9+Dic!AD9)))))))))))))</f>
        <v>29</v>
      </c>
      <c r="AE9" s="385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p!AE9),IF(Config!$C$6=10,SUM(+Ene!AE9+Feb!AE9+Mar!AE9+Abr!AE9+May!AE9+Jun!AE9+Jul!AE9+Ago!AE9+Sep!AE9+Oct!AE9),IF(Config!$C$6=11,SUM(+Ene!AE9+Feb!AE9+Mar!AE9+Abr!AE9+May!AE9+Jun!AE9+Jul!AE9+Ago!AE9+Sep!AE9+Oct!AE9+Nov!AE9),IF(Config!$C$6=12,SUM(+Ene!AE9+Feb!AE9+Mar!AE9+Abr!AE9+May!AE9+Jun!AE9+Jul!AE9+Ago!AE9+Sep!AE9+Oct!AE9+Nov!AE9+Dic!AE9)))))))))))))</f>
        <v>7</v>
      </c>
      <c r="AF9" s="385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p!AF9),IF(Config!$C$6=10,SUM(+Ene!AF9+Feb!AF9+Mar!AF9+Abr!AF9+May!AF9+Jun!AF9+Jul!AF9+Ago!AF9+Sep!AF9+Oct!AF9),IF(Config!$C$6=11,SUM(+Ene!AF9+Feb!AF9+Mar!AF9+Abr!AF9+May!AF9+Jun!AF9+Jul!AF9+Ago!AF9+Sep!AF9+Oct!AF9+Nov!AF9),IF(Config!$C$6=12,SUM(+Ene!AF9+Feb!AF9+Mar!AF9+Abr!AF9+May!AF9+Jun!AF9+Jul!AF9+Ago!AF9+Sep!AF9+Oct!AF9+Nov!AF9+Dic!AF9)))))))))))))</f>
        <v>6</v>
      </c>
      <c r="AG9" s="385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p!AG9),IF(Config!$C$6=10,SUM(+Ene!AG9+Feb!AG9+Mar!AG9+Abr!AG9+May!AG9+Jun!AG9+Jul!AG9+Ago!AG9+Sep!AG9+Oct!AG9),IF(Config!$C$6=11,SUM(+Ene!AG9+Feb!AG9+Mar!AG9+Abr!AG9+May!AG9+Jun!AG9+Jul!AG9+Ago!AG9+Sep!AG9+Oct!AG9+Nov!AG9),IF(Config!$C$6=12,SUM(+Ene!AG9+Feb!AG9+Mar!AG9+Abr!AG9+May!AG9+Jun!AG9+Jul!AG9+Ago!AG9+Sep!AG9+Oct!AG9+Nov!AG9+Dic!AG9)))))))))))))</f>
        <v>4</v>
      </c>
      <c r="AH9" s="385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p!AH9),IF(Config!$C$6=10,SUM(+Ene!AH9+Feb!AH9+Mar!AH9+Abr!AH9+May!AH9+Jun!AH9+Jul!AH9+Ago!AH9+Sep!AH9+Oct!AH9),IF(Config!$C$6=11,SUM(+Ene!AH9+Feb!AH9+Mar!AH9+Abr!AH9+May!AH9+Jun!AH9+Jul!AH9+Ago!AH9+Sep!AH9+Oct!AH9+Nov!AH9),IF(Config!$C$6=12,SUM(+Ene!AH9+Feb!AH9+Mar!AH9+Abr!AH9+May!AH9+Jun!AH9+Jul!AH9+Ago!AH9+Sep!AH9+Oct!AH9+Nov!AH9+Dic!AH9)))))))))))))</f>
        <v>15</v>
      </c>
      <c r="AI9" s="385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p!AI9),IF(Config!$C$6=10,SUM(+Ene!AI9+Feb!AI9+Mar!AI9+Abr!AI9+May!AI9+Jun!AI9+Jul!AI9+Ago!AI9+Sep!AI9+Oct!AI9),IF(Config!$C$6=11,SUM(+Ene!AI9+Feb!AI9+Mar!AI9+Abr!AI9+May!AI9+Jun!AI9+Jul!AI9+Ago!AI9+Sep!AI9+Oct!AI9+Nov!AI9),IF(Config!$C$6=12,SUM(+Ene!AI9+Feb!AI9+Mar!AI9+Abr!AI9+May!AI9+Jun!AI9+Jul!AI9+Ago!AI9+Sep!AI9+Oct!AI9+Nov!AI9+Dic!AI9)))))))))))))</f>
        <v>0</v>
      </c>
      <c r="AJ9" s="385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p!AJ9),IF(Config!$C$6=10,SUM(+Ene!AJ9+Feb!AJ9+Mar!AJ9+Abr!AJ9+May!AJ9+Jun!AJ9+Jul!AJ9+Ago!AJ9+Sep!AJ9+Oct!AJ9),IF(Config!$C$6=11,SUM(+Ene!AJ9+Feb!AJ9+Mar!AJ9+Abr!AJ9+May!AJ9+Jun!AJ9+Jul!AJ9+Ago!AJ9+Sep!AJ9+Oct!AJ9+Nov!AJ9),IF(Config!$C$6=12,SUM(+Ene!AJ9+Feb!AJ9+Mar!AJ9+Abr!AJ9+May!AJ9+Jun!AJ9+Jul!AJ9+Ago!AJ9+Sep!AJ9+Oct!AJ9+Nov!AJ9+Dic!AJ9)))))))))))))</f>
        <v>36</v>
      </c>
      <c r="AK9" s="385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p!AK9),IF(Config!$C$6=10,SUM(+Ene!AK9+Feb!AK9+Mar!AK9+Abr!AK9+May!AK9+Jun!AK9+Jul!AK9+Ago!AK9+Sep!AK9+Oct!AK9),IF(Config!$C$6=11,SUM(+Ene!AK9+Feb!AK9+Mar!AK9+Abr!AK9+May!AK9+Jun!AK9+Jul!AK9+Ago!AK9+Sep!AK9+Oct!AK9+Nov!AK9),IF(Config!$C$6=12,SUM(+Ene!AK9+Feb!AK9+Mar!AK9+Abr!AK9+May!AK9+Jun!AK9+Jul!AK9+Ago!AK9+Sep!AK9+Oct!AK9+Nov!AK9+Dic!AK9)))))))))))))</f>
        <v>2</v>
      </c>
      <c r="AL9" s="385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p!AL9),IF(Config!$C$6=10,SUM(+Ene!AL9+Feb!AL9+Mar!AL9+Abr!AL9+May!AL9+Jun!AL9+Jul!AL9+Ago!AL9+Sep!AL9+Oct!AL9),IF(Config!$C$6=11,SUM(+Ene!AL9+Feb!AL9+Mar!AL9+Abr!AL9+May!AL9+Jun!AL9+Jul!AL9+Ago!AL9+Sep!AL9+Oct!AL9+Nov!AL9),IF(Config!$C$6=12,SUM(+Ene!AL9+Feb!AL9+Mar!AL9+Abr!AL9+May!AL9+Jun!AL9+Jul!AL9+Ago!AL9+Sep!AL9+Oct!AL9+Nov!AL9+Dic!AL9)))))))))))))</f>
        <v>14</v>
      </c>
      <c r="AM9" s="385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p!AM9),IF(Config!$C$6=10,SUM(+Ene!AM9+Feb!AM9+Mar!AM9+Abr!AM9+May!AM9+Jun!AM9+Jul!AM9+Ago!AM9+Sep!AM9+Oct!AM9),IF(Config!$C$6=11,SUM(+Ene!AM9+Feb!AM9+Mar!AM9+Abr!AM9+May!AM9+Jun!AM9+Jul!AM9+Ago!AM9+Sep!AM9+Oct!AM9+Nov!AM9),IF(Config!$C$6=12,SUM(+Ene!AM9+Feb!AM9+Mar!AM9+Abr!AM9+May!AM9+Jun!AM9+Jul!AM9+Ago!AM9+Sep!AM9+Oct!AM9+Nov!AM9+Dic!AM9)))))))))))))</f>
        <v>54</v>
      </c>
      <c r="AN9" s="385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p!AN9),IF(Config!$C$6=10,SUM(+Ene!AN9+Feb!AN9+Mar!AN9+Abr!AN9+May!AN9+Jun!AN9+Jul!AN9+Ago!AN9+Sep!AN9+Oct!AN9),IF(Config!$C$6=11,SUM(+Ene!AN9+Feb!AN9+Mar!AN9+Abr!AN9+May!AN9+Jun!AN9+Jul!AN9+Ago!AN9+Sep!AN9+Oct!AN9+Nov!AN9),IF(Config!$C$6=12,SUM(+Ene!AN9+Feb!AN9+Mar!AN9+Abr!AN9+May!AN9+Jun!AN9+Jul!AN9+Ago!AN9+Sep!AN9+Oct!AN9+Nov!AN9+Dic!AN9)))))))))))))</f>
        <v>8</v>
      </c>
      <c r="AO9" s="385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p!AO9),IF(Config!$C$6=10,SUM(+Ene!AO9+Feb!AO9+Mar!AO9+Abr!AO9+May!AO9+Jun!AO9+Jul!AO9+Ago!AO9+Sep!AO9+Oct!AO9),IF(Config!$C$6=11,SUM(+Ene!AO9+Feb!AO9+Mar!AO9+Abr!AO9+May!AO9+Jun!AO9+Jul!AO9+Ago!AO9+Sep!AO9+Oct!AO9+Nov!AO9),IF(Config!$C$6=12,SUM(+Ene!AO9+Feb!AO9+Mar!AO9+Abr!AO9+May!AO9+Jun!AO9+Jul!AO9+Ago!AO9+Sep!AO9+Oct!AO9+Nov!AO9+Dic!AO9)))))))))))))</f>
        <v>15</v>
      </c>
      <c r="AP9" s="385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p!AP9),IF(Config!$C$6=10,SUM(+Ene!AP9+Feb!AP9+Mar!AP9+Abr!AP9+May!AP9+Jun!AP9+Jul!AP9+Ago!AP9+Sep!AP9+Oct!AP9),IF(Config!$C$6=11,SUM(+Ene!AP9+Feb!AP9+Mar!AP9+Abr!AP9+May!AP9+Jun!AP9+Jul!AP9+Ago!AP9+Sep!AP9+Oct!AP9+Nov!AP9),IF(Config!$C$6=12,SUM(+Ene!AP9+Feb!AP9+Mar!AP9+Abr!AP9+May!AP9+Jun!AP9+Jul!AP9+Ago!AP9+Sep!AP9+Oct!AP9+Nov!AP9+Dic!AP9)))))))))))))</f>
        <v>1</v>
      </c>
      <c r="AQ9" s="385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p!AQ9),IF(Config!$C$6=10,SUM(+Ene!AQ9+Feb!AQ9+Mar!AQ9+Abr!AQ9+May!AQ9+Jun!AQ9+Jul!AQ9+Ago!AQ9+Sep!AQ9+Oct!AQ9),IF(Config!$C$6=11,SUM(+Ene!AQ9+Feb!AQ9+Mar!AQ9+Abr!AQ9+May!AQ9+Jun!AQ9+Jul!AQ9+Ago!AQ9+Sep!AQ9+Oct!AQ9+Nov!AQ9),IF(Config!$C$6=12,SUM(+Ene!AQ9+Feb!AQ9+Mar!AQ9+Abr!AQ9+May!AQ9+Jun!AQ9+Jul!AQ9+Ago!AQ9+Sep!AQ9+Oct!AQ9+Nov!AQ9+Dic!AQ9)))))))))))))</f>
        <v>23</v>
      </c>
      <c r="AR9" s="385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p!AR9),IF(Config!$C$6=10,SUM(+Ene!AR9+Feb!AR9+Mar!AR9+Abr!AR9+May!AR9+Jun!AR9+Jul!AR9+Ago!AR9+Sep!AR9+Oct!AR9),IF(Config!$C$6=11,SUM(+Ene!AR9+Feb!AR9+Mar!AR9+Abr!AR9+May!AR9+Jun!AR9+Jul!AR9+Ago!AR9+Sep!AR9+Oct!AR9+Nov!AR9),IF(Config!$C$6=12,SUM(+Ene!AR9+Feb!AR9+Mar!AR9+Abr!AR9+May!AR9+Jun!AR9+Jul!AR9+Ago!AR9+Sep!AR9+Oct!AR9+Nov!AR9+Dic!AR9)))))))))))))</f>
        <v>0</v>
      </c>
      <c r="AS9" s="385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p!AS9),IF(Config!$C$6=10,SUM(+Ene!AS9+Feb!AS9+Mar!AS9+Abr!AS9+May!AS9+Jun!AS9+Jul!AS9+Ago!AS9+Sep!AS9+Oct!AS9),IF(Config!$C$6=11,SUM(+Ene!AS9+Feb!AS9+Mar!AS9+Abr!AS9+May!AS9+Jun!AS9+Jul!AS9+Ago!AS9+Sep!AS9+Oct!AS9+Nov!AS9),IF(Config!$C$6=12,SUM(+Ene!AS9+Feb!AS9+Mar!AS9+Abr!AS9+May!AS9+Jun!AS9+Jul!AS9+Ago!AS9+Sep!AS9+Oct!AS9+Nov!AS9+Dic!AS9)))))))))))))</f>
        <v>1</v>
      </c>
      <c r="AT9" s="385">
        <f>IF(Config!$C$6=1,SUM(+Ene!AT9),IF(Config!$C$6=2,SUM(+Ene!AT9+Feb!AT9),IF(Config!$C$6=3,SUM(+Ene!AT9+Feb!AT9+Mar!AT9),IF(Config!$C$6=4,SUM(+Ene!AT9+Feb!AT9+Mar!AT9+Abr!AT9),IF(Config!$C$6=5,SUM(Ene!AT9+Feb!AT9+Mar!AT9+Abr!AT9+May!AT9),IF(Config!$C$6=6,SUM(+Ene!AT9+Feb!AT9+Mar!AT9+Abr!AT9+May!AT9+Jun!AT9),IF(Config!$C$6=7,SUM(Ene!AT9+Feb!AT9+Mar!AT9+Abr!AT9+May!AT9+Jun!AT9+Jul!AT9),IF(Config!$C$6=8,SUM(+Ene!AT9+Feb!AT9+Mar!AT9+Abr!AT9+May!AT9+Jun!AT9+Jul!AT9+Ago!AT9),IF(Config!$C$6=9,SUM(+Ene!AT9+Feb!AT9+Mar!AT9+Abr!AT9+May!AT9+Jun!AT9+Jul!AT9+Ago!AT9+Sep!AT9),IF(Config!$C$6=10,SUM(+Ene!AT9+Feb!AT9+Mar!AT9+Abr!AT9+May!AT9+Jun!AT9+Jul!AT9+Ago!AT9+Sep!AT9+Oct!AT9),IF(Config!$C$6=11,SUM(+Ene!AT9+Feb!AT9+Mar!AT9+Abr!AT9+May!AT9+Jun!AT9+Jul!AT9+Ago!AT9+Sep!AT9+Oct!AT9+Nov!AT9),IF(Config!$C$6=12,SUM(+Ene!AT9+Feb!AT9+Mar!AT9+Abr!AT9+May!AT9+Jun!AT9+Jul!AT9+Ago!AT9+Sep!AT9+Oct!AT9+Nov!AT9+Dic!AT9)))))))))))))</f>
        <v>5</v>
      </c>
      <c r="AV9" s="308">
        <f t="shared" si="7"/>
        <v>0</v>
      </c>
      <c r="AW9" s="308">
        <f t="shared" si="8"/>
        <v>249</v>
      </c>
      <c r="AX9" s="308">
        <f t="shared" si="9"/>
        <v>57</v>
      </c>
      <c r="AY9" s="308">
        <f t="shared" si="10"/>
        <v>55</v>
      </c>
      <c r="AZ9" s="308">
        <f t="shared" si="11"/>
        <v>169</v>
      </c>
      <c r="BA9" s="308">
        <f t="shared" si="12"/>
        <v>61</v>
      </c>
      <c r="BB9" s="308">
        <f t="shared" si="13"/>
        <v>52</v>
      </c>
      <c r="BC9" s="308">
        <f t="shared" si="14"/>
        <v>78</v>
      </c>
      <c r="BD9" s="308">
        <f t="shared" si="15"/>
        <v>29</v>
      </c>
      <c r="BE9" s="45">
        <f t="shared" si="16"/>
        <v>750</v>
      </c>
    </row>
    <row r="10" spans="1:57" x14ac:dyDescent="0.25">
      <c r="A10" s="339">
        <f>METAS!A10</f>
        <v>7</v>
      </c>
      <c r="B10" s="306" t="str">
        <f>METAS!B10</f>
        <v>PORCENTAJE NIÑOS MENORES DE 36 MESES CON CONTROLES CRED COMPLETO</v>
      </c>
      <c r="C10" s="381" t="str">
        <f>METAS!D10</f>
        <v>DIT</v>
      </c>
      <c r="D10" s="385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p!D10),IF(Config!$C$6=10,SUM(+Ene!D10+Feb!D10+Mar!D10+Abr!D10+May!D10+Jun!D10+Jul!D10+Ago!D10+Sep!D10+Oct!D10),IF(Config!$C$6=11,SUM(+Ene!D10+Feb!D10+Mar!D10+Abr!D10+May!D10+Jun!D10+Jul!D10+Ago!D10+Sep!D10+Oct!D10+Nov!D10),IF(Config!$C$6=12,SUM(+Ene!D10+Feb!D10+Mar!D10+Abr!D10+May!D10+Jun!D10+Jul!D10+Ago!D10+Sep!D10+Oct!D10+Nov!D10+Dic!D10)))))))))))))</f>
        <v>0</v>
      </c>
      <c r="E10" s="385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p!E10),IF(Config!$C$6=10,SUM(+Ene!E10+Feb!E10+Mar!E10+Abr!E10+May!E10+Jun!E10+Jul!E10+Ago!E10+Sep!E10+Oct!E10),IF(Config!$C$6=11,SUM(+Ene!E10+Feb!E10+Mar!E10+Abr!E10+May!E10+Jun!E10+Jul!E10+Ago!E10+Sep!E10+Oct!E10+Nov!E10),IF(Config!$C$6=12,SUM(+Ene!E10+Feb!E10+Mar!E10+Abr!E10+May!E10+Jun!E10+Jul!E10+Ago!E10+Sep!E10+Oct!E10+Nov!E10+Dic!E10)))))))))))))</f>
        <v>0</v>
      </c>
      <c r="F10" s="385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p!F10),IF(Config!$C$6=10,SUM(+Ene!F10+Feb!F10+Mar!F10+Abr!F10+May!F10+Jun!F10+Jul!F10+Ago!F10+Sep!F10+Oct!F10),IF(Config!$C$6=11,SUM(+Ene!F10+Feb!F10+Mar!F10+Abr!F10+May!F10+Jun!F10+Jul!F10+Ago!F10+Sep!F10+Oct!F10+Nov!F10),IF(Config!$C$6=12,SUM(+Ene!F10+Feb!F10+Mar!F10+Abr!F10+May!F10+Jun!F10+Jul!F10+Ago!F10+Sep!F10+Oct!F10+Nov!F10+Dic!F10)))))))))))))</f>
        <v>0</v>
      </c>
      <c r="G10" s="385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p!G10),IF(Config!$C$6=10,SUM(+Ene!G10+Feb!G10+Mar!G10+Abr!G10+May!G10+Jun!G10+Jul!G10+Ago!G10+Sep!G10+Oct!G10),IF(Config!$C$6=11,SUM(+Ene!G10+Feb!G10+Mar!G10+Abr!G10+May!G10+Jun!G10+Jul!G10+Ago!G10+Sep!G10+Oct!G10+Nov!G10),IF(Config!$C$6=12,SUM(+Ene!G10+Feb!G10+Mar!G10+Abr!G10+May!G10+Jun!G10+Jul!G10+Ago!G10+Sep!G10+Oct!G10+Nov!G10+Dic!G10)))))))))))))</f>
        <v>508</v>
      </c>
      <c r="H10" s="385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p!H10),IF(Config!$C$6=10,SUM(+Ene!H10+Feb!H10+Mar!H10+Abr!H10+May!H10+Jun!H10+Jul!H10+Ago!H10+Sep!H10+Oct!H10),IF(Config!$C$6=11,SUM(+Ene!H10+Feb!H10+Mar!H10+Abr!H10+May!H10+Jun!H10+Jul!H10+Ago!H10+Sep!H10+Oct!H10+Nov!H10),IF(Config!$C$6=12,SUM(+Ene!H10+Feb!H10+Mar!H10+Abr!H10+May!H10+Jun!H10+Jul!H10+Ago!H10+Sep!H10+Oct!H10+Nov!H10+Dic!H10)))))))))))))</f>
        <v>45</v>
      </c>
      <c r="I10" s="385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p!I10),IF(Config!$C$6=10,SUM(+Ene!I10+Feb!I10+Mar!I10+Abr!I10+May!I10+Jun!I10+Jul!I10+Ago!I10+Sep!I10+Oct!I10),IF(Config!$C$6=11,SUM(+Ene!I10+Feb!I10+Mar!I10+Abr!I10+May!I10+Jun!I10+Jul!I10+Ago!I10+Sep!I10+Oct!I10+Nov!I10),IF(Config!$C$6=12,SUM(+Ene!I10+Feb!I10+Mar!I10+Abr!I10+May!I10+Jun!I10+Jul!I10+Ago!I10+Sep!I10+Oct!I10+Nov!I10+Dic!I10)))))))))))))</f>
        <v>43</v>
      </c>
      <c r="J10" s="385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p!J10),IF(Config!$C$6=10,SUM(+Ene!J10+Feb!J10+Mar!J10+Abr!J10+May!J10+Jun!J10+Jul!J10+Ago!J10+Sep!J10+Oct!J10),IF(Config!$C$6=11,SUM(+Ene!J10+Feb!J10+Mar!J10+Abr!J10+May!J10+Jun!J10+Jul!J10+Ago!J10+Sep!J10+Oct!J10+Nov!J10),IF(Config!$C$6=12,SUM(+Ene!J10+Feb!J10+Mar!J10+Abr!J10+May!J10+Jun!J10+Jul!J10+Ago!J10+Sep!J10+Oct!J10+Nov!J10+Dic!J10)))))))))))))</f>
        <v>59</v>
      </c>
      <c r="K10" s="385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p!K10),IF(Config!$C$6=10,SUM(+Ene!K10+Feb!K10+Mar!K10+Abr!K10+May!K10+Jun!K10+Jul!K10+Ago!K10+Sep!K10+Oct!K10),IF(Config!$C$6=11,SUM(+Ene!K10+Feb!K10+Mar!K10+Abr!K10+May!K10+Jun!K10+Jul!K10+Ago!K10+Sep!K10+Oct!K10+Nov!K10),IF(Config!$C$6=12,SUM(+Ene!K10+Feb!K10+Mar!K10+Abr!K10+May!K10+Jun!K10+Jul!K10+Ago!K10+Sep!K10+Oct!K10+Nov!K10+Dic!K10)))))))))))))</f>
        <v>111</v>
      </c>
      <c r="L10" s="385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p!L10),IF(Config!$C$6=10,SUM(+Ene!L10+Feb!L10+Mar!L10+Abr!L10+May!L10+Jun!L10+Jul!L10+Ago!L10+Sep!L10+Oct!L10),IF(Config!$C$6=11,SUM(+Ene!L10+Feb!L10+Mar!L10+Abr!L10+May!L10+Jun!L10+Jul!L10+Ago!L10+Sep!L10+Oct!L10+Nov!L10),IF(Config!$C$6=12,SUM(+Ene!L10+Feb!L10+Mar!L10+Abr!L10+May!L10+Jun!L10+Jul!L10+Ago!L10+Sep!L10+Oct!L10+Nov!L10+Dic!L10)))))))))))))</f>
        <v>6</v>
      </c>
      <c r="M10" s="385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p!M10),IF(Config!$C$6=10,SUM(+Ene!M10+Feb!M10+Mar!M10+Abr!M10+May!M10+Jun!M10+Jul!M10+Ago!M10+Sep!M10+Oct!M10),IF(Config!$C$6=11,SUM(+Ene!M10+Feb!M10+Mar!M10+Abr!M10+May!M10+Jun!M10+Jul!M10+Ago!M10+Sep!M10+Oct!M10+Nov!M10),IF(Config!$C$6=12,SUM(+Ene!M10+Feb!M10+Mar!M10+Abr!M10+May!M10+Jun!M10+Jul!M10+Ago!M10+Sep!M10+Oct!M10+Nov!M10+Dic!M10)))))))))))))</f>
        <v>49</v>
      </c>
      <c r="N10" s="385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p!N10),IF(Config!$C$6=10,SUM(+Ene!N10+Feb!N10+Mar!N10+Abr!N10+May!N10+Jun!N10+Jul!N10+Ago!N10+Sep!N10+Oct!N10),IF(Config!$C$6=11,SUM(+Ene!N10+Feb!N10+Mar!N10+Abr!N10+May!N10+Jun!N10+Jul!N10+Ago!N10+Sep!N10+Oct!N10+Nov!N10),IF(Config!$C$6=12,SUM(+Ene!N10+Feb!N10+Mar!N10+Abr!N10+May!N10+Jun!N10+Jul!N10+Ago!N10+Sep!N10+Oct!N10+Nov!N10+Dic!N10)))))))))))))</f>
        <v>29</v>
      </c>
      <c r="O10" s="385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p!O10),IF(Config!$C$6=10,SUM(+Ene!O10+Feb!O10+Mar!O10+Abr!O10+May!O10+Jun!O10+Jul!O10+Ago!O10+Sep!O10+Oct!O10),IF(Config!$C$6=11,SUM(+Ene!O10+Feb!O10+Mar!O10+Abr!O10+May!O10+Jun!O10+Jul!O10+Ago!O10+Sep!O10+Oct!O10+Nov!O10),IF(Config!$C$6=12,SUM(+Ene!O10+Feb!O10+Mar!O10+Abr!O10+May!O10+Jun!O10+Jul!O10+Ago!O10+Sep!O10+Oct!O10+Nov!O10+Dic!O10)))))))))))))</f>
        <v>35</v>
      </c>
      <c r="P10" s="385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p!P10),IF(Config!$C$6=10,SUM(+Ene!P10+Feb!P10+Mar!P10+Abr!P10+May!P10+Jun!P10+Jul!P10+Ago!P10+Sep!P10+Oct!P10),IF(Config!$C$6=11,SUM(+Ene!P10+Feb!P10+Mar!P10+Abr!P10+May!P10+Jun!P10+Jul!P10+Ago!P10+Sep!P10+Oct!P10+Nov!P10),IF(Config!$C$6=12,SUM(+Ene!P10+Feb!P10+Mar!P10+Abr!P10+May!P10+Jun!P10+Jul!P10+Ago!P10+Sep!P10+Oct!P10+Nov!P10+Dic!P10)))))))))))))</f>
        <v>218</v>
      </c>
      <c r="Q10" s="385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p!Q10),IF(Config!$C$6=10,SUM(+Ene!Q10+Feb!Q10+Mar!Q10+Abr!Q10+May!Q10+Jun!Q10+Jul!Q10+Ago!Q10+Sep!Q10+Oct!Q10),IF(Config!$C$6=11,SUM(+Ene!Q10+Feb!Q10+Mar!Q10+Abr!Q10+May!Q10+Jun!Q10+Jul!Q10+Ago!Q10+Sep!Q10+Oct!Q10+Nov!Q10),IF(Config!$C$6=12,SUM(+Ene!Q10+Feb!Q10+Mar!Q10+Abr!Q10+May!Q10+Jun!Q10+Jul!Q10+Ago!Q10+Sep!Q10+Oct!Q10+Nov!Q10+Dic!Q10)))))))))))))</f>
        <v>78</v>
      </c>
      <c r="R10" s="385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p!R10),IF(Config!$C$6=10,SUM(+Ene!R10+Feb!R10+Mar!R10+Abr!R10+May!R10+Jun!R10+Jul!R10+Ago!R10+Sep!R10+Oct!R10),IF(Config!$C$6=11,SUM(+Ene!R10+Feb!R10+Mar!R10+Abr!R10+May!R10+Jun!R10+Jul!R10+Ago!R10+Sep!R10+Oct!R10+Nov!R10),IF(Config!$C$6=12,SUM(+Ene!R10+Feb!R10+Mar!R10+Abr!R10+May!R10+Jun!R10+Jul!R10+Ago!R10+Sep!R10+Oct!R10+Nov!R10+Dic!R10)))))))))))))</f>
        <v>39</v>
      </c>
      <c r="S10" s="385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p!S10),IF(Config!$C$6=10,SUM(+Ene!S10+Feb!S10+Mar!S10+Abr!S10+May!S10+Jun!S10+Jul!S10+Ago!S10+Sep!S10+Oct!S10),IF(Config!$C$6=11,SUM(+Ene!S10+Feb!S10+Mar!S10+Abr!S10+May!S10+Jun!S10+Jul!S10+Ago!S10+Sep!S10+Oct!S10+Nov!S10),IF(Config!$C$6=12,SUM(+Ene!S10+Feb!S10+Mar!S10+Abr!S10+May!S10+Jun!S10+Jul!S10+Ago!S10+Sep!S10+Oct!S10+Nov!S10+Dic!S10)))))))))))))</f>
        <v>63</v>
      </c>
      <c r="T10" s="385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p!T10),IF(Config!$C$6=10,SUM(+Ene!T10+Feb!T10+Mar!T10+Abr!T10+May!T10+Jun!T10+Jul!T10+Ago!T10+Sep!T10+Oct!T10),IF(Config!$C$6=11,SUM(+Ene!T10+Feb!T10+Mar!T10+Abr!T10+May!T10+Jun!T10+Jul!T10+Ago!T10+Sep!T10+Oct!T10+Nov!T10),IF(Config!$C$6=12,SUM(+Ene!T10+Feb!T10+Mar!T10+Abr!T10+May!T10+Jun!T10+Jul!T10+Ago!T10+Sep!T10+Oct!T10+Nov!T10+Dic!T10)))))))))))))</f>
        <v>97</v>
      </c>
      <c r="U10" s="385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p!U10),IF(Config!$C$6=10,SUM(+Ene!U10+Feb!U10+Mar!U10+Abr!U10+May!U10+Jun!U10+Jul!U10+Ago!U10+Sep!U10+Oct!U10),IF(Config!$C$6=11,SUM(+Ene!U10+Feb!U10+Mar!U10+Abr!U10+May!U10+Jun!U10+Jul!U10+Ago!U10+Sep!U10+Oct!U10+Nov!U10),IF(Config!$C$6=12,SUM(+Ene!U10+Feb!U10+Mar!U10+Abr!U10+May!U10+Jun!U10+Jul!U10+Ago!U10+Sep!U10+Oct!U10+Nov!U10+Dic!U10)))))))))))))</f>
        <v>18</v>
      </c>
      <c r="V10" s="385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p!V10),IF(Config!$C$6=10,SUM(+Ene!V10+Feb!V10+Mar!V10+Abr!V10+May!V10+Jun!V10+Jul!V10+Ago!V10+Sep!V10+Oct!V10),IF(Config!$C$6=11,SUM(+Ene!V10+Feb!V10+Mar!V10+Abr!V10+May!V10+Jun!V10+Jul!V10+Ago!V10+Sep!V10+Oct!V10+Nov!V10),IF(Config!$C$6=12,SUM(+Ene!V10+Feb!V10+Mar!V10+Abr!V10+May!V10+Jun!V10+Jul!V10+Ago!V10+Sep!V10+Oct!V10+Nov!V10+Dic!V10)))))))))))))</f>
        <v>21</v>
      </c>
      <c r="W10" s="385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p!W10),IF(Config!$C$6=10,SUM(+Ene!W10+Feb!W10+Mar!W10+Abr!W10+May!W10+Jun!W10+Jul!W10+Ago!W10+Sep!W10+Oct!W10),IF(Config!$C$6=11,SUM(+Ene!W10+Feb!W10+Mar!W10+Abr!W10+May!W10+Jun!W10+Jul!W10+Ago!W10+Sep!W10+Oct!W10+Nov!W10),IF(Config!$C$6=12,SUM(+Ene!W10+Feb!W10+Mar!W10+Abr!W10+May!W10+Jun!W10+Jul!W10+Ago!W10+Sep!W10+Oct!W10+Nov!W10+Dic!W10)))))))))))))</f>
        <v>40</v>
      </c>
      <c r="X10" s="385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p!X10),IF(Config!$C$6=10,SUM(+Ene!X10+Feb!X10+Mar!X10+Abr!X10+May!X10+Jun!X10+Jul!X10+Ago!X10+Sep!X10+Oct!X10),IF(Config!$C$6=11,SUM(+Ene!X10+Feb!X10+Mar!X10+Abr!X10+May!X10+Jun!X10+Jul!X10+Ago!X10+Sep!X10+Oct!X10+Nov!X10),IF(Config!$C$6=12,SUM(+Ene!X10+Feb!X10+Mar!X10+Abr!X10+May!X10+Jun!X10+Jul!X10+Ago!X10+Sep!X10+Oct!X10+Nov!X10+Dic!X10)))))))))))))</f>
        <v>77</v>
      </c>
      <c r="Y10" s="385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p!Y10),IF(Config!$C$6=10,SUM(+Ene!Y10+Feb!Y10+Mar!Y10+Abr!Y10+May!Y10+Jun!Y10+Jul!Y10+Ago!Y10+Sep!Y10+Oct!Y10),IF(Config!$C$6=11,SUM(+Ene!Y10+Feb!Y10+Mar!Y10+Abr!Y10+May!Y10+Jun!Y10+Jul!Y10+Ago!Y10+Sep!Y10+Oct!Y10+Nov!Y10),IF(Config!$C$6=12,SUM(+Ene!Y10+Feb!Y10+Mar!Y10+Abr!Y10+May!Y10+Jun!Y10+Jul!Y10+Ago!Y10+Sep!Y10+Oct!Y10+Nov!Y10+Dic!Y10)))))))))))))</f>
        <v>394</v>
      </c>
      <c r="Z10" s="385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p!Z10),IF(Config!$C$6=10,SUM(+Ene!Z10+Feb!Z10+Mar!Z10+Abr!Z10+May!Z10+Jun!Z10+Jul!Z10+Ago!Z10+Sep!Z10+Oct!Z10),IF(Config!$C$6=11,SUM(+Ene!Z10+Feb!Z10+Mar!Z10+Abr!Z10+May!Z10+Jun!Z10+Jul!Z10+Ago!Z10+Sep!Z10+Oct!Z10+Nov!Z10),IF(Config!$C$6=12,SUM(+Ene!Z10+Feb!Z10+Mar!Z10+Abr!Z10+May!Z10+Jun!Z10+Jul!Z10+Ago!Z10+Sep!Z10+Oct!Z10+Nov!Z10+Dic!Z10)))))))))))))</f>
        <v>42</v>
      </c>
      <c r="AA10" s="385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p!AA10),IF(Config!$C$6=10,SUM(+Ene!AA10+Feb!AA10+Mar!AA10+Abr!AA10+May!AA10+Jun!AA10+Jul!AA10+Ago!AA10+Sep!AA10+Oct!AA10),IF(Config!$C$6=11,SUM(+Ene!AA10+Feb!AA10+Mar!AA10+Abr!AA10+May!AA10+Jun!AA10+Jul!AA10+Ago!AA10+Sep!AA10+Oct!AA10+Nov!AA10),IF(Config!$C$6=12,SUM(+Ene!AA10+Feb!AA10+Mar!AA10+Abr!AA10+May!AA10+Jun!AA10+Jul!AA10+Ago!AA10+Sep!AA10+Oct!AA10+Nov!AA10+Dic!AA10)))))))))))))</f>
        <v>112</v>
      </c>
      <c r="AB10" s="385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p!AB10),IF(Config!$C$6=10,SUM(+Ene!AB10+Feb!AB10+Mar!AB10+Abr!AB10+May!AB10+Jun!AB10+Jul!AB10+Ago!AB10+Sep!AB10+Oct!AB10),IF(Config!$C$6=11,SUM(+Ene!AB10+Feb!AB10+Mar!AB10+Abr!AB10+May!AB10+Jun!AB10+Jul!AB10+Ago!AB10+Sep!AB10+Oct!AB10+Nov!AB10),IF(Config!$C$6=12,SUM(+Ene!AB10+Feb!AB10+Mar!AB10+Abr!AB10+May!AB10+Jun!AB10+Jul!AB10+Ago!AB10+Sep!AB10+Oct!AB10+Nov!AB10+Dic!AB10)))))))))))))</f>
        <v>33</v>
      </c>
      <c r="AC10" s="385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p!AC10),IF(Config!$C$6=10,SUM(+Ene!AC10+Feb!AC10+Mar!AC10+Abr!AC10+May!AC10+Jun!AC10+Jul!AC10+Ago!AC10+Sep!AC10+Oct!AC10),IF(Config!$C$6=11,SUM(+Ene!AC10+Feb!AC10+Mar!AC10+Abr!AC10+May!AC10+Jun!AC10+Jul!AC10+Ago!AC10+Sep!AC10+Oct!AC10+Nov!AC10),IF(Config!$C$6=12,SUM(+Ene!AC10+Feb!AC10+Mar!AC10+Abr!AC10+May!AC10+Jun!AC10+Jul!AC10+Ago!AC10+Sep!AC10+Oct!AC10+Nov!AC10+Dic!AC10)))))))))))))</f>
        <v>46</v>
      </c>
      <c r="AD10" s="385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p!AD10),IF(Config!$C$6=10,SUM(+Ene!AD10+Feb!AD10+Mar!AD10+Abr!AD10+May!AD10+Jun!AD10+Jul!AD10+Ago!AD10+Sep!AD10+Oct!AD10),IF(Config!$C$6=11,SUM(+Ene!AD10+Feb!AD10+Mar!AD10+Abr!AD10+May!AD10+Jun!AD10+Jul!AD10+Ago!AD10+Sep!AD10+Oct!AD10+Nov!AD10),IF(Config!$C$6=12,SUM(+Ene!AD10+Feb!AD10+Mar!AD10+Abr!AD10+May!AD10+Jun!AD10+Jul!AD10+Ago!AD10+Sep!AD10+Oct!AD10+Nov!AD10+Dic!AD10)))))))))))))</f>
        <v>127</v>
      </c>
      <c r="AE10" s="385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p!AE10),IF(Config!$C$6=10,SUM(+Ene!AE10+Feb!AE10+Mar!AE10+Abr!AE10+May!AE10+Jun!AE10+Jul!AE10+Ago!AE10+Sep!AE10+Oct!AE10),IF(Config!$C$6=11,SUM(+Ene!AE10+Feb!AE10+Mar!AE10+Abr!AE10+May!AE10+Jun!AE10+Jul!AE10+Ago!AE10+Sep!AE10+Oct!AE10+Nov!AE10),IF(Config!$C$6=12,SUM(+Ene!AE10+Feb!AE10+Mar!AE10+Abr!AE10+May!AE10+Jun!AE10+Jul!AE10+Ago!AE10+Sep!AE10+Oct!AE10+Nov!AE10+Dic!AE10)))))))))))))</f>
        <v>28</v>
      </c>
      <c r="AF10" s="385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p!AF10),IF(Config!$C$6=10,SUM(+Ene!AF10+Feb!AF10+Mar!AF10+Abr!AF10+May!AF10+Jun!AF10+Jul!AF10+Ago!AF10+Sep!AF10+Oct!AF10),IF(Config!$C$6=11,SUM(+Ene!AF10+Feb!AF10+Mar!AF10+Abr!AF10+May!AF10+Jun!AF10+Jul!AF10+Ago!AF10+Sep!AF10+Oct!AF10+Nov!AF10),IF(Config!$C$6=12,SUM(+Ene!AF10+Feb!AF10+Mar!AF10+Abr!AF10+May!AF10+Jun!AF10+Jul!AF10+Ago!AF10+Sep!AF10+Oct!AF10+Nov!AF10+Dic!AF10)))))))))))))</f>
        <v>46</v>
      </c>
      <c r="AG10" s="385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p!AG10),IF(Config!$C$6=10,SUM(+Ene!AG10+Feb!AG10+Mar!AG10+Abr!AG10+May!AG10+Jun!AG10+Jul!AG10+Ago!AG10+Sep!AG10+Oct!AG10),IF(Config!$C$6=11,SUM(+Ene!AG10+Feb!AG10+Mar!AG10+Abr!AG10+May!AG10+Jun!AG10+Jul!AG10+Ago!AG10+Sep!AG10+Oct!AG10+Nov!AG10),IF(Config!$C$6=12,SUM(+Ene!AG10+Feb!AG10+Mar!AG10+Abr!AG10+May!AG10+Jun!AG10+Jul!AG10+Ago!AG10+Sep!AG10+Oct!AG10+Nov!AG10+Dic!AG10)))))))))))))</f>
        <v>42</v>
      </c>
      <c r="AH10" s="385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p!AH10),IF(Config!$C$6=10,SUM(+Ene!AH10+Feb!AH10+Mar!AH10+Abr!AH10+May!AH10+Jun!AH10+Jul!AH10+Ago!AH10+Sep!AH10+Oct!AH10),IF(Config!$C$6=11,SUM(+Ene!AH10+Feb!AH10+Mar!AH10+Abr!AH10+May!AH10+Jun!AH10+Jul!AH10+Ago!AH10+Sep!AH10+Oct!AH10+Nov!AH10),IF(Config!$C$6=12,SUM(+Ene!AH10+Feb!AH10+Mar!AH10+Abr!AH10+May!AH10+Jun!AH10+Jul!AH10+Ago!AH10+Sep!AH10+Oct!AH10+Nov!AH10+Dic!AH10)))))))))))))</f>
        <v>51</v>
      </c>
      <c r="AI10" s="385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p!AI10),IF(Config!$C$6=10,SUM(+Ene!AI10+Feb!AI10+Mar!AI10+Abr!AI10+May!AI10+Jun!AI10+Jul!AI10+Ago!AI10+Sep!AI10+Oct!AI10),IF(Config!$C$6=11,SUM(+Ene!AI10+Feb!AI10+Mar!AI10+Abr!AI10+May!AI10+Jun!AI10+Jul!AI10+Ago!AI10+Sep!AI10+Oct!AI10+Nov!AI10),IF(Config!$C$6=12,SUM(+Ene!AI10+Feb!AI10+Mar!AI10+Abr!AI10+May!AI10+Jun!AI10+Jul!AI10+Ago!AI10+Sep!AI10+Oct!AI10+Nov!AI10+Dic!AI10)))))))))))))</f>
        <v>0</v>
      </c>
      <c r="AJ10" s="385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p!AJ10),IF(Config!$C$6=10,SUM(+Ene!AJ10+Feb!AJ10+Mar!AJ10+Abr!AJ10+May!AJ10+Jun!AJ10+Jul!AJ10+Ago!AJ10+Sep!AJ10+Oct!AJ10),IF(Config!$C$6=11,SUM(+Ene!AJ10+Feb!AJ10+Mar!AJ10+Abr!AJ10+May!AJ10+Jun!AJ10+Jul!AJ10+Ago!AJ10+Sep!AJ10+Oct!AJ10+Nov!AJ10),IF(Config!$C$6=12,SUM(+Ene!AJ10+Feb!AJ10+Mar!AJ10+Abr!AJ10+May!AJ10+Jun!AJ10+Jul!AJ10+Ago!AJ10+Sep!AJ10+Oct!AJ10+Nov!AJ10+Dic!AJ10)))))))))))))</f>
        <v>117</v>
      </c>
      <c r="AK10" s="385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p!AK10),IF(Config!$C$6=10,SUM(+Ene!AK10+Feb!AK10+Mar!AK10+Abr!AK10+May!AK10+Jun!AK10+Jul!AK10+Ago!AK10+Sep!AK10+Oct!AK10),IF(Config!$C$6=11,SUM(+Ene!AK10+Feb!AK10+Mar!AK10+Abr!AK10+May!AK10+Jun!AK10+Jul!AK10+Ago!AK10+Sep!AK10+Oct!AK10+Nov!AK10),IF(Config!$C$6=12,SUM(+Ene!AK10+Feb!AK10+Mar!AK10+Abr!AK10+May!AK10+Jun!AK10+Jul!AK10+Ago!AK10+Sep!AK10+Oct!AK10+Nov!AK10+Dic!AK10)))))))))))))</f>
        <v>15</v>
      </c>
      <c r="AL10" s="385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p!AL10),IF(Config!$C$6=10,SUM(+Ene!AL10+Feb!AL10+Mar!AL10+Abr!AL10+May!AL10+Jun!AL10+Jul!AL10+Ago!AL10+Sep!AL10+Oct!AL10),IF(Config!$C$6=11,SUM(+Ene!AL10+Feb!AL10+Mar!AL10+Abr!AL10+May!AL10+Jun!AL10+Jul!AL10+Ago!AL10+Sep!AL10+Oct!AL10+Nov!AL10),IF(Config!$C$6=12,SUM(+Ene!AL10+Feb!AL10+Mar!AL10+Abr!AL10+May!AL10+Jun!AL10+Jul!AL10+Ago!AL10+Sep!AL10+Oct!AL10+Nov!AL10+Dic!AL10)))))))))))))</f>
        <v>39</v>
      </c>
      <c r="AM10" s="385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p!AM10),IF(Config!$C$6=10,SUM(+Ene!AM10+Feb!AM10+Mar!AM10+Abr!AM10+May!AM10+Jun!AM10+Jul!AM10+Ago!AM10+Sep!AM10+Oct!AM10),IF(Config!$C$6=11,SUM(+Ene!AM10+Feb!AM10+Mar!AM10+Abr!AM10+May!AM10+Jun!AM10+Jul!AM10+Ago!AM10+Sep!AM10+Oct!AM10+Nov!AM10),IF(Config!$C$6=12,SUM(+Ene!AM10+Feb!AM10+Mar!AM10+Abr!AM10+May!AM10+Jun!AM10+Jul!AM10+Ago!AM10+Sep!AM10+Oct!AM10+Nov!AM10+Dic!AM10)))))))))))))</f>
        <v>159</v>
      </c>
      <c r="AN10" s="385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p!AN10),IF(Config!$C$6=10,SUM(+Ene!AN10+Feb!AN10+Mar!AN10+Abr!AN10+May!AN10+Jun!AN10+Jul!AN10+Ago!AN10+Sep!AN10+Oct!AN10),IF(Config!$C$6=11,SUM(+Ene!AN10+Feb!AN10+Mar!AN10+Abr!AN10+May!AN10+Jun!AN10+Jul!AN10+Ago!AN10+Sep!AN10+Oct!AN10+Nov!AN10),IF(Config!$C$6=12,SUM(+Ene!AN10+Feb!AN10+Mar!AN10+Abr!AN10+May!AN10+Jun!AN10+Jul!AN10+Ago!AN10+Sep!AN10+Oct!AN10+Nov!AN10+Dic!AN10)))))))))))))</f>
        <v>14</v>
      </c>
      <c r="AO10" s="385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p!AO10),IF(Config!$C$6=10,SUM(+Ene!AO10+Feb!AO10+Mar!AO10+Abr!AO10+May!AO10+Jun!AO10+Jul!AO10+Ago!AO10+Sep!AO10+Oct!AO10),IF(Config!$C$6=11,SUM(+Ene!AO10+Feb!AO10+Mar!AO10+Abr!AO10+May!AO10+Jun!AO10+Jul!AO10+Ago!AO10+Sep!AO10+Oct!AO10+Nov!AO10),IF(Config!$C$6=12,SUM(+Ene!AO10+Feb!AO10+Mar!AO10+Abr!AO10+May!AO10+Jun!AO10+Jul!AO10+Ago!AO10+Sep!AO10+Oct!AO10+Nov!AO10+Dic!AO10)))))))))))))</f>
        <v>39</v>
      </c>
      <c r="AP10" s="385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p!AP10),IF(Config!$C$6=10,SUM(+Ene!AP10+Feb!AP10+Mar!AP10+Abr!AP10+May!AP10+Jun!AP10+Jul!AP10+Ago!AP10+Sep!AP10+Oct!AP10),IF(Config!$C$6=11,SUM(+Ene!AP10+Feb!AP10+Mar!AP10+Abr!AP10+May!AP10+Jun!AP10+Jul!AP10+Ago!AP10+Sep!AP10+Oct!AP10+Nov!AP10),IF(Config!$C$6=12,SUM(+Ene!AP10+Feb!AP10+Mar!AP10+Abr!AP10+May!AP10+Jun!AP10+Jul!AP10+Ago!AP10+Sep!AP10+Oct!AP10+Nov!AP10+Dic!AP10)))))))))))))</f>
        <v>6</v>
      </c>
      <c r="AQ10" s="385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p!AQ10),IF(Config!$C$6=10,SUM(+Ene!AQ10+Feb!AQ10+Mar!AQ10+Abr!AQ10+May!AQ10+Jun!AQ10+Jul!AQ10+Ago!AQ10+Sep!AQ10+Oct!AQ10),IF(Config!$C$6=11,SUM(+Ene!AQ10+Feb!AQ10+Mar!AQ10+Abr!AQ10+May!AQ10+Jun!AQ10+Jul!AQ10+Ago!AQ10+Sep!AQ10+Oct!AQ10+Nov!AQ10),IF(Config!$C$6=12,SUM(+Ene!AQ10+Feb!AQ10+Mar!AQ10+Abr!AQ10+May!AQ10+Jun!AQ10+Jul!AQ10+Ago!AQ10+Sep!AQ10+Oct!AQ10+Nov!AQ10+Dic!AQ10)))))))))))))</f>
        <v>122</v>
      </c>
      <c r="AR10" s="385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p!AR10),IF(Config!$C$6=10,SUM(+Ene!AR10+Feb!AR10+Mar!AR10+Abr!AR10+May!AR10+Jun!AR10+Jul!AR10+Ago!AR10+Sep!AR10+Oct!AR10),IF(Config!$C$6=11,SUM(+Ene!AR10+Feb!AR10+Mar!AR10+Abr!AR10+May!AR10+Jun!AR10+Jul!AR10+Ago!AR10+Sep!AR10+Oct!AR10+Nov!AR10),IF(Config!$C$6=12,SUM(+Ene!AR10+Feb!AR10+Mar!AR10+Abr!AR10+May!AR10+Jun!AR10+Jul!AR10+Ago!AR10+Sep!AR10+Oct!AR10+Nov!AR10+Dic!AR10)))))))))))))</f>
        <v>0</v>
      </c>
      <c r="AS10" s="385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p!AS10),IF(Config!$C$6=10,SUM(+Ene!AS10+Feb!AS10+Mar!AS10+Abr!AS10+May!AS10+Jun!AS10+Jul!AS10+Ago!AS10+Sep!AS10+Oct!AS10),IF(Config!$C$6=11,SUM(+Ene!AS10+Feb!AS10+Mar!AS10+Abr!AS10+May!AS10+Jun!AS10+Jul!AS10+Ago!AS10+Sep!AS10+Oct!AS10+Nov!AS10),IF(Config!$C$6=12,SUM(+Ene!AS10+Feb!AS10+Mar!AS10+Abr!AS10+May!AS10+Jun!AS10+Jul!AS10+Ago!AS10+Sep!AS10+Oct!AS10+Nov!AS10+Dic!AS10)))))))))))))</f>
        <v>22</v>
      </c>
      <c r="AT10" s="385">
        <f>IF(Config!$C$6=1,SUM(+Ene!AT10),IF(Config!$C$6=2,SUM(+Ene!AT10+Feb!AT10),IF(Config!$C$6=3,SUM(+Ene!AT10+Feb!AT10+Mar!AT10),IF(Config!$C$6=4,SUM(+Ene!AT10+Feb!AT10+Mar!AT10+Abr!AT10),IF(Config!$C$6=5,SUM(Ene!AT10+Feb!AT10+Mar!AT10+Abr!AT10+May!AT10),IF(Config!$C$6=6,SUM(+Ene!AT10+Feb!AT10+Mar!AT10+Abr!AT10+May!AT10+Jun!AT10),IF(Config!$C$6=7,SUM(Ene!AT10+Feb!AT10+Mar!AT10+Abr!AT10+May!AT10+Jun!AT10+Jul!AT10),IF(Config!$C$6=8,SUM(+Ene!AT10+Feb!AT10+Mar!AT10+Abr!AT10+May!AT10+Jun!AT10+Jul!AT10+Ago!AT10),IF(Config!$C$6=9,SUM(+Ene!AT10+Feb!AT10+Mar!AT10+Abr!AT10+May!AT10+Jun!AT10+Jul!AT10+Ago!AT10+Sep!AT10),IF(Config!$C$6=10,SUM(+Ene!AT10+Feb!AT10+Mar!AT10+Abr!AT10+May!AT10+Jun!AT10+Jul!AT10+Ago!AT10+Sep!AT10+Oct!AT10),IF(Config!$C$6=11,SUM(+Ene!AT10+Feb!AT10+Mar!AT10+Abr!AT10+May!AT10+Jun!AT10+Jul!AT10+Ago!AT10+Sep!AT10+Oct!AT10+Nov!AT10),IF(Config!$C$6=12,SUM(+Ene!AT10+Feb!AT10+Mar!AT10+Abr!AT10+May!AT10+Jun!AT10+Jul!AT10+Ago!AT10+Sep!AT10+Oct!AT10+Nov!AT10+Dic!AT10)))))))))))))</f>
        <v>37</v>
      </c>
      <c r="AV10" s="308">
        <f t="shared" si="7"/>
        <v>0</v>
      </c>
      <c r="AW10" s="308">
        <f t="shared" si="8"/>
        <v>1103</v>
      </c>
      <c r="AX10" s="308">
        <f t="shared" si="9"/>
        <v>180</v>
      </c>
      <c r="AY10" s="308">
        <f t="shared" si="10"/>
        <v>176</v>
      </c>
      <c r="AZ10" s="308">
        <f t="shared" si="11"/>
        <v>704</v>
      </c>
      <c r="BA10" s="308">
        <f t="shared" si="12"/>
        <v>294</v>
      </c>
      <c r="BB10" s="308">
        <f t="shared" si="13"/>
        <v>171</v>
      </c>
      <c r="BC10" s="308">
        <f t="shared" si="14"/>
        <v>218</v>
      </c>
      <c r="BD10" s="308">
        <f t="shared" si="15"/>
        <v>181</v>
      </c>
      <c r="BE10" s="45">
        <f t="shared" si="16"/>
        <v>3027</v>
      </c>
    </row>
    <row r="11" spans="1:57" x14ac:dyDescent="0.25">
      <c r="A11" s="339">
        <f>METAS!A11</f>
        <v>8</v>
      </c>
      <c r="B11" s="306" t="str">
        <f>METAS!B11</f>
        <v>PORCENTAJE NIÑOS DE 1 AÑO CON TEST DE GRAHAM Y EXAMEN SERIADO</v>
      </c>
      <c r="C11" s="381" t="str">
        <f>METAS!D11</f>
        <v>DIT</v>
      </c>
      <c r="D11" s="385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p!D11),IF(Config!$C$6=10,SUM(+Ene!D11+Feb!D11+Mar!D11+Abr!D11+May!D11+Jun!D11+Jul!D11+Ago!D11+Sep!D11+Oct!D11),IF(Config!$C$6=11,SUM(+Ene!D11+Feb!D11+Mar!D11+Abr!D11+May!D11+Jun!D11+Jul!D11+Ago!D11+Sep!D11+Oct!D11+Nov!D11),IF(Config!$C$6=12,SUM(+Ene!D11+Feb!D11+Mar!D11+Abr!D11+May!D11+Jun!D11+Jul!D11+Ago!D11+Sep!D11+Oct!D11+Nov!D11+Dic!D11)))))))))))))</f>
        <v>0</v>
      </c>
      <c r="E11" s="385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p!E11),IF(Config!$C$6=10,SUM(+Ene!E11+Feb!E11+Mar!E11+Abr!E11+May!E11+Jun!E11+Jul!E11+Ago!E11+Sep!E11+Oct!E11),IF(Config!$C$6=11,SUM(+Ene!E11+Feb!E11+Mar!E11+Abr!E11+May!E11+Jun!E11+Jul!E11+Ago!E11+Sep!E11+Oct!E11+Nov!E11),IF(Config!$C$6=12,SUM(+Ene!E11+Feb!E11+Mar!E11+Abr!E11+May!E11+Jun!E11+Jul!E11+Ago!E11+Sep!E11+Oct!E11+Nov!E11+Dic!E11)))))))))))))</f>
        <v>0</v>
      </c>
      <c r="F11" s="385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p!F11),IF(Config!$C$6=10,SUM(+Ene!F11+Feb!F11+Mar!F11+Abr!F11+May!F11+Jun!F11+Jul!F11+Ago!F11+Sep!F11+Oct!F11),IF(Config!$C$6=11,SUM(+Ene!F11+Feb!F11+Mar!F11+Abr!F11+May!F11+Jun!F11+Jul!F11+Ago!F11+Sep!F11+Oct!F11+Nov!F11),IF(Config!$C$6=12,SUM(+Ene!F11+Feb!F11+Mar!F11+Abr!F11+May!F11+Jun!F11+Jul!F11+Ago!F11+Sep!F11+Oct!F11+Nov!F11+Dic!F11)))))))))))))</f>
        <v>0</v>
      </c>
      <c r="G11" s="385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p!G11),IF(Config!$C$6=10,SUM(+Ene!G11+Feb!G11+Mar!G11+Abr!G11+May!G11+Jun!G11+Jul!G11+Ago!G11+Sep!G11+Oct!G11),IF(Config!$C$6=11,SUM(+Ene!G11+Feb!G11+Mar!G11+Abr!G11+May!G11+Jun!G11+Jul!G11+Ago!G11+Sep!G11+Oct!G11+Nov!G11),IF(Config!$C$6=12,SUM(+Ene!G11+Feb!G11+Mar!G11+Abr!G11+May!G11+Jun!G11+Jul!G11+Ago!G11+Sep!G11+Oct!G11+Nov!G11+Dic!G11)))))))))))))</f>
        <v>350</v>
      </c>
      <c r="H11" s="385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p!H11),IF(Config!$C$6=10,SUM(+Ene!H11+Feb!H11+Mar!H11+Abr!H11+May!H11+Jun!H11+Jul!H11+Ago!H11+Sep!H11+Oct!H11),IF(Config!$C$6=11,SUM(+Ene!H11+Feb!H11+Mar!H11+Abr!H11+May!H11+Jun!H11+Jul!H11+Ago!H11+Sep!H11+Oct!H11+Nov!H11),IF(Config!$C$6=12,SUM(+Ene!H11+Feb!H11+Mar!H11+Abr!H11+May!H11+Jun!H11+Jul!H11+Ago!H11+Sep!H11+Oct!H11+Nov!H11+Dic!H11)))))))))))))</f>
        <v>0</v>
      </c>
      <c r="I11" s="385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p!I11),IF(Config!$C$6=10,SUM(+Ene!I11+Feb!I11+Mar!I11+Abr!I11+May!I11+Jun!I11+Jul!I11+Ago!I11+Sep!I11+Oct!I11),IF(Config!$C$6=11,SUM(+Ene!I11+Feb!I11+Mar!I11+Abr!I11+May!I11+Jun!I11+Jul!I11+Ago!I11+Sep!I11+Oct!I11+Nov!I11),IF(Config!$C$6=12,SUM(+Ene!I11+Feb!I11+Mar!I11+Abr!I11+May!I11+Jun!I11+Jul!I11+Ago!I11+Sep!I11+Oct!I11+Nov!I11+Dic!I11)))))))))))))</f>
        <v>0</v>
      </c>
      <c r="J11" s="385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p!J11),IF(Config!$C$6=10,SUM(+Ene!J11+Feb!J11+Mar!J11+Abr!J11+May!J11+Jun!J11+Jul!J11+Ago!J11+Sep!J11+Oct!J11),IF(Config!$C$6=11,SUM(+Ene!J11+Feb!J11+Mar!J11+Abr!J11+May!J11+Jun!J11+Jul!J11+Ago!J11+Sep!J11+Oct!J11+Nov!J11),IF(Config!$C$6=12,SUM(+Ene!J11+Feb!J11+Mar!J11+Abr!J11+May!J11+Jun!J11+Jul!J11+Ago!J11+Sep!J11+Oct!J11+Nov!J11+Dic!J11)))))))))))))</f>
        <v>1</v>
      </c>
      <c r="K11" s="385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p!K11),IF(Config!$C$6=10,SUM(+Ene!K11+Feb!K11+Mar!K11+Abr!K11+May!K11+Jun!K11+Jul!K11+Ago!K11+Sep!K11+Oct!K11),IF(Config!$C$6=11,SUM(+Ene!K11+Feb!K11+Mar!K11+Abr!K11+May!K11+Jun!K11+Jul!K11+Ago!K11+Sep!K11+Oct!K11+Nov!K11),IF(Config!$C$6=12,SUM(+Ene!K11+Feb!K11+Mar!K11+Abr!K11+May!K11+Jun!K11+Jul!K11+Ago!K11+Sep!K11+Oct!K11+Nov!K11+Dic!K11)))))))))))))</f>
        <v>11</v>
      </c>
      <c r="L11" s="385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p!L11),IF(Config!$C$6=10,SUM(+Ene!L11+Feb!L11+Mar!L11+Abr!L11+May!L11+Jun!L11+Jul!L11+Ago!L11+Sep!L11+Oct!L11),IF(Config!$C$6=11,SUM(+Ene!L11+Feb!L11+Mar!L11+Abr!L11+May!L11+Jun!L11+Jul!L11+Ago!L11+Sep!L11+Oct!L11+Nov!L11),IF(Config!$C$6=12,SUM(+Ene!L11+Feb!L11+Mar!L11+Abr!L11+May!L11+Jun!L11+Jul!L11+Ago!L11+Sep!L11+Oct!L11+Nov!L11+Dic!L11)))))))))))))</f>
        <v>0</v>
      </c>
      <c r="M11" s="385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p!M11),IF(Config!$C$6=10,SUM(+Ene!M11+Feb!M11+Mar!M11+Abr!M11+May!M11+Jun!M11+Jul!M11+Ago!M11+Sep!M11+Oct!M11),IF(Config!$C$6=11,SUM(+Ene!M11+Feb!M11+Mar!M11+Abr!M11+May!M11+Jun!M11+Jul!M11+Ago!M11+Sep!M11+Oct!M11+Nov!M11),IF(Config!$C$6=12,SUM(+Ene!M11+Feb!M11+Mar!M11+Abr!M11+May!M11+Jun!M11+Jul!M11+Ago!M11+Sep!M11+Oct!M11+Nov!M11+Dic!M11)))))))))))))</f>
        <v>0</v>
      </c>
      <c r="N11" s="385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p!N11),IF(Config!$C$6=10,SUM(+Ene!N11+Feb!N11+Mar!N11+Abr!N11+May!N11+Jun!N11+Jul!N11+Ago!N11+Sep!N11+Oct!N11),IF(Config!$C$6=11,SUM(+Ene!N11+Feb!N11+Mar!N11+Abr!N11+May!N11+Jun!N11+Jul!N11+Ago!N11+Sep!N11+Oct!N11+Nov!N11),IF(Config!$C$6=12,SUM(+Ene!N11+Feb!N11+Mar!N11+Abr!N11+May!N11+Jun!N11+Jul!N11+Ago!N11+Sep!N11+Oct!N11+Nov!N11+Dic!N11)))))))))))))</f>
        <v>0</v>
      </c>
      <c r="O11" s="385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p!O11),IF(Config!$C$6=10,SUM(+Ene!O11+Feb!O11+Mar!O11+Abr!O11+May!O11+Jun!O11+Jul!O11+Ago!O11+Sep!O11+Oct!O11),IF(Config!$C$6=11,SUM(+Ene!O11+Feb!O11+Mar!O11+Abr!O11+May!O11+Jun!O11+Jul!O11+Ago!O11+Sep!O11+Oct!O11+Nov!O11),IF(Config!$C$6=12,SUM(+Ene!O11+Feb!O11+Mar!O11+Abr!O11+May!O11+Jun!O11+Jul!O11+Ago!O11+Sep!O11+Oct!O11+Nov!O11+Dic!O11)))))))))))))</f>
        <v>0</v>
      </c>
      <c r="P11" s="385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p!P11),IF(Config!$C$6=10,SUM(+Ene!P11+Feb!P11+Mar!P11+Abr!P11+May!P11+Jun!P11+Jul!P11+Ago!P11+Sep!P11+Oct!P11),IF(Config!$C$6=11,SUM(+Ene!P11+Feb!P11+Mar!P11+Abr!P11+May!P11+Jun!P11+Jul!P11+Ago!P11+Sep!P11+Oct!P11+Nov!P11),IF(Config!$C$6=12,SUM(+Ene!P11+Feb!P11+Mar!P11+Abr!P11+May!P11+Jun!P11+Jul!P11+Ago!P11+Sep!P11+Oct!P11+Nov!P11+Dic!P11)))))))))))))</f>
        <v>146</v>
      </c>
      <c r="Q11" s="385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p!Q11),IF(Config!$C$6=10,SUM(+Ene!Q11+Feb!Q11+Mar!Q11+Abr!Q11+May!Q11+Jun!Q11+Jul!Q11+Ago!Q11+Sep!Q11+Oct!Q11),IF(Config!$C$6=11,SUM(+Ene!Q11+Feb!Q11+Mar!Q11+Abr!Q11+May!Q11+Jun!Q11+Jul!Q11+Ago!Q11+Sep!Q11+Oct!Q11+Nov!Q11),IF(Config!$C$6=12,SUM(+Ene!Q11+Feb!Q11+Mar!Q11+Abr!Q11+May!Q11+Jun!Q11+Jul!Q11+Ago!Q11+Sep!Q11+Oct!Q11+Nov!Q11+Dic!Q11)))))))))))))</f>
        <v>27</v>
      </c>
      <c r="R11" s="385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p!R11),IF(Config!$C$6=10,SUM(+Ene!R11+Feb!R11+Mar!R11+Abr!R11+May!R11+Jun!R11+Jul!R11+Ago!R11+Sep!R11+Oct!R11),IF(Config!$C$6=11,SUM(+Ene!R11+Feb!R11+Mar!R11+Abr!R11+May!R11+Jun!R11+Jul!R11+Ago!R11+Sep!R11+Oct!R11+Nov!R11),IF(Config!$C$6=12,SUM(+Ene!R11+Feb!R11+Mar!R11+Abr!R11+May!R11+Jun!R11+Jul!R11+Ago!R11+Sep!R11+Oct!R11+Nov!R11+Dic!R11)))))))))))))</f>
        <v>14</v>
      </c>
      <c r="S11" s="385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p!S11),IF(Config!$C$6=10,SUM(+Ene!S11+Feb!S11+Mar!S11+Abr!S11+May!S11+Jun!S11+Jul!S11+Ago!S11+Sep!S11+Oct!S11),IF(Config!$C$6=11,SUM(+Ene!S11+Feb!S11+Mar!S11+Abr!S11+May!S11+Jun!S11+Jul!S11+Ago!S11+Sep!S11+Oct!S11+Nov!S11),IF(Config!$C$6=12,SUM(+Ene!S11+Feb!S11+Mar!S11+Abr!S11+May!S11+Jun!S11+Jul!S11+Ago!S11+Sep!S11+Oct!S11+Nov!S11+Dic!S11)))))))))))))</f>
        <v>11</v>
      </c>
      <c r="T11" s="385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p!T11),IF(Config!$C$6=10,SUM(+Ene!T11+Feb!T11+Mar!T11+Abr!T11+May!T11+Jun!T11+Jul!T11+Ago!T11+Sep!T11+Oct!T11),IF(Config!$C$6=11,SUM(+Ene!T11+Feb!T11+Mar!T11+Abr!T11+May!T11+Jun!T11+Jul!T11+Ago!T11+Sep!T11+Oct!T11+Nov!T11),IF(Config!$C$6=12,SUM(+Ene!T11+Feb!T11+Mar!T11+Abr!T11+May!T11+Jun!T11+Jul!T11+Ago!T11+Sep!T11+Oct!T11+Nov!T11+Dic!T11)))))))))))))</f>
        <v>11</v>
      </c>
      <c r="U11" s="385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p!U11),IF(Config!$C$6=10,SUM(+Ene!U11+Feb!U11+Mar!U11+Abr!U11+May!U11+Jun!U11+Jul!U11+Ago!U11+Sep!U11+Oct!U11),IF(Config!$C$6=11,SUM(+Ene!U11+Feb!U11+Mar!U11+Abr!U11+May!U11+Jun!U11+Jul!U11+Ago!U11+Sep!U11+Oct!U11+Nov!U11),IF(Config!$C$6=12,SUM(+Ene!U11+Feb!U11+Mar!U11+Abr!U11+May!U11+Jun!U11+Jul!U11+Ago!U11+Sep!U11+Oct!U11+Nov!U11+Dic!U11)))))))))))))</f>
        <v>0</v>
      </c>
      <c r="V11" s="385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p!V11),IF(Config!$C$6=10,SUM(+Ene!V11+Feb!V11+Mar!V11+Abr!V11+May!V11+Jun!V11+Jul!V11+Ago!V11+Sep!V11+Oct!V11),IF(Config!$C$6=11,SUM(+Ene!V11+Feb!V11+Mar!V11+Abr!V11+May!V11+Jun!V11+Jul!V11+Ago!V11+Sep!V11+Oct!V11+Nov!V11),IF(Config!$C$6=12,SUM(+Ene!V11+Feb!V11+Mar!V11+Abr!V11+May!V11+Jun!V11+Jul!V11+Ago!V11+Sep!V11+Oct!V11+Nov!V11+Dic!V11)))))))))))))</f>
        <v>1</v>
      </c>
      <c r="W11" s="385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p!W11),IF(Config!$C$6=10,SUM(+Ene!W11+Feb!W11+Mar!W11+Abr!W11+May!W11+Jun!W11+Jul!W11+Ago!W11+Sep!W11+Oct!W11),IF(Config!$C$6=11,SUM(+Ene!W11+Feb!W11+Mar!W11+Abr!W11+May!W11+Jun!W11+Jul!W11+Ago!W11+Sep!W11+Oct!W11+Nov!W11),IF(Config!$C$6=12,SUM(+Ene!W11+Feb!W11+Mar!W11+Abr!W11+May!W11+Jun!W11+Jul!W11+Ago!W11+Sep!W11+Oct!W11+Nov!W11+Dic!W11)))))))))))))</f>
        <v>0</v>
      </c>
      <c r="X11" s="385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p!X11),IF(Config!$C$6=10,SUM(+Ene!X11+Feb!X11+Mar!X11+Abr!X11+May!X11+Jun!X11+Jul!X11+Ago!X11+Sep!X11+Oct!X11),IF(Config!$C$6=11,SUM(+Ene!X11+Feb!X11+Mar!X11+Abr!X11+May!X11+Jun!X11+Jul!X11+Ago!X11+Sep!X11+Oct!X11+Nov!X11),IF(Config!$C$6=12,SUM(+Ene!X11+Feb!X11+Mar!X11+Abr!X11+May!X11+Jun!X11+Jul!X11+Ago!X11+Sep!X11+Oct!X11+Nov!X11+Dic!X11)))))))))))))</f>
        <v>5</v>
      </c>
      <c r="Y11" s="385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p!Y11),IF(Config!$C$6=10,SUM(+Ene!Y11+Feb!Y11+Mar!Y11+Abr!Y11+May!Y11+Jun!Y11+Jul!Y11+Ago!Y11+Sep!Y11+Oct!Y11),IF(Config!$C$6=11,SUM(+Ene!Y11+Feb!Y11+Mar!Y11+Abr!Y11+May!Y11+Jun!Y11+Jul!Y11+Ago!Y11+Sep!Y11+Oct!Y11+Nov!Y11),IF(Config!$C$6=12,SUM(+Ene!Y11+Feb!Y11+Mar!Y11+Abr!Y11+May!Y11+Jun!Y11+Jul!Y11+Ago!Y11+Sep!Y11+Oct!Y11+Nov!Y11+Dic!Y11)))))))))))))</f>
        <v>24</v>
      </c>
      <c r="Z11" s="385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p!Z11),IF(Config!$C$6=10,SUM(+Ene!Z11+Feb!Z11+Mar!Z11+Abr!Z11+May!Z11+Jun!Z11+Jul!Z11+Ago!Z11+Sep!Z11+Oct!Z11),IF(Config!$C$6=11,SUM(+Ene!Z11+Feb!Z11+Mar!Z11+Abr!Z11+May!Z11+Jun!Z11+Jul!Z11+Ago!Z11+Sep!Z11+Oct!Z11+Nov!Z11),IF(Config!$C$6=12,SUM(+Ene!Z11+Feb!Z11+Mar!Z11+Abr!Z11+May!Z11+Jun!Z11+Jul!Z11+Ago!Z11+Sep!Z11+Oct!Z11+Nov!Z11+Dic!Z11)))))))))))))</f>
        <v>0</v>
      </c>
      <c r="AA11" s="385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p!AA11),IF(Config!$C$6=10,SUM(+Ene!AA11+Feb!AA11+Mar!AA11+Abr!AA11+May!AA11+Jun!AA11+Jul!AA11+Ago!AA11+Sep!AA11+Oct!AA11),IF(Config!$C$6=11,SUM(+Ene!AA11+Feb!AA11+Mar!AA11+Abr!AA11+May!AA11+Jun!AA11+Jul!AA11+Ago!AA11+Sep!AA11+Oct!AA11+Nov!AA11),IF(Config!$C$6=12,SUM(+Ene!AA11+Feb!AA11+Mar!AA11+Abr!AA11+May!AA11+Jun!AA11+Jul!AA11+Ago!AA11+Sep!AA11+Oct!AA11+Nov!AA11+Dic!AA11)))))))))))))</f>
        <v>0</v>
      </c>
      <c r="AB11" s="385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p!AB11),IF(Config!$C$6=10,SUM(+Ene!AB11+Feb!AB11+Mar!AB11+Abr!AB11+May!AB11+Jun!AB11+Jul!AB11+Ago!AB11+Sep!AB11+Oct!AB11),IF(Config!$C$6=11,SUM(+Ene!AB11+Feb!AB11+Mar!AB11+Abr!AB11+May!AB11+Jun!AB11+Jul!AB11+Ago!AB11+Sep!AB11+Oct!AB11+Nov!AB11),IF(Config!$C$6=12,SUM(+Ene!AB11+Feb!AB11+Mar!AB11+Abr!AB11+May!AB11+Jun!AB11+Jul!AB11+Ago!AB11+Sep!AB11+Oct!AB11+Nov!AB11+Dic!AB11)))))))))))))</f>
        <v>0</v>
      </c>
      <c r="AC11" s="385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p!AC11),IF(Config!$C$6=10,SUM(+Ene!AC11+Feb!AC11+Mar!AC11+Abr!AC11+May!AC11+Jun!AC11+Jul!AC11+Ago!AC11+Sep!AC11+Oct!AC11),IF(Config!$C$6=11,SUM(+Ene!AC11+Feb!AC11+Mar!AC11+Abr!AC11+May!AC11+Jun!AC11+Jul!AC11+Ago!AC11+Sep!AC11+Oct!AC11+Nov!AC11),IF(Config!$C$6=12,SUM(+Ene!AC11+Feb!AC11+Mar!AC11+Abr!AC11+May!AC11+Jun!AC11+Jul!AC11+Ago!AC11+Sep!AC11+Oct!AC11+Nov!AC11+Dic!AC11)))))))))))))</f>
        <v>2</v>
      </c>
      <c r="AD11" s="385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p!AD11),IF(Config!$C$6=10,SUM(+Ene!AD11+Feb!AD11+Mar!AD11+Abr!AD11+May!AD11+Jun!AD11+Jul!AD11+Ago!AD11+Sep!AD11+Oct!AD11),IF(Config!$C$6=11,SUM(+Ene!AD11+Feb!AD11+Mar!AD11+Abr!AD11+May!AD11+Jun!AD11+Jul!AD11+Ago!AD11+Sep!AD11+Oct!AD11+Nov!AD11),IF(Config!$C$6=12,SUM(+Ene!AD11+Feb!AD11+Mar!AD11+Abr!AD11+May!AD11+Jun!AD11+Jul!AD11+Ago!AD11+Sep!AD11+Oct!AD11+Nov!AD11+Dic!AD11)))))))))))))</f>
        <v>24</v>
      </c>
      <c r="AE11" s="385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p!AE11),IF(Config!$C$6=10,SUM(+Ene!AE11+Feb!AE11+Mar!AE11+Abr!AE11+May!AE11+Jun!AE11+Jul!AE11+Ago!AE11+Sep!AE11+Oct!AE11),IF(Config!$C$6=11,SUM(+Ene!AE11+Feb!AE11+Mar!AE11+Abr!AE11+May!AE11+Jun!AE11+Jul!AE11+Ago!AE11+Sep!AE11+Oct!AE11+Nov!AE11),IF(Config!$C$6=12,SUM(+Ene!AE11+Feb!AE11+Mar!AE11+Abr!AE11+May!AE11+Jun!AE11+Jul!AE11+Ago!AE11+Sep!AE11+Oct!AE11+Nov!AE11+Dic!AE11)))))))))))))</f>
        <v>0</v>
      </c>
      <c r="AF11" s="385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p!AF11),IF(Config!$C$6=10,SUM(+Ene!AF11+Feb!AF11+Mar!AF11+Abr!AF11+May!AF11+Jun!AF11+Jul!AF11+Ago!AF11+Sep!AF11+Oct!AF11),IF(Config!$C$6=11,SUM(+Ene!AF11+Feb!AF11+Mar!AF11+Abr!AF11+May!AF11+Jun!AF11+Jul!AF11+Ago!AF11+Sep!AF11+Oct!AF11+Nov!AF11),IF(Config!$C$6=12,SUM(+Ene!AF11+Feb!AF11+Mar!AF11+Abr!AF11+May!AF11+Jun!AF11+Jul!AF11+Ago!AF11+Sep!AF11+Oct!AF11+Nov!AF11+Dic!AF11)))))))))))))</f>
        <v>7</v>
      </c>
      <c r="AG11" s="385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p!AG11),IF(Config!$C$6=10,SUM(+Ene!AG11+Feb!AG11+Mar!AG11+Abr!AG11+May!AG11+Jun!AG11+Jul!AG11+Ago!AG11+Sep!AG11+Oct!AG11),IF(Config!$C$6=11,SUM(+Ene!AG11+Feb!AG11+Mar!AG11+Abr!AG11+May!AG11+Jun!AG11+Jul!AG11+Ago!AG11+Sep!AG11+Oct!AG11+Nov!AG11),IF(Config!$C$6=12,SUM(+Ene!AG11+Feb!AG11+Mar!AG11+Abr!AG11+May!AG11+Jun!AG11+Jul!AG11+Ago!AG11+Sep!AG11+Oct!AG11+Nov!AG11+Dic!AG11)))))))))))))</f>
        <v>0</v>
      </c>
      <c r="AH11" s="385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p!AH11),IF(Config!$C$6=10,SUM(+Ene!AH11+Feb!AH11+Mar!AH11+Abr!AH11+May!AH11+Jun!AH11+Jul!AH11+Ago!AH11+Sep!AH11+Oct!AH11),IF(Config!$C$6=11,SUM(+Ene!AH11+Feb!AH11+Mar!AH11+Abr!AH11+May!AH11+Jun!AH11+Jul!AH11+Ago!AH11+Sep!AH11+Oct!AH11+Nov!AH11),IF(Config!$C$6=12,SUM(+Ene!AH11+Feb!AH11+Mar!AH11+Abr!AH11+May!AH11+Jun!AH11+Jul!AH11+Ago!AH11+Sep!AH11+Oct!AH11+Nov!AH11+Dic!AH11)))))))))))))</f>
        <v>0</v>
      </c>
      <c r="AI11" s="385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p!AI11),IF(Config!$C$6=10,SUM(+Ene!AI11+Feb!AI11+Mar!AI11+Abr!AI11+May!AI11+Jun!AI11+Jul!AI11+Ago!AI11+Sep!AI11+Oct!AI11),IF(Config!$C$6=11,SUM(+Ene!AI11+Feb!AI11+Mar!AI11+Abr!AI11+May!AI11+Jun!AI11+Jul!AI11+Ago!AI11+Sep!AI11+Oct!AI11+Nov!AI11),IF(Config!$C$6=12,SUM(+Ene!AI11+Feb!AI11+Mar!AI11+Abr!AI11+May!AI11+Jun!AI11+Jul!AI11+Ago!AI11+Sep!AI11+Oct!AI11+Nov!AI11+Dic!AI11)))))))))))))</f>
        <v>0</v>
      </c>
      <c r="AJ11" s="385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p!AJ11),IF(Config!$C$6=10,SUM(+Ene!AJ11+Feb!AJ11+Mar!AJ11+Abr!AJ11+May!AJ11+Jun!AJ11+Jul!AJ11+Ago!AJ11+Sep!AJ11+Oct!AJ11),IF(Config!$C$6=11,SUM(+Ene!AJ11+Feb!AJ11+Mar!AJ11+Abr!AJ11+May!AJ11+Jun!AJ11+Jul!AJ11+Ago!AJ11+Sep!AJ11+Oct!AJ11+Nov!AJ11),IF(Config!$C$6=12,SUM(+Ene!AJ11+Feb!AJ11+Mar!AJ11+Abr!AJ11+May!AJ11+Jun!AJ11+Jul!AJ11+Ago!AJ11+Sep!AJ11+Oct!AJ11+Nov!AJ11+Dic!AJ11)))))))))))))</f>
        <v>51</v>
      </c>
      <c r="AK11" s="385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p!AK11),IF(Config!$C$6=10,SUM(+Ene!AK11+Feb!AK11+Mar!AK11+Abr!AK11+May!AK11+Jun!AK11+Jul!AK11+Ago!AK11+Sep!AK11+Oct!AK11),IF(Config!$C$6=11,SUM(+Ene!AK11+Feb!AK11+Mar!AK11+Abr!AK11+May!AK11+Jun!AK11+Jul!AK11+Ago!AK11+Sep!AK11+Oct!AK11+Nov!AK11),IF(Config!$C$6=12,SUM(+Ene!AK11+Feb!AK11+Mar!AK11+Abr!AK11+May!AK11+Jun!AK11+Jul!AK11+Ago!AK11+Sep!AK11+Oct!AK11+Nov!AK11+Dic!AK11)))))))))))))</f>
        <v>3</v>
      </c>
      <c r="AL11" s="385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p!AL11),IF(Config!$C$6=10,SUM(+Ene!AL11+Feb!AL11+Mar!AL11+Abr!AL11+May!AL11+Jun!AL11+Jul!AL11+Ago!AL11+Sep!AL11+Oct!AL11),IF(Config!$C$6=11,SUM(+Ene!AL11+Feb!AL11+Mar!AL11+Abr!AL11+May!AL11+Jun!AL11+Jul!AL11+Ago!AL11+Sep!AL11+Oct!AL11+Nov!AL11),IF(Config!$C$6=12,SUM(+Ene!AL11+Feb!AL11+Mar!AL11+Abr!AL11+May!AL11+Jun!AL11+Jul!AL11+Ago!AL11+Sep!AL11+Oct!AL11+Nov!AL11+Dic!AL11)))))))))))))</f>
        <v>0</v>
      </c>
      <c r="AM11" s="385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p!AM11),IF(Config!$C$6=10,SUM(+Ene!AM11+Feb!AM11+Mar!AM11+Abr!AM11+May!AM11+Jun!AM11+Jul!AM11+Ago!AM11+Sep!AM11+Oct!AM11),IF(Config!$C$6=11,SUM(+Ene!AM11+Feb!AM11+Mar!AM11+Abr!AM11+May!AM11+Jun!AM11+Jul!AM11+Ago!AM11+Sep!AM11+Oct!AM11+Nov!AM11),IF(Config!$C$6=12,SUM(+Ene!AM11+Feb!AM11+Mar!AM11+Abr!AM11+May!AM11+Jun!AM11+Jul!AM11+Ago!AM11+Sep!AM11+Oct!AM11+Nov!AM11+Dic!AM11)))))))))))))</f>
        <v>51</v>
      </c>
      <c r="AN11" s="385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p!AN11),IF(Config!$C$6=10,SUM(+Ene!AN11+Feb!AN11+Mar!AN11+Abr!AN11+May!AN11+Jun!AN11+Jul!AN11+Ago!AN11+Sep!AN11+Oct!AN11),IF(Config!$C$6=11,SUM(+Ene!AN11+Feb!AN11+Mar!AN11+Abr!AN11+May!AN11+Jun!AN11+Jul!AN11+Ago!AN11+Sep!AN11+Oct!AN11+Nov!AN11),IF(Config!$C$6=12,SUM(+Ene!AN11+Feb!AN11+Mar!AN11+Abr!AN11+May!AN11+Jun!AN11+Jul!AN11+Ago!AN11+Sep!AN11+Oct!AN11+Nov!AN11+Dic!AN11)))))))))))))</f>
        <v>3</v>
      </c>
      <c r="AO11" s="385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p!AO11),IF(Config!$C$6=10,SUM(+Ene!AO11+Feb!AO11+Mar!AO11+Abr!AO11+May!AO11+Jun!AO11+Jul!AO11+Ago!AO11+Sep!AO11+Oct!AO11),IF(Config!$C$6=11,SUM(+Ene!AO11+Feb!AO11+Mar!AO11+Abr!AO11+May!AO11+Jun!AO11+Jul!AO11+Ago!AO11+Sep!AO11+Oct!AO11+Nov!AO11),IF(Config!$C$6=12,SUM(+Ene!AO11+Feb!AO11+Mar!AO11+Abr!AO11+May!AO11+Jun!AO11+Jul!AO11+Ago!AO11+Sep!AO11+Oct!AO11+Nov!AO11+Dic!AO11)))))))))))))</f>
        <v>17</v>
      </c>
      <c r="AP11" s="385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p!AP11),IF(Config!$C$6=10,SUM(+Ene!AP11+Feb!AP11+Mar!AP11+Abr!AP11+May!AP11+Jun!AP11+Jul!AP11+Ago!AP11+Sep!AP11+Oct!AP11),IF(Config!$C$6=11,SUM(+Ene!AP11+Feb!AP11+Mar!AP11+Abr!AP11+May!AP11+Jun!AP11+Jul!AP11+Ago!AP11+Sep!AP11+Oct!AP11+Nov!AP11),IF(Config!$C$6=12,SUM(+Ene!AP11+Feb!AP11+Mar!AP11+Abr!AP11+May!AP11+Jun!AP11+Jul!AP11+Ago!AP11+Sep!AP11+Oct!AP11+Nov!AP11+Dic!AP11)))))))))))))</f>
        <v>5</v>
      </c>
      <c r="AQ11" s="385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p!AQ11),IF(Config!$C$6=10,SUM(+Ene!AQ11+Feb!AQ11+Mar!AQ11+Abr!AQ11+May!AQ11+Jun!AQ11+Jul!AQ11+Ago!AQ11+Sep!AQ11+Oct!AQ11),IF(Config!$C$6=11,SUM(+Ene!AQ11+Feb!AQ11+Mar!AQ11+Abr!AQ11+May!AQ11+Jun!AQ11+Jul!AQ11+Ago!AQ11+Sep!AQ11+Oct!AQ11+Nov!AQ11),IF(Config!$C$6=12,SUM(+Ene!AQ11+Feb!AQ11+Mar!AQ11+Abr!AQ11+May!AQ11+Jun!AQ11+Jul!AQ11+Ago!AQ11+Sep!AQ11+Oct!AQ11+Nov!AQ11+Dic!AQ11)))))))))))))</f>
        <v>35</v>
      </c>
      <c r="AR11" s="385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p!AR11),IF(Config!$C$6=10,SUM(+Ene!AR11+Feb!AR11+Mar!AR11+Abr!AR11+May!AR11+Jun!AR11+Jul!AR11+Ago!AR11+Sep!AR11+Oct!AR11),IF(Config!$C$6=11,SUM(+Ene!AR11+Feb!AR11+Mar!AR11+Abr!AR11+May!AR11+Jun!AR11+Jul!AR11+Ago!AR11+Sep!AR11+Oct!AR11+Nov!AR11),IF(Config!$C$6=12,SUM(+Ene!AR11+Feb!AR11+Mar!AR11+Abr!AR11+May!AR11+Jun!AR11+Jul!AR11+Ago!AR11+Sep!AR11+Oct!AR11+Nov!AR11+Dic!AR11)))))))))))))</f>
        <v>1</v>
      </c>
      <c r="AS11" s="385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p!AS11),IF(Config!$C$6=10,SUM(+Ene!AS11+Feb!AS11+Mar!AS11+Abr!AS11+May!AS11+Jun!AS11+Jul!AS11+Ago!AS11+Sep!AS11+Oct!AS11),IF(Config!$C$6=11,SUM(+Ene!AS11+Feb!AS11+Mar!AS11+Abr!AS11+May!AS11+Jun!AS11+Jul!AS11+Ago!AS11+Sep!AS11+Oct!AS11+Nov!AS11),IF(Config!$C$6=12,SUM(+Ene!AS11+Feb!AS11+Mar!AS11+Abr!AS11+May!AS11+Jun!AS11+Jul!AS11+Ago!AS11+Sep!AS11+Oct!AS11+Nov!AS11+Dic!AS11)))))))))))))</f>
        <v>0</v>
      </c>
      <c r="AT11" s="385">
        <f>IF(Config!$C$6=1,SUM(+Ene!AT11),IF(Config!$C$6=2,SUM(+Ene!AT11+Feb!AT11),IF(Config!$C$6=3,SUM(+Ene!AT11+Feb!AT11+Mar!AT11),IF(Config!$C$6=4,SUM(+Ene!AT11+Feb!AT11+Mar!AT11+Abr!AT11),IF(Config!$C$6=5,SUM(Ene!AT11+Feb!AT11+Mar!AT11+Abr!AT11+May!AT11),IF(Config!$C$6=6,SUM(+Ene!AT11+Feb!AT11+Mar!AT11+Abr!AT11+May!AT11+Jun!AT11),IF(Config!$C$6=7,SUM(Ene!AT11+Feb!AT11+Mar!AT11+Abr!AT11+May!AT11+Jun!AT11+Jul!AT11),IF(Config!$C$6=8,SUM(+Ene!AT11+Feb!AT11+Mar!AT11+Abr!AT11+May!AT11+Jun!AT11+Jul!AT11+Ago!AT11),IF(Config!$C$6=9,SUM(+Ene!AT11+Feb!AT11+Mar!AT11+Abr!AT11+May!AT11+Jun!AT11+Jul!AT11+Ago!AT11+Sep!AT11),IF(Config!$C$6=10,SUM(+Ene!AT11+Feb!AT11+Mar!AT11+Abr!AT11+May!AT11+Jun!AT11+Jul!AT11+Ago!AT11+Sep!AT11+Oct!AT11),IF(Config!$C$6=11,SUM(+Ene!AT11+Feb!AT11+Mar!AT11+Abr!AT11+May!AT11+Jun!AT11+Jul!AT11+Ago!AT11+Sep!AT11+Oct!AT11+Nov!AT11),IF(Config!$C$6=12,SUM(+Ene!AT11+Feb!AT11+Mar!AT11+Abr!AT11+May!AT11+Jun!AT11+Jul!AT11+Ago!AT11+Sep!AT11+Oct!AT11+Nov!AT11+Dic!AT11)))))))))))))</f>
        <v>9</v>
      </c>
      <c r="AV11" s="308">
        <f t="shared" si="7"/>
        <v>0</v>
      </c>
      <c r="AW11" s="308">
        <f t="shared" si="8"/>
        <v>508</v>
      </c>
      <c r="AX11" s="308">
        <f t="shared" si="9"/>
        <v>52</v>
      </c>
      <c r="AY11" s="308">
        <f t="shared" si="10"/>
        <v>12</v>
      </c>
      <c r="AZ11" s="308">
        <f t="shared" si="11"/>
        <v>31</v>
      </c>
      <c r="BA11" s="308">
        <f t="shared" si="12"/>
        <v>31</v>
      </c>
      <c r="BB11" s="308">
        <f t="shared" si="13"/>
        <v>54</v>
      </c>
      <c r="BC11" s="308">
        <f t="shared" si="14"/>
        <v>76</v>
      </c>
      <c r="BD11" s="308">
        <f t="shared" si="15"/>
        <v>45</v>
      </c>
      <c r="BE11" s="45">
        <f t="shared" si="16"/>
        <v>809</v>
      </c>
    </row>
    <row r="12" spans="1:57" x14ac:dyDescent="0.25">
      <c r="A12" s="339">
        <f>METAS!A12</f>
        <v>9</v>
      </c>
      <c r="B12" s="306" t="str">
        <f>METAS!B12</f>
        <v>PORCENTAJE NIÑOS DE 2 AÑOS CON TEST DE GRAHAM Y EXAMEN SERIADO</v>
      </c>
      <c r="C12" s="381" t="str">
        <f>METAS!D12</f>
        <v>DIT</v>
      </c>
      <c r="D12" s="385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p!D12),IF(Config!$C$6=10,SUM(+Ene!D12+Feb!D12+Mar!D12+Abr!D12+May!D12+Jun!D12+Jul!D12+Ago!D12+Sep!D12+Oct!D12),IF(Config!$C$6=11,SUM(+Ene!D12+Feb!D12+Mar!D12+Abr!D12+May!D12+Jun!D12+Jul!D12+Ago!D12+Sep!D12+Oct!D12+Nov!D12),IF(Config!$C$6=12,SUM(+Ene!D12+Feb!D12+Mar!D12+Abr!D12+May!D12+Jun!D12+Jul!D12+Ago!D12+Sep!D12+Oct!D12+Nov!D12+Dic!D12)))))))))))))</f>
        <v>0</v>
      </c>
      <c r="E12" s="385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p!E12),IF(Config!$C$6=10,SUM(+Ene!E12+Feb!E12+Mar!E12+Abr!E12+May!E12+Jun!E12+Jul!E12+Ago!E12+Sep!E12+Oct!E12),IF(Config!$C$6=11,SUM(+Ene!E12+Feb!E12+Mar!E12+Abr!E12+May!E12+Jun!E12+Jul!E12+Ago!E12+Sep!E12+Oct!E12+Nov!E12),IF(Config!$C$6=12,SUM(+Ene!E12+Feb!E12+Mar!E12+Abr!E12+May!E12+Jun!E12+Jul!E12+Ago!E12+Sep!E12+Oct!E12+Nov!E12+Dic!E12)))))))))))))</f>
        <v>0</v>
      </c>
      <c r="F12" s="385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p!F12),IF(Config!$C$6=10,SUM(+Ene!F12+Feb!F12+Mar!F12+Abr!F12+May!F12+Jun!F12+Jul!F12+Ago!F12+Sep!F12+Oct!F12),IF(Config!$C$6=11,SUM(+Ene!F12+Feb!F12+Mar!F12+Abr!F12+May!F12+Jun!F12+Jul!F12+Ago!F12+Sep!F12+Oct!F12+Nov!F12),IF(Config!$C$6=12,SUM(+Ene!F12+Feb!F12+Mar!F12+Abr!F12+May!F12+Jun!F12+Jul!F12+Ago!F12+Sep!F12+Oct!F12+Nov!F12+Dic!F12)))))))))))))</f>
        <v>0</v>
      </c>
      <c r="G12" s="385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p!G12),IF(Config!$C$6=10,SUM(+Ene!G12+Feb!G12+Mar!G12+Abr!G12+May!G12+Jun!G12+Jul!G12+Ago!G12+Sep!G12+Oct!G12),IF(Config!$C$6=11,SUM(+Ene!G12+Feb!G12+Mar!G12+Abr!G12+May!G12+Jun!G12+Jul!G12+Ago!G12+Sep!G12+Oct!G12+Nov!G12),IF(Config!$C$6=12,SUM(+Ene!G12+Feb!G12+Mar!G12+Abr!G12+May!G12+Jun!G12+Jul!G12+Ago!G12+Sep!G12+Oct!G12+Nov!G12+Dic!G12)))))))))))))</f>
        <v>295</v>
      </c>
      <c r="H12" s="385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p!H12),IF(Config!$C$6=10,SUM(+Ene!H12+Feb!H12+Mar!H12+Abr!H12+May!H12+Jun!H12+Jul!H12+Ago!H12+Sep!H12+Oct!H12),IF(Config!$C$6=11,SUM(+Ene!H12+Feb!H12+Mar!H12+Abr!H12+May!H12+Jun!H12+Jul!H12+Ago!H12+Sep!H12+Oct!H12+Nov!H12),IF(Config!$C$6=12,SUM(+Ene!H12+Feb!H12+Mar!H12+Abr!H12+May!H12+Jun!H12+Jul!H12+Ago!H12+Sep!H12+Oct!H12+Nov!H12+Dic!H12)))))))))))))</f>
        <v>0</v>
      </c>
      <c r="I12" s="385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p!I12),IF(Config!$C$6=10,SUM(+Ene!I12+Feb!I12+Mar!I12+Abr!I12+May!I12+Jun!I12+Jul!I12+Ago!I12+Sep!I12+Oct!I12),IF(Config!$C$6=11,SUM(+Ene!I12+Feb!I12+Mar!I12+Abr!I12+May!I12+Jun!I12+Jul!I12+Ago!I12+Sep!I12+Oct!I12+Nov!I12),IF(Config!$C$6=12,SUM(+Ene!I12+Feb!I12+Mar!I12+Abr!I12+May!I12+Jun!I12+Jul!I12+Ago!I12+Sep!I12+Oct!I12+Nov!I12+Dic!I12)))))))))))))</f>
        <v>0</v>
      </c>
      <c r="J12" s="385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p!J12),IF(Config!$C$6=10,SUM(+Ene!J12+Feb!J12+Mar!J12+Abr!J12+May!J12+Jun!J12+Jul!J12+Ago!J12+Sep!J12+Oct!J12),IF(Config!$C$6=11,SUM(+Ene!J12+Feb!J12+Mar!J12+Abr!J12+May!J12+Jun!J12+Jul!J12+Ago!J12+Sep!J12+Oct!J12+Nov!J12),IF(Config!$C$6=12,SUM(+Ene!J12+Feb!J12+Mar!J12+Abr!J12+May!J12+Jun!J12+Jul!J12+Ago!J12+Sep!J12+Oct!J12+Nov!J12+Dic!J12)))))))))))))</f>
        <v>0</v>
      </c>
      <c r="K12" s="385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p!K12),IF(Config!$C$6=10,SUM(+Ene!K12+Feb!K12+Mar!K12+Abr!K12+May!K12+Jun!K12+Jul!K12+Ago!K12+Sep!K12+Oct!K12),IF(Config!$C$6=11,SUM(+Ene!K12+Feb!K12+Mar!K12+Abr!K12+May!K12+Jun!K12+Jul!K12+Ago!K12+Sep!K12+Oct!K12+Nov!K12),IF(Config!$C$6=12,SUM(+Ene!K12+Feb!K12+Mar!K12+Abr!K12+May!K12+Jun!K12+Jul!K12+Ago!K12+Sep!K12+Oct!K12+Nov!K12+Dic!K12)))))))))))))</f>
        <v>23</v>
      </c>
      <c r="L12" s="385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p!L12),IF(Config!$C$6=10,SUM(+Ene!L12+Feb!L12+Mar!L12+Abr!L12+May!L12+Jun!L12+Jul!L12+Ago!L12+Sep!L12+Oct!L12),IF(Config!$C$6=11,SUM(+Ene!L12+Feb!L12+Mar!L12+Abr!L12+May!L12+Jun!L12+Jul!L12+Ago!L12+Sep!L12+Oct!L12+Nov!L12),IF(Config!$C$6=12,SUM(+Ene!L12+Feb!L12+Mar!L12+Abr!L12+May!L12+Jun!L12+Jul!L12+Ago!L12+Sep!L12+Oct!L12+Nov!L12+Dic!L12)))))))))))))</f>
        <v>0</v>
      </c>
      <c r="M12" s="385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p!M12),IF(Config!$C$6=10,SUM(+Ene!M12+Feb!M12+Mar!M12+Abr!M12+May!M12+Jun!M12+Jul!M12+Ago!M12+Sep!M12+Oct!M12),IF(Config!$C$6=11,SUM(+Ene!M12+Feb!M12+Mar!M12+Abr!M12+May!M12+Jun!M12+Jul!M12+Ago!M12+Sep!M12+Oct!M12+Nov!M12),IF(Config!$C$6=12,SUM(+Ene!M12+Feb!M12+Mar!M12+Abr!M12+May!M12+Jun!M12+Jul!M12+Ago!M12+Sep!M12+Oct!M12+Nov!M12+Dic!M12)))))))))))))</f>
        <v>1</v>
      </c>
      <c r="N12" s="385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p!N12),IF(Config!$C$6=10,SUM(+Ene!N12+Feb!N12+Mar!N12+Abr!N12+May!N12+Jun!N12+Jul!N12+Ago!N12+Sep!N12+Oct!N12),IF(Config!$C$6=11,SUM(+Ene!N12+Feb!N12+Mar!N12+Abr!N12+May!N12+Jun!N12+Jul!N12+Ago!N12+Sep!N12+Oct!N12+Nov!N12),IF(Config!$C$6=12,SUM(+Ene!N12+Feb!N12+Mar!N12+Abr!N12+May!N12+Jun!N12+Jul!N12+Ago!N12+Sep!N12+Oct!N12+Nov!N12+Dic!N12)))))))))))))</f>
        <v>0</v>
      </c>
      <c r="O12" s="385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p!O12),IF(Config!$C$6=10,SUM(+Ene!O12+Feb!O12+Mar!O12+Abr!O12+May!O12+Jun!O12+Jul!O12+Ago!O12+Sep!O12+Oct!O12),IF(Config!$C$6=11,SUM(+Ene!O12+Feb!O12+Mar!O12+Abr!O12+May!O12+Jun!O12+Jul!O12+Ago!O12+Sep!O12+Oct!O12+Nov!O12),IF(Config!$C$6=12,SUM(+Ene!O12+Feb!O12+Mar!O12+Abr!O12+May!O12+Jun!O12+Jul!O12+Ago!O12+Sep!O12+Oct!O12+Nov!O12+Dic!O12)))))))))))))</f>
        <v>0</v>
      </c>
      <c r="P12" s="385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p!P12),IF(Config!$C$6=10,SUM(+Ene!P12+Feb!P12+Mar!P12+Abr!P12+May!P12+Jun!P12+Jul!P12+Ago!P12+Sep!P12+Oct!P12),IF(Config!$C$6=11,SUM(+Ene!P12+Feb!P12+Mar!P12+Abr!P12+May!P12+Jun!P12+Jul!P12+Ago!P12+Sep!P12+Oct!P12+Nov!P12),IF(Config!$C$6=12,SUM(+Ene!P12+Feb!P12+Mar!P12+Abr!P12+May!P12+Jun!P12+Jul!P12+Ago!P12+Sep!P12+Oct!P12+Nov!P12+Dic!P12)))))))))))))</f>
        <v>163</v>
      </c>
      <c r="Q12" s="385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p!Q12),IF(Config!$C$6=10,SUM(+Ene!Q12+Feb!Q12+Mar!Q12+Abr!Q12+May!Q12+Jun!Q12+Jul!Q12+Ago!Q12+Sep!Q12+Oct!Q12),IF(Config!$C$6=11,SUM(+Ene!Q12+Feb!Q12+Mar!Q12+Abr!Q12+May!Q12+Jun!Q12+Jul!Q12+Ago!Q12+Sep!Q12+Oct!Q12+Nov!Q12),IF(Config!$C$6=12,SUM(+Ene!Q12+Feb!Q12+Mar!Q12+Abr!Q12+May!Q12+Jun!Q12+Jul!Q12+Ago!Q12+Sep!Q12+Oct!Q12+Nov!Q12+Dic!Q12)))))))))))))</f>
        <v>38</v>
      </c>
      <c r="R12" s="385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p!R12),IF(Config!$C$6=10,SUM(+Ene!R12+Feb!R12+Mar!R12+Abr!R12+May!R12+Jun!R12+Jul!R12+Ago!R12+Sep!R12+Oct!R12),IF(Config!$C$6=11,SUM(+Ene!R12+Feb!R12+Mar!R12+Abr!R12+May!R12+Jun!R12+Jul!R12+Ago!R12+Sep!R12+Oct!R12+Nov!R12),IF(Config!$C$6=12,SUM(+Ene!R12+Feb!R12+Mar!R12+Abr!R12+May!R12+Jun!R12+Jul!R12+Ago!R12+Sep!R12+Oct!R12+Nov!R12+Dic!R12)))))))))))))</f>
        <v>13</v>
      </c>
      <c r="S12" s="385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p!S12),IF(Config!$C$6=10,SUM(+Ene!S12+Feb!S12+Mar!S12+Abr!S12+May!S12+Jun!S12+Jul!S12+Ago!S12+Sep!S12+Oct!S12),IF(Config!$C$6=11,SUM(+Ene!S12+Feb!S12+Mar!S12+Abr!S12+May!S12+Jun!S12+Jul!S12+Ago!S12+Sep!S12+Oct!S12+Nov!S12),IF(Config!$C$6=12,SUM(+Ene!S12+Feb!S12+Mar!S12+Abr!S12+May!S12+Jun!S12+Jul!S12+Ago!S12+Sep!S12+Oct!S12+Nov!S12+Dic!S12)))))))))))))</f>
        <v>26</v>
      </c>
      <c r="T12" s="385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p!T12),IF(Config!$C$6=10,SUM(+Ene!T12+Feb!T12+Mar!T12+Abr!T12+May!T12+Jun!T12+Jul!T12+Ago!T12+Sep!T12+Oct!T12),IF(Config!$C$6=11,SUM(+Ene!T12+Feb!T12+Mar!T12+Abr!T12+May!T12+Jun!T12+Jul!T12+Ago!T12+Sep!T12+Oct!T12+Nov!T12),IF(Config!$C$6=12,SUM(+Ene!T12+Feb!T12+Mar!T12+Abr!T12+May!T12+Jun!T12+Jul!T12+Ago!T12+Sep!T12+Oct!T12+Nov!T12+Dic!T12)))))))))))))</f>
        <v>34</v>
      </c>
      <c r="U12" s="385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p!U12),IF(Config!$C$6=10,SUM(+Ene!U12+Feb!U12+Mar!U12+Abr!U12+May!U12+Jun!U12+Jul!U12+Ago!U12+Sep!U12+Oct!U12),IF(Config!$C$6=11,SUM(+Ene!U12+Feb!U12+Mar!U12+Abr!U12+May!U12+Jun!U12+Jul!U12+Ago!U12+Sep!U12+Oct!U12+Nov!U12),IF(Config!$C$6=12,SUM(+Ene!U12+Feb!U12+Mar!U12+Abr!U12+May!U12+Jun!U12+Jul!U12+Ago!U12+Sep!U12+Oct!U12+Nov!U12+Dic!U12)))))))))))))</f>
        <v>0</v>
      </c>
      <c r="V12" s="385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p!V12),IF(Config!$C$6=10,SUM(+Ene!V12+Feb!V12+Mar!V12+Abr!V12+May!V12+Jun!V12+Jul!V12+Ago!V12+Sep!V12+Oct!V12),IF(Config!$C$6=11,SUM(+Ene!V12+Feb!V12+Mar!V12+Abr!V12+May!V12+Jun!V12+Jul!V12+Ago!V12+Sep!V12+Oct!V12+Nov!V12),IF(Config!$C$6=12,SUM(+Ene!V12+Feb!V12+Mar!V12+Abr!V12+May!V12+Jun!V12+Jul!V12+Ago!V12+Sep!V12+Oct!V12+Nov!V12+Dic!V12)))))))))))))</f>
        <v>7</v>
      </c>
      <c r="W12" s="385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p!W12),IF(Config!$C$6=10,SUM(+Ene!W12+Feb!W12+Mar!W12+Abr!W12+May!W12+Jun!W12+Jul!W12+Ago!W12+Sep!W12+Oct!W12),IF(Config!$C$6=11,SUM(+Ene!W12+Feb!W12+Mar!W12+Abr!W12+May!W12+Jun!W12+Jul!W12+Ago!W12+Sep!W12+Oct!W12+Nov!W12),IF(Config!$C$6=12,SUM(+Ene!W12+Feb!W12+Mar!W12+Abr!W12+May!W12+Jun!W12+Jul!W12+Ago!W12+Sep!W12+Oct!W12+Nov!W12+Dic!W12)))))))))))))</f>
        <v>5</v>
      </c>
      <c r="X12" s="385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p!X12),IF(Config!$C$6=10,SUM(+Ene!X12+Feb!X12+Mar!X12+Abr!X12+May!X12+Jun!X12+Jul!X12+Ago!X12+Sep!X12+Oct!X12),IF(Config!$C$6=11,SUM(+Ene!X12+Feb!X12+Mar!X12+Abr!X12+May!X12+Jun!X12+Jul!X12+Ago!X12+Sep!X12+Oct!X12+Nov!X12),IF(Config!$C$6=12,SUM(+Ene!X12+Feb!X12+Mar!X12+Abr!X12+May!X12+Jun!X12+Jul!X12+Ago!X12+Sep!X12+Oct!X12+Nov!X12+Dic!X12)))))))))))))</f>
        <v>36</v>
      </c>
      <c r="Y12" s="385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p!Y12),IF(Config!$C$6=10,SUM(+Ene!Y12+Feb!Y12+Mar!Y12+Abr!Y12+May!Y12+Jun!Y12+Jul!Y12+Ago!Y12+Sep!Y12+Oct!Y12),IF(Config!$C$6=11,SUM(+Ene!Y12+Feb!Y12+Mar!Y12+Abr!Y12+May!Y12+Jun!Y12+Jul!Y12+Ago!Y12+Sep!Y12+Oct!Y12+Nov!Y12),IF(Config!$C$6=12,SUM(+Ene!Y12+Feb!Y12+Mar!Y12+Abr!Y12+May!Y12+Jun!Y12+Jul!Y12+Ago!Y12+Sep!Y12+Oct!Y12+Nov!Y12+Dic!Y12)))))))))))))</f>
        <v>142</v>
      </c>
      <c r="Z12" s="385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p!Z12),IF(Config!$C$6=10,SUM(+Ene!Z12+Feb!Z12+Mar!Z12+Abr!Z12+May!Z12+Jun!Z12+Jul!Z12+Ago!Z12+Sep!Z12+Oct!Z12),IF(Config!$C$6=11,SUM(+Ene!Z12+Feb!Z12+Mar!Z12+Abr!Z12+May!Z12+Jun!Z12+Jul!Z12+Ago!Z12+Sep!Z12+Oct!Z12+Nov!Z12),IF(Config!$C$6=12,SUM(+Ene!Z12+Feb!Z12+Mar!Z12+Abr!Z12+May!Z12+Jun!Z12+Jul!Z12+Ago!Z12+Sep!Z12+Oct!Z12+Nov!Z12+Dic!Z12)))))))))))))</f>
        <v>0</v>
      </c>
      <c r="AA12" s="385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p!AA12),IF(Config!$C$6=10,SUM(+Ene!AA12+Feb!AA12+Mar!AA12+Abr!AA12+May!AA12+Jun!AA12+Jul!AA12+Ago!AA12+Sep!AA12+Oct!AA12),IF(Config!$C$6=11,SUM(+Ene!AA12+Feb!AA12+Mar!AA12+Abr!AA12+May!AA12+Jun!AA12+Jul!AA12+Ago!AA12+Sep!AA12+Oct!AA12+Nov!AA12),IF(Config!$C$6=12,SUM(+Ene!AA12+Feb!AA12+Mar!AA12+Abr!AA12+May!AA12+Jun!AA12+Jul!AA12+Ago!AA12+Sep!AA12+Oct!AA12+Nov!AA12+Dic!AA12)))))))))))))</f>
        <v>0</v>
      </c>
      <c r="AB12" s="385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p!AB12),IF(Config!$C$6=10,SUM(+Ene!AB12+Feb!AB12+Mar!AB12+Abr!AB12+May!AB12+Jun!AB12+Jul!AB12+Ago!AB12+Sep!AB12+Oct!AB12),IF(Config!$C$6=11,SUM(+Ene!AB12+Feb!AB12+Mar!AB12+Abr!AB12+May!AB12+Jun!AB12+Jul!AB12+Ago!AB12+Sep!AB12+Oct!AB12+Nov!AB12),IF(Config!$C$6=12,SUM(+Ene!AB12+Feb!AB12+Mar!AB12+Abr!AB12+May!AB12+Jun!AB12+Jul!AB12+Ago!AB12+Sep!AB12+Oct!AB12+Nov!AB12+Dic!AB12)))))))))))))</f>
        <v>0</v>
      </c>
      <c r="AC12" s="385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p!AC12),IF(Config!$C$6=10,SUM(+Ene!AC12+Feb!AC12+Mar!AC12+Abr!AC12+May!AC12+Jun!AC12+Jul!AC12+Ago!AC12+Sep!AC12+Oct!AC12),IF(Config!$C$6=11,SUM(+Ene!AC12+Feb!AC12+Mar!AC12+Abr!AC12+May!AC12+Jun!AC12+Jul!AC12+Ago!AC12+Sep!AC12+Oct!AC12+Nov!AC12),IF(Config!$C$6=12,SUM(+Ene!AC12+Feb!AC12+Mar!AC12+Abr!AC12+May!AC12+Jun!AC12+Jul!AC12+Ago!AC12+Sep!AC12+Oct!AC12+Nov!AC12+Dic!AC12)))))))))))))</f>
        <v>8</v>
      </c>
      <c r="AD12" s="385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p!AD12),IF(Config!$C$6=10,SUM(+Ene!AD12+Feb!AD12+Mar!AD12+Abr!AD12+May!AD12+Jun!AD12+Jul!AD12+Ago!AD12+Sep!AD12+Oct!AD12),IF(Config!$C$6=11,SUM(+Ene!AD12+Feb!AD12+Mar!AD12+Abr!AD12+May!AD12+Jun!AD12+Jul!AD12+Ago!AD12+Sep!AD12+Oct!AD12+Nov!AD12),IF(Config!$C$6=12,SUM(+Ene!AD12+Feb!AD12+Mar!AD12+Abr!AD12+May!AD12+Jun!AD12+Jul!AD12+Ago!AD12+Sep!AD12+Oct!AD12+Nov!AD12+Dic!AD12)))))))))))))</f>
        <v>20</v>
      </c>
      <c r="AE12" s="385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p!AE12),IF(Config!$C$6=10,SUM(+Ene!AE12+Feb!AE12+Mar!AE12+Abr!AE12+May!AE12+Jun!AE12+Jul!AE12+Ago!AE12+Sep!AE12+Oct!AE12),IF(Config!$C$6=11,SUM(+Ene!AE12+Feb!AE12+Mar!AE12+Abr!AE12+May!AE12+Jun!AE12+Jul!AE12+Ago!AE12+Sep!AE12+Oct!AE12+Nov!AE12),IF(Config!$C$6=12,SUM(+Ene!AE12+Feb!AE12+Mar!AE12+Abr!AE12+May!AE12+Jun!AE12+Jul!AE12+Ago!AE12+Sep!AE12+Oct!AE12+Nov!AE12+Dic!AE12)))))))))))))</f>
        <v>0</v>
      </c>
      <c r="AF12" s="385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p!AF12),IF(Config!$C$6=10,SUM(+Ene!AF12+Feb!AF12+Mar!AF12+Abr!AF12+May!AF12+Jun!AF12+Jul!AF12+Ago!AF12+Sep!AF12+Oct!AF12),IF(Config!$C$6=11,SUM(+Ene!AF12+Feb!AF12+Mar!AF12+Abr!AF12+May!AF12+Jun!AF12+Jul!AF12+Ago!AF12+Sep!AF12+Oct!AF12+Nov!AF12),IF(Config!$C$6=12,SUM(+Ene!AF12+Feb!AF12+Mar!AF12+Abr!AF12+May!AF12+Jun!AF12+Jul!AF12+Ago!AF12+Sep!AF12+Oct!AF12+Nov!AF12+Dic!AF12)))))))))))))</f>
        <v>5</v>
      </c>
      <c r="AG12" s="385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p!AG12),IF(Config!$C$6=10,SUM(+Ene!AG12+Feb!AG12+Mar!AG12+Abr!AG12+May!AG12+Jun!AG12+Jul!AG12+Ago!AG12+Sep!AG12+Oct!AG12),IF(Config!$C$6=11,SUM(+Ene!AG12+Feb!AG12+Mar!AG12+Abr!AG12+May!AG12+Jun!AG12+Jul!AG12+Ago!AG12+Sep!AG12+Oct!AG12+Nov!AG12),IF(Config!$C$6=12,SUM(+Ene!AG12+Feb!AG12+Mar!AG12+Abr!AG12+May!AG12+Jun!AG12+Jul!AG12+Ago!AG12+Sep!AG12+Oct!AG12+Nov!AG12+Dic!AG12)))))))))))))</f>
        <v>0</v>
      </c>
      <c r="AH12" s="385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p!AH12),IF(Config!$C$6=10,SUM(+Ene!AH12+Feb!AH12+Mar!AH12+Abr!AH12+May!AH12+Jun!AH12+Jul!AH12+Ago!AH12+Sep!AH12+Oct!AH12),IF(Config!$C$6=11,SUM(+Ene!AH12+Feb!AH12+Mar!AH12+Abr!AH12+May!AH12+Jun!AH12+Jul!AH12+Ago!AH12+Sep!AH12+Oct!AH12+Nov!AH12),IF(Config!$C$6=12,SUM(+Ene!AH12+Feb!AH12+Mar!AH12+Abr!AH12+May!AH12+Jun!AH12+Jul!AH12+Ago!AH12+Sep!AH12+Oct!AH12+Nov!AH12+Dic!AH12)))))))))))))</f>
        <v>0</v>
      </c>
      <c r="AI12" s="385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p!AI12),IF(Config!$C$6=10,SUM(+Ene!AI12+Feb!AI12+Mar!AI12+Abr!AI12+May!AI12+Jun!AI12+Jul!AI12+Ago!AI12+Sep!AI12+Oct!AI12),IF(Config!$C$6=11,SUM(+Ene!AI12+Feb!AI12+Mar!AI12+Abr!AI12+May!AI12+Jun!AI12+Jul!AI12+Ago!AI12+Sep!AI12+Oct!AI12+Nov!AI12),IF(Config!$C$6=12,SUM(+Ene!AI12+Feb!AI12+Mar!AI12+Abr!AI12+May!AI12+Jun!AI12+Jul!AI12+Ago!AI12+Sep!AI12+Oct!AI12+Nov!AI12+Dic!AI12)))))))))))))</f>
        <v>0</v>
      </c>
      <c r="AJ12" s="385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p!AJ12),IF(Config!$C$6=10,SUM(+Ene!AJ12+Feb!AJ12+Mar!AJ12+Abr!AJ12+May!AJ12+Jun!AJ12+Jul!AJ12+Ago!AJ12+Sep!AJ12+Oct!AJ12),IF(Config!$C$6=11,SUM(+Ene!AJ12+Feb!AJ12+Mar!AJ12+Abr!AJ12+May!AJ12+Jun!AJ12+Jul!AJ12+Ago!AJ12+Sep!AJ12+Oct!AJ12+Nov!AJ12),IF(Config!$C$6=12,SUM(+Ene!AJ12+Feb!AJ12+Mar!AJ12+Abr!AJ12+May!AJ12+Jun!AJ12+Jul!AJ12+Ago!AJ12+Sep!AJ12+Oct!AJ12+Nov!AJ12+Dic!AJ12)))))))))))))</f>
        <v>87</v>
      </c>
      <c r="AK12" s="385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p!AK12),IF(Config!$C$6=10,SUM(+Ene!AK12+Feb!AK12+Mar!AK12+Abr!AK12+May!AK12+Jun!AK12+Jul!AK12+Ago!AK12+Sep!AK12+Oct!AK12),IF(Config!$C$6=11,SUM(+Ene!AK12+Feb!AK12+Mar!AK12+Abr!AK12+May!AK12+Jun!AK12+Jul!AK12+Ago!AK12+Sep!AK12+Oct!AK12+Nov!AK12),IF(Config!$C$6=12,SUM(+Ene!AK12+Feb!AK12+Mar!AK12+Abr!AK12+May!AK12+Jun!AK12+Jul!AK12+Ago!AK12+Sep!AK12+Oct!AK12+Nov!AK12+Dic!AK12)))))))))))))</f>
        <v>7</v>
      </c>
      <c r="AL12" s="385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p!AL12),IF(Config!$C$6=10,SUM(+Ene!AL12+Feb!AL12+Mar!AL12+Abr!AL12+May!AL12+Jun!AL12+Jul!AL12+Ago!AL12+Sep!AL12+Oct!AL12),IF(Config!$C$6=11,SUM(+Ene!AL12+Feb!AL12+Mar!AL12+Abr!AL12+May!AL12+Jun!AL12+Jul!AL12+Ago!AL12+Sep!AL12+Oct!AL12+Nov!AL12),IF(Config!$C$6=12,SUM(+Ene!AL12+Feb!AL12+Mar!AL12+Abr!AL12+May!AL12+Jun!AL12+Jul!AL12+Ago!AL12+Sep!AL12+Oct!AL12+Nov!AL12+Dic!AL12)))))))))))))</f>
        <v>0</v>
      </c>
      <c r="AM12" s="385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p!AM12),IF(Config!$C$6=10,SUM(+Ene!AM12+Feb!AM12+Mar!AM12+Abr!AM12+May!AM12+Jun!AM12+Jul!AM12+Ago!AM12+Sep!AM12+Oct!AM12),IF(Config!$C$6=11,SUM(+Ene!AM12+Feb!AM12+Mar!AM12+Abr!AM12+May!AM12+Jun!AM12+Jul!AM12+Ago!AM12+Sep!AM12+Oct!AM12+Nov!AM12),IF(Config!$C$6=12,SUM(+Ene!AM12+Feb!AM12+Mar!AM12+Abr!AM12+May!AM12+Jun!AM12+Jul!AM12+Ago!AM12+Sep!AM12+Oct!AM12+Nov!AM12+Dic!AM12)))))))))))))</f>
        <v>67</v>
      </c>
      <c r="AN12" s="385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p!AN12),IF(Config!$C$6=10,SUM(+Ene!AN12+Feb!AN12+Mar!AN12+Abr!AN12+May!AN12+Jun!AN12+Jul!AN12+Ago!AN12+Sep!AN12+Oct!AN12),IF(Config!$C$6=11,SUM(+Ene!AN12+Feb!AN12+Mar!AN12+Abr!AN12+May!AN12+Jun!AN12+Jul!AN12+Ago!AN12+Sep!AN12+Oct!AN12+Nov!AN12),IF(Config!$C$6=12,SUM(+Ene!AN12+Feb!AN12+Mar!AN12+Abr!AN12+May!AN12+Jun!AN12+Jul!AN12+Ago!AN12+Sep!AN12+Oct!AN12+Nov!AN12+Dic!AN12)))))))))))))</f>
        <v>5</v>
      </c>
      <c r="AO12" s="385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p!AO12),IF(Config!$C$6=10,SUM(+Ene!AO12+Feb!AO12+Mar!AO12+Abr!AO12+May!AO12+Jun!AO12+Jul!AO12+Ago!AO12+Sep!AO12+Oct!AO12),IF(Config!$C$6=11,SUM(+Ene!AO12+Feb!AO12+Mar!AO12+Abr!AO12+May!AO12+Jun!AO12+Jul!AO12+Ago!AO12+Sep!AO12+Oct!AO12+Nov!AO12),IF(Config!$C$6=12,SUM(+Ene!AO12+Feb!AO12+Mar!AO12+Abr!AO12+May!AO12+Jun!AO12+Jul!AO12+Ago!AO12+Sep!AO12+Oct!AO12+Nov!AO12+Dic!AO12)))))))))))))</f>
        <v>9</v>
      </c>
      <c r="AP12" s="385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p!AP12),IF(Config!$C$6=10,SUM(+Ene!AP12+Feb!AP12+Mar!AP12+Abr!AP12+May!AP12+Jun!AP12+Jul!AP12+Ago!AP12+Sep!AP12+Oct!AP12),IF(Config!$C$6=11,SUM(+Ene!AP12+Feb!AP12+Mar!AP12+Abr!AP12+May!AP12+Jun!AP12+Jul!AP12+Ago!AP12+Sep!AP12+Oct!AP12+Nov!AP12),IF(Config!$C$6=12,SUM(+Ene!AP12+Feb!AP12+Mar!AP12+Abr!AP12+May!AP12+Jun!AP12+Jul!AP12+Ago!AP12+Sep!AP12+Oct!AP12+Nov!AP12+Dic!AP12)))))))))))))</f>
        <v>3</v>
      </c>
      <c r="AQ12" s="385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p!AQ12),IF(Config!$C$6=10,SUM(+Ene!AQ12+Feb!AQ12+Mar!AQ12+Abr!AQ12+May!AQ12+Jun!AQ12+Jul!AQ12+Ago!AQ12+Sep!AQ12+Oct!AQ12),IF(Config!$C$6=11,SUM(+Ene!AQ12+Feb!AQ12+Mar!AQ12+Abr!AQ12+May!AQ12+Jun!AQ12+Jul!AQ12+Ago!AQ12+Sep!AQ12+Oct!AQ12+Nov!AQ12),IF(Config!$C$6=12,SUM(+Ene!AQ12+Feb!AQ12+Mar!AQ12+Abr!AQ12+May!AQ12+Jun!AQ12+Jul!AQ12+Ago!AQ12+Sep!AQ12+Oct!AQ12+Nov!AQ12+Dic!AQ12)))))))))))))</f>
        <v>44</v>
      </c>
      <c r="AR12" s="385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p!AR12),IF(Config!$C$6=10,SUM(+Ene!AR12+Feb!AR12+Mar!AR12+Abr!AR12+May!AR12+Jun!AR12+Jul!AR12+Ago!AR12+Sep!AR12+Oct!AR12),IF(Config!$C$6=11,SUM(+Ene!AR12+Feb!AR12+Mar!AR12+Abr!AR12+May!AR12+Jun!AR12+Jul!AR12+Ago!AR12+Sep!AR12+Oct!AR12+Nov!AR12),IF(Config!$C$6=12,SUM(+Ene!AR12+Feb!AR12+Mar!AR12+Abr!AR12+May!AR12+Jun!AR12+Jul!AR12+Ago!AR12+Sep!AR12+Oct!AR12+Nov!AR12+Dic!AR12)))))))))))))</f>
        <v>1</v>
      </c>
      <c r="AS12" s="385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p!AS12),IF(Config!$C$6=10,SUM(+Ene!AS12+Feb!AS12+Mar!AS12+Abr!AS12+May!AS12+Jun!AS12+Jul!AS12+Ago!AS12+Sep!AS12+Oct!AS12),IF(Config!$C$6=11,SUM(+Ene!AS12+Feb!AS12+Mar!AS12+Abr!AS12+May!AS12+Jun!AS12+Jul!AS12+Ago!AS12+Sep!AS12+Oct!AS12+Nov!AS12),IF(Config!$C$6=12,SUM(+Ene!AS12+Feb!AS12+Mar!AS12+Abr!AS12+May!AS12+Jun!AS12+Jul!AS12+Ago!AS12+Sep!AS12+Oct!AS12+Nov!AS12+Dic!AS12)))))))))))))</f>
        <v>0</v>
      </c>
      <c r="AT12" s="385">
        <f>IF(Config!$C$6=1,SUM(+Ene!AT12),IF(Config!$C$6=2,SUM(+Ene!AT12+Feb!AT12),IF(Config!$C$6=3,SUM(+Ene!AT12+Feb!AT12+Mar!AT12),IF(Config!$C$6=4,SUM(+Ene!AT12+Feb!AT12+Mar!AT12+Abr!AT12),IF(Config!$C$6=5,SUM(Ene!AT12+Feb!AT12+Mar!AT12+Abr!AT12+May!AT12),IF(Config!$C$6=6,SUM(+Ene!AT12+Feb!AT12+Mar!AT12+Abr!AT12+May!AT12+Jun!AT12),IF(Config!$C$6=7,SUM(Ene!AT12+Feb!AT12+Mar!AT12+Abr!AT12+May!AT12+Jun!AT12+Jul!AT12),IF(Config!$C$6=8,SUM(+Ene!AT12+Feb!AT12+Mar!AT12+Abr!AT12+May!AT12+Jun!AT12+Jul!AT12+Ago!AT12),IF(Config!$C$6=9,SUM(+Ene!AT12+Feb!AT12+Mar!AT12+Abr!AT12+May!AT12+Jun!AT12+Jul!AT12+Ago!AT12+Sep!AT12),IF(Config!$C$6=10,SUM(+Ene!AT12+Feb!AT12+Mar!AT12+Abr!AT12+May!AT12+Jun!AT12+Jul!AT12+Ago!AT12+Sep!AT12+Oct!AT12),IF(Config!$C$6=11,SUM(+Ene!AT12+Feb!AT12+Mar!AT12+Abr!AT12+May!AT12+Jun!AT12+Jul!AT12+Ago!AT12+Sep!AT12+Oct!AT12+Nov!AT12),IF(Config!$C$6=12,SUM(+Ene!AT12+Feb!AT12+Mar!AT12+Abr!AT12+May!AT12+Jun!AT12+Jul!AT12+Ago!AT12+Sep!AT12+Oct!AT12+Nov!AT12+Dic!AT12)))))))))))))</f>
        <v>12</v>
      </c>
      <c r="AV12" s="308">
        <f t="shared" si="7"/>
        <v>0</v>
      </c>
      <c r="AW12" s="308">
        <f t="shared" si="8"/>
        <v>482</v>
      </c>
      <c r="AX12" s="308">
        <f t="shared" si="9"/>
        <v>77</v>
      </c>
      <c r="AY12" s="308">
        <f t="shared" si="10"/>
        <v>46</v>
      </c>
      <c r="AZ12" s="308">
        <f t="shared" si="11"/>
        <v>186</v>
      </c>
      <c r="BA12" s="308">
        <f t="shared" si="12"/>
        <v>25</v>
      </c>
      <c r="BB12" s="308">
        <f t="shared" si="13"/>
        <v>94</v>
      </c>
      <c r="BC12" s="308">
        <f t="shared" si="14"/>
        <v>84</v>
      </c>
      <c r="BD12" s="308">
        <f t="shared" si="15"/>
        <v>57</v>
      </c>
      <c r="BE12" s="45">
        <f t="shared" si="16"/>
        <v>1051</v>
      </c>
    </row>
    <row r="13" spans="1:57" x14ac:dyDescent="0.25">
      <c r="A13" s="339">
        <f>METAS!A13</f>
        <v>10</v>
      </c>
      <c r="B13" s="306" t="str">
        <f>METAS!B13</f>
        <v>PORCENTAJE NIÑOS MENORES DE 36 MESES CON TEST DE GRAHAM Y EXAMEN SERIADO</v>
      </c>
      <c r="C13" s="381" t="str">
        <f>METAS!D13</f>
        <v>DIT</v>
      </c>
      <c r="D13" s="385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p!D13),IF(Config!$C$6=10,SUM(+Ene!D13+Feb!D13+Mar!D13+Abr!D13+May!D13+Jun!D13+Jul!D13+Ago!D13+Sep!D13+Oct!D13),IF(Config!$C$6=11,SUM(+Ene!D13+Feb!D13+Mar!D13+Abr!D13+May!D13+Jun!D13+Jul!D13+Ago!D13+Sep!D13+Oct!D13+Nov!D13),IF(Config!$C$6=12,SUM(+Ene!D13+Feb!D13+Mar!D13+Abr!D13+May!D13+Jun!D13+Jul!D13+Ago!D13+Sep!D13+Oct!D13+Nov!D13+Dic!D13)))))))))))))</f>
        <v>0</v>
      </c>
      <c r="E13" s="385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p!E13),IF(Config!$C$6=10,SUM(+Ene!E13+Feb!E13+Mar!E13+Abr!E13+May!E13+Jun!E13+Jul!E13+Ago!E13+Sep!E13+Oct!E13),IF(Config!$C$6=11,SUM(+Ene!E13+Feb!E13+Mar!E13+Abr!E13+May!E13+Jun!E13+Jul!E13+Ago!E13+Sep!E13+Oct!E13+Nov!E13),IF(Config!$C$6=12,SUM(+Ene!E13+Feb!E13+Mar!E13+Abr!E13+May!E13+Jun!E13+Jul!E13+Ago!E13+Sep!E13+Oct!E13+Nov!E13+Dic!E13)))))))))))))</f>
        <v>0</v>
      </c>
      <c r="F13" s="385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p!F13),IF(Config!$C$6=10,SUM(+Ene!F13+Feb!F13+Mar!F13+Abr!F13+May!F13+Jun!F13+Jul!F13+Ago!F13+Sep!F13+Oct!F13),IF(Config!$C$6=11,SUM(+Ene!F13+Feb!F13+Mar!F13+Abr!F13+May!F13+Jun!F13+Jul!F13+Ago!F13+Sep!F13+Oct!F13+Nov!F13),IF(Config!$C$6=12,SUM(+Ene!F13+Feb!F13+Mar!F13+Abr!F13+May!F13+Jun!F13+Jul!F13+Ago!F13+Sep!F13+Oct!F13+Nov!F13+Dic!F13)))))))))))))</f>
        <v>0</v>
      </c>
      <c r="G13" s="385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p!G13),IF(Config!$C$6=10,SUM(+Ene!G13+Feb!G13+Mar!G13+Abr!G13+May!G13+Jun!G13+Jul!G13+Ago!G13+Sep!G13+Oct!G13),IF(Config!$C$6=11,SUM(+Ene!G13+Feb!G13+Mar!G13+Abr!G13+May!G13+Jun!G13+Jul!G13+Ago!G13+Sep!G13+Oct!G13+Nov!G13),IF(Config!$C$6=12,SUM(+Ene!G13+Feb!G13+Mar!G13+Abr!G13+May!G13+Jun!G13+Jul!G13+Ago!G13+Sep!G13+Oct!G13+Nov!G13+Dic!G13)))))))))))))</f>
        <v>645</v>
      </c>
      <c r="H13" s="385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p!H13),IF(Config!$C$6=10,SUM(+Ene!H13+Feb!H13+Mar!H13+Abr!H13+May!H13+Jun!H13+Jul!H13+Ago!H13+Sep!H13+Oct!H13),IF(Config!$C$6=11,SUM(+Ene!H13+Feb!H13+Mar!H13+Abr!H13+May!H13+Jun!H13+Jul!H13+Ago!H13+Sep!H13+Oct!H13+Nov!H13),IF(Config!$C$6=12,SUM(+Ene!H13+Feb!H13+Mar!H13+Abr!H13+May!H13+Jun!H13+Jul!H13+Ago!H13+Sep!H13+Oct!H13+Nov!H13+Dic!H13)))))))))))))</f>
        <v>0</v>
      </c>
      <c r="I13" s="385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p!I13),IF(Config!$C$6=10,SUM(+Ene!I13+Feb!I13+Mar!I13+Abr!I13+May!I13+Jun!I13+Jul!I13+Ago!I13+Sep!I13+Oct!I13),IF(Config!$C$6=11,SUM(+Ene!I13+Feb!I13+Mar!I13+Abr!I13+May!I13+Jun!I13+Jul!I13+Ago!I13+Sep!I13+Oct!I13+Nov!I13),IF(Config!$C$6=12,SUM(+Ene!I13+Feb!I13+Mar!I13+Abr!I13+May!I13+Jun!I13+Jul!I13+Ago!I13+Sep!I13+Oct!I13+Nov!I13+Dic!I13)))))))))))))</f>
        <v>0</v>
      </c>
      <c r="J13" s="385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p!J13),IF(Config!$C$6=10,SUM(+Ene!J13+Feb!J13+Mar!J13+Abr!J13+May!J13+Jun!J13+Jul!J13+Ago!J13+Sep!J13+Oct!J13),IF(Config!$C$6=11,SUM(+Ene!J13+Feb!J13+Mar!J13+Abr!J13+May!J13+Jun!J13+Jul!J13+Ago!J13+Sep!J13+Oct!J13+Nov!J13),IF(Config!$C$6=12,SUM(+Ene!J13+Feb!J13+Mar!J13+Abr!J13+May!J13+Jun!J13+Jul!J13+Ago!J13+Sep!J13+Oct!J13+Nov!J13+Dic!J13)))))))))))))</f>
        <v>1</v>
      </c>
      <c r="K13" s="385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p!K13),IF(Config!$C$6=10,SUM(+Ene!K13+Feb!K13+Mar!K13+Abr!K13+May!K13+Jun!K13+Jul!K13+Ago!K13+Sep!K13+Oct!K13),IF(Config!$C$6=11,SUM(+Ene!K13+Feb!K13+Mar!K13+Abr!K13+May!K13+Jun!K13+Jul!K13+Ago!K13+Sep!K13+Oct!K13+Nov!K13),IF(Config!$C$6=12,SUM(+Ene!K13+Feb!K13+Mar!K13+Abr!K13+May!K13+Jun!K13+Jul!K13+Ago!K13+Sep!K13+Oct!K13+Nov!K13+Dic!K13)))))))))))))</f>
        <v>34</v>
      </c>
      <c r="L13" s="385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p!L13),IF(Config!$C$6=10,SUM(+Ene!L13+Feb!L13+Mar!L13+Abr!L13+May!L13+Jun!L13+Jul!L13+Ago!L13+Sep!L13+Oct!L13),IF(Config!$C$6=11,SUM(+Ene!L13+Feb!L13+Mar!L13+Abr!L13+May!L13+Jun!L13+Jul!L13+Ago!L13+Sep!L13+Oct!L13+Nov!L13),IF(Config!$C$6=12,SUM(+Ene!L13+Feb!L13+Mar!L13+Abr!L13+May!L13+Jun!L13+Jul!L13+Ago!L13+Sep!L13+Oct!L13+Nov!L13+Dic!L13)))))))))))))</f>
        <v>0</v>
      </c>
      <c r="M13" s="385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p!M13),IF(Config!$C$6=10,SUM(+Ene!M13+Feb!M13+Mar!M13+Abr!M13+May!M13+Jun!M13+Jul!M13+Ago!M13+Sep!M13+Oct!M13),IF(Config!$C$6=11,SUM(+Ene!M13+Feb!M13+Mar!M13+Abr!M13+May!M13+Jun!M13+Jul!M13+Ago!M13+Sep!M13+Oct!M13+Nov!M13),IF(Config!$C$6=12,SUM(+Ene!M13+Feb!M13+Mar!M13+Abr!M13+May!M13+Jun!M13+Jul!M13+Ago!M13+Sep!M13+Oct!M13+Nov!M13+Dic!M13)))))))))))))</f>
        <v>1</v>
      </c>
      <c r="N13" s="385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p!N13),IF(Config!$C$6=10,SUM(+Ene!N13+Feb!N13+Mar!N13+Abr!N13+May!N13+Jun!N13+Jul!N13+Ago!N13+Sep!N13+Oct!N13),IF(Config!$C$6=11,SUM(+Ene!N13+Feb!N13+Mar!N13+Abr!N13+May!N13+Jun!N13+Jul!N13+Ago!N13+Sep!N13+Oct!N13+Nov!N13),IF(Config!$C$6=12,SUM(+Ene!N13+Feb!N13+Mar!N13+Abr!N13+May!N13+Jun!N13+Jul!N13+Ago!N13+Sep!N13+Oct!N13+Nov!N13+Dic!N13)))))))))))))</f>
        <v>0</v>
      </c>
      <c r="O13" s="385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p!O13),IF(Config!$C$6=10,SUM(+Ene!O13+Feb!O13+Mar!O13+Abr!O13+May!O13+Jun!O13+Jul!O13+Ago!O13+Sep!O13+Oct!O13),IF(Config!$C$6=11,SUM(+Ene!O13+Feb!O13+Mar!O13+Abr!O13+May!O13+Jun!O13+Jul!O13+Ago!O13+Sep!O13+Oct!O13+Nov!O13),IF(Config!$C$6=12,SUM(+Ene!O13+Feb!O13+Mar!O13+Abr!O13+May!O13+Jun!O13+Jul!O13+Ago!O13+Sep!O13+Oct!O13+Nov!O13+Dic!O13)))))))))))))</f>
        <v>0</v>
      </c>
      <c r="P13" s="385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p!P13),IF(Config!$C$6=10,SUM(+Ene!P13+Feb!P13+Mar!P13+Abr!P13+May!P13+Jun!P13+Jul!P13+Ago!P13+Sep!P13+Oct!P13),IF(Config!$C$6=11,SUM(+Ene!P13+Feb!P13+Mar!P13+Abr!P13+May!P13+Jun!P13+Jul!P13+Ago!P13+Sep!P13+Oct!P13+Nov!P13),IF(Config!$C$6=12,SUM(+Ene!P13+Feb!P13+Mar!P13+Abr!P13+May!P13+Jun!P13+Jul!P13+Ago!P13+Sep!P13+Oct!P13+Nov!P13+Dic!P13)))))))))))))</f>
        <v>309</v>
      </c>
      <c r="Q13" s="385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p!Q13),IF(Config!$C$6=10,SUM(+Ene!Q13+Feb!Q13+Mar!Q13+Abr!Q13+May!Q13+Jun!Q13+Jul!Q13+Ago!Q13+Sep!Q13+Oct!Q13),IF(Config!$C$6=11,SUM(+Ene!Q13+Feb!Q13+Mar!Q13+Abr!Q13+May!Q13+Jun!Q13+Jul!Q13+Ago!Q13+Sep!Q13+Oct!Q13+Nov!Q13),IF(Config!$C$6=12,SUM(+Ene!Q13+Feb!Q13+Mar!Q13+Abr!Q13+May!Q13+Jun!Q13+Jul!Q13+Ago!Q13+Sep!Q13+Oct!Q13+Nov!Q13+Dic!Q13)))))))))))))</f>
        <v>65</v>
      </c>
      <c r="R13" s="385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p!R13),IF(Config!$C$6=10,SUM(+Ene!R13+Feb!R13+Mar!R13+Abr!R13+May!R13+Jun!R13+Jul!R13+Ago!R13+Sep!R13+Oct!R13),IF(Config!$C$6=11,SUM(+Ene!R13+Feb!R13+Mar!R13+Abr!R13+May!R13+Jun!R13+Jul!R13+Ago!R13+Sep!R13+Oct!R13+Nov!R13),IF(Config!$C$6=12,SUM(+Ene!R13+Feb!R13+Mar!R13+Abr!R13+May!R13+Jun!R13+Jul!R13+Ago!R13+Sep!R13+Oct!R13+Nov!R13+Dic!R13)))))))))))))</f>
        <v>27</v>
      </c>
      <c r="S13" s="385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p!S13),IF(Config!$C$6=10,SUM(+Ene!S13+Feb!S13+Mar!S13+Abr!S13+May!S13+Jun!S13+Jul!S13+Ago!S13+Sep!S13+Oct!S13),IF(Config!$C$6=11,SUM(+Ene!S13+Feb!S13+Mar!S13+Abr!S13+May!S13+Jun!S13+Jul!S13+Ago!S13+Sep!S13+Oct!S13+Nov!S13),IF(Config!$C$6=12,SUM(+Ene!S13+Feb!S13+Mar!S13+Abr!S13+May!S13+Jun!S13+Jul!S13+Ago!S13+Sep!S13+Oct!S13+Nov!S13+Dic!S13)))))))))))))</f>
        <v>37</v>
      </c>
      <c r="T13" s="385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p!T13),IF(Config!$C$6=10,SUM(+Ene!T13+Feb!T13+Mar!T13+Abr!T13+May!T13+Jun!T13+Jul!T13+Ago!T13+Sep!T13+Oct!T13),IF(Config!$C$6=11,SUM(+Ene!T13+Feb!T13+Mar!T13+Abr!T13+May!T13+Jun!T13+Jul!T13+Ago!T13+Sep!T13+Oct!T13+Nov!T13),IF(Config!$C$6=12,SUM(+Ene!T13+Feb!T13+Mar!T13+Abr!T13+May!T13+Jun!T13+Jul!T13+Ago!T13+Sep!T13+Oct!T13+Nov!T13+Dic!T13)))))))))))))</f>
        <v>45</v>
      </c>
      <c r="U13" s="385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p!U13),IF(Config!$C$6=10,SUM(+Ene!U13+Feb!U13+Mar!U13+Abr!U13+May!U13+Jun!U13+Jul!U13+Ago!U13+Sep!U13+Oct!U13),IF(Config!$C$6=11,SUM(+Ene!U13+Feb!U13+Mar!U13+Abr!U13+May!U13+Jun!U13+Jul!U13+Ago!U13+Sep!U13+Oct!U13+Nov!U13),IF(Config!$C$6=12,SUM(+Ene!U13+Feb!U13+Mar!U13+Abr!U13+May!U13+Jun!U13+Jul!U13+Ago!U13+Sep!U13+Oct!U13+Nov!U13+Dic!U13)))))))))))))</f>
        <v>0</v>
      </c>
      <c r="V13" s="385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p!V13),IF(Config!$C$6=10,SUM(+Ene!V13+Feb!V13+Mar!V13+Abr!V13+May!V13+Jun!V13+Jul!V13+Ago!V13+Sep!V13+Oct!V13),IF(Config!$C$6=11,SUM(+Ene!V13+Feb!V13+Mar!V13+Abr!V13+May!V13+Jun!V13+Jul!V13+Ago!V13+Sep!V13+Oct!V13+Nov!V13),IF(Config!$C$6=12,SUM(+Ene!V13+Feb!V13+Mar!V13+Abr!V13+May!V13+Jun!V13+Jul!V13+Ago!V13+Sep!V13+Oct!V13+Nov!V13+Dic!V13)))))))))))))</f>
        <v>8</v>
      </c>
      <c r="W13" s="385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p!W13),IF(Config!$C$6=10,SUM(+Ene!W13+Feb!W13+Mar!W13+Abr!W13+May!W13+Jun!W13+Jul!W13+Ago!W13+Sep!W13+Oct!W13),IF(Config!$C$6=11,SUM(+Ene!W13+Feb!W13+Mar!W13+Abr!W13+May!W13+Jun!W13+Jul!W13+Ago!W13+Sep!W13+Oct!W13+Nov!W13),IF(Config!$C$6=12,SUM(+Ene!W13+Feb!W13+Mar!W13+Abr!W13+May!W13+Jun!W13+Jul!W13+Ago!W13+Sep!W13+Oct!W13+Nov!W13+Dic!W13)))))))))))))</f>
        <v>5</v>
      </c>
      <c r="X13" s="385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p!X13),IF(Config!$C$6=10,SUM(+Ene!X13+Feb!X13+Mar!X13+Abr!X13+May!X13+Jun!X13+Jul!X13+Ago!X13+Sep!X13+Oct!X13),IF(Config!$C$6=11,SUM(+Ene!X13+Feb!X13+Mar!X13+Abr!X13+May!X13+Jun!X13+Jul!X13+Ago!X13+Sep!X13+Oct!X13+Nov!X13),IF(Config!$C$6=12,SUM(+Ene!X13+Feb!X13+Mar!X13+Abr!X13+May!X13+Jun!X13+Jul!X13+Ago!X13+Sep!X13+Oct!X13+Nov!X13+Dic!X13)))))))))))))</f>
        <v>41</v>
      </c>
      <c r="Y13" s="385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p!Y13),IF(Config!$C$6=10,SUM(+Ene!Y13+Feb!Y13+Mar!Y13+Abr!Y13+May!Y13+Jun!Y13+Jul!Y13+Ago!Y13+Sep!Y13+Oct!Y13),IF(Config!$C$6=11,SUM(+Ene!Y13+Feb!Y13+Mar!Y13+Abr!Y13+May!Y13+Jun!Y13+Jul!Y13+Ago!Y13+Sep!Y13+Oct!Y13+Nov!Y13),IF(Config!$C$6=12,SUM(+Ene!Y13+Feb!Y13+Mar!Y13+Abr!Y13+May!Y13+Jun!Y13+Jul!Y13+Ago!Y13+Sep!Y13+Oct!Y13+Nov!Y13+Dic!Y13)))))))))))))</f>
        <v>166</v>
      </c>
      <c r="Z13" s="385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p!Z13),IF(Config!$C$6=10,SUM(+Ene!Z13+Feb!Z13+Mar!Z13+Abr!Z13+May!Z13+Jun!Z13+Jul!Z13+Ago!Z13+Sep!Z13+Oct!Z13),IF(Config!$C$6=11,SUM(+Ene!Z13+Feb!Z13+Mar!Z13+Abr!Z13+May!Z13+Jun!Z13+Jul!Z13+Ago!Z13+Sep!Z13+Oct!Z13+Nov!Z13),IF(Config!$C$6=12,SUM(+Ene!Z13+Feb!Z13+Mar!Z13+Abr!Z13+May!Z13+Jun!Z13+Jul!Z13+Ago!Z13+Sep!Z13+Oct!Z13+Nov!Z13+Dic!Z13)))))))))))))</f>
        <v>0</v>
      </c>
      <c r="AA13" s="385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p!AA13),IF(Config!$C$6=10,SUM(+Ene!AA13+Feb!AA13+Mar!AA13+Abr!AA13+May!AA13+Jun!AA13+Jul!AA13+Ago!AA13+Sep!AA13+Oct!AA13),IF(Config!$C$6=11,SUM(+Ene!AA13+Feb!AA13+Mar!AA13+Abr!AA13+May!AA13+Jun!AA13+Jul!AA13+Ago!AA13+Sep!AA13+Oct!AA13+Nov!AA13),IF(Config!$C$6=12,SUM(+Ene!AA13+Feb!AA13+Mar!AA13+Abr!AA13+May!AA13+Jun!AA13+Jul!AA13+Ago!AA13+Sep!AA13+Oct!AA13+Nov!AA13+Dic!AA13)))))))))))))</f>
        <v>0</v>
      </c>
      <c r="AB13" s="385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p!AB13),IF(Config!$C$6=10,SUM(+Ene!AB13+Feb!AB13+Mar!AB13+Abr!AB13+May!AB13+Jun!AB13+Jul!AB13+Ago!AB13+Sep!AB13+Oct!AB13),IF(Config!$C$6=11,SUM(+Ene!AB13+Feb!AB13+Mar!AB13+Abr!AB13+May!AB13+Jun!AB13+Jul!AB13+Ago!AB13+Sep!AB13+Oct!AB13+Nov!AB13),IF(Config!$C$6=12,SUM(+Ene!AB13+Feb!AB13+Mar!AB13+Abr!AB13+May!AB13+Jun!AB13+Jul!AB13+Ago!AB13+Sep!AB13+Oct!AB13+Nov!AB13+Dic!AB13)))))))))))))</f>
        <v>0</v>
      </c>
      <c r="AC13" s="385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p!AC13),IF(Config!$C$6=10,SUM(+Ene!AC13+Feb!AC13+Mar!AC13+Abr!AC13+May!AC13+Jun!AC13+Jul!AC13+Ago!AC13+Sep!AC13+Oct!AC13),IF(Config!$C$6=11,SUM(+Ene!AC13+Feb!AC13+Mar!AC13+Abr!AC13+May!AC13+Jun!AC13+Jul!AC13+Ago!AC13+Sep!AC13+Oct!AC13+Nov!AC13),IF(Config!$C$6=12,SUM(+Ene!AC13+Feb!AC13+Mar!AC13+Abr!AC13+May!AC13+Jun!AC13+Jul!AC13+Ago!AC13+Sep!AC13+Oct!AC13+Nov!AC13+Dic!AC13)))))))))))))</f>
        <v>10</v>
      </c>
      <c r="AD13" s="385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p!AD13),IF(Config!$C$6=10,SUM(+Ene!AD13+Feb!AD13+Mar!AD13+Abr!AD13+May!AD13+Jun!AD13+Jul!AD13+Ago!AD13+Sep!AD13+Oct!AD13),IF(Config!$C$6=11,SUM(+Ene!AD13+Feb!AD13+Mar!AD13+Abr!AD13+May!AD13+Jun!AD13+Jul!AD13+Ago!AD13+Sep!AD13+Oct!AD13+Nov!AD13),IF(Config!$C$6=12,SUM(+Ene!AD13+Feb!AD13+Mar!AD13+Abr!AD13+May!AD13+Jun!AD13+Jul!AD13+Ago!AD13+Sep!AD13+Oct!AD13+Nov!AD13+Dic!AD13)))))))))))))</f>
        <v>44</v>
      </c>
      <c r="AE13" s="385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p!AE13),IF(Config!$C$6=10,SUM(+Ene!AE13+Feb!AE13+Mar!AE13+Abr!AE13+May!AE13+Jun!AE13+Jul!AE13+Ago!AE13+Sep!AE13+Oct!AE13),IF(Config!$C$6=11,SUM(+Ene!AE13+Feb!AE13+Mar!AE13+Abr!AE13+May!AE13+Jun!AE13+Jul!AE13+Ago!AE13+Sep!AE13+Oct!AE13+Nov!AE13),IF(Config!$C$6=12,SUM(+Ene!AE13+Feb!AE13+Mar!AE13+Abr!AE13+May!AE13+Jun!AE13+Jul!AE13+Ago!AE13+Sep!AE13+Oct!AE13+Nov!AE13+Dic!AE13)))))))))))))</f>
        <v>0</v>
      </c>
      <c r="AF13" s="385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p!AF13),IF(Config!$C$6=10,SUM(+Ene!AF13+Feb!AF13+Mar!AF13+Abr!AF13+May!AF13+Jun!AF13+Jul!AF13+Ago!AF13+Sep!AF13+Oct!AF13),IF(Config!$C$6=11,SUM(+Ene!AF13+Feb!AF13+Mar!AF13+Abr!AF13+May!AF13+Jun!AF13+Jul!AF13+Ago!AF13+Sep!AF13+Oct!AF13+Nov!AF13),IF(Config!$C$6=12,SUM(+Ene!AF13+Feb!AF13+Mar!AF13+Abr!AF13+May!AF13+Jun!AF13+Jul!AF13+Ago!AF13+Sep!AF13+Oct!AF13+Nov!AF13+Dic!AF13)))))))))))))</f>
        <v>12</v>
      </c>
      <c r="AG13" s="385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p!AG13),IF(Config!$C$6=10,SUM(+Ene!AG13+Feb!AG13+Mar!AG13+Abr!AG13+May!AG13+Jun!AG13+Jul!AG13+Ago!AG13+Sep!AG13+Oct!AG13),IF(Config!$C$6=11,SUM(+Ene!AG13+Feb!AG13+Mar!AG13+Abr!AG13+May!AG13+Jun!AG13+Jul!AG13+Ago!AG13+Sep!AG13+Oct!AG13+Nov!AG13),IF(Config!$C$6=12,SUM(+Ene!AG13+Feb!AG13+Mar!AG13+Abr!AG13+May!AG13+Jun!AG13+Jul!AG13+Ago!AG13+Sep!AG13+Oct!AG13+Nov!AG13+Dic!AG13)))))))))))))</f>
        <v>0</v>
      </c>
      <c r="AH13" s="385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p!AH13),IF(Config!$C$6=10,SUM(+Ene!AH13+Feb!AH13+Mar!AH13+Abr!AH13+May!AH13+Jun!AH13+Jul!AH13+Ago!AH13+Sep!AH13+Oct!AH13),IF(Config!$C$6=11,SUM(+Ene!AH13+Feb!AH13+Mar!AH13+Abr!AH13+May!AH13+Jun!AH13+Jul!AH13+Ago!AH13+Sep!AH13+Oct!AH13+Nov!AH13),IF(Config!$C$6=12,SUM(+Ene!AH13+Feb!AH13+Mar!AH13+Abr!AH13+May!AH13+Jun!AH13+Jul!AH13+Ago!AH13+Sep!AH13+Oct!AH13+Nov!AH13+Dic!AH13)))))))))))))</f>
        <v>0</v>
      </c>
      <c r="AI13" s="385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p!AI13),IF(Config!$C$6=10,SUM(+Ene!AI13+Feb!AI13+Mar!AI13+Abr!AI13+May!AI13+Jun!AI13+Jul!AI13+Ago!AI13+Sep!AI13+Oct!AI13),IF(Config!$C$6=11,SUM(+Ene!AI13+Feb!AI13+Mar!AI13+Abr!AI13+May!AI13+Jun!AI13+Jul!AI13+Ago!AI13+Sep!AI13+Oct!AI13+Nov!AI13),IF(Config!$C$6=12,SUM(+Ene!AI13+Feb!AI13+Mar!AI13+Abr!AI13+May!AI13+Jun!AI13+Jul!AI13+Ago!AI13+Sep!AI13+Oct!AI13+Nov!AI13+Dic!AI13)))))))))))))</f>
        <v>0</v>
      </c>
      <c r="AJ13" s="385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p!AJ13),IF(Config!$C$6=10,SUM(+Ene!AJ13+Feb!AJ13+Mar!AJ13+Abr!AJ13+May!AJ13+Jun!AJ13+Jul!AJ13+Ago!AJ13+Sep!AJ13+Oct!AJ13),IF(Config!$C$6=11,SUM(+Ene!AJ13+Feb!AJ13+Mar!AJ13+Abr!AJ13+May!AJ13+Jun!AJ13+Jul!AJ13+Ago!AJ13+Sep!AJ13+Oct!AJ13+Nov!AJ13),IF(Config!$C$6=12,SUM(+Ene!AJ13+Feb!AJ13+Mar!AJ13+Abr!AJ13+May!AJ13+Jun!AJ13+Jul!AJ13+Ago!AJ13+Sep!AJ13+Oct!AJ13+Nov!AJ13+Dic!AJ13)))))))))))))</f>
        <v>138</v>
      </c>
      <c r="AK13" s="385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p!AK13),IF(Config!$C$6=10,SUM(+Ene!AK13+Feb!AK13+Mar!AK13+Abr!AK13+May!AK13+Jun!AK13+Jul!AK13+Ago!AK13+Sep!AK13+Oct!AK13),IF(Config!$C$6=11,SUM(+Ene!AK13+Feb!AK13+Mar!AK13+Abr!AK13+May!AK13+Jun!AK13+Jul!AK13+Ago!AK13+Sep!AK13+Oct!AK13+Nov!AK13),IF(Config!$C$6=12,SUM(+Ene!AK13+Feb!AK13+Mar!AK13+Abr!AK13+May!AK13+Jun!AK13+Jul!AK13+Ago!AK13+Sep!AK13+Oct!AK13+Nov!AK13+Dic!AK13)))))))))))))</f>
        <v>10</v>
      </c>
      <c r="AL13" s="385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p!AL13),IF(Config!$C$6=10,SUM(+Ene!AL13+Feb!AL13+Mar!AL13+Abr!AL13+May!AL13+Jun!AL13+Jul!AL13+Ago!AL13+Sep!AL13+Oct!AL13),IF(Config!$C$6=11,SUM(+Ene!AL13+Feb!AL13+Mar!AL13+Abr!AL13+May!AL13+Jun!AL13+Jul!AL13+Ago!AL13+Sep!AL13+Oct!AL13+Nov!AL13),IF(Config!$C$6=12,SUM(+Ene!AL13+Feb!AL13+Mar!AL13+Abr!AL13+May!AL13+Jun!AL13+Jul!AL13+Ago!AL13+Sep!AL13+Oct!AL13+Nov!AL13+Dic!AL13)))))))))))))</f>
        <v>0</v>
      </c>
      <c r="AM13" s="385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p!AM13),IF(Config!$C$6=10,SUM(+Ene!AM13+Feb!AM13+Mar!AM13+Abr!AM13+May!AM13+Jun!AM13+Jul!AM13+Ago!AM13+Sep!AM13+Oct!AM13),IF(Config!$C$6=11,SUM(+Ene!AM13+Feb!AM13+Mar!AM13+Abr!AM13+May!AM13+Jun!AM13+Jul!AM13+Ago!AM13+Sep!AM13+Oct!AM13+Nov!AM13),IF(Config!$C$6=12,SUM(+Ene!AM13+Feb!AM13+Mar!AM13+Abr!AM13+May!AM13+Jun!AM13+Jul!AM13+Ago!AM13+Sep!AM13+Oct!AM13+Nov!AM13+Dic!AM13)))))))))))))</f>
        <v>118</v>
      </c>
      <c r="AN13" s="385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p!AN13),IF(Config!$C$6=10,SUM(+Ene!AN13+Feb!AN13+Mar!AN13+Abr!AN13+May!AN13+Jun!AN13+Jul!AN13+Ago!AN13+Sep!AN13+Oct!AN13),IF(Config!$C$6=11,SUM(+Ene!AN13+Feb!AN13+Mar!AN13+Abr!AN13+May!AN13+Jun!AN13+Jul!AN13+Ago!AN13+Sep!AN13+Oct!AN13+Nov!AN13),IF(Config!$C$6=12,SUM(+Ene!AN13+Feb!AN13+Mar!AN13+Abr!AN13+May!AN13+Jun!AN13+Jul!AN13+Ago!AN13+Sep!AN13+Oct!AN13+Nov!AN13+Dic!AN13)))))))))))))</f>
        <v>8</v>
      </c>
      <c r="AO13" s="385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p!AO13),IF(Config!$C$6=10,SUM(+Ene!AO13+Feb!AO13+Mar!AO13+Abr!AO13+May!AO13+Jun!AO13+Jul!AO13+Ago!AO13+Sep!AO13+Oct!AO13),IF(Config!$C$6=11,SUM(+Ene!AO13+Feb!AO13+Mar!AO13+Abr!AO13+May!AO13+Jun!AO13+Jul!AO13+Ago!AO13+Sep!AO13+Oct!AO13+Nov!AO13),IF(Config!$C$6=12,SUM(+Ene!AO13+Feb!AO13+Mar!AO13+Abr!AO13+May!AO13+Jun!AO13+Jul!AO13+Ago!AO13+Sep!AO13+Oct!AO13+Nov!AO13+Dic!AO13)))))))))))))</f>
        <v>26</v>
      </c>
      <c r="AP13" s="385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p!AP13),IF(Config!$C$6=10,SUM(+Ene!AP13+Feb!AP13+Mar!AP13+Abr!AP13+May!AP13+Jun!AP13+Jul!AP13+Ago!AP13+Sep!AP13+Oct!AP13),IF(Config!$C$6=11,SUM(+Ene!AP13+Feb!AP13+Mar!AP13+Abr!AP13+May!AP13+Jun!AP13+Jul!AP13+Ago!AP13+Sep!AP13+Oct!AP13+Nov!AP13),IF(Config!$C$6=12,SUM(+Ene!AP13+Feb!AP13+Mar!AP13+Abr!AP13+May!AP13+Jun!AP13+Jul!AP13+Ago!AP13+Sep!AP13+Oct!AP13+Nov!AP13+Dic!AP13)))))))))))))</f>
        <v>8</v>
      </c>
      <c r="AQ13" s="385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p!AQ13),IF(Config!$C$6=10,SUM(+Ene!AQ13+Feb!AQ13+Mar!AQ13+Abr!AQ13+May!AQ13+Jun!AQ13+Jul!AQ13+Ago!AQ13+Sep!AQ13+Oct!AQ13),IF(Config!$C$6=11,SUM(+Ene!AQ13+Feb!AQ13+Mar!AQ13+Abr!AQ13+May!AQ13+Jun!AQ13+Jul!AQ13+Ago!AQ13+Sep!AQ13+Oct!AQ13+Nov!AQ13),IF(Config!$C$6=12,SUM(+Ene!AQ13+Feb!AQ13+Mar!AQ13+Abr!AQ13+May!AQ13+Jun!AQ13+Jul!AQ13+Ago!AQ13+Sep!AQ13+Oct!AQ13+Nov!AQ13+Dic!AQ13)))))))))))))</f>
        <v>79</v>
      </c>
      <c r="AR13" s="385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p!AR13),IF(Config!$C$6=10,SUM(+Ene!AR13+Feb!AR13+Mar!AR13+Abr!AR13+May!AR13+Jun!AR13+Jul!AR13+Ago!AR13+Sep!AR13+Oct!AR13),IF(Config!$C$6=11,SUM(+Ene!AR13+Feb!AR13+Mar!AR13+Abr!AR13+May!AR13+Jun!AR13+Jul!AR13+Ago!AR13+Sep!AR13+Oct!AR13+Nov!AR13),IF(Config!$C$6=12,SUM(+Ene!AR13+Feb!AR13+Mar!AR13+Abr!AR13+May!AR13+Jun!AR13+Jul!AR13+Ago!AR13+Sep!AR13+Oct!AR13+Nov!AR13+Dic!AR13)))))))))))))</f>
        <v>2</v>
      </c>
      <c r="AS13" s="385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p!AS13),IF(Config!$C$6=10,SUM(+Ene!AS13+Feb!AS13+Mar!AS13+Abr!AS13+May!AS13+Jun!AS13+Jul!AS13+Ago!AS13+Sep!AS13+Oct!AS13),IF(Config!$C$6=11,SUM(+Ene!AS13+Feb!AS13+Mar!AS13+Abr!AS13+May!AS13+Jun!AS13+Jul!AS13+Ago!AS13+Sep!AS13+Oct!AS13+Nov!AS13),IF(Config!$C$6=12,SUM(+Ene!AS13+Feb!AS13+Mar!AS13+Abr!AS13+May!AS13+Jun!AS13+Jul!AS13+Ago!AS13+Sep!AS13+Oct!AS13+Nov!AS13+Dic!AS13)))))))))))))</f>
        <v>0</v>
      </c>
      <c r="AT13" s="385">
        <f>IF(Config!$C$6=1,SUM(+Ene!AT13),IF(Config!$C$6=2,SUM(+Ene!AT13+Feb!AT13),IF(Config!$C$6=3,SUM(+Ene!AT13+Feb!AT13+Mar!AT13),IF(Config!$C$6=4,SUM(+Ene!AT13+Feb!AT13+Mar!AT13+Abr!AT13),IF(Config!$C$6=5,SUM(Ene!AT13+Feb!AT13+Mar!AT13+Abr!AT13+May!AT13),IF(Config!$C$6=6,SUM(+Ene!AT13+Feb!AT13+Mar!AT13+Abr!AT13+May!AT13+Jun!AT13),IF(Config!$C$6=7,SUM(Ene!AT13+Feb!AT13+Mar!AT13+Abr!AT13+May!AT13+Jun!AT13+Jul!AT13),IF(Config!$C$6=8,SUM(+Ene!AT13+Feb!AT13+Mar!AT13+Abr!AT13+May!AT13+Jun!AT13+Jul!AT13+Ago!AT13),IF(Config!$C$6=9,SUM(+Ene!AT13+Feb!AT13+Mar!AT13+Abr!AT13+May!AT13+Jun!AT13+Jul!AT13+Ago!AT13+Sep!AT13),IF(Config!$C$6=10,SUM(+Ene!AT13+Feb!AT13+Mar!AT13+Abr!AT13+May!AT13+Jun!AT13+Jul!AT13+Ago!AT13+Sep!AT13+Oct!AT13),IF(Config!$C$6=11,SUM(+Ene!AT13+Feb!AT13+Mar!AT13+Abr!AT13+May!AT13+Jun!AT13+Jul!AT13+Ago!AT13+Sep!AT13+Oct!AT13+Nov!AT13),IF(Config!$C$6=12,SUM(+Ene!AT13+Feb!AT13+Mar!AT13+Abr!AT13+May!AT13+Jun!AT13+Jul!AT13+Ago!AT13+Sep!AT13+Oct!AT13+Nov!AT13+Dic!AT13)))))))))))))</f>
        <v>21</v>
      </c>
      <c r="AV13" s="308">
        <f t="shared" si="7"/>
        <v>0</v>
      </c>
      <c r="AW13" s="308">
        <f t="shared" si="8"/>
        <v>990</v>
      </c>
      <c r="AX13" s="308">
        <f t="shared" si="9"/>
        <v>129</v>
      </c>
      <c r="AY13" s="308">
        <f t="shared" si="10"/>
        <v>58</v>
      </c>
      <c r="AZ13" s="308">
        <f t="shared" si="11"/>
        <v>217</v>
      </c>
      <c r="BA13" s="308">
        <f t="shared" si="12"/>
        <v>56</v>
      </c>
      <c r="BB13" s="308">
        <f t="shared" si="13"/>
        <v>148</v>
      </c>
      <c r="BC13" s="308">
        <f t="shared" si="14"/>
        <v>160</v>
      </c>
      <c r="BD13" s="308">
        <f t="shared" si="15"/>
        <v>102</v>
      </c>
      <c r="BE13" s="45">
        <f t="shared" si="16"/>
        <v>1860</v>
      </c>
    </row>
    <row r="14" spans="1:57" x14ac:dyDescent="0.25">
      <c r="A14" s="339">
        <f>METAS!A14</f>
        <v>11</v>
      </c>
      <c r="B14" s="353" t="str">
        <f>METAS!B14</f>
        <v>PORCENTAJE DE NIÑAS Y NIÑOS RN DE PARTO INSTITUCIONAL VACUNADOS CON ANTI HEPATITIS B (HVB) ANTES DEL ALTA</v>
      </c>
      <c r="C14" s="382" t="str">
        <f>METAS!D14</f>
        <v>INMUNIZACIONES</v>
      </c>
      <c r="D14" s="386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p!D14),IF(Config!$C$6=10,SUM(+Ene!D14+Feb!D14+Mar!D14+Abr!D14+May!D14+Jun!D14+Jul!D14+Ago!D14+Sep!D14+Oct!D14),IF(Config!$C$6=11,SUM(+Ene!D14+Feb!D14+Mar!D14+Abr!D14+May!D14+Jun!D14+Jul!D14+Ago!D14+Sep!D14+Oct!D14+Nov!D14),IF(Config!$C$6=12,SUM(+Ene!D14+Feb!D14+Mar!D14+Abr!D14+May!D14+Jun!D14+Jul!D14+Ago!D14+Sep!D14+Oct!D14+Nov!D14+Dic!D14)))))))))))))</f>
        <v>1613</v>
      </c>
      <c r="E14" s="386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p!E14),IF(Config!$C$6=10,SUM(+Ene!E14+Feb!E14+Mar!E14+Abr!E14+May!E14+Jun!E14+Jul!E14+Ago!E14+Sep!E14+Oct!E14),IF(Config!$C$6=11,SUM(+Ene!E14+Feb!E14+Mar!E14+Abr!E14+May!E14+Jun!E14+Jul!E14+Ago!E14+Sep!E14+Oct!E14+Nov!E14),IF(Config!$C$6=12,SUM(+Ene!E14+Feb!E14+Mar!E14+Abr!E14+May!E14+Jun!E14+Jul!E14+Ago!E14+Sep!E14+Oct!E14+Nov!E14+Dic!E14)))))))))))))</f>
        <v>0</v>
      </c>
      <c r="F14" s="386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p!F14),IF(Config!$C$6=10,SUM(+Ene!F14+Feb!F14+Mar!F14+Abr!F14+May!F14+Jun!F14+Jul!F14+Ago!F14+Sep!F14+Oct!F14),IF(Config!$C$6=11,SUM(+Ene!F14+Feb!F14+Mar!F14+Abr!F14+May!F14+Jun!F14+Jul!F14+Ago!F14+Sep!F14+Oct!F14+Nov!F14),IF(Config!$C$6=12,SUM(+Ene!F14+Feb!F14+Mar!F14+Abr!F14+May!F14+Jun!F14+Jul!F14+Ago!F14+Sep!F14+Oct!F14+Nov!F14+Dic!F14)))))))))))))</f>
        <v>0</v>
      </c>
      <c r="G14" s="386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p!G14),IF(Config!$C$6=10,SUM(+Ene!G14+Feb!G14+Mar!G14+Abr!G14+May!G14+Jun!G14+Jul!G14+Ago!G14+Sep!G14+Oct!G14),IF(Config!$C$6=11,SUM(+Ene!G14+Feb!G14+Mar!G14+Abr!G14+May!G14+Jun!G14+Jul!G14+Ago!G14+Sep!G14+Oct!G14+Nov!G14),IF(Config!$C$6=12,SUM(+Ene!G14+Feb!G14+Mar!G14+Abr!G14+May!G14+Jun!G14+Jul!G14+Ago!G14+Sep!G14+Oct!G14+Nov!G14+Dic!G14)))))))))))))</f>
        <v>0</v>
      </c>
      <c r="H14" s="386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p!H14),IF(Config!$C$6=10,SUM(+Ene!H14+Feb!H14+Mar!H14+Abr!H14+May!H14+Jun!H14+Jul!H14+Ago!H14+Sep!H14+Oct!H14),IF(Config!$C$6=11,SUM(+Ene!H14+Feb!H14+Mar!H14+Abr!H14+May!H14+Jun!H14+Jul!H14+Ago!H14+Sep!H14+Oct!H14+Nov!H14),IF(Config!$C$6=12,SUM(+Ene!H14+Feb!H14+Mar!H14+Abr!H14+May!H14+Jun!H14+Jul!H14+Ago!H14+Sep!H14+Oct!H14+Nov!H14+Dic!H14)))))))))))))</f>
        <v>0</v>
      </c>
      <c r="I14" s="386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p!I14),IF(Config!$C$6=10,SUM(+Ene!I14+Feb!I14+Mar!I14+Abr!I14+May!I14+Jun!I14+Jul!I14+Ago!I14+Sep!I14+Oct!I14),IF(Config!$C$6=11,SUM(+Ene!I14+Feb!I14+Mar!I14+Abr!I14+May!I14+Jun!I14+Jul!I14+Ago!I14+Sep!I14+Oct!I14+Nov!I14),IF(Config!$C$6=12,SUM(+Ene!I14+Feb!I14+Mar!I14+Abr!I14+May!I14+Jun!I14+Jul!I14+Ago!I14+Sep!I14+Oct!I14+Nov!I14+Dic!I14)))))))))))))</f>
        <v>3</v>
      </c>
      <c r="J14" s="386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p!J14),IF(Config!$C$6=10,SUM(+Ene!J14+Feb!J14+Mar!J14+Abr!J14+May!J14+Jun!J14+Jul!J14+Ago!J14+Sep!J14+Oct!J14),IF(Config!$C$6=11,SUM(+Ene!J14+Feb!J14+Mar!J14+Abr!J14+May!J14+Jun!J14+Jul!J14+Ago!J14+Sep!J14+Oct!J14+Nov!J14),IF(Config!$C$6=12,SUM(+Ene!J14+Feb!J14+Mar!J14+Abr!J14+May!J14+Jun!J14+Jul!J14+Ago!J14+Sep!J14+Oct!J14+Nov!J14+Dic!J14)))))))))))))</f>
        <v>1</v>
      </c>
      <c r="K14" s="386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p!K14),IF(Config!$C$6=10,SUM(+Ene!K14+Feb!K14+Mar!K14+Abr!K14+May!K14+Jun!K14+Jul!K14+Ago!K14+Sep!K14+Oct!K14),IF(Config!$C$6=11,SUM(+Ene!K14+Feb!K14+Mar!K14+Abr!K14+May!K14+Jun!K14+Jul!K14+Ago!K14+Sep!K14+Oct!K14+Nov!K14),IF(Config!$C$6=12,SUM(+Ene!K14+Feb!K14+Mar!K14+Abr!K14+May!K14+Jun!K14+Jul!K14+Ago!K14+Sep!K14+Oct!K14+Nov!K14+Dic!K14)))))))))))))</f>
        <v>2</v>
      </c>
      <c r="L14" s="386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p!L14),IF(Config!$C$6=10,SUM(+Ene!L14+Feb!L14+Mar!L14+Abr!L14+May!L14+Jun!L14+Jul!L14+Ago!L14+Sep!L14+Oct!L14),IF(Config!$C$6=11,SUM(+Ene!L14+Feb!L14+Mar!L14+Abr!L14+May!L14+Jun!L14+Jul!L14+Ago!L14+Sep!L14+Oct!L14+Nov!L14),IF(Config!$C$6=12,SUM(+Ene!L14+Feb!L14+Mar!L14+Abr!L14+May!L14+Jun!L14+Jul!L14+Ago!L14+Sep!L14+Oct!L14+Nov!L14+Dic!L14)))))))))))))</f>
        <v>0</v>
      </c>
      <c r="M14" s="386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p!M14),IF(Config!$C$6=10,SUM(+Ene!M14+Feb!M14+Mar!M14+Abr!M14+May!M14+Jun!M14+Jul!M14+Ago!M14+Sep!M14+Oct!M14),IF(Config!$C$6=11,SUM(+Ene!M14+Feb!M14+Mar!M14+Abr!M14+May!M14+Jun!M14+Jul!M14+Ago!M14+Sep!M14+Oct!M14+Nov!M14),IF(Config!$C$6=12,SUM(+Ene!M14+Feb!M14+Mar!M14+Abr!M14+May!M14+Jun!M14+Jul!M14+Ago!M14+Sep!M14+Oct!M14+Nov!M14+Dic!M14)))))))))))))</f>
        <v>1</v>
      </c>
      <c r="N14" s="386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p!N14),IF(Config!$C$6=10,SUM(+Ene!N14+Feb!N14+Mar!N14+Abr!N14+May!N14+Jun!N14+Jul!N14+Ago!N14+Sep!N14+Oct!N14),IF(Config!$C$6=11,SUM(+Ene!N14+Feb!N14+Mar!N14+Abr!N14+May!N14+Jun!N14+Jul!N14+Ago!N14+Sep!N14+Oct!N14+Nov!N14),IF(Config!$C$6=12,SUM(+Ene!N14+Feb!N14+Mar!N14+Abr!N14+May!N14+Jun!N14+Jul!N14+Ago!N14+Sep!N14+Oct!N14+Nov!N14+Dic!N14)))))))))))))</f>
        <v>2</v>
      </c>
      <c r="O14" s="386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p!O14),IF(Config!$C$6=10,SUM(+Ene!O14+Feb!O14+Mar!O14+Abr!O14+May!O14+Jun!O14+Jul!O14+Ago!O14+Sep!O14+Oct!O14),IF(Config!$C$6=11,SUM(+Ene!O14+Feb!O14+Mar!O14+Abr!O14+May!O14+Jun!O14+Jul!O14+Ago!O14+Sep!O14+Oct!O14+Nov!O14),IF(Config!$C$6=12,SUM(+Ene!O14+Feb!O14+Mar!O14+Abr!O14+May!O14+Jun!O14+Jul!O14+Ago!O14+Sep!O14+Oct!O14+Nov!O14+Dic!O14)))))))))))))</f>
        <v>2</v>
      </c>
      <c r="P14" s="386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p!P14),IF(Config!$C$6=10,SUM(+Ene!P14+Feb!P14+Mar!P14+Abr!P14+May!P14+Jun!P14+Jul!P14+Ago!P14+Sep!P14+Oct!P14),IF(Config!$C$6=11,SUM(+Ene!P14+Feb!P14+Mar!P14+Abr!P14+May!P14+Jun!P14+Jul!P14+Ago!P14+Sep!P14+Oct!P14+Nov!P14),IF(Config!$C$6=12,SUM(+Ene!P14+Feb!P14+Mar!P14+Abr!P14+May!P14+Jun!P14+Jul!P14+Ago!P14+Sep!P14+Oct!P14+Nov!P14+Dic!P14)))))))))))))</f>
        <v>0</v>
      </c>
      <c r="Q14" s="386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p!Q14),IF(Config!$C$6=10,SUM(+Ene!Q14+Feb!Q14+Mar!Q14+Abr!Q14+May!Q14+Jun!Q14+Jul!Q14+Ago!Q14+Sep!Q14+Oct!Q14),IF(Config!$C$6=11,SUM(+Ene!Q14+Feb!Q14+Mar!Q14+Abr!Q14+May!Q14+Jun!Q14+Jul!Q14+Ago!Q14+Sep!Q14+Oct!Q14+Nov!Q14),IF(Config!$C$6=12,SUM(+Ene!Q14+Feb!Q14+Mar!Q14+Abr!Q14+May!Q14+Jun!Q14+Jul!Q14+Ago!Q14+Sep!Q14+Oct!Q14+Nov!Q14+Dic!Q14)))))))))))))</f>
        <v>65</v>
      </c>
      <c r="R14" s="386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p!R14),IF(Config!$C$6=10,SUM(+Ene!R14+Feb!R14+Mar!R14+Abr!R14+May!R14+Jun!R14+Jul!R14+Ago!R14+Sep!R14+Oct!R14),IF(Config!$C$6=11,SUM(+Ene!R14+Feb!R14+Mar!R14+Abr!R14+May!R14+Jun!R14+Jul!R14+Ago!R14+Sep!R14+Oct!R14+Nov!R14),IF(Config!$C$6=12,SUM(+Ene!R14+Feb!R14+Mar!R14+Abr!R14+May!R14+Jun!R14+Jul!R14+Ago!R14+Sep!R14+Oct!R14+Nov!R14+Dic!R14)))))))))))))</f>
        <v>0</v>
      </c>
      <c r="S14" s="386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p!S14),IF(Config!$C$6=10,SUM(+Ene!S14+Feb!S14+Mar!S14+Abr!S14+May!S14+Jun!S14+Jul!S14+Ago!S14+Sep!S14+Oct!S14),IF(Config!$C$6=11,SUM(+Ene!S14+Feb!S14+Mar!S14+Abr!S14+May!S14+Jun!S14+Jul!S14+Ago!S14+Sep!S14+Oct!S14+Nov!S14),IF(Config!$C$6=12,SUM(+Ene!S14+Feb!S14+Mar!S14+Abr!S14+May!S14+Jun!S14+Jul!S14+Ago!S14+Sep!S14+Oct!S14+Nov!S14+Dic!S14)))))))))))))</f>
        <v>0</v>
      </c>
      <c r="T14" s="386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p!T14),IF(Config!$C$6=10,SUM(+Ene!T14+Feb!T14+Mar!T14+Abr!T14+May!T14+Jun!T14+Jul!T14+Ago!T14+Sep!T14+Oct!T14),IF(Config!$C$6=11,SUM(+Ene!T14+Feb!T14+Mar!T14+Abr!T14+May!T14+Jun!T14+Jul!T14+Ago!T14+Sep!T14+Oct!T14+Nov!T14),IF(Config!$C$6=12,SUM(+Ene!T14+Feb!T14+Mar!T14+Abr!T14+May!T14+Jun!T14+Jul!T14+Ago!T14+Sep!T14+Oct!T14+Nov!T14+Dic!T14)))))))))))))</f>
        <v>3</v>
      </c>
      <c r="U14" s="386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p!U14),IF(Config!$C$6=10,SUM(+Ene!U14+Feb!U14+Mar!U14+Abr!U14+May!U14+Jun!U14+Jul!U14+Ago!U14+Sep!U14+Oct!U14),IF(Config!$C$6=11,SUM(+Ene!U14+Feb!U14+Mar!U14+Abr!U14+May!U14+Jun!U14+Jul!U14+Ago!U14+Sep!U14+Oct!U14+Nov!U14),IF(Config!$C$6=12,SUM(+Ene!U14+Feb!U14+Mar!U14+Abr!U14+May!U14+Jun!U14+Jul!U14+Ago!U14+Sep!U14+Oct!U14+Nov!U14+Dic!U14)))))))))))))</f>
        <v>1</v>
      </c>
      <c r="V14" s="386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p!V14),IF(Config!$C$6=10,SUM(+Ene!V14+Feb!V14+Mar!V14+Abr!V14+May!V14+Jun!V14+Jul!V14+Ago!V14+Sep!V14+Oct!V14),IF(Config!$C$6=11,SUM(+Ene!V14+Feb!V14+Mar!V14+Abr!V14+May!V14+Jun!V14+Jul!V14+Ago!V14+Sep!V14+Oct!V14+Nov!V14),IF(Config!$C$6=12,SUM(+Ene!V14+Feb!V14+Mar!V14+Abr!V14+May!V14+Jun!V14+Jul!V14+Ago!V14+Sep!V14+Oct!V14+Nov!V14+Dic!V14)))))))))))))</f>
        <v>0</v>
      </c>
      <c r="W14" s="386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p!W14),IF(Config!$C$6=10,SUM(+Ene!W14+Feb!W14+Mar!W14+Abr!W14+May!W14+Jun!W14+Jul!W14+Ago!W14+Sep!W14+Oct!W14),IF(Config!$C$6=11,SUM(+Ene!W14+Feb!W14+Mar!W14+Abr!W14+May!W14+Jun!W14+Jul!W14+Ago!W14+Sep!W14+Oct!W14+Nov!W14),IF(Config!$C$6=12,SUM(+Ene!W14+Feb!W14+Mar!W14+Abr!W14+May!W14+Jun!W14+Jul!W14+Ago!W14+Sep!W14+Oct!W14+Nov!W14+Dic!W14)))))))))))))</f>
        <v>1</v>
      </c>
      <c r="X14" s="386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p!X14),IF(Config!$C$6=10,SUM(+Ene!X14+Feb!X14+Mar!X14+Abr!X14+May!X14+Jun!X14+Jul!X14+Ago!X14+Sep!X14+Oct!X14),IF(Config!$C$6=11,SUM(+Ene!X14+Feb!X14+Mar!X14+Abr!X14+May!X14+Jun!X14+Jul!X14+Ago!X14+Sep!X14+Oct!X14+Nov!X14),IF(Config!$C$6=12,SUM(+Ene!X14+Feb!X14+Mar!X14+Abr!X14+May!X14+Jun!X14+Jul!X14+Ago!X14+Sep!X14+Oct!X14+Nov!X14+Dic!X14)))))))))))))</f>
        <v>0</v>
      </c>
      <c r="Y14" s="386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p!Y14),IF(Config!$C$6=10,SUM(+Ene!Y14+Feb!Y14+Mar!Y14+Abr!Y14+May!Y14+Jun!Y14+Jul!Y14+Ago!Y14+Sep!Y14+Oct!Y14),IF(Config!$C$6=11,SUM(+Ene!Y14+Feb!Y14+Mar!Y14+Abr!Y14+May!Y14+Jun!Y14+Jul!Y14+Ago!Y14+Sep!Y14+Oct!Y14+Nov!Y14),IF(Config!$C$6=12,SUM(+Ene!Y14+Feb!Y14+Mar!Y14+Abr!Y14+May!Y14+Jun!Y14+Jul!Y14+Ago!Y14+Sep!Y14+Oct!Y14+Nov!Y14+Dic!Y14)))))))))))))</f>
        <v>198</v>
      </c>
      <c r="Z14" s="386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p!Z14),IF(Config!$C$6=10,SUM(+Ene!Z14+Feb!Z14+Mar!Z14+Abr!Z14+May!Z14+Jun!Z14+Jul!Z14+Ago!Z14+Sep!Z14+Oct!Z14),IF(Config!$C$6=11,SUM(+Ene!Z14+Feb!Z14+Mar!Z14+Abr!Z14+May!Z14+Jun!Z14+Jul!Z14+Ago!Z14+Sep!Z14+Oct!Z14+Nov!Z14),IF(Config!$C$6=12,SUM(+Ene!Z14+Feb!Z14+Mar!Z14+Abr!Z14+May!Z14+Jun!Z14+Jul!Z14+Ago!Z14+Sep!Z14+Oct!Z14+Nov!Z14+Dic!Z14)))))))))))))</f>
        <v>0</v>
      </c>
      <c r="AA14" s="386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p!AA14),IF(Config!$C$6=10,SUM(+Ene!AA14+Feb!AA14+Mar!AA14+Abr!AA14+May!AA14+Jun!AA14+Jul!AA14+Ago!AA14+Sep!AA14+Oct!AA14),IF(Config!$C$6=11,SUM(+Ene!AA14+Feb!AA14+Mar!AA14+Abr!AA14+May!AA14+Jun!AA14+Jul!AA14+Ago!AA14+Sep!AA14+Oct!AA14+Nov!AA14),IF(Config!$C$6=12,SUM(+Ene!AA14+Feb!AA14+Mar!AA14+Abr!AA14+May!AA14+Jun!AA14+Jul!AA14+Ago!AA14+Sep!AA14+Oct!AA14+Nov!AA14+Dic!AA14)))))))))))))</f>
        <v>0</v>
      </c>
      <c r="AB14" s="386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p!AB14),IF(Config!$C$6=10,SUM(+Ene!AB14+Feb!AB14+Mar!AB14+Abr!AB14+May!AB14+Jun!AB14+Jul!AB14+Ago!AB14+Sep!AB14+Oct!AB14),IF(Config!$C$6=11,SUM(+Ene!AB14+Feb!AB14+Mar!AB14+Abr!AB14+May!AB14+Jun!AB14+Jul!AB14+Ago!AB14+Sep!AB14+Oct!AB14+Nov!AB14),IF(Config!$C$6=12,SUM(+Ene!AB14+Feb!AB14+Mar!AB14+Abr!AB14+May!AB14+Jun!AB14+Jul!AB14+Ago!AB14+Sep!AB14+Oct!AB14+Nov!AB14+Dic!AB14)))))))))))))</f>
        <v>0</v>
      </c>
      <c r="AC14" s="386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p!AC14),IF(Config!$C$6=10,SUM(+Ene!AC14+Feb!AC14+Mar!AC14+Abr!AC14+May!AC14+Jun!AC14+Jul!AC14+Ago!AC14+Sep!AC14+Oct!AC14),IF(Config!$C$6=11,SUM(+Ene!AC14+Feb!AC14+Mar!AC14+Abr!AC14+May!AC14+Jun!AC14+Jul!AC14+Ago!AC14+Sep!AC14+Oct!AC14+Nov!AC14),IF(Config!$C$6=12,SUM(+Ene!AC14+Feb!AC14+Mar!AC14+Abr!AC14+May!AC14+Jun!AC14+Jul!AC14+Ago!AC14+Sep!AC14+Oct!AC14+Nov!AC14+Dic!AC14)))))))))))))</f>
        <v>0</v>
      </c>
      <c r="AD14" s="386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p!AD14),IF(Config!$C$6=10,SUM(+Ene!AD14+Feb!AD14+Mar!AD14+Abr!AD14+May!AD14+Jun!AD14+Jul!AD14+Ago!AD14+Sep!AD14+Oct!AD14),IF(Config!$C$6=11,SUM(+Ene!AD14+Feb!AD14+Mar!AD14+Abr!AD14+May!AD14+Jun!AD14+Jul!AD14+Ago!AD14+Sep!AD14+Oct!AD14+Nov!AD14),IF(Config!$C$6=12,SUM(+Ene!AD14+Feb!AD14+Mar!AD14+Abr!AD14+May!AD14+Jun!AD14+Jul!AD14+Ago!AD14+Sep!AD14+Oct!AD14+Nov!AD14+Dic!AD14)))))))))))))</f>
        <v>15</v>
      </c>
      <c r="AE14" s="386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p!AE14),IF(Config!$C$6=10,SUM(+Ene!AE14+Feb!AE14+Mar!AE14+Abr!AE14+May!AE14+Jun!AE14+Jul!AE14+Ago!AE14+Sep!AE14+Oct!AE14),IF(Config!$C$6=11,SUM(+Ene!AE14+Feb!AE14+Mar!AE14+Abr!AE14+May!AE14+Jun!AE14+Jul!AE14+Ago!AE14+Sep!AE14+Oct!AE14+Nov!AE14),IF(Config!$C$6=12,SUM(+Ene!AE14+Feb!AE14+Mar!AE14+Abr!AE14+May!AE14+Jun!AE14+Jul!AE14+Ago!AE14+Sep!AE14+Oct!AE14+Nov!AE14+Dic!AE14)))))))))))))</f>
        <v>0</v>
      </c>
      <c r="AF14" s="386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p!AF14),IF(Config!$C$6=10,SUM(+Ene!AF14+Feb!AF14+Mar!AF14+Abr!AF14+May!AF14+Jun!AF14+Jul!AF14+Ago!AF14+Sep!AF14+Oct!AF14),IF(Config!$C$6=11,SUM(+Ene!AF14+Feb!AF14+Mar!AF14+Abr!AF14+May!AF14+Jun!AF14+Jul!AF14+Ago!AF14+Sep!AF14+Oct!AF14+Nov!AF14),IF(Config!$C$6=12,SUM(+Ene!AF14+Feb!AF14+Mar!AF14+Abr!AF14+May!AF14+Jun!AF14+Jul!AF14+Ago!AF14+Sep!AF14+Oct!AF14+Nov!AF14+Dic!AF14)))))))))))))</f>
        <v>0</v>
      </c>
      <c r="AG14" s="386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p!AG14),IF(Config!$C$6=10,SUM(+Ene!AG14+Feb!AG14+Mar!AG14+Abr!AG14+May!AG14+Jun!AG14+Jul!AG14+Ago!AG14+Sep!AG14+Oct!AG14),IF(Config!$C$6=11,SUM(+Ene!AG14+Feb!AG14+Mar!AG14+Abr!AG14+May!AG14+Jun!AG14+Jul!AG14+Ago!AG14+Sep!AG14+Oct!AG14+Nov!AG14),IF(Config!$C$6=12,SUM(+Ene!AG14+Feb!AG14+Mar!AG14+Abr!AG14+May!AG14+Jun!AG14+Jul!AG14+Ago!AG14+Sep!AG14+Oct!AG14+Nov!AG14+Dic!AG14)))))))))))))</f>
        <v>0</v>
      </c>
      <c r="AH14" s="386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p!AH14),IF(Config!$C$6=10,SUM(+Ene!AH14+Feb!AH14+Mar!AH14+Abr!AH14+May!AH14+Jun!AH14+Jul!AH14+Ago!AH14+Sep!AH14+Oct!AH14),IF(Config!$C$6=11,SUM(+Ene!AH14+Feb!AH14+Mar!AH14+Abr!AH14+May!AH14+Jun!AH14+Jul!AH14+Ago!AH14+Sep!AH14+Oct!AH14+Nov!AH14),IF(Config!$C$6=12,SUM(+Ene!AH14+Feb!AH14+Mar!AH14+Abr!AH14+May!AH14+Jun!AH14+Jul!AH14+Ago!AH14+Sep!AH14+Oct!AH14+Nov!AH14+Dic!AH14)))))))))))))</f>
        <v>0</v>
      </c>
      <c r="AI14" s="386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p!AI14),IF(Config!$C$6=10,SUM(+Ene!AI14+Feb!AI14+Mar!AI14+Abr!AI14+May!AI14+Jun!AI14+Jul!AI14+Ago!AI14+Sep!AI14+Oct!AI14),IF(Config!$C$6=11,SUM(+Ene!AI14+Feb!AI14+Mar!AI14+Abr!AI14+May!AI14+Jun!AI14+Jul!AI14+Ago!AI14+Sep!AI14+Oct!AI14+Nov!AI14),IF(Config!$C$6=12,SUM(+Ene!AI14+Feb!AI14+Mar!AI14+Abr!AI14+May!AI14+Jun!AI14+Jul!AI14+Ago!AI14+Sep!AI14+Oct!AI14+Nov!AI14+Dic!AI14)))))))))))))</f>
        <v>0</v>
      </c>
      <c r="AJ14" s="386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p!AJ14),IF(Config!$C$6=10,SUM(+Ene!AJ14+Feb!AJ14+Mar!AJ14+Abr!AJ14+May!AJ14+Jun!AJ14+Jul!AJ14+Ago!AJ14+Sep!AJ14+Oct!AJ14),IF(Config!$C$6=11,SUM(+Ene!AJ14+Feb!AJ14+Mar!AJ14+Abr!AJ14+May!AJ14+Jun!AJ14+Jul!AJ14+Ago!AJ14+Sep!AJ14+Oct!AJ14+Nov!AJ14),IF(Config!$C$6=12,SUM(+Ene!AJ14+Feb!AJ14+Mar!AJ14+Abr!AJ14+May!AJ14+Jun!AJ14+Jul!AJ14+Ago!AJ14+Sep!AJ14+Oct!AJ14+Nov!AJ14+Dic!AJ14)))))))))))))</f>
        <v>71</v>
      </c>
      <c r="AK14" s="386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p!AK14),IF(Config!$C$6=10,SUM(+Ene!AK14+Feb!AK14+Mar!AK14+Abr!AK14+May!AK14+Jun!AK14+Jul!AK14+Ago!AK14+Sep!AK14+Oct!AK14),IF(Config!$C$6=11,SUM(+Ene!AK14+Feb!AK14+Mar!AK14+Abr!AK14+May!AK14+Jun!AK14+Jul!AK14+Ago!AK14+Sep!AK14+Oct!AK14+Nov!AK14),IF(Config!$C$6=12,SUM(+Ene!AK14+Feb!AK14+Mar!AK14+Abr!AK14+May!AK14+Jun!AK14+Jul!AK14+Ago!AK14+Sep!AK14+Oct!AK14+Nov!AK14+Dic!AK14)))))))))))))</f>
        <v>1</v>
      </c>
      <c r="AL14" s="386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p!AL14),IF(Config!$C$6=10,SUM(+Ene!AL14+Feb!AL14+Mar!AL14+Abr!AL14+May!AL14+Jun!AL14+Jul!AL14+Ago!AL14+Sep!AL14+Oct!AL14),IF(Config!$C$6=11,SUM(+Ene!AL14+Feb!AL14+Mar!AL14+Abr!AL14+May!AL14+Jun!AL14+Jul!AL14+Ago!AL14+Sep!AL14+Oct!AL14+Nov!AL14),IF(Config!$C$6=12,SUM(+Ene!AL14+Feb!AL14+Mar!AL14+Abr!AL14+May!AL14+Jun!AL14+Jul!AL14+Ago!AL14+Sep!AL14+Oct!AL14+Nov!AL14+Dic!AL14)))))))))))))</f>
        <v>0</v>
      </c>
      <c r="AM14" s="386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p!AM14),IF(Config!$C$6=10,SUM(+Ene!AM14+Feb!AM14+Mar!AM14+Abr!AM14+May!AM14+Jun!AM14+Jul!AM14+Ago!AM14+Sep!AM14+Oct!AM14),IF(Config!$C$6=11,SUM(+Ene!AM14+Feb!AM14+Mar!AM14+Abr!AM14+May!AM14+Jun!AM14+Jul!AM14+Ago!AM14+Sep!AM14+Oct!AM14+Nov!AM14),IF(Config!$C$6=12,SUM(+Ene!AM14+Feb!AM14+Mar!AM14+Abr!AM14+May!AM14+Jun!AM14+Jul!AM14+Ago!AM14+Sep!AM14+Oct!AM14+Nov!AM14+Dic!AM14)))))))))))))</f>
        <v>0</v>
      </c>
      <c r="AN14" s="386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p!AN14),IF(Config!$C$6=10,SUM(+Ene!AN14+Feb!AN14+Mar!AN14+Abr!AN14+May!AN14+Jun!AN14+Jul!AN14+Ago!AN14+Sep!AN14+Oct!AN14),IF(Config!$C$6=11,SUM(+Ene!AN14+Feb!AN14+Mar!AN14+Abr!AN14+May!AN14+Jun!AN14+Jul!AN14+Ago!AN14+Sep!AN14+Oct!AN14+Nov!AN14),IF(Config!$C$6=12,SUM(+Ene!AN14+Feb!AN14+Mar!AN14+Abr!AN14+May!AN14+Jun!AN14+Jul!AN14+Ago!AN14+Sep!AN14+Oct!AN14+Nov!AN14+Dic!AN14)))))))))))))</f>
        <v>0</v>
      </c>
      <c r="AO14" s="386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p!AO14),IF(Config!$C$6=10,SUM(+Ene!AO14+Feb!AO14+Mar!AO14+Abr!AO14+May!AO14+Jun!AO14+Jul!AO14+Ago!AO14+Sep!AO14+Oct!AO14),IF(Config!$C$6=11,SUM(+Ene!AO14+Feb!AO14+Mar!AO14+Abr!AO14+May!AO14+Jun!AO14+Jul!AO14+Ago!AO14+Sep!AO14+Oct!AO14+Nov!AO14),IF(Config!$C$6=12,SUM(+Ene!AO14+Feb!AO14+Mar!AO14+Abr!AO14+May!AO14+Jun!AO14+Jul!AO14+Ago!AO14+Sep!AO14+Oct!AO14+Nov!AO14+Dic!AO14)))))))))))))</f>
        <v>0</v>
      </c>
      <c r="AP14" s="386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p!AP14),IF(Config!$C$6=10,SUM(+Ene!AP14+Feb!AP14+Mar!AP14+Abr!AP14+May!AP14+Jun!AP14+Jul!AP14+Ago!AP14+Sep!AP14+Oct!AP14),IF(Config!$C$6=11,SUM(+Ene!AP14+Feb!AP14+Mar!AP14+Abr!AP14+May!AP14+Jun!AP14+Jul!AP14+Ago!AP14+Sep!AP14+Oct!AP14+Nov!AP14),IF(Config!$C$6=12,SUM(+Ene!AP14+Feb!AP14+Mar!AP14+Abr!AP14+May!AP14+Jun!AP14+Jul!AP14+Ago!AP14+Sep!AP14+Oct!AP14+Nov!AP14+Dic!AP14)))))))))))))</f>
        <v>0</v>
      </c>
      <c r="AQ14" s="386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p!AQ14),IF(Config!$C$6=10,SUM(+Ene!AQ14+Feb!AQ14+Mar!AQ14+Abr!AQ14+May!AQ14+Jun!AQ14+Jul!AQ14+Ago!AQ14+Sep!AQ14+Oct!AQ14),IF(Config!$C$6=11,SUM(+Ene!AQ14+Feb!AQ14+Mar!AQ14+Abr!AQ14+May!AQ14+Jun!AQ14+Jul!AQ14+Ago!AQ14+Sep!AQ14+Oct!AQ14+Nov!AQ14),IF(Config!$C$6=12,SUM(+Ene!AQ14+Feb!AQ14+Mar!AQ14+Abr!AQ14+May!AQ14+Jun!AQ14+Jul!AQ14+Ago!AQ14+Sep!AQ14+Oct!AQ14+Nov!AQ14+Dic!AQ14)))))))))))))</f>
        <v>28</v>
      </c>
      <c r="AR14" s="386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p!AR14),IF(Config!$C$6=10,SUM(+Ene!AR14+Feb!AR14+Mar!AR14+Abr!AR14+May!AR14+Jun!AR14+Jul!AR14+Ago!AR14+Sep!AR14+Oct!AR14),IF(Config!$C$6=11,SUM(+Ene!AR14+Feb!AR14+Mar!AR14+Abr!AR14+May!AR14+Jun!AR14+Jul!AR14+Ago!AR14+Sep!AR14+Oct!AR14+Nov!AR14),IF(Config!$C$6=12,SUM(+Ene!AR14+Feb!AR14+Mar!AR14+Abr!AR14+May!AR14+Jun!AR14+Jul!AR14+Ago!AR14+Sep!AR14+Oct!AR14+Nov!AR14+Dic!AR14)))))))))))))</f>
        <v>2</v>
      </c>
      <c r="AS14" s="386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p!AS14),IF(Config!$C$6=10,SUM(+Ene!AS14+Feb!AS14+Mar!AS14+Abr!AS14+May!AS14+Jun!AS14+Jul!AS14+Ago!AS14+Sep!AS14+Oct!AS14),IF(Config!$C$6=11,SUM(+Ene!AS14+Feb!AS14+Mar!AS14+Abr!AS14+May!AS14+Jun!AS14+Jul!AS14+Ago!AS14+Sep!AS14+Oct!AS14+Nov!AS14),IF(Config!$C$6=12,SUM(+Ene!AS14+Feb!AS14+Mar!AS14+Abr!AS14+May!AS14+Jun!AS14+Jul!AS14+Ago!AS14+Sep!AS14+Oct!AS14+Nov!AS14+Dic!AS14)))))))))))))</f>
        <v>2</v>
      </c>
      <c r="AT14" s="386">
        <f>IF(Config!$C$6=1,SUM(+Ene!AT14),IF(Config!$C$6=2,SUM(+Ene!AT14+Feb!AT14),IF(Config!$C$6=3,SUM(+Ene!AT14+Feb!AT14+Mar!AT14),IF(Config!$C$6=4,SUM(+Ene!AT14+Feb!AT14+Mar!AT14+Abr!AT14),IF(Config!$C$6=5,SUM(Ene!AT14+Feb!AT14+Mar!AT14+Abr!AT14+May!AT14),IF(Config!$C$6=6,SUM(+Ene!AT14+Feb!AT14+Mar!AT14+Abr!AT14+May!AT14+Jun!AT14),IF(Config!$C$6=7,SUM(Ene!AT14+Feb!AT14+Mar!AT14+Abr!AT14+May!AT14+Jun!AT14+Jul!AT14),IF(Config!$C$6=8,SUM(+Ene!AT14+Feb!AT14+Mar!AT14+Abr!AT14+May!AT14+Jun!AT14+Jul!AT14+Ago!AT14),IF(Config!$C$6=9,SUM(+Ene!AT14+Feb!AT14+Mar!AT14+Abr!AT14+May!AT14+Jun!AT14+Jul!AT14+Ago!AT14+Sep!AT14),IF(Config!$C$6=10,SUM(+Ene!AT14+Feb!AT14+Mar!AT14+Abr!AT14+May!AT14+Jun!AT14+Jul!AT14+Ago!AT14+Sep!AT14+Oct!AT14),IF(Config!$C$6=11,SUM(+Ene!AT14+Feb!AT14+Mar!AT14+Abr!AT14+May!AT14+Jun!AT14+Jul!AT14+Ago!AT14+Sep!AT14+Oct!AT14+Nov!AT14),IF(Config!$C$6=12,SUM(+Ene!AT14+Feb!AT14+Mar!AT14+Abr!AT14+May!AT14+Jun!AT14+Jul!AT14+Ago!AT14+Sep!AT14+Oct!AT14+Nov!AT14+Dic!AT14)))))))))))))</f>
        <v>0</v>
      </c>
      <c r="AV14" s="356">
        <f t="shared" si="7"/>
        <v>1613</v>
      </c>
      <c r="AW14" s="356">
        <f t="shared" si="8"/>
        <v>11</v>
      </c>
      <c r="AX14" s="356">
        <f t="shared" si="9"/>
        <v>65</v>
      </c>
      <c r="AY14" s="356">
        <f t="shared" si="10"/>
        <v>5</v>
      </c>
      <c r="AZ14" s="356">
        <f t="shared" si="11"/>
        <v>198</v>
      </c>
      <c r="BA14" s="356">
        <f t="shared" si="12"/>
        <v>15</v>
      </c>
      <c r="BB14" s="356">
        <f t="shared" si="13"/>
        <v>72</v>
      </c>
      <c r="BC14" s="356">
        <f t="shared" si="14"/>
        <v>0</v>
      </c>
      <c r="BD14" s="356">
        <f t="shared" si="15"/>
        <v>32</v>
      </c>
      <c r="BE14" s="45">
        <f t="shared" si="16"/>
        <v>2011</v>
      </c>
    </row>
    <row r="15" spans="1:57" x14ac:dyDescent="0.25">
      <c r="A15" s="339">
        <f>METAS!A15</f>
        <v>12</v>
      </c>
      <c r="B15" s="353" t="str">
        <f>METAS!B15</f>
        <v>PORCENTAJE DE NIÑAS Y NIÑOS RN DE PARTO INSTITUCIONAL VACUNADOS CON BCG ANTES DEL ALTA</v>
      </c>
      <c r="C15" s="382" t="str">
        <f>METAS!D15</f>
        <v>INMUNIZACIONES</v>
      </c>
      <c r="D15" s="386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p!D15),IF(Config!$C$6=10,SUM(+Ene!D15+Feb!D15+Mar!D15+Abr!D15+May!D15+Jun!D15+Jul!D15+Ago!D15+Sep!D15+Oct!D15),IF(Config!$C$6=11,SUM(+Ene!D15+Feb!D15+Mar!D15+Abr!D15+May!D15+Jun!D15+Jul!D15+Ago!D15+Sep!D15+Oct!D15+Nov!D15),IF(Config!$C$6=12,SUM(+Ene!D15+Feb!D15+Mar!D15+Abr!D15+May!D15+Jun!D15+Jul!D15+Ago!D15+Sep!D15+Oct!D15+Nov!D15+Dic!D15)))))))))))))</f>
        <v>1612</v>
      </c>
      <c r="E15" s="386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p!E15),IF(Config!$C$6=10,SUM(+Ene!E15+Feb!E15+Mar!E15+Abr!E15+May!E15+Jun!E15+Jul!E15+Ago!E15+Sep!E15+Oct!E15),IF(Config!$C$6=11,SUM(+Ene!E15+Feb!E15+Mar!E15+Abr!E15+May!E15+Jun!E15+Jul!E15+Ago!E15+Sep!E15+Oct!E15+Nov!E15),IF(Config!$C$6=12,SUM(+Ene!E15+Feb!E15+Mar!E15+Abr!E15+May!E15+Jun!E15+Jul!E15+Ago!E15+Sep!E15+Oct!E15+Nov!E15+Dic!E15)))))))))))))</f>
        <v>0</v>
      </c>
      <c r="F15" s="386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p!F15),IF(Config!$C$6=10,SUM(+Ene!F15+Feb!F15+Mar!F15+Abr!F15+May!F15+Jun!F15+Jul!F15+Ago!F15+Sep!F15+Oct!F15),IF(Config!$C$6=11,SUM(+Ene!F15+Feb!F15+Mar!F15+Abr!F15+May!F15+Jun!F15+Jul!F15+Ago!F15+Sep!F15+Oct!F15+Nov!F15),IF(Config!$C$6=12,SUM(+Ene!F15+Feb!F15+Mar!F15+Abr!F15+May!F15+Jun!F15+Jul!F15+Ago!F15+Sep!F15+Oct!F15+Nov!F15+Dic!F15)))))))))))))</f>
        <v>0</v>
      </c>
      <c r="G15" s="386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p!G15),IF(Config!$C$6=10,SUM(+Ene!G15+Feb!G15+Mar!G15+Abr!G15+May!G15+Jun!G15+Jul!G15+Ago!G15+Sep!G15+Oct!G15),IF(Config!$C$6=11,SUM(+Ene!G15+Feb!G15+Mar!G15+Abr!G15+May!G15+Jun!G15+Jul!G15+Ago!G15+Sep!G15+Oct!G15+Nov!G15),IF(Config!$C$6=12,SUM(+Ene!G15+Feb!G15+Mar!G15+Abr!G15+May!G15+Jun!G15+Jul!G15+Ago!G15+Sep!G15+Oct!G15+Nov!G15+Dic!G15)))))))))))))</f>
        <v>0</v>
      </c>
      <c r="H15" s="386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p!H15),IF(Config!$C$6=10,SUM(+Ene!H15+Feb!H15+Mar!H15+Abr!H15+May!H15+Jun!H15+Jul!H15+Ago!H15+Sep!H15+Oct!H15),IF(Config!$C$6=11,SUM(+Ene!H15+Feb!H15+Mar!H15+Abr!H15+May!H15+Jun!H15+Jul!H15+Ago!H15+Sep!H15+Oct!H15+Nov!H15),IF(Config!$C$6=12,SUM(+Ene!H15+Feb!H15+Mar!H15+Abr!H15+May!H15+Jun!H15+Jul!H15+Ago!H15+Sep!H15+Oct!H15+Nov!H15+Dic!H15)))))))))))))</f>
        <v>0</v>
      </c>
      <c r="I15" s="386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p!I15),IF(Config!$C$6=10,SUM(+Ene!I15+Feb!I15+Mar!I15+Abr!I15+May!I15+Jun!I15+Jul!I15+Ago!I15+Sep!I15+Oct!I15),IF(Config!$C$6=11,SUM(+Ene!I15+Feb!I15+Mar!I15+Abr!I15+May!I15+Jun!I15+Jul!I15+Ago!I15+Sep!I15+Oct!I15+Nov!I15),IF(Config!$C$6=12,SUM(+Ene!I15+Feb!I15+Mar!I15+Abr!I15+May!I15+Jun!I15+Jul!I15+Ago!I15+Sep!I15+Oct!I15+Nov!I15+Dic!I15)))))))))))))</f>
        <v>1</v>
      </c>
      <c r="J15" s="386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p!J15),IF(Config!$C$6=10,SUM(+Ene!J15+Feb!J15+Mar!J15+Abr!J15+May!J15+Jun!J15+Jul!J15+Ago!J15+Sep!J15+Oct!J15),IF(Config!$C$6=11,SUM(+Ene!J15+Feb!J15+Mar!J15+Abr!J15+May!J15+Jun!J15+Jul!J15+Ago!J15+Sep!J15+Oct!J15+Nov!J15),IF(Config!$C$6=12,SUM(+Ene!J15+Feb!J15+Mar!J15+Abr!J15+May!J15+Jun!J15+Jul!J15+Ago!J15+Sep!J15+Oct!J15+Nov!J15+Dic!J15)))))))))))))</f>
        <v>1</v>
      </c>
      <c r="K15" s="386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p!K15),IF(Config!$C$6=10,SUM(+Ene!K15+Feb!K15+Mar!K15+Abr!K15+May!K15+Jun!K15+Jul!K15+Ago!K15+Sep!K15+Oct!K15),IF(Config!$C$6=11,SUM(+Ene!K15+Feb!K15+Mar!K15+Abr!K15+May!K15+Jun!K15+Jul!K15+Ago!K15+Sep!K15+Oct!K15+Nov!K15),IF(Config!$C$6=12,SUM(+Ene!K15+Feb!K15+Mar!K15+Abr!K15+May!K15+Jun!K15+Jul!K15+Ago!K15+Sep!K15+Oct!K15+Nov!K15+Dic!K15)))))))))))))</f>
        <v>1</v>
      </c>
      <c r="L15" s="386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p!L15),IF(Config!$C$6=10,SUM(+Ene!L15+Feb!L15+Mar!L15+Abr!L15+May!L15+Jun!L15+Jul!L15+Ago!L15+Sep!L15+Oct!L15),IF(Config!$C$6=11,SUM(+Ene!L15+Feb!L15+Mar!L15+Abr!L15+May!L15+Jun!L15+Jul!L15+Ago!L15+Sep!L15+Oct!L15+Nov!L15),IF(Config!$C$6=12,SUM(+Ene!L15+Feb!L15+Mar!L15+Abr!L15+May!L15+Jun!L15+Jul!L15+Ago!L15+Sep!L15+Oct!L15+Nov!L15+Dic!L15)))))))))))))</f>
        <v>0</v>
      </c>
      <c r="M15" s="386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p!M15),IF(Config!$C$6=10,SUM(+Ene!M15+Feb!M15+Mar!M15+Abr!M15+May!M15+Jun!M15+Jul!M15+Ago!M15+Sep!M15+Oct!M15),IF(Config!$C$6=11,SUM(+Ene!M15+Feb!M15+Mar!M15+Abr!M15+May!M15+Jun!M15+Jul!M15+Ago!M15+Sep!M15+Oct!M15+Nov!M15),IF(Config!$C$6=12,SUM(+Ene!M15+Feb!M15+Mar!M15+Abr!M15+May!M15+Jun!M15+Jul!M15+Ago!M15+Sep!M15+Oct!M15+Nov!M15+Dic!M15)))))))))))))</f>
        <v>1</v>
      </c>
      <c r="N15" s="386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p!N15),IF(Config!$C$6=10,SUM(+Ene!N15+Feb!N15+Mar!N15+Abr!N15+May!N15+Jun!N15+Jul!N15+Ago!N15+Sep!N15+Oct!N15),IF(Config!$C$6=11,SUM(+Ene!N15+Feb!N15+Mar!N15+Abr!N15+May!N15+Jun!N15+Jul!N15+Ago!N15+Sep!N15+Oct!N15+Nov!N15),IF(Config!$C$6=12,SUM(+Ene!N15+Feb!N15+Mar!N15+Abr!N15+May!N15+Jun!N15+Jul!N15+Ago!N15+Sep!N15+Oct!N15+Nov!N15+Dic!N15)))))))))))))</f>
        <v>2</v>
      </c>
      <c r="O15" s="386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p!O15),IF(Config!$C$6=10,SUM(+Ene!O15+Feb!O15+Mar!O15+Abr!O15+May!O15+Jun!O15+Jul!O15+Ago!O15+Sep!O15+Oct!O15),IF(Config!$C$6=11,SUM(+Ene!O15+Feb!O15+Mar!O15+Abr!O15+May!O15+Jun!O15+Jul!O15+Ago!O15+Sep!O15+Oct!O15+Nov!O15),IF(Config!$C$6=12,SUM(+Ene!O15+Feb!O15+Mar!O15+Abr!O15+May!O15+Jun!O15+Jul!O15+Ago!O15+Sep!O15+Oct!O15+Nov!O15+Dic!O15)))))))))))))</f>
        <v>0</v>
      </c>
      <c r="P15" s="386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p!P15),IF(Config!$C$6=10,SUM(+Ene!P15+Feb!P15+Mar!P15+Abr!P15+May!P15+Jun!P15+Jul!P15+Ago!P15+Sep!P15+Oct!P15),IF(Config!$C$6=11,SUM(+Ene!P15+Feb!P15+Mar!P15+Abr!P15+May!P15+Jun!P15+Jul!P15+Ago!P15+Sep!P15+Oct!P15+Nov!P15),IF(Config!$C$6=12,SUM(+Ene!P15+Feb!P15+Mar!P15+Abr!P15+May!P15+Jun!P15+Jul!P15+Ago!P15+Sep!P15+Oct!P15+Nov!P15+Dic!P15)))))))))))))</f>
        <v>0</v>
      </c>
      <c r="Q15" s="386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p!Q15),IF(Config!$C$6=10,SUM(+Ene!Q15+Feb!Q15+Mar!Q15+Abr!Q15+May!Q15+Jun!Q15+Jul!Q15+Ago!Q15+Sep!Q15+Oct!Q15),IF(Config!$C$6=11,SUM(+Ene!Q15+Feb!Q15+Mar!Q15+Abr!Q15+May!Q15+Jun!Q15+Jul!Q15+Ago!Q15+Sep!Q15+Oct!Q15+Nov!Q15),IF(Config!$C$6=12,SUM(+Ene!Q15+Feb!Q15+Mar!Q15+Abr!Q15+May!Q15+Jun!Q15+Jul!Q15+Ago!Q15+Sep!Q15+Oct!Q15+Nov!Q15+Dic!Q15)))))))))))))</f>
        <v>65</v>
      </c>
      <c r="R15" s="386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p!R15),IF(Config!$C$6=10,SUM(+Ene!R15+Feb!R15+Mar!R15+Abr!R15+May!R15+Jun!R15+Jul!R15+Ago!R15+Sep!R15+Oct!R15),IF(Config!$C$6=11,SUM(+Ene!R15+Feb!R15+Mar!R15+Abr!R15+May!R15+Jun!R15+Jul!R15+Ago!R15+Sep!R15+Oct!R15+Nov!R15),IF(Config!$C$6=12,SUM(+Ene!R15+Feb!R15+Mar!R15+Abr!R15+May!R15+Jun!R15+Jul!R15+Ago!R15+Sep!R15+Oct!R15+Nov!R15+Dic!R15)))))))))))))</f>
        <v>0</v>
      </c>
      <c r="S15" s="386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p!S15),IF(Config!$C$6=10,SUM(+Ene!S15+Feb!S15+Mar!S15+Abr!S15+May!S15+Jun!S15+Jul!S15+Ago!S15+Sep!S15+Oct!S15),IF(Config!$C$6=11,SUM(+Ene!S15+Feb!S15+Mar!S15+Abr!S15+May!S15+Jun!S15+Jul!S15+Ago!S15+Sep!S15+Oct!S15+Nov!S15),IF(Config!$C$6=12,SUM(+Ene!S15+Feb!S15+Mar!S15+Abr!S15+May!S15+Jun!S15+Jul!S15+Ago!S15+Sep!S15+Oct!S15+Nov!S15+Dic!S15)))))))))))))</f>
        <v>0</v>
      </c>
      <c r="T15" s="386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p!T15),IF(Config!$C$6=10,SUM(+Ene!T15+Feb!T15+Mar!T15+Abr!T15+May!T15+Jun!T15+Jul!T15+Ago!T15+Sep!T15+Oct!T15),IF(Config!$C$6=11,SUM(+Ene!T15+Feb!T15+Mar!T15+Abr!T15+May!T15+Jun!T15+Jul!T15+Ago!T15+Sep!T15+Oct!T15+Nov!T15),IF(Config!$C$6=12,SUM(+Ene!T15+Feb!T15+Mar!T15+Abr!T15+May!T15+Jun!T15+Jul!T15+Ago!T15+Sep!T15+Oct!T15+Nov!T15+Dic!T15)))))))))))))</f>
        <v>3</v>
      </c>
      <c r="U15" s="386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p!U15),IF(Config!$C$6=10,SUM(+Ene!U15+Feb!U15+Mar!U15+Abr!U15+May!U15+Jun!U15+Jul!U15+Ago!U15+Sep!U15+Oct!U15),IF(Config!$C$6=11,SUM(+Ene!U15+Feb!U15+Mar!U15+Abr!U15+May!U15+Jun!U15+Jul!U15+Ago!U15+Sep!U15+Oct!U15+Nov!U15),IF(Config!$C$6=12,SUM(+Ene!U15+Feb!U15+Mar!U15+Abr!U15+May!U15+Jun!U15+Jul!U15+Ago!U15+Sep!U15+Oct!U15+Nov!U15+Dic!U15)))))))))))))</f>
        <v>1</v>
      </c>
      <c r="V15" s="386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p!V15),IF(Config!$C$6=10,SUM(+Ene!V15+Feb!V15+Mar!V15+Abr!V15+May!V15+Jun!V15+Jul!V15+Ago!V15+Sep!V15+Oct!V15),IF(Config!$C$6=11,SUM(+Ene!V15+Feb!V15+Mar!V15+Abr!V15+May!V15+Jun!V15+Jul!V15+Ago!V15+Sep!V15+Oct!V15+Nov!V15),IF(Config!$C$6=12,SUM(+Ene!V15+Feb!V15+Mar!V15+Abr!V15+May!V15+Jun!V15+Jul!V15+Ago!V15+Sep!V15+Oct!V15+Nov!V15+Dic!V15)))))))))))))</f>
        <v>0</v>
      </c>
      <c r="W15" s="386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p!W15),IF(Config!$C$6=10,SUM(+Ene!W15+Feb!W15+Mar!W15+Abr!W15+May!W15+Jun!W15+Jul!W15+Ago!W15+Sep!W15+Oct!W15),IF(Config!$C$6=11,SUM(+Ene!W15+Feb!W15+Mar!W15+Abr!W15+May!W15+Jun!W15+Jul!W15+Ago!W15+Sep!W15+Oct!W15+Nov!W15),IF(Config!$C$6=12,SUM(+Ene!W15+Feb!W15+Mar!W15+Abr!W15+May!W15+Jun!W15+Jul!W15+Ago!W15+Sep!W15+Oct!W15+Nov!W15+Dic!W15)))))))))))))</f>
        <v>1</v>
      </c>
      <c r="X15" s="386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p!X15),IF(Config!$C$6=10,SUM(+Ene!X15+Feb!X15+Mar!X15+Abr!X15+May!X15+Jun!X15+Jul!X15+Ago!X15+Sep!X15+Oct!X15),IF(Config!$C$6=11,SUM(+Ene!X15+Feb!X15+Mar!X15+Abr!X15+May!X15+Jun!X15+Jul!X15+Ago!X15+Sep!X15+Oct!X15+Nov!X15),IF(Config!$C$6=12,SUM(+Ene!X15+Feb!X15+Mar!X15+Abr!X15+May!X15+Jun!X15+Jul!X15+Ago!X15+Sep!X15+Oct!X15+Nov!X15+Dic!X15)))))))))))))</f>
        <v>0</v>
      </c>
      <c r="Y15" s="386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p!Y15),IF(Config!$C$6=10,SUM(+Ene!Y15+Feb!Y15+Mar!Y15+Abr!Y15+May!Y15+Jun!Y15+Jul!Y15+Ago!Y15+Sep!Y15+Oct!Y15),IF(Config!$C$6=11,SUM(+Ene!Y15+Feb!Y15+Mar!Y15+Abr!Y15+May!Y15+Jun!Y15+Jul!Y15+Ago!Y15+Sep!Y15+Oct!Y15+Nov!Y15),IF(Config!$C$6=12,SUM(+Ene!Y15+Feb!Y15+Mar!Y15+Abr!Y15+May!Y15+Jun!Y15+Jul!Y15+Ago!Y15+Sep!Y15+Oct!Y15+Nov!Y15+Dic!Y15)))))))))))))</f>
        <v>198</v>
      </c>
      <c r="Z15" s="386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p!Z15),IF(Config!$C$6=10,SUM(+Ene!Z15+Feb!Z15+Mar!Z15+Abr!Z15+May!Z15+Jun!Z15+Jul!Z15+Ago!Z15+Sep!Z15+Oct!Z15),IF(Config!$C$6=11,SUM(+Ene!Z15+Feb!Z15+Mar!Z15+Abr!Z15+May!Z15+Jun!Z15+Jul!Z15+Ago!Z15+Sep!Z15+Oct!Z15+Nov!Z15),IF(Config!$C$6=12,SUM(+Ene!Z15+Feb!Z15+Mar!Z15+Abr!Z15+May!Z15+Jun!Z15+Jul!Z15+Ago!Z15+Sep!Z15+Oct!Z15+Nov!Z15+Dic!Z15)))))))))))))</f>
        <v>0</v>
      </c>
      <c r="AA15" s="386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p!AA15),IF(Config!$C$6=10,SUM(+Ene!AA15+Feb!AA15+Mar!AA15+Abr!AA15+May!AA15+Jun!AA15+Jul!AA15+Ago!AA15+Sep!AA15+Oct!AA15),IF(Config!$C$6=11,SUM(+Ene!AA15+Feb!AA15+Mar!AA15+Abr!AA15+May!AA15+Jun!AA15+Jul!AA15+Ago!AA15+Sep!AA15+Oct!AA15+Nov!AA15),IF(Config!$C$6=12,SUM(+Ene!AA15+Feb!AA15+Mar!AA15+Abr!AA15+May!AA15+Jun!AA15+Jul!AA15+Ago!AA15+Sep!AA15+Oct!AA15+Nov!AA15+Dic!AA15)))))))))))))</f>
        <v>0</v>
      </c>
      <c r="AB15" s="386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p!AB15),IF(Config!$C$6=10,SUM(+Ene!AB15+Feb!AB15+Mar!AB15+Abr!AB15+May!AB15+Jun!AB15+Jul!AB15+Ago!AB15+Sep!AB15+Oct!AB15),IF(Config!$C$6=11,SUM(+Ene!AB15+Feb!AB15+Mar!AB15+Abr!AB15+May!AB15+Jun!AB15+Jul!AB15+Ago!AB15+Sep!AB15+Oct!AB15+Nov!AB15),IF(Config!$C$6=12,SUM(+Ene!AB15+Feb!AB15+Mar!AB15+Abr!AB15+May!AB15+Jun!AB15+Jul!AB15+Ago!AB15+Sep!AB15+Oct!AB15+Nov!AB15+Dic!AB15)))))))))))))</f>
        <v>0</v>
      </c>
      <c r="AC15" s="386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p!AC15),IF(Config!$C$6=10,SUM(+Ene!AC15+Feb!AC15+Mar!AC15+Abr!AC15+May!AC15+Jun!AC15+Jul!AC15+Ago!AC15+Sep!AC15+Oct!AC15),IF(Config!$C$6=11,SUM(+Ene!AC15+Feb!AC15+Mar!AC15+Abr!AC15+May!AC15+Jun!AC15+Jul!AC15+Ago!AC15+Sep!AC15+Oct!AC15+Nov!AC15),IF(Config!$C$6=12,SUM(+Ene!AC15+Feb!AC15+Mar!AC15+Abr!AC15+May!AC15+Jun!AC15+Jul!AC15+Ago!AC15+Sep!AC15+Oct!AC15+Nov!AC15+Dic!AC15)))))))))))))</f>
        <v>0</v>
      </c>
      <c r="AD15" s="386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p!AD15),IF(Config!$C$6=10,SUM(+Ene!AD15+Feb!AD15+Mar!AD15+Abr!AD15+May!AD15+Jun!AD15+Jul!AD15+Ago!AD15+Sep!AD15+Oct!AD15),IF(Config!$C$6=11,SUM(+Ene!AD15+Feb!AD15+Mar!AD15+Abr!AD15+May!AD15+Jun!AD15+Jul!AD15+Ago!AD15+Sep!AD15+Oct!AD15+Nov!AD15),IF(Config!$C$6=12,SUM(+Ene!AD15+Feb!AD15+Mar!AD15+Abr!AD15+May!AD15+Jun!AD15+Jul!AD15+Ago!AD15+Sep!AD15+Oct!AD15+Nov!AD15+Dic!AD15)))))))))))))</f>
        <v>15</v>
      </c>
      <c r="AE15" s="386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p!AE15),IF(Config!$C$6=10,SUM(+Ene!AE15+Feb!AE15+Mar!AE15+Abr!AE15+May!AE15+Jun!AE15+Jul!AE15+Ago!AE15+Sep!AE15+Oct!AE15),IF(Config!$C$6=11,SUM(+Ene!AE15+Feb!AE15+Mar!AE15+Abr!AE15+May!AE15+Jun!AE15+Jul!AE15+Ago!AE15+Sep!AE15+Oct!AE15+Nov!AE15),IF(Config!$C$6=12,SUM(+Ene!AE15+Feb!AE15+Mar!AE15+Abr!AE15+May!AE15+Jun!AE15+Jul!AE15+Ago!AE15+Sep!AE15+Oct!AE15+Nov!AE15+Dic!AE15)))))))))))))</f>
        <v>0</v>
      </c>
      <c r="AF15" s="386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p!AF15),IF(Config!$C$6=10,SUM(+Ene!AF15+Feb!AF15+Mar!AF15+Abr!AF15+May!AF15+Jun!AF15+Jul!AF15+Ago!AF15+Sep!AF15+Oct!AF15),IF(Config!$C$6=11,SUM(+Ene!AF15+Feb!AF15+Mar!AF15+Abr!AF15+May!AF15+Jun!AF15+Jul!AF15+Ago!AF15+Sep!AF15+Oct!AF15+Nov!AF15),IF(Config!$C$6=12,SUM(+Ene!AF15+Feb!AF15+Mar!AF15+Abr!AF15+May!AF15+Jun!AF15+Jul!AF15+Ago!AF15+Sep!AF15+Oct!AF15+Nov!AF15+Dic!AF15)))))))))))))</f>
        <v>0</v>
      </c>
      <c r="AG15" s="386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p!AG15),IF(Config!$C$6=10,SUM(+Ene!AG15+Feb!AG15+Mar!AG15+Abr!AG15+May!AG15+Jun!AG15+Jul!AG15+Ago!AG15+Sep!AG15+Oct!AG15),IF(Config!$C$6=11,SUM(+Ene!AG15+Feb!AG15+Mar!AG15+Abr!AG15+May!AG15+Jun!AG15+Jul!AG15+Ago!AG15+Sep!AG15+Oct!AG15+Nov!AG15),IF(Config!$C$6=12,SUM(+Ene!AG15+Feb!AG15+Mar!AG15+Abr!AG15+May!AG15+Jun!AG15+Jul!AG15+Ago!AG15+Sep!AG15+Oct!AG15+Nov!AG15+Dic!AG15)))))))))))))</f>
        <v>0</v>
      </c>
      <c r="AH15" s="386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p!AH15),IF(Config!$C$6=10,SUM(+Ene!AH15+Feb!AH15+Mar!AH15+Abr!AH15+May!AH15+Jun!AH15+Jul!AH15+Ago!AH15+Sep!AH15+Oct!AH15),IF(Config!$C$6=11,SUM(+Ene!AH15+Feb!AH15+Mar!AH15+Abr!AH15+May!AH15+Jun!AH15+Jul!AH15+Ago!AH15+Sep!AH15+Oct!AH15+Nov!AH15),IF(Config!$C$6=12,SUM(+Ene!AH15+Feb!AH15+Mar!AH15+Abr!AH15+May!AH15+Jun!AH15+Jul!AH15+Ago!AH15+Sep!AH15+Oct!AH15+Nov!AH15+Dic!AH15)))))))))))))</f>
        <v>0</v>
      </c>
      <c r="AI15" s="386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p!AI15),IF(Config!$C$6=10,SUM(+Ene!AI15+Feb!AI15+Mar!AI15+Abr!AI15+May!AI15+Jun!AI15+Jul!AI15+Ago!AI15+Sep!AI15+Oct!AI15),IF(Config!$C$6=11,SUM(+Ene!AI15+Feb!AI15+Mar!AI15+Abr!AI15+May!AI15+Jun!AI15+Jul!AI15+Ago!AI15+Sep!AI15+Oct!AI15+Nov!AI15),IF(Config!$C$6=12,SUM(+Ene!AI15+Feb!AI15+Mar!AI15+Abr!AI15+May!AI15+Jun!AI15+Jul!AI15+Ago!AI15+Sep!AI15+Oct!AI15+Nov!AI15+Dic!AI15)))))))))))))</f>
        <v>0</v>
      </c>
      <c r="AJ15" s="386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p!AJ15),IF(Config!$C$6=10,SUM(+Ene!AJ15+Feb!AJ15+Mar!AJ15+Abr!AJ15+May!AJ15+Jun!AJ15+Jul!AJ15+Ago!AJ15+Sep!AJ15+Oct!AJ15),IF(Config!$C$6=11,SUM(+Ene!AJ15+Feb!AJ15+Mar!AJ15+Abr!AJ15+May!AJ15+Jun!AJ15+Jul!AJ15+Ago!AJ15+Sep!AJ15+Oct!AJ15+Nov!AJ15),IF(Config!$C$6=12,SUM(+Ene!AJ15+Feb!AJ15+Mar!AJ15+Abr!AJ15+May!AJ15+Jun!AJ15+Jul!AJ15+Ago!AJ15+Sep!AJ15+Oct!AJ15+Nov!AJ15+Dic!AJ15)))))))))))))</f>
        <v>71</v>
      </c>
      <c r="AK15" s="386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p!AK15),IF(Config!$C$6=10,SUM(+Ene!AK15+Feb!AK15+Mar!AK15+Abr!AK15+May!AK15+Jun!AK15+Jul!AK15+Ago!AK15+Sep!AK15+Oct!AK15),IF(Config!$C$6=11,SUM(+Ene!AK15+Feb!AK15+Mar!AK15+Abr!AK15+May!AK15+Jun!AK15+Jul!AK15+Ago!AK15+Sep!AK15+Oct!AK15+Nov!AK15),IF(Config!$C$6=12,SUM(+Ene!AK15+Feb!AK15+Mar!AK15+Abr!AK15+May!AK15+Jun!AK15+Jul!AK15+Ago!AK15+Sep!AK15+Oct!AK15+Nov!AK15+Dic!AK15)))))))))))))</f>
        <v>0</v>
      </c>
      <c r="AL15" s="386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p!AL15),IF(Config!$C$6=10,SUM(+Ene!AL15+Feb!AL15+Mar!AL15+Abr!AL15+May!AL15+Jun!AL15+Jul!AL15+Ago!AL15+Sep!AL15+Oct!AL15),IF(Config!$C$6=11,SUM(+Ene!AL15+Feb!AL15+Mar!AL15+Abr!AL15+May!AL15+Jun!AL15+Jul!AL15+Ago!AL15+Sep!AL15+Oct!AL15+Nov!AL15),IF(Config!$C$6=12,SUM(+Ene!AL15+Feb!AL15+Mar!AL15+Abr!AL15+May!AL15+Jun!AL15+Jul!AL15+Ago!AL15+Sep!AL15+Oct!AL15+Nov!AL15+Dic!AL15)))))))))))))</f>
        <v>0</v>
      </c>
      <c r="AM15" s="386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p!AM15),IF(Config!$C$6=10,SUM(+Ene!AM15+Feb!AM15+Mar!AM15+Abr!AM15+May!AM15+Jun!AM15+Jul!AM15+Ago!AM15+Sep!AM15+Oct!AM15),IF(Config!$C$6=11,SUM(+Ene!AM15+Feb!AM15+Mar!AM15+Abr!AM15+May!AM15+Jun!AM15+Jul!AM15+Ago!AM15+Sep!AM15+Oct!AM15+Nov!AM15),IF(Config!$C$6=12,SUM(+Ene!AM15+Feb!AM15+Mar!AM15+Abr!AM15+May!AM15+Jun!AM15+Jul!AM15+Ago!AM15+Sep!AM15+Oct!AM15+Nov!AM15+Dic!AM15)))))))))))))</f>
        <v>0</v>
      </c>
      <c r="AN15" s="386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p!AN15),IF(Config!$C$6=10,SUM(+Ene!AN15+Feb!AN15+Mar!AN15+Abr!AN15+May!AN15+Jun!AN15+Jul!AN15+Ago!AN15+Sep!AN15+Oct!AN15),IF(Config!$C$6=11,SUM(+Ene!AN15+Feb!AN15+Mar!AN15+Abr!AN15+May!AN15+Jun!AN15+Jul!AN15+Ago!AN15+Sep!AN15+Oct!AN15+Nov!AN15),IF(Config!$C$6=12,SUM(+Ene!AN15+Feb!AN15+Mar!AN15+Abr!AN15+May!AN15+Jun!AN15+Jul!AN15+Ago!AN15+Sep!AN15+Oct!AN15+Nov!AN15+Dic!AN15)))))))))))))</f>
        <v>0</v>
      </c>
      <c r="AO15" s="386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p!AO15),IF(Config!$C$6=10,SUM(+Ene!AO15+Feb!AO15+Mar!AO15+Abr!AO15+May!AO15+Jun!AO15+Jul!AO15+Ago!AO15+Sep!AO15+Oct!AO15),IF(Config!$C$6=11,SUM(+Ene!AO15+Feb!AO15+Mar!AO15+Abr!AO15+May!AO15+Jun!AO15+Jul!AO15+Ago!AO15+Sep!AO15+Oct!AO15+Nov!AO15),IF(Config!$C$6=12,SUM(+Ene!AO15+Feb!AO15+Mar!AO15+Abr!AO15+May!AO15+Jun!AO15+Jul!AO15+Ago!AO15+Sep!AO15+Oct!AO15+Nov!AO15+Dic!AO15)))))))))))))</f>
        <v>0</v>
      </c>
      <c r="AP15" s="386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p!AP15),IF(Config!$C$6=10,SUM(+Ene!AP15+Feb!AP15+Mar!AP15+Abr!AP15+May!AP15+Jun!AP15+Jul!AP15+Ago!AP15+Sep!AP15+Oct!AP15),IF(Config!$C$6=11,SUM(+Ene!AP15+Feb!AP15+Mar!AP15+Abr!AP15+May!AP15+Jun!AP15+Jul!AP15+Ago!AP15+Sep!AP15+Oct!AP15+Nov!AP15),IF(Config!$C$6=12,SUM(+Ene!AP15+Feb!AP15+Mar!AP15+Abr!AP15+May!AP15+Jun!AP15+Jul!AP15+Ago!AP15+Sep!AP15+Oct!AP15+Nov!AP15+Dic!AP15)))))))))))))</f>
        <v>0</v>
      </c>
      <c r="AQ15" s="386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p!AQ15),IF(Config!$C$6=10,SUM(+Ene!AQ15+Feb!AQ15+Mar!AQ15+Abr!AQ15+May!AQ15+Jun!AQ15+Jul!AQ15+Ago!AQ15+Sep!AQ15+Oct!AQ15),IF(Config!$C$6=11,SUM(+Ene!AQ15+Feb!AQ15+Mar!AQ15+Abr!AQ15+May!AQ15+Jun!AQ15+Jul!AQ15+Ago!AQ15+Sep!AQ15+Oct!AQ15+Nov!AQ15),IF(Config!$C$6=12,SUM(+Ene!AQ15+Feb!AQ15+Mar!AQ15+Abr!AQ15+May!AQ15+Jun!AQ15+Jul!AQ15+Ago!AQ15+Sep!AQ15+Oct!AQ15+Nov!AQ15+Dic!AQ15)))))))))))))</f>
        <v>27</v>
      </c>
      <c r="AR15" s="386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p!AR15),IF(Config!$C$6=10,SUM(+Ene!AR15+Feb!AR15+Mar!AR15+Abr!AR15+May!AR15+Jun!AR15+Jul!AR15+Ago!AR15+Sep!AR15+Oct!AR15),IF(Config!$C$6=11,SUM(+Ene!AR15+Feb!AR15+Mar!AR15+Abr!AR15+May!AR15+Jun!AR15+Jul!AR15+Ago!AR15+Sep!AR15+Oct!AR15+Nov!AR15),IF(Config!$C$6=12,SUM(+Ene!AR15+Feb!AR15+Mar!AR15+Abr!AR15+May!AR15+Jun!AR15+Jul!AR15+Ago!AR15+Sep!AR15+Oct!AR15+Nov!AR15+Dic!AR15)))))))))))))</f>
        <v>2</v>
      </c>
      <c r="AS15" s="386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p!AS15),IF(Config!$C$6=10,SUM(+Ene!AS15+Feb!AS15+Mar!AS15+Abr!AS15+May!AS15+Jun!AS15+Jul!AS15+Ago!AS15+Sep!AS15+Oct!AS15),IF(Config!$C$6=11,SUM(+Ene!AS15+Feb!AS15+Mar!AS15+Abr!AS15+May!AS15+Jun!AS15+Jul!AS15+Ago!AS15+Sep!AS15+Oct!AS15+Nov!AS15),IF(Config!$C$6=12,SUM(+Ene!AS15+Feb!AS15+Mar!AS15+Abr!AS15+May!AS15+Jun!AS15+Jul!AS15+Ago!AS15+Sep!AS15+Oct!AS15+Nov!AS15+Dic!AS15)))))))))))))</f>
        <v>2</v>
      </c>
      <c r="AT15" s="386">
        <f>IF(Config!$C$6=1,SUM(+Ene!AT15),IF(Config!$C$6=2,SUM(+Ene!AT15+Feb!AT15),IF(Config!$C$6=3,SUM(+Ene!AT15+Feb!AT15+Mar!AT15),IF(Config!$C$6=4,SUM(+Ene!AT15+Feb!AT15+Mar!AT15+Abr!AT15),IF(Config!$C$6=5,SUM(Ene!AT15+Feb!AT15+Mar!AT15+Abr!AT15+May!AT15),IF(Config!$C$6=6,SUM(+Ene!AT15+Feb!AT15+Mar!AT15+Abr!AT15+May!AT15+Jun!AT15),IF(Config!$C$6=7,SUM(Ene!AT15+Feb!AT15+Mar!AT15+Abr!AT15+May!AT15+Jun!AT15+Jul!AT15),IF(Config!$C$6=8,SUM(+Ene!AT15+Feb!AT15+Mar!AT15+Abr!AT15+May!AT15+Jun!AT15+Jul!AT15+Ago!AT15),IF(Config!$C$6=9,SUM(+Ene!AT15+Feb!AT15+Mar!AT15+Abr!AT15+May!AT15+Jun!AT15+Jul!AT15+Ago!AT15+Sep!AT15),IF(Config!$C$6=10,SUM(+Ene!AT15+Feb!AT15+Mar!AT15+Abr!AT15+May!AT15+Jun!AT15+Jul!AT15+Ago!AT15+Sep!AT15+Oct!AT15),IF(Config!$C$6=11,SUM(+Ene!AT15+Feb!AT15+Mar!AT15+Abr!AT15+May!AT15+Jun!AT15+Jul!AT15+Ago!AT15+Sep!AT15+Oct!AT15+Nov!AT15),IF(Config!$C$6=12,SUM(+Ene!AT15+Feb!AT15+Mar!AT15+Abr!AT15+May!AT15+Jun!AT15+Jul!AT15+Ago!AT15+Sep!AT15+Oct!AT15+Nov!AT15+Dic!AT15)))))))))))))</f>
        <v>0</v>
      </c>
      <c r="AV15" s="356">
        <f t="shared" si="7"/>
        <v>1612</v>
      </c>
      <c r="AW15" s="356">
        <f t="shared" si="8"/>
        <v>6</v>
      </c>
      <c r="AX15" s="356">
        <f t="shared" si="9"/>
        <v>65</v>
      </c>
      <c r="AY15" s="356">
        <f t="shared" si="10"/>
        <v>5</v>
      </c>
      <c r="AZ15" s="356">
        <f t="shared" si="11"/>
        <v>198</v>
      </c>
      <c r="BA15" s="356">
        <f t="shared" si="12"/>
        <v>15</v>
      </c>
      <c r="BB15" s="356">
        <f t="shared" si="13"/>
        <v>71</v>
      </c>
      <c r="BC15" s="356">
        <f t="shared" si="14"/>
        <v>0</v>
      </c>
      <c r="BD15" s="356">
        <f t="shared" si="15"/>
        <v>31</v>
      </c>
      <c r="BE15" s="45">
        <f t="shared" si="16"/>
        <v>2003</v>
      </c>
    </row>
    <row r="16" spans="1:57" x14ac:dyDescent="0.25">
      <c r="A16" s="339">
        <f>METAS!A16</f>
        <v>13</v>
      </c>
      <c r="B16" s="353" t="str">
        <f>METAS!B16</f>
        <v>PORCENTAJE NIÑO &lt; 1 AÑO PROTEGIDOS CON VACUNA PENTAVALENTE</v>
      </c>
      <c r="C16" s="382" t="str">
        <f>METAS!D16</f>
        <v>INMUNIZACIONES</v>
      </c>
      <c r="D16" s="386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p!D16),IF(Config!$C$6=10,SUM(+Ene!D16+Feb!D16+Mar!D16+Abr!D16+May!D16+Jun!D16+Jul!D16+Ago!D16+Sep!D16+Oct!D16),IF(Config!$C$6=11,SUM(+Ene!D16+Feb!D16+Mar!D16+Abr!D16+May!D16+Jun!D16+Jul!D16+Ago!D16+Sep!D16+Oct!D16+Nov!D16),IF(Config!$C$6=12,SUM(+Ene!D16+Feb!D16+Mar!D16+Abr!D16+May!D16+Jun!D16+Jul!D16+Ago!D16+Sep!D16+Oct!D16+Nov!D16+Dic!D16)))))))))))))</f>
        <v>1</v>
      </c>
      <c r="E16" s="386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p!E16),IF(Config!$C$6=10,SUM(+Ene!E16+Feb!E16+Mar!E16+Abr!E16+May!E16+Jun!E16+Jul!E16+Ago!E16+Sep!E16+Oct!E16),IF(Config!$C$6=11,SUM(+Ene!E16+Feb!E16+Mar!E16+Abr!E16+May!E16+Jun!E16+Jul!E16+Ago!E16+Sep!E16+Oct!E16+Nov!E16),IF(Config!$C$6=12,SUM(+Ene!E16+Feb!E16+Mar!E16+Abr!E16+May!E16+Jun!E16+Jul!E16+Ago!E16+Sep!E16+Oct!E16+Nov!E16+Dic!E16)))))))))))))</f>
        <v>0</v>
      </c>
      <c r="F16" s="386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p!F16),IF(Config!$C$6=10,SUM(+Ene!F16+Feb!F16+Mar!F16+Abr!F16+May!F16+Jun!F16+Jul!F16+Ago!F16+Sep!F16+Oct!F16),IF(Config!$C$6=11,SUM(+Ene!F16+Feb!F16+Mar!F16+Abr!F16+May!F16+Jun!F16+Jul!F16+Ago!F16+Sep!F16+Oct!F16+Nov!F16),IF(Config!$C$6=12,SUM(+Ene!F16+Feb!F16+Mar!F16+Abr!F16+May!F16+Jun!F16+Jul!F16+Ago!F16+Sep!F16+Oct!F16+Nov!F16+Dic!F16)))))))))))))</f>
        <v>0</v>
      </c>
      <c r="G16" s="386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p!G16),IF(Config!$C$6=10,SUM(+Ene!G16+Feb!G16+Mar!G16+Abr!G16+May!G16+Jun!G16+Jul!G16+Ago!G16+Sep!G16+Oct!G16),IF(Config!$C$6=11,SUM(+Ene!G16+Feb!G16+Mar!G16+Abr!G16+May!G16+Jun!G16+Jul!G16+Ago!G16+Sep!G16+Oct!G16+Nov!G16),IF(Config!$C$6=12,SUM(+Ene!G16+Feb!G16+Mar!G16+Abr!G16+May!G16+Jun!G16+Jul!G16+Ago!G16+Sep!G16+Oct!G16+Nov!G16+Dic!G16)))))))))))))</f>
        <v>365</v>
      </c>
      <c r="H16" s="386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p!H16),IF(Config!$C$6=10,SUM(+Ene!H16+Feb!H16+Mar!H16+Abr!H16+May!H16+Jun!H16+Jul!H16+Ago!H16+Sep!H16+Oct!H16),IF(Config!$C$6=11,SUM(+Ene!H16+Feb!H16+Mar!H16+Abr!H16+May!H16+Jun!H16+Jul!H16+Ago!H16+Sep!H16+Oct!H16+Nov!H16),IF(Config!$C$6=12,SUM(+Ene!H16+Feb!H16+Mar!H16+Abr!H16+May!H16+Jun!H16+Jul!H16+Ago!H16+Sep!H16+Oct!H16+Nov!H16+Dic!H16)))))))))))))</f>
        <v>15</v>
      </c>
      <c r="I16" s="386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p!I16),IF(Config!$C$6=10,SUM(+Ene!I16+Feb!I16+Mar!I16+Abr!I16+May!I16+Jun!I16+Jul!I16+Ago!I16+Sep!I16+Oct!I16),IF(Config!$C$6=11,SUM(+Ene!I16+Feb!I16+Mar!I16+Abr!I16+May!I16+Jun!I16+Jul!I16+Ago!I16+Sep!I16+Oct!I16+Nov!I16),IF(Config!$C$6=12,SUM(+Ene!I16+Feb!I16+Mar!I16+Abr!I16+May!I16+Jun!I16+Jul!I16+Ago!I16+Sep!I16+Oct!I16+Nov!I16+Dic!I16)))))))))))))</f>
        <v>10</v>
      </c>
      <c r="J16" s="386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p!J16),IF(Config!$C$6=10,SUM(+Ene!J16+Feb!J16+Mar!J16+Abr!J16+May!J16+Jun!J16+Jul!J16+Ago!J16+Sep!J16+Oct!J16),IF(Config!$C$6=11,SUM(+Ene!J16+Feb!J16+Mar!J16+Abr!J16+May!J16+Jun!J16+Jul!J16+Ago!J16+Sep!J16+Oct!J16+Nov!J16),IF(Config!$C$6=12,SUM(+Ene!J16+Feb!J16+Mar!J16+Abr!J16+May!J16+Jun!J16+Jul!J16+Ago!J16+Sep!J16+Oct!J16+Nov!J16+Dic!J16)))))))))))))</f>
        <v>19</v>
      </c>
      <c r="K16" s="386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p!K16),IF(Config!$C$6=10,SUM(+Ene!K16+Feb!K16+Mar!K16+Abr!K16+May!K16+Jun!K16+Jul!K16+Ago!K16+Sep!K16+Oct!K16),IF(Config!$C$6=11,SUM(+Ene!K16+Feb!K16+Mar!K16+Abr!K16+May!K16+Jun!K16+Jul!K16+Ago!K16+Sep!K16+Oct!K16+Nov!K16),IF(Config!$C$6=12,SUM(+Ene!K16+Feb!K16+Mar!K16+Abr!K16+May!K16+Jun!K16+Jul!K16+Ago!K16+Sep!K16+Oct!K16+Nov!K16+Dic!K16)))))))))))))</f>
        <v>44</v>
      </c>
      <c r="L16" s="386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p!L16),IF(Config!$C$6=10,SUM(+Ene!L16+Feb!L16+Mar!L16+Abr!L16+May!L16+Jun!L16+Jul!L16+Ago!L16+Sep!L16+Oct!L16),IF(Config!$C$6=11,SUM(+Ene!L16+Feb!L16+Mar!L16+Abr!L16+May!L16+Jun!L16+Jul!L16+Ago!L16+Sep!L16+Oct!L16+Nov!L16),IF(Config!$C$6=12,SUM(+Ene!L16+Feb!L16+Mar!L16+Abr!L16+May!L16+Jun!L16+Jul!L16+Ago!L16+Sep!L16+Oct!L16+Nov!L16+Dic!L16)))))))))))))</f>
        <v>4</v>
      </c>
      <c r="M16" s="386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p!M16),IF(Config!$C$6=10,SUM(+Ene!M16+Feb!M16+Mar!M16+Abr!M16+May!M16+Jun!M16+Jul!M16+Ago!M16+Sep!M16+Oct!M16),IF(Config!$C$6=11,SUM(+Ene!M16+Feb!M16+Mar!M16+Abr!M16+May!M16+Jun!M16+Jul!M16+Ago!M16+Sep!M16+Oct!M16+Nov!M16),IF(Config!$C$6=12,SUM(+Ene!M16+Feb!M16+Mar!M16+Abr!M16+May!M16+Jun!M16+Jul!M16+Ago!M16+Sep!M16+Oct!M16+Nov!M16+Dic!M16)))))))))))))</f>
        <v>21</v>
      </c>
      <c r="N16" s="386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p!N16),IF(Config!$C$6=10,SUM(+Ene!N16+Feb!N16+Mar!N16+Abr!N16+May!N16+Jun!N16+Jul!N16+Ago!N16+Sep!N16+Oct!N16),IF(Config!$C$6=11,SUM(+Ene!N16+Feb!N16+Mar!N16+Abr!N16+May!N16+Jun!N16+Jul!N16+Ago!N16+Sep!N16+Oct!N16+Nov!N16),IF(Config!$C$6=12,SUM(+Ene!N16+Feb!N16+Mar!N16+Abr!N16+May!N16+Jun!N16+Jul!N16+Ago!N16+Sep!N16+Oct!N16+Nov!N16+Dic!N16)))))))))))))</f>
        <v>15</v>
      </c>
      <c r="O16" s="386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p!O16),IF(Config!$C$6=10,SUM(+Ene!O16+Feb!O16+Mar!O16+Abr!O16+May!O16+Jun!O16+Jul!O16+Ago!O16+Sep!O16+Oct!O16),IF(Config!$C$6=11,SUM(+Ene!O16+Feb!O16+Mar!O16+Abr!O16+May!O16+Jun!O16+Jul!O16+Ago!O16+Sep!O16+Oct!O16+Nov!O16),IF(Config!$C$6=12,SUM(+Ene!O16+Feb!O16+Mar!O16+Abr!O16+May!O16+Jun!O16+Jul!O16+Ago!O16+Sep!O16+Oct!O16+Nov!O16+Dic!O16)))))))))))))</f>
        <v>20</v>
      </c>
      <c r="P16" s="386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p!P16),IF(Config!$C$6=10,SUM(+Ene!P16+Feb!P16+Mar!P16+Abr!P16+May!P16+Jun!P16+Jul!P16+Ago!P16+Sep!P16+Oct!P16),IF(Config!$C$6=11,SUM(+Ene!P16+Feb!P16+Mar!P16+Abr!P16+May!P16+Jun!P16+Jul!P16+Ago!P16+Sep!P16+Oct!P16+Nov!P16),IF(Config!$C$6=12,SUM(+Ene!P16+Feb!P16+Mar!P16+Abr!P16+May!P16+Jun!P16+Jul!P16+Ago!P16+Sep!P16+Oct!P16+Nov!P16+Dic!P16)))))))))))))</f>
        <v>183</v>
      </c>
      <c r="Q16" s="386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p!Q16),IF(Config!$C$6=10,SUM(+Ene!Q16+Feb!Q16+Mar!Q16+Abr!Q16+May!Q16+Jun!Q16+Jul!Q16+Ago!Q16+Sep!Q16+Oct!Q16),IF(Config!$C$6=11,SUM(+Ene!Q16+Feb!Q16+Mar!Q16+Abr!Q16+May!Q16+Jun!Q16+Jul!Q16+Ago!Q16+Sep!Q16+Oct!Q16+Nov!Q16),IF(Config!$C$6=12,SUM(+Ene!Q16+Feb!Q16+Mar!Q16+Abr!Q16+May!Q16+Jun!Q16+Jul!Q16+Ago!Q16+Sep!Q16+Oct!Q16+Nov!Q16+Dic!Q16)))))))))))))</f>
        <v>29</v>
      </c>
      <c r="R16" s="386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p!R16),IF(Config!$C$6=10,SUM(+Ene!R16+Feb!R16+Mar!R16+Abr!R16+May!R16+Jun!R16+Jul!R16+Ago!R16+Sep!R16+Oct!R16),IF(Config!$C$6=11,SUM(+Ene!R16+Feb!R16+Mar!R16+Abr!R16+May!R16+Jun!R16+Jul!R16+Ago!R16+Sep!R16+Oct!R16+Nov!R16),IF(Config!$C$6=12,SUM(+Ene!R16+Feb!R16+Mar!R16+Abr!R16+May!R16+Jun!R16+Jul!R16+Ago!R16+Sep!R16+Oct!R16+Nov!R16+Dic!R16)))))))))))))</f>
        <v>13</v>
      </c>
      <c r="S16" s="386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p!S16),IF(Config!$C$6=10,SUM(+Ene!S16+Feb!S16+Mar!S16+Abr!S16+May!S16+Jun!S16+Jul!S16+Ago!S16+Sep!S16+Oct!S16),IF(Config!$C$6=11,SUM(+Ene!S16+Feb!S16+Mar!S16+Abr!S16+May!S16+Jun!S16+Jul!S16+Ago!S16+Sep!S16+Oct!S16+Nov!S16),IF(Config!$C$6=12,SUM(+Ene!S16+Feb!S16+Mar!S16+Abr!S16+May!S16+Jun!S16+Jul!S16+Ago!S16+Sep!S16+Oct!S16+Nov!S16+Dic!S16)))))))))))))</f>
        <v>18</v>
      </c>
      <c r="T16" s="386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p!T16),IF(Config!$C$6=10,SUM(+Ene!T16+Feb!T16+Mar!T16+Abr!T16+May!T16+Jun!T16+Jul!T16+Ago!T16+Sep!T16+Oct!T16),IF(Config!$C$6=11,SUM(+Ene!T16+Feb!T16+Mar!T16+Abr!T16+May!T16+Jun!T16+Jul!T16+Ago!T16+Sep!T16+Oct!T16+Nov!T16),IF(Config!$C$6=12,SUM(+Ene!T16+Feb!T16+Mar!T16+Abr!T16+May!T16+Jun!T16+Jul!T16+Ago!T16+Sep!T16+Oct!T16+Nov!T16+Dic!T16)))))))))))))</f>
        <v>47</v>
      </c>
      <c r="U16" s="386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p!U16),IF(Config!$C$6=10,SUM(+Ene!U16+Feb!U16+Mar!U16+Abr!U16+May!U16+Jun!U16+Jul!U16+Ago!U16+Sep!U16+Oct!U16),IF(Config!$C$6=11,SUM(+Ene!U16+Feb!U16+Mar!U16+Abr!U16+May!U16+Jun!U16+Jul!U16+Ago!U16+Sep!U16+Oct!U16+Nov!U16),IF(Config!$C$6=12,SUM(+Ene!U16+Feb!U16+Mar!U16+Abr!U16+May!U16+Jun!U16+Jul!U16+Ago!U16+Sep!U16+Oct!U16+Nov!U16+Dic!U16)))))))))))))</f>
        <v>8</v>
      </c>
      <c r="V16" s="386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p!V16),IF(Config!$C$6=10,SUM(+Ene!V16+Feb!V16+Mar!V16+Abr!V16+May!V16+Jun!V16+Jul!V16+Ago!V16+Sep!V16+Oct!V16),IF(Config!$C$6=11,SUM(+Ene!V16+Feb!V16+Mar!V16+Abr!V16+May!V16+Jun!V16+Jul!V16+Ago!V16+Sep!V16+Oct!V16+Nov!V16),IF(Config!$C$6=12,SUM(+Ene!V16+Feb!V16+Mar!V16+Abr!V16+May!V16+Jun!V16+Jul!V16+Ago!V16+Sep!V16+Oct!V16+Nov!V16+Dic!V16)))))))))))))</f>
        <v>10</v>
      </c>
      <c r="W16" s="386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p!W16),IF(Config!$C$6=10,SUM(+Ene!W16+Feb!W16+Mar!W16+Abr!W16+May!W16+Jun!W16+Jul!W16+Ago!W16+Sep!W16+Oct!W16),IF(Config!$C$6=11,SUM(+Ene!W16+Feb!W16+Mar!W16+Abr!W16+May!W16+Jun!W16+Jul!W16+Ago!W16+Sep!W16+Oct!W16+Nov!W16),IF(Config!$C$6=12,SUM(+Ene!W16+Feb!W16+Mar!W16+Abr!W16+May!W16+Jun!W16+Jul!W16+Ago!W16+Sep!W16+Oct!W16+Nov!W16+Dic!W16)))))))))))))</f>
        <v>23</v>
      </c>
      <c r="X16" s="386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p!X16),IF(Config!$C$6=10,SUM(+Ene!X16+Feb!X16+Mar!X16+Abr!X16+May!X16+Jun!X16+Jul!X16+Ago!X16+Sep!X16+Oct!X16),IF(Config!$C$6=11,SUM(+Ene!X16+Feb!X16+Mar!X16+Abr!X16+May!X16+Jun!X16+Jul!X16+Ago!X16+Sep!X16+Oct!X16+Nov!X16),IF(Config!$C$6=12,SUM(+Ene!X16+Feb!X16+Mar!X16+Abr!X16+May!X16+Jun!X16+Jul!X16+Ago!X16+Sep!X16+Oct!X16+Nov!X16+Dic!X16)))))))))))))</f>
        <v>37</v>
      </c>
      <c r="Y16" s="386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p!Y16),IF(Config!$C$6=10,SUM(+Ene!Y16+Feb!Y16+Mar!Y16+Abr!Y16+May!Y16+Jun!Y16+Jul!Y16+Ago!Y16+Sep!Y16+Oct!Y16),IF(Config!$C$6=11,SUM(+Ene!Y16+Feb!Y16+Mar!Y16+Abr!Y16+May!Y16+Jun!Y16+Jul!Y16+Ago!Y16+Sep!Y16+Oct!Y16+Nov!Y16),IF(Config!$C$6=12,SUM(+Ene!Y16+Feb!Y16+Mar!Y16+Abr!Y16+May!Y16+Jun!Y16+Jul!Y16+Ago!Y16+Sep!Y16+Oct!Y16+Nov!Y16+Dic!Y16)))))))))))))</f>
        <v>230</v>
      </c>
      <c r="Z16" s="386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p!Z16),IF(Config!$C$6=10,SUM(+Ene!Z16+Feb!Z16+Mar!Z16+Abr!Z16+May!Z16+Jun!Z16+Jul!Z16+Ago!Z16+Sep!Z16+Oct!Z16),IF(Config!$C$6=11,SUM(+Ene!Z16+Feb!Z16+Mar!Z16+Abr!Z16+May!Z16+Jun!Z16+Jul!Z16+Ago!Z16+Sep!Z16+Oct!Z16+Nov!Z16),IF(Config!$C$6=12,SUM(+Ene!Z16+Feb!Z16+Mar!Z16+Abr!Z16+May!Z16+Jun!Z16+Jul!Z16+Ago!Z16+Sep!Z16+Oct!Z16+Nov!Z16+Dic!Z16)))))))))))))</f>
        <v>16</v>
      </c>
      <c r="AA16" s="386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p!AA16),IF(Config!$C$6=10,SUM(+Ene!AA16+Feb!AA16+Mar!AA16+Abr!AA16+May!AA16+Jun!AA16+Jul!AA16+Ago!AA16+Sep!AA16+Oct!AA16),IF(Config!$C$6=11,SUM(+Ene!AA16+Feb!AA16+Mar!AA16+Abr!AA16+May!AA16+Jun!AA16+Jul!AA16+Ago!AA16+Sep!AA16+Oct!AA16+Nov!AA16),IF(Config!$C$6=12,SUM(+Ene!AA16+Feb!AA16+Mar!AA16+Abr!AA16+May!AA16+Jun!AA16+Jul!AA16+Ago!AA16+Sep!AA16+Oct!AA16+Nov!AA16+Dic!AA16)))))))))))))</f>
        <v>33</v>
      </c>
      <c r="AB16" s="386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p!AB16),IF(Config!$C$6=10,SUM(+Ene!AB16+Feb!AB16+Mar!AB16+Abr!AB16+May!AB16+Jun!AB16+Jul!AB16+Ago!AB16+Sep!AB16+Oct!AB16),IF(Config!$C$6=11,SUM(+Ene!AB16+Feb!AB16+Mar!AB16+Abr!AB16+May!AB16+Jun!AB16+Jul!AB16+Ago!AB16+Sep!AB16+Oct!AB16+Nov!AB16),IF(Config!$C$6=12,SUM(+Ene!AB16+Feb!AB16+Mar!AB16+Abr!AB16+May!AB16+Jun!AB16+Jul!AB16+Ago!AB16+Sep!AB16+Oct!AB16+Nov!AB16+Dic!AB16)))))))))))))</f>
        <v>15</v>
      </c>
      <c r="AC16" s="386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p!AC16),IF(Config!$C$6=10,SUM(+Ene!AC16+Feb!AC16+Mar!AC16+Abr!AC16+May!AC16+Jun!AC16+Jul!AC16+Ago!AC16+Sep!AC16+Oct!AC16),IF(Config!$C$6=11,SUM(+Ene!AC16+Feb!AC16+Mar!AC16+Abr!AC16+May!AC16+Jun!AC16+Jul!AC16+Ago!AC16+Sep!AC16+Oct!AC16+Nov!AC16),IF(Config!$C$6=12,SUM(+Ene!AC16+Feb!AC16+Mar!AC16+Abr!AC16+May!AC16+Jun!AC16+Jul!AC16+Ago!AC16+Sep!AC16+Oct!AC16+Nov!AC16+Dic!AC16)))))))))))))</f>
        <v>21</v>
      </c>
      <c r="AD16" s="386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p!AD16),IF(Config!$C$6=10,SUM(+Ene!AD16+Feb!AD16+Mar!AD16+Abr!AD16+May!AD16+Jun!AD16+Jul!AD16+Ago!AD16+Sep!AD16+Oct!AD16),IF(Config!$C$6=11,SUM(+Ene!AD16+Feb!AD16+Mar!AD16+Abr!AD16+May!AD16+Jun!AD16+Jul!AD16+Ago!AD16+Sep!AD16+Oct!AD16+Nov!AD16),IF(Config!$C$6=12,SUM(+Ene!AD16+Feb!AD16+Mar!AD16+Abr!AD16+May!AD16+Jun!AD16+Jul!AD16+Ago!AD16+Sep!AD16+Oct!AD16+Nov!AD16+Dic!AD16)))))))))))))</f>
        <v>60</v>
      </c>
      <c r="AE16" s="386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p!AE16),IF(Config!$C$6=10,SUM(+Ene!AE16+Feb!AE16+Mar!AE16+Abr!AE16+May!AE16+Jun!AE16+Jul!AE16+Ago!AE16+Sep!AE16+Oct!AE16),IF(Config!$C$6=11,SUM(+Ene!AE16+Feb!AE16+Mar!AE16+Abr!AE16+May!AE16+Jun!AE16+Jul!AE16+Ago!AE16+Sep!AE16+Oct!AE16+Nov!AE16),IF(Config!$C$6=12,SUM(+Ene!AE16+Feb!AE16+Mar!AE16+Abr!AE16+May!AE16+Jun!AE16+Jul!AE16+Ago!AE16+Sep!AE16+Oct!AE16+Nov!AE16+Dic!AE16)))))))))))))</f>
        <v>18</v>
      </c>
      <c r="AF16" s="386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p!AF16),IF(Config!$C$6=10,SUM(+Ene!AF16+Feb!AF16+Mar!AF16+Abr!AF16+May!AF16+Jun!AF16+Jul!AF16+Ago!AF16+Sep!AF16+Oct!AF16),IF(Config!$C$6=11,SUM(+Ene!AF16+Feb!AF16+Mar!AF16+Abr!AF16+May!AF16+Jun!AF16+Jul!AF16+Ago!AF16+Sep!AF16+Oct!AF16+Nov!AF16),IF(Config!$C$6=12,SUM(+Ene!AF16+Feb!AF16+Mar!AF16+Abr!AF16+May!AF16+Jun!AF16+Jul!AF16+Ago!AF16+Sep!AF16+Oct!AF16+Nov!AF16+Dic!AF16)))))))))))))</f>
        <v>24</v>
      </c>
      <c r="AG16" s="386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p!AG16),IF(Config!$C$6=10,SUM(+Ene!AG16+Feb!AG16+Mar!AG16+Abr!AG16+May!AG16+Jun!AG16+Jul!AG16+Ago!AG16+Sep!AG16+Oct!AG16),IF(Config!$C$6=11,SUM(+Ene!AG16+Feb!AG16+Mar!AG16+Abr!AG16+May!AG16+Jun!AG16+Jul!AG16+Ago!AG16+Sep!AG16+Oct!AG16+Nov!AG16),IF(Config!$C$6=12,SUM(+Ene!AG16+Feb!AG16+Mar!AG16+Abr!AG16+May!AG16+Jun!AG16+Jul!AG16+Ago!AG16+Sep!AG16+Oct!AG16+Nov!AG16+Dic!AG16)))))))))))))</f>
        <v>20</v>
      </c>
      <c r="AH16" s="386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p!AH16),IF(Config!$C$6=10,SUM(+Ene!AH16+Feb!AH16+Mar!AH16+Abr!AH16+May!AH16+Jun!AH16+Jul!AH16+Ago!AH16+Sep!AH16+Oct!AH16),IF(Config!$C$6=11,SUM(+Ene!AH16+Feb!AH16+Mar!AH16+Abr!AH16+May!AH16+Jun!AH16+Jul!AH16+Ago!AH16+Sep!AH16+Oct!AH16+Nov!AH16),IF(Config!$C$6=12,SUM(+Ene!AH16+Feb!AH16+Mar!AH16+Abr!AH16+May!AH16+Jun!AH16+Jul!AH16+Ago!AH16+Sep!AH16+Oct!AH16+Nov!AH16+Dic!AH16)))))))))))))</f>
        <v>17</v>
      </c>
      <c r="AI16" s="386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p!AI16),IF(Config!$C$6=10,SUM(+Ene!AI16+Feb!AI16+Mar!AI16+Abr!AI16+May!AI16+Jun!AI16+Jul!AI16+Ago!AI16+Sep!AI16+Oct!AI16),IF(Config!$C$6=11,SUM(+Ene!AI16+Feb!AI16+Mar!AI16+Abr!AI16+May!AI16+Jun!AI16+Jul!AI16+Ago!AI16+Sep!AI16+Oct!AI16+Nov!AI16),IF(Config!$C$6=12,SUM(+Ene!AI16+Feb!AI16+Mar!AI16+Abr!AI16+May!AI16+Jun!AI16+Jul!AI16+Ago!AI16+Sep!AI16+Oct!AI16+Nov!AI16+Dic!AI16)))))))))))))</f>
        <v>0</v>
      </c>
      <c r="AJ16" s="386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p!AJ16),IF(Config!$C$6=10,SUM(+Ene!AJ16+Feb!AJ16+Mar!AJ16+Abr!AJ16+May!AJ16+Jun!AJ16+Jul!AJ16+Ago!AJ16+Sep!AJ16+Oct!AJ16),IF(Config!$C$6=11,SUM(+Ene!AJ16+Feb!AJ16+Mar!AJ16+Abr!AJ16+May!AJ16+Jun!AJ16+Jul!AJ16+Ago!AJ16+Sep!AJ16+Oct!AJ16+Nov!AJ16),IF(Config!$C$6=12,SUM(+Ene!AJ16+Feb!AJ16+Mar!AJ16+Abr!AJ16+May!AJ16+Jun!AJ16+Jul!AJ16+Ago!AJ16+Sep!AJ16+Oct!AJ16+Nov!AJ16+Dic!AJ16)))))))))))))</f>
        <v>76</v>
      </c>
      <c r="AK16" s="386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p!AK16),IF(Config!$C$6=10,SUM(+Ene!AK16+Feb!AK16+Mar!AK16+Abr!AK16+May!AK16+Jun!AK16+Jul!AK16+Ago!AK16+Sep!AK16+Oct!AK16),IF(Config!$C$6=11,SUM(+Ene!AK16+Feb!AK16+Mar!AK16+Abr!AK16+May!AK16+Jun!AK16+Jul!AK16+Ago!AK16+Sep!AK16+Oct!AK16+Nov!AK16),IF(Config!$C$6=12,SUM(+Ene!AK16+Feb!AK16+Mar!AK16+Abr!AK16+May!AK16+Jun!AK16+Jul!AK16+Ago!AK16+Sep!AK16+Oct!AK16+Nov!AK16+Dic!AK16)))))))))))))</f>
        <v>14</v>
      </c>
      <c r="AL16" s="386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p!AL16),IF(Config!$C$6=10,SUM(+Ene!AL16+Feb!AL16+Mar!AL16+Abr!AL16+May!AL16+Jun!AL16+Jul!AL16+Ago!AL16+Sep!AL16+Oct!AL16),IF(Config!$C$6=11,SUM(+Ene!AL16+Feb!AL16+Mar!AL16+Abr!AL16+May!AL16+Jun!AL16+Jul!AL16+Ago!AL16+Sep!AL16+Oct!AL16+Nov!AL16),IF(Config!$C$6=12,SUM(+Ene!AL16+Feb!AL16+Mar!AL16+Abr!AL16+May!AL16+Jun!AL16+Jul!AL16+Ago!AL16+Sep!AL16+Oct!AL16+Nov!AL16+Dic!AL16)))))))))))))</f>
        <v>8</v>
      </c>
      <c r="AM16" s="386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p!AM16),IF(Config!$C$6=10,SUM(+Ene!AM16+Feb!AM16+Mar!AM16+Abr!AM16+May!AM16+Jun!AM16+Jul!AM16+Ago!AM16+Sep!AM16+Oct!AM16),IF(Config!$C$6=11,SUM(+Ene!AM16+Feb!AM16+Mar!AM16+Abr!AM16+May!AM16+Jun!AM16+Jul!AM16+Ago!AM16+Sep!AM16+Oct!AM16+Nov!AM16),IF(Config!$C$6=12,SUM(+Ene!AM16+Feb!AM16+Mar!AM16+Abr!AM16+May!AM16+Jun!AM16+Jul!AM16+Ago!AM16+Sep!AM16+Oct!AM16+Nov!AM16+Dic!AM16)))))))))))))</f>
        <v>51</v>
      </c>
      <c r="AN16" s="386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p!AN16),IF(Config!$C$6=10,SUM(+Ene!AN16+Feb!AN16+Mar!AN16+Abr!AN16+May!AN16+Jun!AN16+Jul!AN16+Ago!AN16+Sep!AN16+Oct!AN16),IF(Config!$C$6=11,SUM(+Ene!AN16+Feb!AN16+Mar!AN16+Abr!AN16+May!AN16+Jun!AN16+Jul!AN16+Ago!AN16+Sep!AN16+Oct!AN16+Nov!AN16),IF(Config!$C$6=12,SUM(+Ene!AN16+Feb!AN16+Mar!AN16+Abr!AN16+May!AN16+Jun!AN16+Jul!AN16+Ago!AN16+Sep!AN16+Oct!AN16+Nov!AN16+Dic!AN16)))))))))))))</f>
        <v>4</v>
      </c>
      <c r="AO16" s="386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p!AO16),IF(Config!$C$6=10,SUM(+Ene!AO16+Feb!AO16+Mar!AO16+Abr!AO16+May!AO16+Jun!AO16+Jul!AO16+Ago!AO16+Sep!AO16+Oct!AO16),IF(Config!$C$6=11,SUM(+Ene!AO16+Feb!AO16+Mar!AO16+Abr!AO16+May!AO16+Jun!AO16+Jul!AO16+Ago!AO16+Sep!AO16+Oct!AO16+Nov!AO16),IF(Config!$C$6=12,SUM(+Ene!AO16+Feb!AO16+Mar!AO16+Abr!AO16+May!AO16+Jun!AO16+Jul!AO16+Ago!AO16+Sep!AO16+Oct!AO16+Nov!AO16+Dic!AO16)))))))))))))</f>
        <v>12</v>
      </c>
      <c r="AP16" s="386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p!AP16),IF(Config!$C$6=10,SUM(+Ene!AP16+Feb!AP16+Mar!AP16+Abr!AP16+May!AP16+Jun!AP16+Jul!AP16+Ago!AP16+Sep!AP16+Oct!AP16),IF(Config!$C$6=11,SUM(+Ene!AP16+Feb!AP16+Mar!AP16+Abr!AP16+May!AP16+Jun!AP16+Jul!AP16+Ago!AP16+Sep!AP16+Oct!AP16+Nov!AP16),IF(Config!$C$6=12,SUM(+Ene!AP16+Feb!AP16+Mar!AP16+Abr!AP16+May!AP16+Jun!AP16+Jul!AP16+Ago!AP16+Sep!AP16+Oct!AP16+Nov!AP16+Dic!AP16)))))))))))))</f>
        <v>4</v>
      </c>
      <c r="AQ16" s="386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p!AQ16),IF(Config!$C$6=10,SUM(+Ene!AQ16+Feb!AQ16+Mar!AQ16+Abr!AQ16+May!AQ16+Jun!AQ16+Jul!AQ16+Ago!AQ16+Sep!AQ16+Oct!AQ16),IF(Config!$C$6=11,SUM(+Ene!AQ16+Feb!AQ16+Mar!AQ16+Abr!AQ16+May!AQ16+Jun!AQ16+Jul!AQ16+Ago!AQ16+Sep!AQ16+Oct!AQ16+Nov!AQ16),IF(Config!$C$6=12,SUM(+Ene!AQ16+Feb!AQ16+Mar!AQ16+Abr!AQ16+May!AQ16+Jun!AQ16+Jul!AQ16+Ago!AQ16+Sep!AQ16+Oct!AQ16+Nov!AQ16+Dic!AQ16)))))))))))))</f>
        <v>59</v>
      </c>
      <c r="AR16" s="386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p!AR16),IF(Config!$C$6=10,SUM(+Ene!AR16+Feb!AR16+Mar!AR16+Abr!AR16+May!AR16+Jun!AR16+Jul!AR16+Ago!AR16+Sep!AR16+Oct!AR16),IF(Config!$C$6=11,SUM(+Ene!AR16+Feb!AR16+Mar!AR16+Abr!AR16+May!AR16+Jun!AR16+Jul!AR16+Ago!AR16+Sep!AR16+Oct!AR16+Nov!AR16),IF(Config!$C$6=12,SUM(+Ene!AR16+Feb!AR16+Mar!AR16+Abr!AR16+May!AR16+Jun!AR16+Jul!AR16+Ago!AR16+Sep!AR16+Oct!AR16+Nov!AR16+Dic!AR16)))))))))))))</f>
        <v>0</v>
      </c>
      <c r="AS16" s="386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p!AS16),IF(Config!$C$6=10,SUM(+Ene!AS16+Feb!AS16+Mar!AS16+Abr!AS16+May!AS16+Jun!AS16+Jul!AS16+Ago!AS16+Sep!AS16+Oct!AS16),IF(Config!$C$6=11,SUM(+Ene!AS16+Feb!AS16+Mar!AS16+Abr!AS16+May!AS16+Jun!AS16+Jul!AS16+Ago!AS16+Sep!AS16+Oct!AS16+Nov!AS16),IF(Config!$C$6=12,SUM(+Ene!AS16+Feb!AS16+Mar!AS16+Abr!AS16+May!AS16+Jun!AS16+Jul!AS16+Ago!AS16+Sep!AS16+Oct!AS16+Nov!AS16+Dic!AS16)))))))))))))</f>
        <v>8</v>
      </c>
      <c r="AT16" s="386">
        <f>IF(Config!$C$6=1,SUM(+Ene!AT16),IF(Config!$C$6=2,SUM(+Ene!AT16+Feb!AT16),IF(Config!$C$6=3,SUM(+Ene!AT16+Feb!AT16+Mar!AT16),IF(Config!$C$6=4,SUM(+Ene!AT16+Feb!AT16+Mar!AT16+Abr!AT16),IF(Config!$C$6=5,SUM(Ene!AT16+Feb!AT16+Mar!AT16+Abr!AT16+May!AT16),IF(Config!$C$6=6,SUM(+Ene!AT16+Feb!AT16+Mar!AT16+Abr!AT16+May!AT16+Jun!AT16),IF(Config!$C$6=7,SUM(Ene!AT16+Feb!AT16+Mar!AT16+Abr!AT16+May!AT16+Jun!AT16+Jul!AT16),IF(Config!$C$6=8,SUM(+Ene!AT16+Feb!AT16+Mar!AT16+Abr!AT16+May!AT16+Jun!AT16+Jul!AT16+Ago!AT16),IF(Config!$C$6=9,SUM(+Ene!AT16+Feb!AT16+Mar!AT16+Abr!AT16+May!AT16+Jun!AT16+Jul!AT16+Ago!AT16+Sep!AT16),IF(Config!$C$6=10,SUM(+Ene!AT16+Feb!AT16+Mar!AT16+Abr!AT16+May!AT16+Jun!AT16+Jul!AT16+Ago!AT16+Sep!AT16+Oct!AT16),IF(Config!$C$6=11,SUM(+Ene!AT16+Feb!AT16+Mar!AT16+Abr!AT16+May!AT16+Jun!AT16+Jul!AT16+Ago!AT16+Sep!AT16+Oct!AT16+Nov!AT16),IF(Config!$C$6=12,SUM(+Ene!AT16+Feb!AT16+Mar!AT16+Abr!AT16+May!AT16+Jun!AT16+Jul!AT16+Ago!AT16+Sep!AT16+Oct!AT16+Nov!AT16+Dic!AT16)))))))))))))</f>
        <v>12</v>
      </c>
      <c r="AV16" s="356">
        <f t="shared" si="7"/>
        <v>1</v>
      </c>
      <c r="AW16" s="356">
        <f t="shared" si="8"/>
        <v>696</v>
      </c>
      <c r="AX16" s="356">
        <f t="shared" si="9"/>
        <v>60</v>
      </c>
      <c r="AY16" s="356">
        <f t="shared" si="10"/>
        <v>88</v>
      </c>
      <c r="AZ16" s="356">
        <f t="shared" si="11"/>
        <v>352</v>
      </c>
      <c r="BA16" s="356">
        <f t="shared" si="12"/>
        <v>139</v>
      </c>
      <c r="BB16" s="356">
        <f t="shared" si="13"/>
        <v>98</v>
      </c>
      <c r="BC16" s="356">
        <f t="shared" si="14"/>
        <v>71</v>
      </c>
      <c r="BD16" s="356">
        <f t="shared" si="15"/>
        <v>79</v>
      </c>
      <c r="BE16" s="45">
        <f t="shared" si="16"/>
        <v>1584</v>
      </c>
    </row>
    <row r="17" spans="1:57" x14ac:dyDescent="0.25">
      <c r="A17" s="339">
        <f>METAS!A17</f>
        <v>14</v>
      </c>
      <c r="B17" s="353" t="str">
        <f>METAS!B17</f>
        <v>PORCENTAJE DE NIÑOS &lt; 1 AÑOS  PROTEGIDOS CON VACUNA ANTIPOLIO INYECTABLE (IPV)</v>
      </c>
      <c r="C17" s="382" t="str">
        <f>METAS!D17</f>
        <v>INMUNIZACIONES</v>
      </c>
      <c r="D17" s="386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p!D17),IF(Config!$C$6=10,SUM(+Ene!D17+Feb!D17+Mar!D17+Abr!D17+May!D17+Jun!D17+Jul!D17+Ago!D17+Sep!D17+Oct!D17),IF(Config!$C$6=11,SUM(+Ene!D17+Feb!D17+Mar!D17+Abr!D17+May!D17+Jun!D17+Jul!D17+Ago!D17+Sep!D17+Oct!D17+Nov!D17),IF(Config!$C$6=12,SUM(+Ene!D17+Feb!D17+Mar!D17+Abr!D17+May!D17+Jun!D17+Jul!D17+Ago!D17+Sep!D17+Oct!D17+Nov!D17+Dic!D17)))))))))))))</f>
        <v>1</v>
      </c>
      <c r="E17" s="386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p!E17),IF(Config!$C$6=10,SUM(+Ene!E17+Feb!E17+Mar!E17+Abr!E17+May!E17+Jun!E17+Jul!E17+Ago!E17+Sep!E17+Oct!E17),IF(Config!$C$6=11,SUM(+Ene!E17+Feb!E17+Mar!E17+Abr!E17+May!E17+Jun!E17+Jul!E17+Ago!E17+Sep!E17+Oct!E17+Nov!E17),IF(Config!$C$6=12,SUM(+Ene!E17+Feb!E17+Mar!E17+Abr!E17+May!E17+Jun!E17+Jul!E17+Ago!E17+Sep!E17+Oct!E17+Nov!E17+Dic!E17)))))))))))))</f>
        <v>0</v>
      </c>
      <c r="F17" s="386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p!F17),IF(Config!$C$6=10,SUM(+Ene!F17+Feb!F17+Mar!F17+Abr!F17+May!F17+Jun!F17+Jul!F17+Ago!F17+Sep!F17+Oct!F17),IF(Config!$C$6=11,SUM(+Ene!F17+Feb!F17+Mar!F17+Abr!F17+May!F17+Jun!F17+Jul!F17+Ago!F17+Sep!F17+Oct!F17+Nov!F17),IF(Config!$C$6=12,SUM(+Ene!F17+Feb!F17+Mar!F17+Abr!F17+May!F17+Jun!F17+Jul!F17+Ago!F17+Sep!F17+Oct!F17+Nov!F17+Dic!F17)))))))))))))</f>
        <v>0</v>
      </c>
      <c r="G17" s="386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p!G17),IF(Config!$C$6=10,SUM(+Ene!G17+Feb!G17+Mar!G17+Abr!G17+May!G17+Jun!G17+Jul!G17+Ago!G17+Sep!G17+Oct!G17),IF(Config!$C$6=11,SUM(+Ene!G17+Feb!G17+Mar!G17+Abr!G17+May!G17+Jun!G17+Jul!G17+Ago!G17+Sep!G17+Oct!G17+Nov!G17),IF(Config!$C$6=12,SUM(+Ene!G17+Feb!G17+Mar!G17+Abr!G17+May!G17+Jun!G17+Jul!G17+Ago!G17+Sep!G17+Oct!G17+Nov!G17+Dic!G17)))))))))))))</f>
        <v>363</v>
      </c>
      <c r="H17" s="386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p!H17),IF(Config!$C$6=10,SUM(+Ene!H17+Feb!H17+Mar!H17+Abr!H17+May!H17+Jun!H17+Jul!H17+Ago!H17+Sep!H17+Oct!H17),IF(Config!$C$6=11,SUM(+Ene!H17+Feb!H17+Mar!H17+Abr!H17+May!H17+Jun!H17+Jul!H17+Ago!H17+Sep!H17+Oct!H17+Nov!H17),IF(Config!$C$6=12,SUM(+Ene!H17+Feb!H17+Mar!H17+Abr!H17+May!H17+Jun!H17+Jul!H17+Ago!H17+Sep!H17+Oct!H17+Nov!H17+Dic!H17)))))))))))))</f>
        <v>15</v>
      </c>
      <c r="I17" s="386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p!I17),IF(Config!$C$6=10,SUM(+Ene!I17+Feb!I17+Mar!I17+Abr!I17+May!I17+Jun!I17+Jul!I17+Ago!I17+Sep!I17+Oct!I17),IF(Config!$C$6=11,SUM(+Ene!I17+Feb!I17+Mar!I17+Abr!I17+May!I17+Jun!I17+Jul!I17+Ago!I17+Sep!I17+Oct!I17+Nov!I17),IF(Config!$C$6=12,SUM(+Ene!I17+Feb!I17+Mar!I17+Abr!I17+May!I17+Jun!I17+Jul!I17+Ago!I17+Sep!I17+Oct!I17+Nov!I17+Dic!I17)))))))))))))</f>
        <v>10</v>
      </c>
      <c r="J17" s="386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p!J17),IF(Config!$C$6=10,SUM(+Ene!J17+Feb!J17+Mar!J17+Abr!J17+May!J17+Jun!J17+Jul!J17+Ago!J17+Sep!J17+Oct!J17),IF(Config!$C$6=11,SUM(+Ene!J17+Feb!J17+Mar!J17+Abr!J17+May!J17+Jun!J17+Jul!J17+Ago!J17+Sep!J17+Oct!J17+Nov!J17),IF(Config!$C$6=12,SUM(+Ene!J17+Feb!J17+Mar!J17+Abr!J17+May!J17+Jun!J17+Jul!J17+Ago!J17+Sep!J17+Oct!J17+Nov!J17+Dic!J17)))))))))))))</f>
        <v>18</v>
      </c>
      <c r="K17" s="386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p!K17),IF(Config!$C$6=10,SUM(+Ene!K17+Feb!K17+Mar!K17+Abr!K17+May!K17+Jun!K17+Jul!K17+Ago!K17+Sep!K17+Oct!K17),IF(Config!$C$6=11,SUM(+Ene!K17+Feb!K17+Mar!K17+Abr!K17+May!K17+Jun!K17+Jul!K17+Ago!K17+Sep!K17+Oct!K17+Nov!K17),IF(Config!$C$6=12,SUM(+Ene!K17+Feb!K17+Mar!K17+Abr!K17+May!K17+Jun!K17+Jul!K17+Ago!K17+Sep!K17+Oct!K17+Nov!K17+Dic!K17)))))))))))))</f>
        <v>40</v>
      </c>
      <c r="L17" s="386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p!L17),IF(Config!$C$6=10,SUM(+Ene!L17+Feb!L17+Mar!L17+Abr!L17+May!L17+Jun!L17+Jul!L17+Ago!L17+Sep!L17+Oct!L17),IF(Config!$C$6=11,SUM(+Ene!L17+Feb!L17+Mar!L17+Abr!L17+May!L17+Jun!L17+Jul!L17+Ago!L17+Sep!L17+Oct!L17+Nov!L17),IF(Config!$C$6=12,SUM(+Ene!L17+Feb!L17+Mar!L17+Abr!L17+May!L17+Jun!L17+Jul!L17+Ago!L17+Sep!L17+Oct!L17+Nov!L17+Dic!L17)))))))))))))</f>
        <v>4</v>
      </c>
      <c r="M17" s="386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p!M17),IF(Config!$C$6=10,SUM(+Ene!M17+Feb!M17+Mar!M17+Abr!M17+May!M17+Jun!M17+Jul!M17+Ago!M17+Sep!M17+Oct!M17),IF(Config!$C$6=11,SUM(+Ene!M17+Feb!M17+Mar!M17+Abr!M17+May!M17+Jun!M17+Jul!M17+Ago!M17+Sep!M17+Oct!M17+Nov!M17),IF(Config!$C$6=12,SUM(+Ene!M17+Feb!M17+Mar!M17+Abr!M17+May!M17+Jun!M17+Jul!M17+Ago!M17+Sep!M17+Oct!M17+Nov!M17+Dic!M17)))))))))))))</f>
        <v>21</v>
      </c>
      <c r="N17" s="386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p!N17),IF(Config!$C$6=10,SUM(+Ene!N17+Feb!N17+Mar!N17+Abr!N17+May!N17+Jun!N17+Jul!N17+Ago!N17+Sep!N17+Oct!N17),IF(Config!$C$6=11,SUM(+Ene!N17+Feb!N17+Mar!N17+Abr!N17+May!N17+Jun!N17+Jul!N17+Ago!N17+Sep!N17+Oct!N17+Nov!N17),IF(Config!$C$6=12,SUM(+Ene!N17+Feb!N17+Mar!N17+Abr!N17+May!N17+Jun!N17+Jul!N17+Ago!N17+Sep!N17+Oct!N17+Nov!N17+Dic!N17)))))))))))))</f>
        <v>15</v>
      </c>
      <c r="O17" s="386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p!O17),IF(Config!$C$6=10,SUM(+Ene!O17+Feb!O17+Mar!O17+Abr!O17+May!O17+Jun!O17+Jul!O17+Ago!O17+Sep!O17+Oct!O17),IF(Config!$C$6=11,SUM(+Ene!O17+Feb!O17+Mar!O17+Abr!O17+May!O17+Jun!O17+Jul!O17+Ago!O17+Sep!O17+Oct!O17+Nov!O17),IF(Config!$C$6=12,SUM(+Ene!O17+Feb!O17+Mar!O17+Abr!O17+May!O17+Jun!O17+Jul!O17+Ago!O17+Sep!O17+Oct!O17+Nov!O17+Dic!O17)))))))))))))</f>
        <v>19</v>
      </c>
      <c r="P17" s="386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p!P17),IF(Config!$C$6=10,SUM(+Ene!P17+Feb!P17+Mar!P17+Abr!P17+May!P17+Jun!P17+Jul!P17+Ago!P17+Sep!P17+Oct!P17),IF(Config!$C$6=11,SUM(+Ene!P17+Feb!P17+Mar!P17+Abr!P17+May!P17+Jun!P17+Jul!P17+Ago!P17+Sep!P17+Oct!P17+Nov!P17),IF(Config!$C$6=12,SUM(+Ene!P17+Feb!P17+Mar!P17+Abr!P17+May!P17+Jun!P17+Jul!P17+Ago!P17+Sep!P17+Oct!P17+Nov!P17+Dic!P17)))))))))))))</f>
        <v>184</v>
      </c>
      <c r="Q17" s="386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p!Q17),IF(Config!$C$6=10,SUM(+Ene!Q17+Feb!Q17+Mar!Q17+Abr!Q17+May!Q17+Jun!Q17+Jul!Q17+Ago!Q17+Sep!Q17+Oct!Q17),IF(Config!$C$6=11,SUM(+Ene!Q17+Feb!Q17+Mar!Q17+Abr!Q17+May!Q17+Jun!Q17+Jul!Q17+Ago!Q17+Sep!Q17+Oct!Q17+Nov!Q17),IF(Config!$C$6=12,SUM(+Ene!Q17+Feb!Q17+Mar!Q17+Abr!Q17+May!Q17+Jun!Q17+Jul!Q17+Ago!Q17+Sep!Q17+Oct!Q17+Nov!Q17+Dic!Q17)))))))))))))</f>
        <v>29</v>
      </c>
      <c r="R17" s="386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p!R17),IF(Config!$C$6=10,SUM(+Ene!R17+Feb!R17+Mar!R17+Abr!R17+May!R17+Jun!R17+Jul!R17+Ago!R17+Sep!R17+Oct!R17),IF(Config!$C$6=11,SUM(+Ene!R17+Feb!R17+Mar!R17+Abr!R17+May!R17+Jun!R17+Jul!R17+Ago!R17+Sep!R17+Oct!R17+Nov!R17),IF(Config!$C$6=12,SUM(+Ene!R17+Feb!R17+Mar!R17+Abr!R17+May!R17+Jun!R17+Jul!R17+Ago!R17+Sep!R17+Oct!R17+Nov!R17+Dic!R17)))))))))))))</f>
        <v>13</v>
      </c>
      <c r="S17" s="386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p!S17),IF(Config!$C$6=10,SUM(+Ene!S17+Feb!S17+Mar!S17+Abr!S17+May!S17+Jun!S17+Jul!S17+Ago!S17+Sep!S17+Oct!S17),IF(Config!$C$6=11,SUM(+Ene!S17+Feb!S17+Mar!S17+Abr!S17+May!S17+Jun!S17+Jul!S17+Ago!S17+Sep!S17+Oct!S17+Nov!S17),IF(Config!$C$6=12,SUM(+Ene!S17+Feb!S17+Mar!S17+Abr!S17+May!S17+Jun!S17+Jul!S17+Ago!S17+Sep!S17+Oct!S17+Nov!S17+Dic!S17)))))))))))))</f>
        <v>18</v>
      </c>
      <c r="T17" s="386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p!T17),IF(Config!$C$6=10,SUM(+Ene!T17+Feb!T17+Mar!T17+Abr!T17+May!T17+Jun!T17+Jul!T17+Ago!T17+Sep!T17+Oct!T17),IF(Config!$C$6=11,SUM(+Ene!T17+Feb!T17+Mar!T17+Abr!T17+May!T17+Jun!T17+Jul!T17+Ago!T17+Sep!T17+Oct!T17+Nov!T17),IF(Config!$C$6=12,SUM(+Ene!T17+Feb!T17+Mar!T17+Abr!T17+May!T17+Jun!T17+Jul!T17+Ago!T17+Sep!T17+Oct!T17+Nov!T17+Dic!T17)))))))))))))</f>
        <v>47</v>
      </c>
      <c r="U17" s="386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p!U17),IF(Config!$C$6=10,SUM(+Ene!U17+Feb!U17+Mar!U17+Abr!U17+May!U17+Jun!U17+Jul!U17+Ago!U17+Sep!U17+Oct!U17),IF(Config!$C$6=11,SUM(+Ene!U17+Feb!U17+Mar!U17+Abr!U17+May!U17+Jun!U17+Jul!U17+Ago!U17+Sep!U17+Oct!U17+Nov!U17),IF(Config!$C$6=12,SUM(+Ene!U17+Feb!U17+Mar!U17+Abr!U17+May!U17+Jun!U17+Jul!U17+Ago!U17+Sep!U17+Oct!U17+Nov!U17+Dic!U17)))))))))))))</f>
        <v>8</v>
      </c>
      <c r="V17" s="386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p!V17),IF(Config!$C$6=10,SUM(+Ene!V17+Feb!V17+Mar!V17+Abr!V17+May!V17+Jun!V17+Jul!V17+Ago!V17+Sep!V17+Oct!V17),IF(Config!$C$6=11,SUM(+Ene!V17+Feb!V17+Mar!V17+Abr!V17+May!V17+Jun!V17+Jul!V17+Ago!V17+Sep!V17+Oct!V17+Nov!V17),IF(Config!$C$6=12,SUM(+Ene!V17+Feb!V17+Mar!V17+Abr!V17+May!V17+Jun!V17+Jul!V17+Ago!V17+Sep!V17+Oct!V17+Nov!V17+Dic!V17)))))))))))))</f>
        <v>10</v>
      </c>
      <c r="W17" s="386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p!W17),IF(Config!$C$6=10,SUM(+Ene!W17+Feb!W17+Mar!W17+Abr!W17+May!W17+Jun!W17+Jul!W17+Ago!W17+Sep!W17+Oct!W17),IF(Config!$C$6=11,SUM(+Ene!W17+Feb!W17+Mar!W17+Abr!W17+May!W17+Jun!W17+Jul!W17+Ago!W17+Sep!W17+Oct!W17+Nov!W17),IF(Config!$C$6=12,SUM(+Ene!W17+Feb!W17+Mar!W17+Abr!W17+May!W17+Jun!W17+Jul!W17+Ago!W17+Sep!W17+Oct!W17+Nov!W17+Dic!W17)))))))))))))</f>
        <v>23</v>
      </c>
      <c r="X17" s="386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p!X17),IF(Config!$C$6=10,SUM(+Ene!X17+Feb!X17+Mar!X17+Abr!X17+May!X17+Jun!X17+Jul!X17+Ago!X17+Sep!X17+Oct!X17),IF(Config!$C$6=11,SUM(+Ene!X17+Feb!X17+Mar!X17+Abr!X17+May!X17+Jun!X17+Jul!X17+Ago!X17+Sep!X17+Oct!X17+Nov!X17),IF(Config!$C$6=12,SUM(+Ene!X17+Feb!X17+Mar!X17+Abr!X17+May!X17+Jun!X17+Jul!X17+Ago!X17+Sep!X17+Oct!X17+Nov!X17+Dic!X17)))))))))))))</f>
        <v>37</v>
      </c>
      <c r="Y17" s="386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p!Y17),IF(Config!$C$6=10,SUM(+Ene!Y17+Feb!Y17+Mar!Y17+Abr!Y17+May!Y17+Jun!Y17+Jul!Y17+Ago!Y17+Sep!Y17+Oct!Y17),IF(Config!$C$6=11,SUM(+Ene!Y17+Feb!Y17+Mar!Y17+Abr!Y17+May!Y17+Jun!Y17+Jul!Y17+Ago!Y17+Sep!Y17+Oct!Y17+Nov!Y17),IF(Config!$C$6=12,SUM(+Ene!Y17+Feb!Y17+Mar!Y17+Abr!Y17+May!Y17+Jun!Y17+Jul!Y17+Ago!Y17+Sep!Y17+Oct!Y17+Nov!Y17+Dic!Y17)))))))))))))</f>
        <v>228</v>
      </c>
      <c r="Z17" s="386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p!Z17),IF(Config!$C$6=10,SUM(+Ene!Z17+Feb!Z17+Mar!Z17+Abr!Z17+May!Z17+Jun!Z17+Jul!Z17+Ago!Z17+Sep!Z17+Oct!Z17),IF(Config!$C$6=11,SUM(+Ene!Z17+Feb!Z17+Mar!Z17+Abr!Z17+May!Z17+Jun!Z17+Jul!Z17+Ago!Z17+Sep!Z17+Oct!Z17+Nov!Z17),IF(Config!$C$6=12,SUM(+Ene!Z17+Feb!Z17+Mar!Z17+Abr!Z17+May!Z17+Jun!Z17+Jul!Z17+Ago!Z17+Sep!Z17+Oct!Z17+Nov!Z17+Dic!Z17)))))))))))))</f>
        <v>16</v>
      </c>
      <c r="AA17" s="386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p!AA17),IF(Config!$C$6=10,SUM(+Ene!AA17+Feb!AA17+Mar!AA17+Abr!AA17+May!AA17+Jun!AA17+Jul!AA17+Ago!AA17+Sep!AA17+Oct!AA17),IF(Config!$C$6=11,SUM(+Ene!AA17+Feb!AA17+Mar!AA17+Abr!AA17+May!AA17+Jun!AA17+Jul!AA17+Ago!AA17+Sep!AA17+Oct!AA17+Nov!AA17),IF(Config!$C$6=12,SUM(+Ene!AA17+Feb!AA17+Mar!AA17+Abr!AA17+May!AA17+Jun!AA17+Jul!AA17+Ago!AA17+Sep!AA17+Oct!AA17+Nov!AA17+Dic!AA17)))))))))))))</f>
        <v>32</v>
      </c>
      <c r="AB17" s="386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p!AB17),IF(Config!$C$6=10,SUM(+Ene!AB17+Feb!AB17+Mar!AB17+Abr!AB17+May!AB17+Jun!AB17+Jul!AB17+Ago!AB17+Sep!AB17+Oct!AB17),IF(Config!$C$6=11,SUM(+Ene!AB17+Feb!AB17+Mar!AB17+Abr!AB17+May!AB17+Jun!AB17+Jul!AB17+Ago!AB17+Sep!AB17+Oct!AB17+Nov!AB17),IF(Config!$C$6=12,SUM(+Ene!AB17+Feb!AB17+Mar!AB17+Abr!AB17+May!AB17+Jun!AB17+Jul!AB17+Ago!AB17+Sep!AB17+Oct!AB17+Nov!AB17+Dic!AB17)))))))))))))</f>
        <v>16</v>
      </c>
      <c r="AC17" s="386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p!AC17),IF(Config!$C$6=10,SUM(+Ene!AC17+Feb!AC17+Mar!AC17+Abr!AC17+May!AC17+Jun!AC17+Jul!AC17+Ago!AC17+Sep!AC17+Oct!AC17),IF(Config!$C$6=11,SUM(+Ene!AC17+Feb!AC17+Mar!AC17+Abr!AC17+May!AC17+Jun!AC17+Jul!AC17+Ago!AC17+Sep!AC17+Oct!AC17+Nov!AC17),IF(Config!$C$6=12,SUM(+Ene!AC17+Feb!AC17+Mar!AC17+Abr!AC17+May!AC17+Jun!AC17+Jul!AC17+Ago!AC17+Sep!AC17+Oct!AC17+Nov!AC17+Dic!AC17)))))))))))))</f>
        <v>21</v>
      </c>
      <c r="AD17" s="386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p!AD17),IF(Config!$C$6=10,SUM(+Ene!AD17+Feb!AD17+Mar!AD17+Abr!AD17+May!AD17+Jun!AD17+Jul!AD17+Ago!AD17+Sep!AD17+Oct!AD17),IF(Config!$C$6=11,SUM(+Ene!AD17+Feb!AD17+Mar!AD17+Abr!AD17+May!AD17+Jun!AD17+Jul!AD17+Ago!AD17+Sep!AD17+Oct!AD17+Nov!AD17),IF(Config!$C$6=12,SUM(+Ene!AD17+Feb!AD17+Mar!AD17+Abr!AD17+May!AD17+Jun!AD17+Jul!AD17+Ago!AD17+Sep!AD17+Oct!AD17+Nov!AD17+Dic!AD17)))))))))))))</f>
        <v>57</v>
      </c>
      <c r="AE17" s="386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p!AE17),IF(Config!$C$6=10,SUM(+Ene!AE17+Feb!AE17+Mar!AE17+Abr!AE17+May!AE17+Jun!AE17+Jul!AE17+Ago!AE17+Sep!AE17+Oct!AE17),IF(Config!$C$6=11,SUM(+Ene!AE17+Feb!AE17+Mar!AE17+Abr!AE17+May!AE17+Jun!AE17+Jul!AE17+Ago!AE17+Sep!AE17+Oct!AE17+Nov!AE17),IF(Config!$C$6=12,SUM(+Ene!AE17+Feb!AE17+Mar!AE17+Abr!AE17+May!AE17+Jun!AE17+Jul!AE17+Ago!AE17+Sep!AE17+Oct!AE17+Nov!AE17+Dic!AE17)))))))))))))</f>
        <v>18</v>
      </c>
      <c r="AF17" s="386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p!AF17),IF(Config!$C$6=10,SUM(+Ene!AF17+Feb!AF17+Mar!AF17+Abr!AF17+May!AF17+Jun!AF17+Jul!AF17+Ago!AF17+Sep!AF17+Oct!AF17),IF(Config!$C$6=11,SUM(+Ene!AF17+Feb!AF17+Mar!AF17+Abr!AF17+May!AF17+Jun!AF17+Jul!AF17+Ago!AF17+Sep!AF17+Oct!AF17+Nov!AF17),IF(Config!$C$6=12,SUM(+Ene!AF17+Feb!AF17+Mar!AF17+Abr!AF17+May!AF17+Jun!AF17+Jul!AF17+Ago!AF17+Sep!AF17+Oct!AF17+Nov!AF17+Dic!AF17)))))))))))))</f>
        <v>23</v>
      </c>
      <c r="AG17" s="386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p!AG17),IF(Config!$C$6=10,SUM(+Ene!AG17+Feb!AG17+Mar!AG17+Abr!AG17+May!AG17+Jun!AG17+Jul!AG17+Ago!AG17+Sep!AG17+Oct!AG17),IF(Config!$C$6=11,SUM(+Ene!AG17+Feb!AG17+Mar!AG17+Abr!AG17+May!AG17+Jun!AG17+Jul!AG17+Ago!AG17+Sep!AG17+Oct!AG17+Nov!AG17),IF(Config!$C$6=12,SUM(+Ene!AG17+Feb!AG17+Mar!AG17+Abr!AG17+May!AG17+Jun!AG17+Jul!AG17+Ago!AG17+Sep!AG17+Oct!AG17+Nov!AG17+Dic!AG17)))))))))))))</f>
        <v>20</v>
      </c>
      <c r="AH17" s="386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p!AH17),IF(Config!$C$6=10,SUM(+Ene!AH17+Feb!AH17+Mar!AH17+Abr!AH17+May!AH17+Jun!AH17+Jul!AH17+Ago!AH17+Sep!AH17+Oct!AH17),IF(Config!$C$6=11,SUM(+Ene!AH17+Feb!AH17+Mar!AH17+Abr!AH17+May!AH17+Jun!AH17+Jul!AH17+Ago!AH17+Sep!AH17+Oct!AH17+Nov!AH17),IF(Config!$C$6=12,SUM(+Ene!AH17+Feb!AH17+Mar!AH17+Abr!AH17+May!AH17+Jun!AH17+Jul!AH17+Ago!AH17+Sep!AH17+Oct!AH17+Nov!AH17+Dic!AH17)))))))))))))</f>
        <v>17</v>
      </c>
      <c r="AI17" s="386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p!AI17),IF(Config!$C$6=10,SUM(+Ene!AI17+Feb!AI17+Mar!AI17+Abr!AI17+May!AI17+Jun!AI17+Jul!AI17+Ago!AI17+Sep!AI17+Oct!AI17),IF(Config!$C$6=11,SUM(+Ene!AI17+Feb!AI17+Mar!AI17+Abr!AI17+May!AI17+Jun!AI17+Jul!AI17+Ago!AI17+Sep!AI17+Oct!AI17+Nov!AI17),IF(Config!$C$6=12,SUM(+Ene!AI17+Feb!AI17+Mar!AI17+Abr!AI17+May!AI17+Jun!AI17+Jul!AI17+Ago!AI17+Sep!AI17+Oct!AI17+Nov!AI17+Dic!AI17)))))))))))))</f>
        <v>0</v>
      </c>
      <c r="AJ17" s="386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p!AJ17),IF(Config!$C$6=10,SUM(+Ene!AJ17+Feb!AJ17+Mar!AJ17+Abr!AJ17+May!AJ17+Jun!AJ17+Jul!AJ17+Ago!AJ17+Sep!AJ17+Oct!AJ17),IF(Config!$C$6=11,SUM(+Ene!AJ17+Feb!AJ17+Mar!AJ17+Abr!AJ17+May!AJ17+Jun!AJ17+Jul!AJ17+Ago!AJ17+Sep!AJ17+Oct!AJ17+Nov!AJ17),IF(Config!$C$6=12,SUM(+Ene!AJ17+Feb!AJ17+Mar!AJ17+Abr!AJ17+May!AJ17+Jun!AJ17+Jul!AJ17+Ago!AJ17+Sep!AJ17+Oct!AJ17+Nov!AJ17+Dic!AJ17)))))))))))))</f>
        <v>75</v>
      </c>
      <c r="AK17" s="386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p!AK17),IF(Config!$C$6=10,SUM(+Ene!AK17+Feb!AK17+Mar!AK17+Abr!AK17+May!AK17+Jun!AK17+Jul!AK17+Ago!AK17+Sep!AK17+Oct!AK17),IF(Config!$C$6=11,SUM(+Ene!AK17+Feb!AK17+Mar!AK17+Abr!AK17+May!AK17+Jun!AK17+Jul!AK17+Ago!AK17+Sep!AK17+Oct!AK17+Nov!AK17),IF(Config!$C$6=12,SUM(+Ene!AK17+Feb!AK17+Mar!AK17+Abr!AK17+May!AK17+Jun!AK17+Jul!AK17+Ago!AK17+Sep!AK17+Oct!AK17+Nov!AK17+Dic!AK17)))))))))))))</f>
        <v>14</v>
      </c>
      <c r="AL17" s="386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p!AL17),IF(Config!$C$6=10,SUM(+Ene!AL17+Feb!AL17+Mar!AL17+Abr!AL17+May!AL17+Jun!AL17+Jul!AL17+Ago!AL17+Sep!AL17+Oct!AL17),IF(Config!$C$6=11,SUM(+Ene!AL17+Feb!AL17+Mar!AL17+Abr!AL17+May!AL17+Jun!AL17+Jul!AL17+Ago!AL17+Sep!AL17+Oct!AL17+Nov!AL17),IF(Config!$C$6=12,SUM(+Ene!AL17+Feb!AL17+Mar!AL17+Abr!AL17+May!AL17+Jun!AL17+Jul!AL17+Ago!AL17+Sep!AL17+Oct!AL17+Nov!AL17+Dic!AL17)))))))))))))</f>
        <v>8</v>
      </c>
      <c r="AM17" s="386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p!AM17),IF(Config!$C$6=10,SUM(+Ene!AM17+Feb!AM17+Mar!AM17+Abr!AM17+May!AM17+Jun!AM17+Jul!AM17+Ago!AM17+Sep!AM17+Oct!AM17),IF(Config!$C$6=11,SUM(+Ene!AM17+Feb!AM17+Mar!AM17+Abr!AM17+May!AM17+Jun!AM17+Jul!AM17+Ago!AM17+Sep!AM17+Oct!AM17+Nov!AM17),IF(Config!$C$6=12,SUM(+Ene!AM17+Feb!AM17+Mar!AM17+Abr!AM17+May!AM17+Jun!AM17+Jul!AM17+Ago!AM17+Sep!AM17+Oct!AM17+Nov!AM17+Dic!AM17)))))))))))))</f>
        <v>51</v>
      </c>
      <c r="AN17" s="386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p!AN17),IF(Config!$C$6=10,SUM(+Ene!AN17+Feb!AN17+Mar!AN17+Abr!AN17+May!AN17+Jun!AN17+Jul!AN17+Ago!AN17+Sep!AN17+Oct!AN17),IF(Config!$C$6=11,SUM(+Ene!AN17+Feb!AN17+Mar!AN17+Abr!AN17+May!AN17+Jun!AN17+Jul!AN17+Ago!AN17+Sep!AN17+Oct!AN17+Nov!AN17),IF(Config!$C$6=12,SUM(+Ene!AN17+Feb!AN17+Mar!AN17+Abr!AN17+May!AN17+Jun!AN17+Jul!AN17+Ago!AN17+Sep!AN17+Oct!AN17+Nov!AN17+Dic!AN17)))))))))))))</f>
        <v>4</v>
      </c>
      <c r="AO17" s="386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p!AO17),IF(Config!$C$6=10,SUM(+Ene!AO17+Feb!AO17+Mar!AO17+Abr!AO17+May!AO17+Jun!AO17+Jul!AO17+Ago!AO17+Sep!AO17+Oct!AO17),IF(Config!$C$6=11,SUM(+Ene!AO17+Feb!AO17+Mar!AO17+Abr!AO17+May!AO17+Jun!AO17+Jul!AO17+Ago!AO17+Sep!AO17+Oct!AO17+Nov!AO17),IF(Config!$C$6=12,SUM(+Ene!AO17+Feb!AO17+Mar!AO17+Abr!AO17+May!AO17+Jun!AO17+Jul!AO17+Ago!AO17+Sep!AO17+Oct!AO17+Nov!AO17+Dic!AO17)))))))))))))</f>
        <v>12</v>
      </c>
      <c r="AP17" s="386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p!AP17),IF(Config!$C$6=10,SUM(+Ene!AP17+Feb!AP17+Mar!AP17+Abr!AP17+May!AP17+Jun!AP17+Jul!AP17+Ago!AP17+Sep!AP17+Oct!AP17),IF(Config!$C$6=11,SUM(+Ene!AP17+Feb!AP17+Mar!AP17+Abr!AP17+May!AP17+Jun!AP17+Jul!AP17+Ago!AP17+Sep!AP17+Oct!AP17+Nov!AP17),IF(Config!$C$6=12,SUM(+Ene!AP17+Feb!AP17+Mar!AP17+Abr!AP17+May!AP17+Jun!AP17+Jul!AP17+Ago!AP17+Sep!AP17+Oct!AP17+Nov!AP17+Dic!AP17)))))))))))))</f>
        <v>4</v>
      </c>
      <c r="AQ17" s="386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p!AQ17),IF(Config!$C$6=10,SUM(+Ene!AQ17+Feb!AQ17+Mar!AQ17+Abr!AQ17+May!AQ17+Jun!AQ17+Jul!AQ17+Ago!AQ17+Sep!AQ17+Oct!AQ17),IF(Config!$C$6=11,SUM(+Ene!AQ17+Feb!AQ17+Mar!AQ17+Abr!AQ17+May!AQ17+Jun!AQ17+Jul!AQ17+Ago!AQ17+Sep!AQ17+Oct!AQ17+Nov!AQ17),IF(Config!$C$6=12,SUM(+Ene!AQ17+Feb!AQ17+Mar!AQ17+Abr!AQ17+May!AQ17+Jun!AQ17+Jul!AQ17+Ago!AQ17+Sep!AQ17+Oct!AQ17+Nov!AQ17+Dic!AQ17)))))))))))))</f>
        <v>63</v>
      </c>
      <c r="AR17" s="386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p!AR17),IF(Config!$C$6=10,SUM(+Ene!AR17+Feb!AR17+Mar!AR17+Abr!AR17+May!AR17+Jun!AR17+Jul!AR17+Ago!AR17+Sep!AR17+Oct!AR17),IF(Config!$C$6=11,SUM(+Ene!AR17+Feb!AR17+Mar!AR17+Abr!AR17+May!AR17+Jun!AR17+Jul!AR17+Ago!AR17+Sep!AR17+Oct!AR17+Nov!AR17),IF(Config!$C$6=12,SUM(+Ene!AR17+Feb!AR17+Mar!AR17+Abr!AR17+May!AR17+Jun!AR17+Jul!AR17+Ago!AR17+Sep!AR17+Oct!AR17+Nov!AR17+Dic!AR17)))))))))))))</f>
        <v>0</v>
      </c>
      <c r="AS17" s="386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p!AS17),IF(Config!$C$6=10,SUM(+Ene!AS17+Feb!AS17+Mar!AS17+Abr!AS17+May!AS17+Jun!AS17+Jul!AS17+Ago!AS17+Sep!AS17+Oct!AS17),IF(Config!$C$6=11,SUM(+Ene!AS17+Feb!AS17+Mar!AS17+Abr!AS17+May!AS17+Jun!AS17+Jul!AS17+Ago!AS17+Sep!AS17+Oct!AS17+Nov!AS17),IF(Config!$C$6=12,SUM(+Ene!AS17+Feb!AS17+Mar!AS17+Abr!AS17+May!AS17+Jun!AS17+Jul!AS17+Ago!AS17+Sep!AS17+Oct!AS17+Nov!AS17+Dic!AS17)))))))))))))</f>
        <v>8</v>
      </c>
      <c r="AT17" s="386">
        <f>IF(Config!$C$6=1,SUM(+Ene!AT17),IF(Config!$C$6=2,SUM(+Ene!AT17+Feb!AT17),IF(Config!$C$6=3,SUM(+Ene!AT17+Feb!AT17+Mar!AT17),IF(Config!$C$6=4,SUM(+Ene!AT17+Feb!AT17+Mar!AT17+Abr!AT17),IF(Config!$C$6=5,SUM(Ene!AT17+Feb!AT17+Mar!AT17+Abr!AT17+May!AT17),IF(Config!$C$6=6,SUM(+Ene!AT17+Feb!AT17+Mar!AT17+Abr!AT17+May!AT17+Jun!AT17),IF(Config!$C$6=7,SUM(Ene!AT17+Feb!AT17+Mar!AT17+Abr!AT17+May!AT17+Jun!AT17+Jul!AT17),IF(Config!$C$6=8,SUM(+Ene!AT17+Feb!AT17+Mar!AT17+Abr!AT17+May!AT17+Jun!AT17+Jul!AT17+Ago!AT17),IF(Config!$C$6=9,SUM(+Ene!AT17+Feb!AT17+Mar!AT17+Abr!AT17+May!AT17+Jun!AT17+Jul!AT17+Ago!AT17+Sep!AT17),IF(Config!$C$6=10,SUM(+Ene!AT17+Feb!AT17+Mar!AT17+Abr!AT17+May!AT17+Jun!AT17+Jul!AT17+Ago!AT17+Sep!AT17+Oct!AT17),IF(Config!$C$6=11,SUM(+Ene!AT17+Feb!AT17+Mar!AT17+Abr!AT17+May!AT17+Jun!AT17+Jul!AT17+Ago!AT17+Sep!AT17+Oct!AT17+Nov!AT17),IF(Config!$C$6=12,SUM(+Ene!AT17+Feb!AT17+Mar!AT17+Abr!AT17+May!AT17+Jun!AT17+Jul!AT17+Ago!AT17+Sep!AT17+Oct!AT17+Nov!AT17+Dic!AT17)))))))))))))</f>
        <v>11</v>
      </c>
      <c r="AV17" s="356">
        <f t="shared" si="7"/>
        <v>1</v>
      </c>
      <c r="AW17" s="356">
        <f t="shared" si="8"/>
        <v>689</v>
      </c>
      <c r="AX17" s="356">
        <f t="shared" si="9"/>
        <v>60</v>
      </c>
      <c r="AY17" s="356">
        <f t="shared" si="10"/>
        <v>88</v>
      </c>
      <c r="AZ17" s="356">
        <f t="shared" si="11"/>
        <v>350</v>
      </c>
      <c r="BA17" s="356">
        <f t="shared" si="12"/>
        <v>135</v>
      </c>
      <c r="BB17" s="356">
        <f t="shared" si="13"/>
        <v>97</v>
      </c>
      <c r="BC17" s="356">
        <f t="shared" si="14"/>
        <v>71</v>
      </c>
      <c r="BD17" s="356">
        <f t="shared" si="15"/>
        <v>82</v>
      </c>
      <c r="BE17" s="45">
        <f t="shared" si="16"/>
        <v>1573</v>
      </c>
    </row>
    <row r="18" spans="1:57" x14ac:dyDescent="0.25">
      <c r="A18" s="339">
        <f>METAS!A18</f>
        <v>15</v>
      </c>
      <c r="B18" s="353" t="str">
        <f>METAS!B18</f>
        <v>PORCENTAJE DE NIÑOS &lt; 1 AÑO  PROTEGIDOS CON VACUNA CONTRA EL ROTAVIRUS</v>
      </c>
      <c r="C18" s="382" t="str">
        <f>METAS!D18</f>
        <v>INMUNIZACIONES</v>
      </c>
      <c r="D18" s="386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p!D18),IF(Config!$C$6=10,SUM(+Ene!D18+Feb!D18+Mar!D18+Abr!D18+May!D18+Jun!D18+Jul!D18+Ago!D18+Sep!D18+Oct!D18),IF(Config!$C$6=11,SUM(+Ene!D18+Feb!D18+Mar!D18+Abr!D18+May!D18+Jun!D18+Jul!D18+Ago!D18+Sep!D18+Oct!D18+Nov!D18),IF(Config!$C$6=12,SUM(+Ene!D18+Feb!D18+Mar!D18+Abr!D18+May!D18+Jun!D18+Jul!D18+Ago!D18+Sep!D18+Oct!D18+Nov!D18+Dic!D18)))))))))))))</f>
        <v>2</v>
      </c>
      <c r="E18" s="386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p!E18),IF(Config!$C$6=10,SUM(+Ene!E18+Feb!E18+Mar!E18+Abr!E18+May!E18+Jun!E18+Jul!E18+Ago!E18+Sep!E18+Oct!E18),IF(Config!$C$6=11,SUM(+Ene!E18+Feb!E18+Mar!E18+Abr!E18+May!E18+Jun!E18+Jul!E18+Ago!E18+Sep!E18+Oct!E18+Nov!E18),IF(Config!$C$6=12,SUM(+Ene!E18+Feb!E18+Mar!E18+Abr!E18+May!E18+Jun!E18+Jul!E18+Ago!E18+Sep!E18+Oct!E18+Nov!E18+Dic!E18)))))))))))))</f>
        <v>0</v>
      </c>
      <c r="F18" s="386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p!F18),IF(Config!$C$6=10,SUM(+Ene!F18+Feb!F18+Mar!F18+Abr!F18+May!F18+Jun!F18+Jul!F18+Ago!F18+Sep!F18+Oct!F18),IF(Config!$C$6=11,SUM(+Ene!F18+Feb!F18+Mar!F18+Abr!F18+May!F18+Jun!F18+Jul!F18+Ago!F18+Sep!F18+Oct!F18+Nov!F18),IF(Config!$C$6=12,SUM(+Ene!F18+Feb!F18+Mar!F18+Abr!F18+May!F18+Jun!F18+Jul!F18+Ago!F18+Sep!F18+Oct!F18+Nov!F18+Dic!F18)))))))))))))</f>
        <v>0</v>
      </c>
      <c r="G18" s="386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p!G18),IF(Config!$C$6=10,SUM(+Ene!G18+Feb!G18+Mar!G18+Abr!G18+May!G18+Jun!G18+Jul!G18+Ago!G18+Sep!G18+Oct!G18),IF(Config!$C$6=11,SUM(+Ene!G18+Feb!G18+Mar!G18+Abr!G18+May!G18+Jun!G18+Jul!G18+Ago!G18+Sep!G18+Oct!G18+Nov!G18),IF(Config!$C$6=12,SUM(+Ene!G18+Feb!G18+Mar!G18+Abr!G18+May!G18+Jun!G18+Jul!G18+Ago!G18+Sep!G18+Oct!G18+Nov!G18+Dic!G18)))))))))))))</f>
        <v>386</v>
      </c>
      <c r="H18" s="386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p!H18),IF(Config!$C$6=10,SUM(+Ene!H18+Feb!H18+Mar!H18+Abr!H18+May!H18+Jun!H18+Jul!H18+Ago!H18+Sep!H18+Oct!H18),IF(Config!$C$6=11,SUM(+Ene!H18+Feb!H18+Mar!H18+Abr!H18+May!H18+Jun!H18+Jul!H18+Ago!H18+Sep!H18+Oct!H18+Nov!H18),IF(Config!$C$6=12,SUM(+Ene!H18+Feb!H18+Mar!H18+Abr!H18+May!H18+Jun!H18+Jul!H18+Ago!H18+Sep!H18+Oct!H18+Nov!H18+Dic!H18)))))))))))))</f>
        <v>15</v>
      </c>
      <c r="I18" s="386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p!I18),IF(Config!$C$6=10,SUM(+Ene!I18+Feb!I18+Mar!I18+Abr!I18+May!I18+Jun!I18+Jul!I18+Ago!I18+Sep!I18+Oct!I18),IF(Config!$C$6=11,SUM(+Ene!I18+Feb!I18+Mar!I18+Abr!I18+May!I18+Jun!I18+Jul!I18+Ago!I18+Sep!I18+Oct!I18+Nov!I18),IF(Config!$C$6=12,SUM(+Ene!I18+Feb!I18+Mar!I18+Abr!I18+May!I18+Jun!I18+Jul!I18+Ago!I18+Sep!I18+Oct!I18+Nov!I18+Dic!I18)))))))))))))</f>
        <v>13</v>
      </c>
      <c r="J18" s="386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p!J18),IF(Config!$C$6=10,SUM(+Ene!J18+Feb!J18+Mar!J18+Abr!J18+May!J18+Jun!J18+Jul!J18+Ago!J18+Sep!J18+Oct!J18),IF(Config!$C$6=11,SUM(+Ene!J18+Feb!J18+Mar!J18+Abr!J18+May!J18+Jun!J18+Jul!J18+Ago!J18+Sep!J18+Oct!J18+Nov!J18),IF(Config!$C$6=12,SUM(+Ene!J18+Feb!J18+Mar!J18+Abr!J18+May!J18+Jun!J18+Jul!J18+Ago!J18+Sep!J18+Oct!J18+Nov!J18+Dic!J18)))))))))))))</f>
        <v>16</v>
      </c>
      <c r="K18" s="386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p!K18),IF(Config!$C$6=10,SUM(+Ene!K18+Feb!K18+Mar!K18+Abr!K18+May!K18+Jun!K18+Jul!K18+Ago!K18+Sep!K18+Oct!K18),IF(Config!$C$6=11,SUM(+Ene!K18+Feb!K18+Mar!K18+Abr!K18+May!K18+Jun!K18+Jul!K18+Ago!K18+Sep!K18+Oct!K18+Nov!K18),IF(Config!$C$6=12,SUM(+Ene!K18+Feb!K18+Mar!K18+Abr!K18+May!K18+Jun!K18+Jul!K18+Ago!K18+Sep!K18+Oct!K18+Nov!K18+Dic!K18)))))))))))))</f>
        <v>53</v>
      </c>
      <c r="L18" s="386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p!L18),IF(Config!$C$6=10,SUM(+Ene!L18+Feb!L18+Mar!L18+Abr!L18+May!L18+Jun!L18+Jul!L18+Ago!L18+Sep!L18+Oct!L18),IF(Config!$C$6=11,SUM(+Ene!L18+Feb!L18+Mar!L18+Abr!L18+May!L18+Jun!L18+Jul!L18+Ago!L18+Sep!L18+Oct!L18+Nov!L18),IF(Config!$C$6=12,SUM(+Ene!L18+Feb!L18+Mar!L18+Abr!L18+May!L18+Jun!L18+Jul!L18+Ago!L18+Sep!L18+Oct!L18+Nov!L18+Dic!L18)))))))))))))</f>
        <v>3</v>
      </c>
      <c r="M18" s="386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p!M18),IF(Config!$C$6=10,SUM(+Ene!M18+Feb!M18+Mar!M18+Abr!M18+May!M18+Jun!M18+Jul!M18+Ago!M18+Sep!M18+Oct!M18),IF(Config!$C$6=11,SUM(+Ene!M18+Feb!M18+Mar!M18+Abr!M18+May!M18+Jun!M18+Jul!M18+Ago!M18+Sep!M18+Oct!M18+Nov!M18),IF(Config!$C$6=12,SUM(+Ene!M18+Feb!M18+Mar!M18+Abr!M18+May!M18+Jun!M18+Jul!M18+Ago!M18+Sep!M18+Oct!M18+Nov!M18+Dic!M18)))))))))))))</f>
        <v>25</v>
      </c>
      <c r="N18" s="386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p!N18),IF(Config!$C$6=10,SUM(+Ene!N18+Feb!N18+Mar!N18+Abr!N18+May!N18+Jun!N18+Jul!N18+Ago!N18+Sep!N18+Oct!N18),IF(Config!$C$6=11,SUM(+Ene!N18+Feb!N18+Mar!N18+Abr!N18+May!N18+Jun!N18+Jul!N18+Ago!N18+Sep!N18+Oct!N18+Nov!N18),IF(Config!$C$6=12,SUM(+Ene!N18+Feb!N18+Mar!N18+Abr!N18+May!N18+Jun!N18+Jul!N18+Ago!N18+Sep!N18+Oct!N18+Nov!N18+Dic!N18)))))))))))))</f>
        <v>14</v>
      </c>
      <c r="O18" s="386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p!O18),IF(Config!$C$6=10,SUM(+Ene!O18+Feb!O18+Mar!O18+Abr!O18+May!O18+Jun!O18+Jul!O18+Ago!O18+Sep!O18+Oct!O18),IF(Config!$C$6=11,SUM(+Ene!O18+Feb!O18+Mar!O18+Abr!O18+May!O18+Jun!O18+Jul!O18+Ago!O18+Sep!O18+Oct!O18+Nov!O18),IF(Config!$C$6=12,SUM(+Ene!O18+Feb!O18+Mar!O18+Abr!O18+May!O18+Jun!O18+Jul!O18+Ago!O18+Sep!O18+Oct!O18+Nov!O18+Dic!O18)))))))))))))</f>
        <v>22</v>
      </c>
      <c r="P18" s="386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p!P18),IF(Config!$C$6=10,SUM(+Ene!P18+Feb!P18+Mar!P18+Abr!P18+May!P18+Jun!P18+Jul!P18+Ago!P18+Sep!P18+Oct!P18),IF(Config!$C$6=11,SUM(+Ene!P18+Feb!P18+Mar!P18+Abr!P18+May!P18+Jun!P18+Jul!P18+Ago!P18+Sep!P18+Oct!P18+Nov!P18),IF(Config!$C$6=12,SUM(+Ene!P18+Feb!P18+Mar!P18+Abr!P18+May!P18+Jun!P18+Jul!P18+Ago!P18+Sep!P18+Oct!P18+Nov!P18+Dic!P18)))))))))))))</f>
        <v>199</v>
      </c>
      <c r="Q18" s="386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p!Q18),IF(Config!$C$6=10,SUM(+Ene!Q18+Feb!Q18+Mar!Q18+Abr!Q18+May!Q18+Jun!Q18+Jul!Q18+Ago!Q18+Sep!Q18+Oct!Q18),IF(Config!$C$6=11,SUM(+Ene!Q18+Feb!Q18+Mar!Q18+Abr!Q18+May!Q18+Jun!Q18+Jul!Q18+Ago!Q18+Sep!Q18+Oct!Q18+Nov!Q18),IF(Config!$C$6=12,SUM(+Ene!Q18+Feb!Q18+Mar!Q18+Abr!Q18+May!Q18+Jun!Q18+Jul!Q18+Ago!Q18+Sep!Q18+Oct!Q18+Nov!Q18+Dic!Q18)))))))))))))</f>
        <v>24</v>
      </c>
      <c r="R18" s="386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p!R18),IF(Config!$C$6=10,SUM(+Ene!R18+Feb!R18+Mar!R18+Abr!R18+May!R18+Jun!R18+Jul!R18+Ago!R18+Sep!R18+Oct!R18),IF(Config!$C$6=11,SUM(+Ene!R18+Feb!R18+Mar!R18+Abr!R18+May!R18+Jun!R18+Jul!R18+Ago!R18+Sep!R18+Oct!R18+Nov!R18),IF(Config!$C$6=12,SUM(+Ene!R18+Feb!R18+Mar!R18+Abr!R18+May!R18+Jun!R18+Jul!R18+Ago!R18+Sep!R18+Oct!R18+Nov!R18+Dic!R18)))))))))))))</f>
        <v>11</v>
      </c>
      <c r="S18" s="386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p!S18),IF(Config!$C$6=10,SUM(+Ene!S18+Feb!S18+Mar!S18+Abr!S18+May!S18+Jun!S18+Jul!S18+Ago!S18+Sep!S18+Oct!S18),IF(Config!$C$6=11,SUM(+Ene!S18+Feb!S18+Mar!S18+Abr!S18+May!S18+Jun!S18+Jul!S18+Ago!S18+Sep!S18+Oct!S18+Nov!S18),IF(Config!$C$6=12,SUM(+Ene!S18+Feb!S18+Mar!S18+Abr!S18+May!S18+Jun!S18+Jul!S18+Ago!S18+Sep!S18+Oct!S18+Nov!S18+Dic!S18)))))))))))))</f>
        <v>25</v>
      </c>
      <c r="T18" s="386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p!T18),IF(Config!$C$6=10,SUM(+Ene!T18+Feb!T18+Mar!T18+Abr!T18+May!T18+Jun!T18+Jul!T18+Ago!T18+Sep!T18+Oct!T18),IF(Config!$C$6=11,SUM(+Ene!T18+Feb!T18+Mar!T18+Abr!T18+May!T18+Jun!T18+Jul!T18+Ago!T18+Sep!T18+Oct!T18+Nov!T18),IF(Config!$C$6=12,SUM(+Ene!T18+Feb!T18+Mar!T18+Abr!T18+May!T18+Jun!T18+Jul!T18+Ago!T18+Sep!T18+Oct!T18+Nov!T18+Dic!T18)))))))))))))</f>
        <v>42</v>
      </c>
      <c r="U18" s="386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p!U18),IF(Config!$C$6=10,SUM(+Ene!U18+Feb!U18+Mar!U18+Abr!U18+May!U18+Jun!U18+Jul!U18+Ago!U18+Sep!U18+Oct!U18),IF(Config!$C$6=11,SUM(+Ene!U18+Feb!U18+Mar!U18+Abr!U18+May!U18+Jun!U18+Jul!U18+Ago!U18+Sep!U18+Oct!U18+Nov!U18),IF(Config!$C$6=12,SUM(+Ene!U18+Feb!U18+Mar!U18+Abr!U18+May!U18+Jun!U18+Jul!U18+Ago!U18+Sep!U18+Oct!U18+Nov!U18+Dic!U18)))))))))))))</f>
        <v>11</v>
      </c>
      <c r="V18" s="386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p!V18),IF(Config!$C$6=10,SUM(+Ene!V18+Feb!V18+Mar!V18+Abr!V18+May!V18+Jun!V18+Jul!V18+Ago!V18+Sep!V18+Oct!V18),IF(Config!$C$6=11,SUM(+Ene!V18+Feb!V18+Mar!V18+Abr!V18+May!V18+Jun!V18+Jul!V18+Ago!V18+Sep!V18+Oct!V18+Nov!V18),IF(Config!$C$6=12,SUM(+Ene!V18+Feb!V18+Mar!V18+Abr!V18+May!V18+Jun!V18+Jul!V18+Ago!V18+Sep!V18+Oct!V18+Nov!V18+Dic!V18)))))))))))))</f>
        <v>15</v>
      </c>
      <c r="W18" s="386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p!W18),IF(Config!$C$6=10,SUM(+Ene!W18+Feb!W18+Mar!W18+Abr!W18+May!W18+Jun!W18+Jul!W18+Ago!W18+Sep!W18+Oct!W18),IF(Config!$C$6=11,SUM(+Ene!W18+Feb!W18+Mar!W18+Abr!W18+May!W18+Jun!W18+Jul!W18+Ago!W18+Sep!W18+Oct!W18+Nov!W18),IF(Config!$C$6=12,SUM(+Ene!W18+Feb!W18+Mar!W18+Abr!W18+May!W18+Jun!W18+Jul!W18+Ago!W18+Sep!W18+Oct!W18+Nov!W18+Dic!W18)))))))))))))</f>
        <v>29</v>
      </c>
      <c r="X18" s="386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p!X18),IF(Config!$C$6=10,SUM(+Ene!X18+Feb!X18+Mar!X18+Abr!X18+May!X18+Jun!X18+Jul!X18+Ago!X18+Sep!X18+Oct!X18),IF(Config!$C$6=11,SUM(+Ene!X18+Feb!X18+Mar!X18+Abr!X18+May!X18+Jun!X18+Jul!X18+Ago!X18+Sep!X18+Oct!X18+Nov!X18),IF(Config!$C$6=12,SUM(+Ene!X18+Feb!X18+Mar!X18+Abr!X18+May!X18+Jun!X18+Jul!X18+Ago!X18+Sep!X18+Oct!X18+Nov!X18+Dic!X18)))))))))))))</f>
        <v>39</v>
      </c>
      <c r="Y18" s="386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p!Y18),IF(Config!$C$6=10,SUM(+Ene!Y18+Feb!Y18+Mar!Y18+Abr!Y18+May!Y18+Jun!Y18+Jul!Y18+Ago!Y18+Sep!Y18+Oct!Y18),IF(Config!$C$6=11,SUM(+Ene!Y18+Feb!Y18+Mar!Y18+Abr!Y18+May!Y18+Jun!Y18+Jul!Y18+Ago!Y18+Sep!Y18+Oct!Y18+Nov!Y18),IF(Config!$C$6=12,SUM(+Ene!Y18+Feb!Y18+Mar!Y18+Abr!Y18+May!Y18+Jun!Y18+Jul!Y18+Ago!Y18+Sep!Y18+Oct!Y18+Nov!Y18+Dic!Y18)))))))))))))</f>
        <v>239</v>
      </c>
      <c r="Z18" s="386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p!Z18),IF(Config!$C$6=10,SUM(+Ene!Z18+Feb!Z18+Mar!Z18+Abr!Z18+May!Z18+Jun!Z18+Jul!Z18+Ago!Z18+Sep!Z18+Oct!Z18),IF(Config!$C$6=11,SUM(+Ene!Z18+Feb!Z18+Mar!Z18+Abr!Z18+May!Z18+Jun!Z18+Jul!Z18+Ago!Z18+Sep!Z18+Oct!Z18+Nov!Z18),IF(Config!$C$6=12,SUM(+Ene!Z18+Feb!Z18+Mar!Z18+Abr!Z18+May!Z18+Jun!Z18+Jul!Z18+Ago!Z18+Sep!Z18+Oct!Z18+Nov!Z18+Dic!Z18)))))))))))))</f>
        <v>19</v>
      </c>
      <c r="AA18" s="386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p!AA18),IF(Config!$C$6=10,SUM(+Ene!AA18+Feb!AA18+Mar!AA18+Abr!AA18+May!AA18+Jun!AA18+Jul!AA18+Ago!AA18+Sep!AA18+Oct!AA18),IF(Config!$C$6=11,SUM(+Ene!AA18+Feb!AA18+Mar!AA18+Abr!AA18+May!AA18+Jun!AA18+Jul!AA18+Ago!AA18+Sep!AA18+Oct!AA18+Nov!AA18),IF(Config!$C$6=12,SUM(+Ene!AA18+Feb!AA18+Mar!AA18+Abr!AA18+May!AA18+Jun!AA18+Jul!AA18+Ago!AA18+Sep!AA18+Oct!AA18+Nov!AA18+Dic!AA18)))))))))))))</f>
        <v>36</v>
      </c>
      <c r="AB18" s="386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p!AB18),IF(Config!$C$6=10,SUM(+Ene!AB18+Feb!AB18+Mar!AB18+Abr!AB18+May!AB18+Jun!AB18+Jul!AB18+Ago!AB18+Sep!AB18+Oct!AB18),IF(Config!$C$6=11,SUM(+Ene!AB18+Feb!AB18+Mar!AB18+Abr!AB18+May!AB18+Jun!AB18+Jul!AB18+Ago!AB18+Sep!AB18+Oct!AB18+Nov!AB18),IF(Config!$C$6=12,SUM(+Ene!AB18+Feb!AB18+Mar!AB18+Abr!AB18+May!AB18+Jun!AB18+Jul!AB18+Ago!AB18+Sep!AB18+Oct!AB18+Nov!AB18+Dic!AB18)))))))))))))</f>
        <v>16</v>
      </c>
      <c r="AC18" s="386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p!AC18),IF(Config!$C$6=10,SUM(+Ene!AC18+Feb!AC18+Mar!AC18+Abr!AC18+May!AC18+Jun!AC18+Jul!AC18+Ago!AC18+Sep!AC18+Oct!AC18),IF(Config!$C$6=11,SUM(+Ene!AC18+Feb!AC18+Mar!AC18+Abr!AC18+May!AC18+Jun!AC18+Jul!AC18+Ago!AC18+Sep!AC18+Oct!AC18+Nov!AC18),IF(Config!$C$6=12,SUM(+Ene!AC18+Feb!AC18+Mar!AC18+Abr!AC18+May!AC18+Jun!AC18+Jul!AC18+Ago!AC18+Sep!AC18+Oct!AC18+Nov!AC18+Dic!AC18)))))))))))))</f>
        <v>24</v>
      </c>
      <c r="AD18" s="386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p!AD18),IF(Config!$C$6=10,SUM(+Ene!AD18+Feb!AD18+Mar!AD18+Abr!AD18+May!AD18+Jun!AD18+Jul!AD18+Ago!AD18+Sep!AD18+Oct!AD18),IF(Config!$C$6=11,SUM(+Ene!AD18+Feb!AD18+Mar!AD18+Abr!AD18+May!AD18+Jun!AD18+Jul!AD18+Ago!AD18+Sep!AD18+Oct!AD18+Nov!AD18),IF(Config!$C$6=12,SUM(+Ene!AD18+Feb!AD18+Mar!AD18+Abr!AD18+May!AD18+Jun!AD18+Jul!AD18+Ago!AD18+Sep!AD18+Oct!AD18+Nov!AD18+Dic!AD18)))))))))))))</f>
        <v>64</v>
      </c>
      <c r="AE18" s="386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p!AE18),IF(Config!$C$6=10,SUM(+Ene!AE18+Feb!AE18+Mar!AE18+Abr!AE18+May!AE18+Jun!AE18+Jul!AE18+Ago!AE18+Sep!AE18+Oct!AE18),IF(Config!$C$6=11,SUM(+Ene!AE18+Feb!AE18+Mar!AE18+Abr!AE18+May!AE18+Jun!AE18+Jul!AE18+Ago!AE18+Sep!AE18+Oct!AE18+Nov!AE18),IF(Config!$C$6=12,SUM(+Ene!AE18+Feb!AE18+Mar!AE18+Abr!AE18+May!AE18+Jun!AE18+Jul!AE18+Ago!AE18+Sep!AE18+Oct!AE18+Nov!AE18+Dic!AE18)))))))))))))</f>
        <v>18</v>
      </c>
      <c r="AF18" s="386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p!AF18),IF(Config!$C$6=10,SUM(+Ene!AF18+Feb!AF18+Mar!AF18+Abr!AF18+May!AF18+Jun!AF18+Jul!AF18+Ago!AF18+Sep!AF18+Oct!AF18),IF(Config!$C$6=11,SUM(+Ene!AF18+Feb!AF18+Mar!AF18+Abr!AF18+May!AF18+Jun!AF18+Jul!AF18+Ago!AF18+Sep!AF18+Oct!AF18+Nov!AF18),IF(Config!$C$6=12,SUM(+Ene!AF18+Feb!AF18+Mar!AF18+Abr!AF18+May!AF18+Jun!AF18+Jul!AF18+Ago!AF18+Sep!AF18+Oct!AF18+Nov!AF18+Dic!AF18)))))))))))))</f>
        <v>24</v>
      </c>
      <c r="AG18" s="386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p!AG18),IF(Config!$C$6=10,SUM(+Ene!AG18+Feb!AG18+Mar!AG18+Abr!AG18+May!AG18+Jun!AG18+Jul!AG18+Ago!AG18+Sep!AG18+Oct!AG18),IF(Config!$C$6=11,SUM(+Ene!AG18+Feb!AG18+Mar!AG18+Abr!AG18+May!AG18+Jun!AG18+Jul!AG18+Ago!AG18+Sep!AG18+Oct!AG18+Nov!AG18),IF(Config!$C$6=12,SUM(+Ene!AG18+Feb!AG18+Mar!AG18+Abr!AG18+May!AG18+Jun!AG18+Jul!AG18+Ago!AG18+Sep!AG18+Oct!AG18+Nov!AG18+Dic!AG18)))))))))))))</f>
        <v>15</v>
      </c>
      <c r="AH18" s="386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p!AH18),IF(Config!$C$6=10,SUM(+Ene!AH18+Feb!AH18+Mar!AH18+Abr!AH18+May!AH18+Jun!AH18+Jul!AH18+Ago!AH18+Sep!AH18+Oct!AH18),IF(Config!$C$6=11,SUM(+Ene!AH18+Feb!AH18+Mar!AH18+Abr!AH18+May!AH18+Jun!AH18+Jul!AH18+Ago!AH18+Sep!AH18+Oct!AH18+Nov!AH18),IF(Config!$C$6=12,SUM(+Ene!AH18+Feb!AH18+Mar!AH18+Abr!AH18+May!AH18+Jun!AH18+Jul!AH18+Ago!AH18+Sep!AH18+Oct!AH18+Nov!AH18+Dic!AH18)))))))))))))</f>
        <v>16</v>
      </c>
      <c r="AI18" s="386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p!AI18),IF(Config!$C$6=10,SUM(+Ene!AI18+Feb!AI18+Mar!AI18+Abr!AI18+May!AI18+Jun!AI18+Jul!AI18+Ago!AI18+Sep!AI18+Oct!AI18),IF(Config!$C$6=11,SUM(+Ene!AI18+Feb!AI18+Mar!AI18+Abr!AI18+May!AI18+Jun!AI18+Jul!AI18+Ago!AI18+Sep!AI18+Oct!AI18+Nov!AI18),IF(Config!$C$6=12,SUM(+Ene!AI18+Feb!AI18+Mar!AI18+Abr!AI18+May!AI18+Jun!AI18+Jul!AI18+Ago!AI18+Sep!AI18+Oct!AI18+Nov!AI18+Dic!AI18)))))))))))))</f>
        <v>1</v>
      </c>
      <c r="AJ18" s="386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p!AJ18),IF(Config!$C$6=10,SUM(+Ene!AJ18+Feb!AJ18+Mar!AJ18+Abr!AJ18+May!AJ18+Jun!AJ18+Jul!AJ18+Ago!AJ18+Sep!AJ18+Oct!AJ18),IF(Config!$C$6=11,SUM(+Ene!AJ18+Feb!AJ18+Mar!AJ18+Abr!AJ18+May!AJ18+Jun!AJ18+Jul!AJ18+Ago!AJ18+Sep!AJ18+Oct!AJ18+Nov!AJ18),IF(Config!$C$6=12,SUM(+Ene!AJ18+Feb!AJ18+Mar!AJ18+Abr!AJ18+May!AJ18+Jun!AJ18+Jul!AJ18+Ago!AJ18+Sep!AJ18+Oct!AJ18+Nov!AJ18+Dic!AJ18)))))))))))))</f>
        <v>83</v>
      </c>
      <c r="AK18" s="386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p!AK18),IF(Config!$C$6=10,SUM(+Ene!AK18+Feb!AK18+Mar!AK18+Abr!AK18+May!AK18+Jun!AK18+Jul!AK18+Ago!AK18+Sep!AK18+Oct!AK18),IF(Config!$C$6=11,SUM(+Ene!AK18+Feb!AK18+Mar!AK18+Abr!AK18+May!AK18+Jun!AK18+Jul!AK18+Ago!AK18+Sep!AK18+Oct!AK18+Nov!AK18),IF(Config!$C$6=12,SUM(+Ene!AK18+Feb!AK18+Mar!AK18+Abr!AK18+May!AK18+Jun!AK18+Jul!AK18+Ago!AK18+Sep!AK18+Oct!AK18+Nov!AK18+Dic!AK18)))))))))))))</f>
        <v>19</v>
      </c>
      <c r="AL18" s="386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p!AL18),IF(Config!$C$6=10,SUM(+Ene!AL18+Feb!AL18+Mar!AL18+Abr!AL18+May!AL18+Jun!AL18+Jul!AL18+Ago!AL18+Sep!AL18+Oct!AL18),IF(Config!$C$6=11,SUM(+Ene!AL18+Feb!AL18+Mar!AL18+Abr!AL18+May!AL18+Jun!AL18+Jul!AL18+Ago!AL18+Sep!AL18+Oct!AL18+Nov!AL18),IF(Config!$C$6=12,SUM(+Ene!AL18+Feb!AL18+Mar!AL18+Abr!AL18+May!AL18+Jun!AL18+Jul!AL18+Ago!AL18+Sep!AL18+Oct!AL18+Nov!AL18+Dic!AL18)))))))))))))</f>
        <v>10</v>
      </c>
      <c r="AM18" s="386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p!AM18),IF(Config!$C$6=10,SUM(+Ene!AM18+Feb!AM18+Mar!AM18+Abr!AM18+May!AM18+Jun!AM18+Jul!AM18+Ago!AM18+Sep!AM18+Oct!AM18),IF(Config!$C$6=11,SUM(+Ene!AM18+Feb!AM18+Mar!AM18+Abr!AM18+May!AM18+Jun!AM18+Jul!AM18+Ago!AM18+Sep!AM18+Oct!AM18+Nov!AM18),IF(Config!$C$6=12,SUM(+Ene!AM18+Feb!AM18+Mar!AM18+Abr!AM18+May!AM18+Jun!AM18+Jul!AM18+Ago!AM18+Sep!AM18+Oct!AM18+Nov!AM18+Dic!AM18)))))))))))))</f>
        <v>51</v>
      </c>
      <c r="AN18" s="386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p!AN18),IF(Config!$C$6=10,SUM(+Ene!AN18+Feb!AN18+Mar!AN18+Abr!AN18+May!AN18+Jun!AN18+Jul!AN18+Ago!AN18+Sep!AN18+Oct!AN18),IF(Config!$C$6=11,SUM(+Ene!AN18+Feb!AN18+Mar!AN18+Abr!AN18+May!AN18+Jun!AN18+Jul!AN18+Ago!AN18+Sep!AN18+Oct!AN18+Nov!AN18),IF(Config!$C$6=12,SUM(+Ene!AN18+Feb!AN18+Mar!AN18+Abr!AN18+May!AN18+Jun!AN18+Jul!AN18+Ago!AN18+Sep!AN18+Oct!AN18+Nov!AN18+Dic!AN18)))))))))))))</f>
        <v>4</v>
      </c>
      <c r="AO18" s="386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p!AO18),IF(Config!$C$6=10,SUM(+Ene!AO18+Feb!AO18+Mar!AO18+Abr!AO18+May!AO18+Jun!AO18+Jul!AO18+Ago!AO18+Sep!AO18+Oct!AO18),IF(Config!$C$6=11,SUM(+Ene!AO18+Feb!AO18+Mar!AO18+Abr!AO18+May!AO18+Jun!AO18+Jul!AO18+Ago!AO18+Sep!AO18+Oct!AO18+Nov!AO18),IF(Config!$C$6=12,SUM(+Ene!AO18+Feb!AO18+Mar!AO18+Abr!AO18+May!AO18+Jun!AO18+Jul!AO18+Ago!AO18+Sep!AO18+Oct!AO18+Nov!AO18+Dic!AO18)))))))))))))</f>
        <v>11</v>
      </c>
      <c r="AP18" s="386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p!AP18),IF(Config!$C$6=10,SUM(+Ene!AP18+Feb!AP18+Mar!AP18+Abr!AP18+May!AP18+Jun!AP18+Jul!AP18+Ago!AP18+Sep!AP18+Oct!AP18),IF(Config!$C$6=11,SUM(+Ene!AP18+Feb!AP18+Mar!AP18+Abr!AP18+May!AP18+Jun!AP18+Jul!AP18+Ago!AP18+Sep!AP18+Oct!AP18+Nov!AP18),IF(Config!$C$6=12,SUM(+Ene!AP18+Feb!AP18+Mar!AP18+Abr!AP18+May!AP18+Jun!AP18+Jul!AP18+Ago!AP18+Sep!AP18+Oct!AP18+Nov!AP18+Dic!AP18)))))))))))))</f>
        <v>3</v>
      </c>
      <c r="AQ18" s="386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p!AQ18),IF(Config!$C$6=10,SUM(+Ene!AQ18+Feb!AQ18+Mar!AQ18+Abr!AQ18+May!AQ18+Jun!AQ18+Jul!AQ18+Ago!AQ18+Sep!AQ18+Oct!AQ18),IF(Config!$C$6=11,SUM(+Ene!AQ18+Feb!AQ18+Mar!AQ18+Abr!AQ18+May!AQ18+Jun!AQ18+Jul!AQ18+Ago!AQ18+Sep!AQ18+Oct!AQ18+Nov!AQ18),IF(Config!$C$6=12,SUM(+Ene!AQ18+Feb!AQ18+Mar!AQ18+Abr!AQ18+May!AQ18+Jun!AQ18+Jul!AQ18+Ago!AQ18+Sep!AQ18+Oct!AQ18+Nov!AQ18+Dic!AQ18)))))))))))))</f>
        <v>85</v>
      </c>
      <c r="AR18" s="386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p!AR18),IF(Config!$C$6=10,SUM(+Ene!AR18+Feb!AR18+Mar!AR18+Abr!AR18+May!AR18+Jun!AR18+Jul!AR18+Ago!AR18+Sep!AR18+Oct!AR18),IF(Config!$C$6=11,SUM(+Ene!AR18+Feb!AR18+Mar!AR18+Abr!AR18+May!AR18+Jun!AR18+Jul!AR18+Ago!AR18+Sep!AR18+Oct!AR18+Nov!AR18),IF(Config!$C$6=12,SUM(+Ene!AR18+Feb!AR18+Mar!AR18+Abr!AR18+May!AR18+Jun!AR18+Jul!AR18+Ago!AR18+Sep!AR18+Oct!AR18+Nov!AR18+Dic!AR18)))))))))))))</f>
        <v>1</v>
      </c>
      <c r="AS18" s="386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p!AS18),IF(Config!$C$6=10,SUM(+Ene!AS18+Feb!AS18+Mar!AS18+Abr!AS18+May!AS18+Jun!AS18+Jul!AS18+Ago!AS18+Sep!AS18+Oct!AS18),IF(Config!$C$6=11,SUM(+Ene!AS18+Feb!AS18+Mar!AS18+Abr!AS18+May!AS18+Jun!AS18+Jul!AS18+Ago!AS18+Sep!AS18+Oct!AS18+Nov!AS18),IF(Config!$C$6=12,SUM(+Ene!AS18+Feb!AS18+Mar!AS18+Abr!AS18+May!AS18+Jun!AS18+Jul!AS18+Ago!AS18+Sep!AS18+Oct!AS18+Nov!AS18+Dic!AS18)))))))))))))</f>
        <v>21</v>
      </c>
      <c r="AT18" s="386">
        <f>IF(Config!$C$6=1,SUM(+Ene!AT18),IF(Config!$C$6=2,SUM(+Ene!AT18+Feb!AT18),IF(Config!$C$6=3,SUM(+Ene!AT18+Feb!AT18+Mar!AT18),IF(Config!$C$6=4,SUM(+Ene!AT18+Feb!AT18+Mar!AT18+Abr!AT18),IF(Config!$C$6=5,SUM(Ene!AT18+Feb!AT18+Mar!AT18+Abr!AT18+May!AT18),IF(Config!$C$6=6,SUM(+Ene!AT18+Feb!AT18+Mar!AT18+Abr!AT18+May!AT18+Jun!AT18),IF(Config!$C$6=7,SUM(Ene!AT18+Feb!AT18+Mar!AT18+Abr!AT18+May!AT18+Jun!AT18+Jul!AT18),IF(Config!$C$6=8,SUM(+Ene!AT18+Feb!AT18+Mar!AT18+Abr!AT18+May!AT18+Jun!AT18+Jul!AT18+Ago!AT18),IF(Config!$C$6=9,SUM(+Ene!AT18+Feb!AT18+Mar!AT18+Abr!AT18+May!AT18+Jun!AT18+Jul!AT18+Ago!AT18+Sep!AT18),IF(Config!$C$6=10,SUM(+Ene!AT18+Feb!AT18+Mar!AT18+Abr!AT18+May!AT18+Jun!AT18+Jul!AT18+Ago!AT18+Sep!AT18+Oct!AT18),IF(Config!$C$6=11,SUM(+Ene!AT18+Feb!AT18+Mar!AT18+Abr!AT18+May!AT18+Jun!AT18+Jul!AT18+Ago!AT18+Sep!AT18+Oct!AT18+Nov!AT18),IF(Config!$C$6=12,SUM(+Ene!AT18+Feb!AT18+Mar!AT18+Abr!AT18+May!AT18+Jun!AT18+Jul!AT18+Ago!AT18+Sep!AT18+Oct!AT18+Nov!AT18+Dic!AT18)))))))))))))</f>
        <v>18</v>
      </c>
      <c r="AV18" s="356">
        <f t="shared" si="7"/>
        <v>2</v>
      </c>
      <c r="AW18" s="356">
        <f t="shared" si="8"/>
        <v>746</v>
      </c>
      <c r="AX18" s="356">
        <f t="shared" si="9"/>
        <v>60</v>
      </c>
      <c r="AY18" s="356">
        <f t="shared" si="10"/>
        <v>97</v>
      </c>
      <c r="AZ18" s="356">
        <f t="shared" si="11"/>
        <v>373</v>
      </c>
      <c r="BA18" s="356">
        <f t="shared" si="12"/>
        <v>138</v>
      </c>
      <c r="BB18" s="356">
        <f t="shared" si="13"/>
        <v>112</v>
      </c>
      <c r="BC18" s="356">
        <f t="shared" si="14"/>
        <v>69</v>
      </c>
      <c r="BD18" s="356">
        <f t="shared" si="15"/>
        <v>125</v>
      </c>
      <c r="BE18" s="45">
        <f t="shared" si="16"/>
        <v>1722</v>
      </c>
    </row>
    <row r="19" spans="1:57" x14ac:dyDescent="0.25">
      <c r="A19" s="339">
        <f>METAS!A19</f>
        <v>16</v>
      </c>
      <c r="B19" s="353" t="str">
        <f>METAS!B19</f>
        <v>PORCENTAJE DE  NIÑOS &lt; 1 AÑO VACUNADOS CON VACUNA ANTINEUMOCÓCICA</v>
      </c>
      <c r="C19" s="382" t="str">
        <f>METAS!D19</f>
        <v>INMUNIZACIONES</v>
      </c>
      <c r="D19" s="386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p!D19),IF(Config!$C$6=10,SUM(+Ene!D19+Feb!D19+Mar!D19+Abr!D19+May!D19+Jun!D19+Jul!D19+Ago!D19+Sep!D19+Oct!D19),IF(Config!$C$6=11,SUM(+Ene!D19+Feb!D19+Mar!D19+Abr!D19+May!D19+Jun!D19+Jul!D19+Ago!D19+Sep!D19+Oct!D19+Nov!D19),IF(Config!$C$6=12,SUM(+Ene!D19+Feb!D19+Mar!D19+Abr!D19+May!D19+Jun!D19+Jul!D19+Ago!D19+Sep!D19+Oct!D19+Nov!D19+Dic!D19)))))))))))))</f>
        <v>2</v>
      </c>
      <c r="E19" s="386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p!E19),IF(Config!$C$6=10,SUM(+Ene!E19+Feb!E19+Mar!E19+Abr!E19+May!E19+Jun!E19+Jul!E19+Ago!E19+Sep!E19+Oct!E19),IF(Config!$C$6=11,SUM(+Ene!E19+Feb!E19+Mar!E19+Abr!E19+May!E19+Jun!E19+Jul!E19+Ago!E19+Sep!E19+Oct!E19+Nov!E19),IF(Config!$C$6=12,SUM(+Ene!E19+Feb!E19+Mar!E19+Abr!E19+May!E19+Jun!E19+Jul!E19+Ago!E19+Sep!E19+Oct!E19+Nov!E19+Dic!E19)))))))))))))</f>
        <v>0</v>
      </c>
      <c r="F19" s="386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p!F19),IF(Config!$C$6=10,SUM(+Ene!F19+Feb!F19+Mar!F19+Abr!F19+May!F19+Jun!F19+Jul!F19+Ago!F19+Sep!F19+Oct!F19),IF(Config!$C$6=11,SUM(+Ene!F19+Feb!F19+Mar!F19+Abr!F19+May!F19+Jun!F19+Jul!F19+Ago!F19+Sep!F19+Oct!F19+Nov!F19),IF(Config!$C$6=12,SUM(+Ene!F19+Feb!F19+Mar!F19+Abr!F19+May!F19+Jun!F19+Jul!F19+Ago!F19+Sep!F19+Oct!F19+Nov!F19+Dic!F19)))))))))))))</f>
        <v>0</v>
      </c>
      <c r="G19" s="386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p!G19),IF(Config!$C$6=10,SUM(+Ene!G19+Feb!G19+Mar!G19+Abr!G19+May!G19+Jun!G19+Jul!G19+Ago!G19+Sep!G19+Oct!G19),IF(Config!$C$6=11,SUM(+Ene!G19+Feb!G19+Mar!G19+Abr!G19+May!G19+Jun!G19+Jul!G19+Ago!G19+Sep!G19+Oct!G19+Nov!G19),IF(Config!$C$6=12,SUM(+Ene!G19+Feb!G19+Mar!G19+Abr!G19+May!G19+Jun!G19+Jul!G19+Ago!G19+Sep!G19+Oct!G19+Nov!G19+Dic!G19)))))))))))))</f>
        <v>366</v>
      </c>
      <c r="H19" s="386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p!H19),IF(Config!$C$6=10,SUM(+Ene!H19+Feb!H19+Mar!H19+Abr!H19+May!H19+Jun!H19+Jul!H19+Ago!H19+Sep!H19+Oct!H19),IF(Config!$C$6=11,SUM(+Ene!H19+Feb!H19+Mar!H19+Abr!H19+May!H19+Jun!H19+Jul!H19+Ago!H19+Sep!H19+Oct!H19+Nov!H19),IF(Config!$C$6=12,SUM(+Ene!H19+Feb!H19+Mar!H19+Abr!H19+May!H19+Jun!H19+Jul!H19+Ago!H19+Sep!H19+Oct!H19+Nov!H19+Dic!H19)))))))))))))</f>
        <v>15</v>
      </c>
      <c r="I19" s="386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p!I19),IF(Config!$C$6=10,SUM(+Ene!I19+Feb!I19+Mar!I19+Abr!I19+May!I19+Jun!I19+Jul!I19+Ago!I19+Sep!I19+Oct!I19),IF(Config!$C$6=11,SUM(+Ene!I19+Feb!I19+Mar!I19+Abr!I19+May!I19+Jun!I19+Jul!I19+Ago!I19+Sep!I19+Oct!I19+Nov!I19),IF(Config!$C$6=12,SUM(+Ene!I19+Feb!I19+Mar!I19+Abr!I19+May!I19+Jun!I19+Jul!I19+Ago!I19+Sep!I19+Oct!I19+Nov!I19+Dic!I19)))))))))))))</f>
        <v>13</v>
      </c>
      <c r="J19" s="386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p!J19),IF(Config!$C$6=10,SUM(+Ene!J19+Feb!J19+Mar!J19+Abr!J19+May!J19+Jun!J19+Jul!J19+Ago!J19+Sep!J19+Oct!J19),IF(Config!$C$6=11,SUM(+Ene!J19+Feb!J19+Mar!J19+Abr!J19+May!J19+Jun!J19+Jul!J19+Ago!J19+Sep!J19+Oct!J19+Nov!J19),IF(Config!$C$6=12,SUM(+Ene!J19+Feb!J19+Mar!J19+Abr!J19+May!J19+Jun!J19+Jul!J19+Ago!J19+Sep!J19+Oct!J19+Nov!J19+Dic!J19)))))))))))))</f>
        <v>16</v>
      </c>
      <c r="K19" s="386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p!K19),IF(Config!$C$6=10,SUM(+Ene!K19+Feb!K19+Mar!K19+Abr!K19+May!K19+Jun!K19+Jul!K19+Ago!K19+Sep!K19+Oct!K19),IF(Config!$C$6=11,SUM(+Ene!K19+Feb!K19+Mar!K19+Abr!K19+May!K19+Jun!K19+Jul!K19+Ago!K19+Sep!K19+Oct!K19+Nov!K19),IF(Config!$C$6=12,SUM(+Ene!K19+Feb!K19+Mar!K19+Abr!K19+May!K19+Jun!K19+Jul!K19+Ago!K19+Sep!K19+Oct!K19+Nov!K19+Dic!K19)))))))))))))</f>
        <v>41</v>
      </c>
      <c r="L19" s="386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p!L19),IF(Config!$C$6=10,SUM(+Ene!L19+Feb!L19+Mar!L19+Abr!L19+May!L19+Jun!L19+Jul!L19+Ago!L19+Sep!L19+Oct!L19),IF(Config!$C$6=11,SUM(+Ene!L19+Feb!L19+Mar!L19+Abr!L19+May!L19+Jun!L19+Jul!L19+Ago!L19+Sep!L19+Oct!L19+Nov!L19),IF(Config!$C$6=12,SUM(+Ene!L19+Feb!L19+Mar!L19+Abr!L19+May!L19+Jun!L19+Jul!L19+Ago!L19+Sep!L19+Oct!L19+Nov!L19+Dic!L19)))))))))))))</f>
        <v>3</v>
      </c>
      <c r="M19" s="386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p!M19),IF(Config!$C$6=10,SUM(+Ene!M19+Feb!M19+Mar!M19+Abr!M19+May!M19+Jun!M19+Jul!M19+Ago!M19+Sep!M19+Oct!M19),IF(Config!$C$6=11,SUM(+Ene!M19+Feb!M19+Mar!M19+Abr!M19+May!M19+Jun!M19+Jul!M19+Ago!M19+Sep!M19+Oct!M19+Nov!M19),IF(Config!$C$6=12,SUM(+Ene!M19+Feb!M19+Mar!M19+Abr!M19+May!M19+Jun!M19+Jul!M19+Ago!M19+Sep!M19+Oct!M19+Nov!M19+Dic!M19)))))))))))))</f>
        <v>25</v>
      </c>
      <c r="N19" s="386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p!N19),IF(Config!$C$6=10,SUM(+Ene!N19+Feb!N19+Mar!N19+Abr!N19+May!N19+Jun!N19+Jul!N19+Ago!N19+Sep!N19+Oct!N19),IF(Config!$C$6=11,SUM(+Ene!N19+Feb!N19+Mar!N19+Abr!N19+May!N19+Jun!N19+Jul!N19+Ago!N19+Sep!N19+Oct!N19+Nov!N19),IF(Config!$C$6=12,SUM(+Ene!N19+Feb!N19+Mar!N19+Abr!N19+May!N19+Jun!N19+Jul!N19+Ago!N19+Sep!N19+Oct!N19+Nov!N19+Dic!N19)))))))))))))</f>
        <v>14</v>
      </c>
      <c r="O19" s="386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p!O19),IF(Config!$C$6=10,SUM(+Ene!O19+Feb!O19+Mar!O19+Abr!O19+May!O19+Jun!O19+Jul!O19+Ago!O19+Sep!O19+Oct!O19),IF(Config!$C$6=11,SUM(+Ene!O19+Feb!O19+Mar!O19+Abr!O19+May!O19+Jun!O19+Jul!O19+Ago!O19+Sep!O19+Oct!O19+Nov!O19),IF(Config!$C$6=12,SUM(+Ene!O19+Feb!O19+Mar!O19+Abr!O19+May!O19+Jun!O19+Jul!O19+Ago!O19+Sep!O19+Oct!O19+Nov!O19+Dic!O19)))))))))))))</f>
        <v>22</v>
      </c>
      <c r="P19" s="386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p!P19),IF(Config!$C$6=10,SUM(+Ene!P19+Feb!P19+Mar!P19+Abr!P19+May!P19+Jun!P19+Jul!P19+Ago!P19+Sep!P19+Oct!P19),IF(Config!$C$6=11,SUM(+Ene!P19+Feb!P19+Mar!P19+Abr!P19+May!P19+Jun!P19+Jul!P19+Ago!P19+Sep!P19+Oct!P19+Nov!P19),IF(Config!$C$6=12,SUM(+Ene!P19+Feb!P19+Mar!P19+Abr!P19+May!P19+Jun!P19+Jul!P19+Ago!P19+Sep!P19+Oct!P19+Nov!P19+Dic!P19)))))))))))))</f>
        <v>198</v>
      </c>
      <c r="Q19" s="386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p!Q19),IF(Config!$C$6=10,SUM(+Ene!Q19+Feb!Q19+Mar!Q19+Abr!Q19+May!Q19+Jun!Q19+Jul!Q19+Ago!Q19+Sep!Q19+Oct!Q19),IF(Config!$C$6=11,SUM(+Ene!Q19+Feb!Q19+Mar!Q19+Abr!Q19+May!Q19+Jun!Q19+Jul!Q19+Ago!Q19+Sep!Q19+Oct!Q19+Nov!Q19),IF(Config!$C$6=12,SUM(+Ene!Q19+Feb!Q19+Mar!Q19+Abr!Q19+May!Q19+Jun!Q19+Jul!Q19+Ago!Q19+Sep!Q19+Oct!Q19+Nov!Q19+Dic!Q19)))))))))))))</f>
        <v>23</v>
      </c>
      <c r="R19" s="386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p!R19),IF(Config!$C$6=10,SUM(+Ene!R19+Feb!R19+Mar!R19+Abr!R19+May!R19+Jun!R19+Jul!R19+Ago!R19+Sep!R19+Oct!R19),IF(Config!$C$6=11,SUM(+Ene!R19+Feb!R19+Mar!R19+Abr!R19+May!R19+Jun!R19+Jul!R19+Ago!R19+Sep!R19+Oct!R19+Nov!R19),IF(Config!$C$6=12,SUM(+Ene!R19+Feb!R19+Mar!R19+Abr!R19+May!R19+Jun!R19+Jul!R19+Ago!R19+Sep!R19+Oct!R19+Nov!R19+Dic!R19)))))))))))))</f>
        <v>11</v>
      </c>
      <c r="S19" s="386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p!S19),IF(Config!$C$6=10,SUM(+Ene!S19+Feb!S19+Mar!S19+Abr!S19+May!S19+Jun!S19+Jul!S19+Ago!S19+Sep!S19+Oct!S19),IF(Config!$C$6=11,SUM(+Ene!S19+Feb!S19+Mar!S19+Abr!S19+May!S19+Jun!S19+Jul!S19+Ago!S19+Sep!S19+Oct!S19+Nov!S19),IF(Config!$C$6=12,SUM(+Ene!S19+Feb!S19+Mar!S19+Abr!S19+May!S19+Jun!S19+Jul!S19+Ago!S19+Sep!S19+Oct!S19+Nov!S19+Dic!S19)))))))))))))</f>
        <v>24</v>
      </c>
      <c r="T19" s="386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p!T19),IF(Config!$C$6=10,SUM(+Ene!T19+Feb!T19+Mar!T19+Abr!T19+May!T19+Jun!T19+Jul!T19+Ago!T19+Sep!T19+Oct!T19),IF(Config!$C$6=11,SUM(+Ene!T19+Feb!T19+Mar!T19+Abr!T19+May!T19+Jun!T19+Jul!T19+Ago!T19+Sep!T19+Oct!T19+Nov!T19),IF(Config!$C$6=12,SUM(+Ene!T19+Feb!T19+Mar!T19+Abr!T19+May!T19+Jun!T19+Jul!T19+Ago!T19+Sep!T19+Oct!T19+Nov!T19+Dic!T19)))))))))))))</f>
        <v>42</v>
      </c>
      <c r="U19" s="386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p!U19),IF(Config!$C$6=10,SUM(+Ene!U19+Feb!U19+Mar!U19+Abr!U19+May!U19+Jun!U19+Jul!U19+Ago!U19+Sep!U19+Oct!U19),IF(Config!$C$6=11,SUM(+Ene!U19+Feb!U19+Mar!U19+Abr!U19+May!U19+Jun!U19+Jul!U19+Ago!U19+Sep!U19+Oct!U19+Nov!U19),IF(Config!$C$6=12,SUM(+Ene!U19+Feb!U19+Mar!U19+Abr!U19+May!U19+Jun!U19+Jul!U19+Ago!U19+Sep!U19+Oct!U19+Nov!U19+Dic!U19)))))))))))))</f>
        <v>11</v>
      </c>
      <c r="V19" s="386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p!V19),IF(Config!$C$6=10,SUM(+Ene!V19+Feb!V19+Mar!V19+Abr!V19+May!V19+Jun!V19+Jul!V19+Ago!V19+Sep!V19+Oct!V19),IF(Config!$C$6=11,SUM(+Ene!V19+Feb!V19+Mar!V19+Abr!V19+May!V19+Jun!V19+Jul!V19+Ago!V19+Sep!V19+Oct!V19+Nov!V19),IF(Config!$C$6=12,SUM(+Ene!V19+Feb!V19+Mar!V19+Abr!V19+May!V19+Jun!V19+Jul!V19+Ago!V19+Sep!V19+Oct!V19+Nov!V19+Dic!V19)))))))))))))</f>
        <v>14</v>
      </c>
      <c r="W19" s="386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p!W19),IF(Config!$C$6=10,SUM(+Ene!W19+Feb!W19+Mar!W19+Abr!W19+May!W19+Jun!W19+Jul!W19+Ago!W19+Sep!W19+Oct!W19),IF(Config!$C$6=11,SUM(+Ene!W19+Feb!W19+Mar!W19+Abr!W19+May!W19+Jun!W19+Jul!W19+Ago!W19+Sep!W19+Oct!W19+Nov!W19),IF(Config!$C$6=12,SUM(+Ene!W19+Feb!W19+Mar!W19+Abr!W19+May!W19+Jun!W19+Jul!W19+Ago!W19+Sep!W19+Oct!W19+Nov!W19+Dic!W19)))))))))))))</f>
        <v>28</v>
      </c>
      <c r="X19" s="386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p!X19),IF(Config!$C$6=10,SUM(+Ene!X19+Feb!X19+Mar!X19+Abr!X19+May!X19+Jun!X19+Jul!X19+Ago!X19+Sep!X19+Oct!X19),IF(Config!$C$6=11,SUM(+Ene!X19+Feb!X19+Mar!X19+Abr!X19+May!X19+Jun!X19+Jul!X19+Ago!X19+Sep!X19+Oct!X19+Nov!X19),IF(Config!$C$6=12,SUM(+Ene!X19+Feb!X19+Mar!X19+Abr!X19+May!X19+Jun!X19+Jul!X19+Ago!X19+Sep!X19+Oct!X19+Nov!X19+Dic!X19)))))))))))))</f>
        <v>38</v>
      </c>
      <c r="Y19" s="386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p!Y19),IF(Config!$C$6=10,SUM(+Ene!Y19+Feb!Y19+Mar!Y19+Abr!Y19+May!Y19+Jun!Y19+Jul!Y19+Ago!Y19+Sep!Y19+Oct!Y19),IF(Config!$C$6=11,SUM(+Ene!Y19+Feb!Y19+Mar!Y19+Abr!Y19+May!Y19+Jun!Y19+Jul!Y19+Ago!Y19+Sep!Y19+Oct!Y19+Nov!Y19),IF(Config!$C$6=12,SUM(+Ene!Y19+Feb!Y19+Mar!Y19+Abr!Y19+May!Y19+Jun!Y19+Jul!Y19+Ago!Y19+Sep!Y19+Oct!Y19+Nov!Y19+Dic!Y19)))))))))))))</f>
        <v>231</v>
      </c>
      <c r="Z19" s="386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p!Z19),IF(Config!$C$6=10,SUM(+Ene!Z19+Feb!Z19+Mar!Z19+Abr!Z19+May!Z19+Jun!Z19+Jul!Z19+Ago!Z19+Sep!Z19+Oct!Z19),IF(Config!$C$6=11,SUM(+Ene!Z19+Feb!Z19+Mar!Z19+Abr!Z19+May!Z19+Jun!Z19+Jul!Z19+Ago!Z19+Sep!Z19+Oct!Z19+Nov!Z19),IF(Config!$C$6=12,SUM(+Ene!Z19+Feb!Z19+Mar!Z19+Abr!Z19+May!Z19+Jun!Z19+Jul!Z19+Ago!Z19+Sep!Z19+Oct!Z19+Nov!Z19+Dic!Z19)))))))))))))</f>
        <v>17</v>
      </c>
      <c r="AA19" s="386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p!AA19),IF(Config!$C$6=10,SUM(+Ene!AA19+Feb!AA19+Mar!AA19+Abr!AA19+May!AA19+Jun!AA19+Jul!AA19+Ago!AA19+Sep!AA19+Oct!AA19),IF(Config!$C$6=11,SUM(+Ene!AA19+Feb!AA19+Mar!AA19+Abr!AA19+May!AA19+Jun!AA19+Jul!AA19+Ago!AA19+Sep!AA19+Oct!AA19+Nov!AA19),IF(Config!$C$6=12,SUM(+Ene!AA19+Feb!AA19+Mar!AA19+Abr!AA19+May!AA19+Jun!AA19+Jul!AA19+Ago!AA19+Sep!AA19+Oct!AA19+Nov!AA19+Dic!AA19)))))))))))))</f>
        <v>34</v>
      </c>
      <c r="AB19" s="386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p!AB19),IF(Config!$C$6=10,SUM(+Ene!AB19+Feb!AB19+Mar!AB19+Abr!AB19+May!AB19+Jun!AB19+Jul!AB19+Ago!AB19+Sep!AB19+Oct!AB19),IF(Config!$C$6=11,SUM(+Ene!AB19+Feb!AB19+Mar!AB19+Abr!AB19+May!AB19+Jun!AB19+Jul!AB19+Ago!AB19+Sep!AB19+Oct!AB19+Nov!AB19),IF(Config!$C$6=12,SUM(+Ene!AB19+Feb!AB19+Mar!AB19+Abr!AB19+May!AB19+Jun!AB19+Jul!AB19+Ago!AB19+Sep!AB19+Oct!AB19+Nov!AB19+Dic!AB19)))))))))))))</f>
        <v>16</v>
      </c>
      <c r="AC19" s="386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p!AC19),IF(Config!$C$6=10,SUM(+Ene!AC19+Feb!AC19+Mar!AC19+Abr!AC19+May!AC19+Jun!AC19+Jul!AC19+Ago!AC19+Sep!AC19+Oct!AC19),IF(Config!$C$6=11,SUM(+Ene!AC19+Feb!AC19+Mar!AC19+Abr!AC19+May!AC19+Jun!AC19+Jul!AC19+Ago!AC19+Sep!AC19+Oct!AC19+Nov!AC19),IF(Config!$C$6=12,SUM(+Ene!AC19+Feb!AC19+Mar!AC19+Abr!AC19+May!AC19+Jun!AC19+Jul!AC19+Ago!AC19+Sep!AC19+Oct!AC19+Nov!AC19+Dic!AC19)))))))))))))</f>
        <v>24</v>
      </c>
      <c r="AD19" s="386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p!AD19),IF(Config!$C$6=10,SUM(+Ene!AD19+Feb!AD19+Mar!AD19+Abr!AD19+May!AD19+Jun!AD19+Jul!AD19+Ago!AD19+Sep!AD19+Oct!AD19),IF(Config!$C$6=11,SUM(+Ene!AD19+Feb!AD19+Mar!AD19+Abr!AD19+May!AD19+Jun!AD19+Jul!AD19+Ago!AD19+Sep!AD19+Oct!AD19+Nov!AD19),IF(Config!$C$6=12,SUM(+Ene!AD19+Feb!AD19+Mar!AD19+Abr!AD19+May!AD19+Jun!AD19+Jul!AD19+Ago!AD19+Sep!AD19+Oct!AD19+Nov!AD19+Dic!AD19)))))))))))))</f>
        <v>61</v>
      </c>
      <c r="AE19" s="386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p!AE19),IF(Config!$C$6=10,SUM(+Ene!AE19+Feb!AE19+Mar!AE19+Abr!AE19+May!AE19+Jun!AE19+Jul!AE19+Ago!AE19+Sep!AE19+Oct!AE19),IF(Config!$C$6=11,SUM(+Ene!AE19+Feb!AE19+Mar!AE19+Abr!AE19+May!AE19+Jun!AE19+Jul!AE19+Ago!AE19+Sep!AE19+Oct!AE19+Nov!AE19),IF(Config!$C$6=12,SUM(+Ene!AE19+Feb!AE19+Mar!AE19+Abr!AE19+May!AE19+Jun!AE19+Jul!AE19+Ago!AE19+Sep!AE19+Oct!AE19+Nov!AE19+Dic!AE19)))))))))))))</f>
        <v>18</v>
      </c>
      <c r="AF19" s="386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p!AF19),IF(Config!$C$6=10,SUM(+Ene!AF19+Feb!AF19+Mar!AF19+Abr!AF19+May!AF19+Jun!AF19+Jul!AF19+Ago!AF19+Sep!AF19+Oct!AF19),IF(Config!$C$6=11,SUM(+Ene!AF19+Feb!AF19+Mar!AF19+Abr!AF19+May!AF19+Jun!AF19+Jul!AF19+Ago!AF19+Sep!AF19+Oct!AF19+Nov!AF19),IF(Config!$C$6=12,SUM(+Ene!AF19+Feb!AF19+Mar!AF19+Abr!AF19+May!AF19+Jun!AF19+Jul!AF19+Ago!AF19+Sep!AF19+Oct!AF19+Nov!AF19+Dic!AF19)))))))))))))</f>
        <v>23</v>
      </c>
      <c r="AG19" s="386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p!AG19),IF(Config!$C$6=10,SUM(+Ene!AG19+Feb!AG19+Mar!AG19+Abr!AG19+May!AG19+Jun!AG19+Jul!AG19+Ago!AG19+Sep!AG19+Oct!AG19),IF(Config!$C$6=11,SUM(+Ene!AG19+Feb!AG19+Mar!AG19+Abr!AG19+May!AG19+Jun!AG19+Jul!AG19+Ago!AG19+Sep!AG19+Oct!AG19+Nov!AG19),IF(Config!$C$6=12,SUM(+Ene!AG19+Feb!AG19+Mar!AG19+Abr!AG19+May!AG19+Jun!AG19+Jul!AG19+Ago!AG19+Sep!AG19+Oct!AG19+Nov!AG19+Dic!AG19)))))))))))))</f>
        <v>15</v>
      </c>
      <c r="AH19" s="386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p!AH19),IF(Config!$C$6=10,SUM(+Ene!AH19+Feb!AH19+Mar!AH19+Abr!AH19+May!AH19+Jun!AH19+Jul!AH19+Ago!AH19+Sep!AH19+Oct!AH19),IF(Config!$C$6=11,SUM(+Ene!AH19+Feb!AH19+Mar!AH19+Abr!AH19+May!AH19+Jun!AH19+Jul!AH19+Ago!AH19+Sep!AH19+Oct!AH19+Nov!AH19),IF(Config!$C$6=12,SUM(+Ene!AH19+Feb!AH19+Mar!AH19+Abr!AH19+May!AH19+Jun!AH19+Jul!AH19+Ago!AH19+Sep!AH19+Oct!AH19+Nov!AH19+Dic!AH19)))))))))))))</f>
        <v>16</v>
      </c>
      <c r="AI19" s="386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p!AI19),IF(Config!$C$6=10,SUM(+Ene!AI19+Feb!AI19+Mar!AI19+Abr!AI19+May!AI19+Jun!AI19+Jul!AI19+Ago!AI19+Sep!AI19+Oct!AI19),IF(Config!$C$6=11,SUM(+Ene!AI19+Feb!AI19+Mar!AI19+Abr!AI19+May!AI19+Jun!AI19+Jul!AI19+Ago!AI19+Sep!AI19+Oct!AI19+Nov!AI19),IF(Config!$C$6=12,SUM(+Ene!AI19+Feb!AI19+Mar!AI19+Abr!AI19+May!AI19+Jun!AI19+Jul!AI19+Ago!AI19+Sep!AI19+Oct!AI19+Nov!AI19+Dic!AI19)))))))))))))</f>
        <v>1</v>
      </c>
      <c r="AJ19" s="386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p!AJ19),IF(Config!$C$6=10,SUM(+Ene!AJ19+Feb!AJ19+Mar!AJ19+Abr!AJ19+May!AJ19+Jun!AJ19+Jul!AJ19+Ago!AJ19+Sep!AJ19+Oct!AJ19),IF(Config!$C$6=11,SUM(+Ene!AJ19+Feb!AJ19+Mar!AJ19+Abr!AJ19+May!AJ19+Jun!AJ19+Jul!AJ19+Ago!AJ19+Sep!AJ19+Oct!AJ19+Nov!AJ19),IF(Config!$C$6=12,SUM(+Ene!AJ19+Feb!AJ19+Mar!AJ19+Abr!AJ19+May!AJ19+Jun!AJ19+Jul!AJ19+Ago!AJ19+Sep!AJ19+Oct!AJ19+Nov!AJ19+Dic!AJ19)))))))))))))</f>
        <v>77</v>
      </c>
      <c r="AK19" s="386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p!AK19),IF(Config!$C$6=10,SUM(+Ene!AK19+Feb!AK19+Mar!AK19+Abr!AK19+May!AK19+Jun!AK19+Jul!AK19+Ago!AK19+Sep!AK19+Oct!AK19),IF(Config!$C$6=11,SUM(+Ene!AK19+Feb!AK19+Mar!AK19+Abr!AK19+May!AK19+Jun!AK19+Jul!AK19+Ago!AK19+Sep!AK19+Oct!AK19+Nov!AK19),IF(Config!$C$6=12,SUM(+Ene!AK19+Feb!AK19+Mar!AK19+Abr!AK19+May!AK19+Jun!AK19+Jul!AK19+Ago!AK19+Sep!AK19+Oct!AK19+Nov!AK19+Dic!AK19)))))))))))))</f>
        <v>16</v>
      </c>
      <c r="AL19" s="386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p!AL19),IF(Config!$C$6=10,SUM(+Ene!AL19+Feb!AL19+Mar!AL19+Abr!AL19+May!AL19+Jun!AL19+Jul!AL19+Ago!AL19+Sep!AL19+Oct!AL19),IF(Config!$C$6=11,SUM(+Ene!AL19+Feb!AL19+Mar!AL19+Abr!AL19+May!AL19+Jun!AL19+Jul!AL19+Ago!AL19+Sep!AL19+Oct!AL19+Nov!AL19),IF(Config!$C$6=12,SUM(+Ene!AL19+Feb!AL19+Mar!AL19+Abr!AL19+May!AL19+Jun!AL19+Jul!AL19+Ago!AL19+Sep!AL19+Oct!AL19+Nov!AL19+Dic!AL19)))))))))))))</f>
        <v>10</v>
      </c>
      <c r="AM19" s="386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p!AM19),IF(Config!$C$6=10,SUM(+Ene!AM19+Feb!AM19+Mar!AM19+Abr!AM19+May!AM19+Jun!AM19+Jul!AM19+Ago!AM19+Sep!AM19+Oct!AM19),IF(Config!$C$6=11,SUM(+Ene!AM19+Feb!AM19+Mar!AM19+Abr!AM19+May!AM19+Jun!AM19+Jul!AM19+Ago!AM19+Sep!AM19+Oct!AM19+Nov!AM19),IF(Config!$C$6=12,SUM(+Ene!AM19+Feb!AM19+Mar!AM19+Abr!AM19+May!AM19+Jun!AM19+Jul!AM19+Ago!AM19+Sep!AM19+Oct!AM19+Nov!AM19+Dic!AM19)))))))))))))</f>
        <v>50</v>
      </c>
      <c r="AN19" s="386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p!AN19),IF(Config!$C$6=10,SUM(+Ene!AN19+Feb!AN19+Mar!AN19+Abr!AN19+May!AN19+Jun!AN19+Jul!AN19+Ago!AN19+Sep!AN19+Oct!AN19),IF(Config!$C$6=11,SUM(+Ene!AN19+Feb!AN19+Mar!AN19+Abr!AN19+May!AN19+Jun!AN19+Jul!AN19+Ago!AN19+Sep!AN19+Oct!AN19+Nov!AN19),IF(Config!$C$6=12,SUM(+Ene!AN19+Feb!AN19+Mar!AN19+Abr!AN19+May!AN19+Jun!AN19+Jul!AN19+Ago!AN19+Sep!AN19+Oct!AN19+Nov!AN19+Dic!AN19)))))))))))))</f>
        <v>4</v>
      </c>
      <c r="AO19" s="386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p!AO19),IF(Config!$C$6=10,SUM(+Ene!AO19+Feb!AO19+Mar!AO19+Abr!AO19+May!AO19+Jun!AO19+Jul!AO19+Ago!AO19+Sep!AO19+Oct!AO19),IF(Config!$C$6=11,SUM(+Ene!AO19+Feb!AO19+Mar!AO19+Abr!AO19+May!AO19+Jun!AO19+Jul!AO19+Ago!AO19+Sep!AO19+Oct!AO19+Nov!AO19),IF(Config!$C$6=12,SUM(+Ene!AO19+Feb!AO19+Mar!AO19+Abr!AO19+May!AO19+Jun!AO19+Jul!AO19+Ago!AO19+Sep!AO19+Oct!AO19+Nov!AO19+Dic!AO19)))))))))))))</f>
        <v>11</v>
      </c>
      <c r="AP19" s="386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p!AP19),IF(Config!$C$6=10,SUM(+Ene!AP19+Feb!AP19+Mar!AP19+Abr!AP19+May!AP19+Jun!AP19+Jul!AP19+Ago!AP19+Sep!AP19+Oct!AP19),IF(Config!$C$6=11,SUM(+Ene!AP19+Feb!AP19+Mar!AP19+Abr!AP19+May!AP19+Jun!AP19+Jul!AP19+Ago!AP19+Sep!AP19+Oct!AP19+Nov!AP19),IF(Config!$C$6=12,SUM(+Ene!AP19+Feb!AP19+Mar!AP19+Abr!AP19+May!AP19+Jun!AP19+Jul!AP19+Ago!AP19+Sep!AP19+Oct!AP19+Nov!AP19+Dic!AP19)))))))))))))</f>
        <v>3</v>
      </c>
      <c r="AQ19" s="386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p!AQ19),IF(Config!$C$6=10,SUM(+Ene!AQ19+Feb!AQ19+Mar!AQ19+Abr!AQ19+May!AQ19+Jun!AQ19+Jul!AQ19+Ago!AQ19+Sep!AQ19+Oct!AQ19),IF(Config!$C$6=11,SUM(+Ene!AQ19+Feb!AQ19+Mar!AQ19+Abr!AQ19+May!AQ19+Jun!AQ19+Jul!AQ19+Ago!AQ19+Sep!AQ19+Oct!AQ19+Nov!AQ19),IF(Config!$C$6=12,SUM(+Ene!AQ19+Feb!AQ19+Mar!AQ19+Abr!AQ19+May!AQ19+Jun!AQ19+Jul!AQ19+Ago!AQ19+Sep!AQ19+Oct!AQ19+Nov!AQ19+Dic!AQ19)))))))))))))</f>
        <v>62</v>
      </c>
      <c r="AR19" s="386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p!AR19),IF(Config!$C$6=10,SUM(+Ene!AR19+Feb!AR19+Mar!AR19+Abr!AR19+May!AR19+Jun!AR19+Jul!AR19+Ago!AR19+Sep!AR19+Oct!AR19),IF(Config!$C$6=11,SUM(+Ene!AR19+Feb!AR19+Mar!AR19+Abr!AR19+May!AR19+Jun!AR19+Jul!AR19+Ago!AR19+Sep!AR19+Oct!AR19+Nov!AR19),IF(Config!$C$6=12,SUM(+Ene!AR19+Feb!AR19+Mar!AR19+Abr!AR19+May!AR19+Jun!AR19+Jul!AR19+Ago!AR19+Sep!AR19+Oct!AR19+Nov!AR19+Dic!AR19)))))))))))))</f>
        <v>0</v>
      </c>
      <c r="AS19" s="386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p!AS19),IF(Config!$C$6=10,SUM(+Ene!AS19+Feb!AS19+Mar!AS19+Abr!AS19+May!AS19+Jun!AS19+Jul!AS19+Ago!AS19+Sep!AS19+Oct!AS19),IF(Config!$C$6=11,SUM(+Ene!AS19+Feb!AS19+Mar!AS19+Abr!AS19+May!AS19+Jun!AS19+Jul!AS19+Ago!AS19+Sep!AS19+Oct!AS19+Nov!AS19),IF(Config!$C$6=12,SUM(+Ene!AS19+Feb!AS19+Mar!AS19+Abr!AS19+May!AS19+Jun!AS19+Jul!AS19+Ago!AS19+Sep!AS19+Oct!AS19+Nov!AS19+Dic!AS19)))))))))))))</f>
        <v>9</v>
      </c>
      <c r="AT19" s="386">
        <f>IF(Config!$C$6=1,SUM(+Ene!AT19),IF(Config!$C$6=2,SUM(+Ene!AT19+Feb!AT19),IF(Config!$C$6=3,SUM(+Ene!AT19+Feb!AT19+Mar!AT19),IF(Config!$C$6=4,SUM(+Ene!AT19+Feb!AT19+Mar!AT19+Abr!AT19),IF(Config!$C$6=5,SUM(Ene!AT19+Feb!AT19+Mar!AT19+Abr!AT19+May!AT19),IF(Config!$C$6=6,SUM(+Ene!AT19+Feb!AT19+Mar!AT19+Abr!AT19+May!AT19+Jun!AT19),IF(Config!$C$6=7,SUM(Ene!AT19+Feb!AT19+Mar!AT19+Abr!AT19+May!AT19+Jun!AT19+Jul!AT19),IF(Config!$C$6=8,SUM(+Ene!AT19+Feb!AT19+Mar!AT19+Abr!AT19+May!AT19+Jun!AT19+Jul!AT19+Ago!AT19),IF(Config!$C$6=9,SUM(+Ene!AT19+Feb!AT19+Mar!AT19+Abr!AT19+May!AT19+Jun!AT19+Jul!AT19+Ago!AT19+Sep!AT19),IF(Config!$C$6=10,SUM(+Ene!AT19+Feb!AT19+Mar!AT19+Abr!AT19+May!AT19+Jun!AT19+Jul!AT19+Ago!AT19+Sep!AT19+Oct!AT19),IF(Config!$C$6=11,SUM(+Ene!AT19+Feb!AT19+Mar!AT19+Abr!AT19+May!AT19+Jun!AT19+Jul!AT19+Ago!AT19+Sep!AT19+Oct!AT19+Nov!AT19),IF(Config!$C$6=12,SUM(+Ene!AT19+Feb!AT19+Mar!AT19+Abr!AT19+May!AT19+Jun!AT19+Jul!AT19+Ago!AT19+Sep!AT19+Oct!AT19+Nov!AT19+Dic!AT19)))))))))))))</f>
        <v>15</v>
      </c>
      <c r="AV19" s="356">
        <f t="shared" si="7"/>
        <v>2</v>
      </c>
      <c r="AW19" s="356">
        <f t="shared" si="8"/>
        <v>713</v>
      </c>
      <c r="AX19" s="356">
        <f t="shared" si="9"/>
        <v>58</v>
      </c>
      <c r="AY19" s="356">
        <f t="shared" si="10"/>
        <v>95</v>
      </c>
      <c r="AZ19" s="356">
        <f t="shared" si="11"/>
        <v>360</v>
      </c>
      <c r="BA19" s="356">
        <f t="shared" si="12"/>
        <v>134</v>
      </c>
      <c r="BB19" s="356">
        <f t="shared" si="13"/>
        <v>103</v>
      </c>
      <c r="BC19" s="356">
        <f t="shared" si="14"/>
        <v>68</v>
      </c>
      <c r="BD19" s="356">
        <f t="shared" si="15"/>
        <v>86</v>
      </c>
      <c r="BE19" s="45">
        <f t="shared" si="16"/>
        <v>1619</v>
      </c>
    </row>
    <row r="20" spans="1:57" x14ac:dyDescent="0.25">
      <c r="A20" s="339">
        <f>METAS!A20</f>
        <v>17</v>
      </c>
      <c r="B20" s="353" t="str">
        <f>METAS!B20</f>
        <v>PORCENTAJE DE  NIÑOS &lt; 1 AÑO VACUNADOS CON VACUNA INFLUENZA (2º DOSIS)</v>
      </c>
      <c r="C20" s="382" t="str">
        <f>METAS!D20</f>
        <v>INMUNIZACIONES</v>
      </c>
      <c r="D20" s="386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p!D20),IF(Config!$C$6=10,SUM(+Ene!D20+Feb!D20+Mar!D20+Abr!D20+May!D20+Jun!D20+Jul!D20+Ago!D20+Sep!D20+Oct!D20),IF(Config!$C$6=11,SUM(+Ene!D20+Feb!D20+Mar!D20+Abr!D20+May!D20+Jun!D20+Jul!D20+Ago!D20+Sep!D20+Oct!D20+Nov!D20),IF(Config!$C$6=12,SUM(+Ene!D20+Feb!D20+Mar!D20+Abr!D20+May!D20+Jun!D20+Jul!D20+Ago!D20+Sep!D20+Oct!D20+Nov!D20+Dic!D20)))))))))))))</f>
        <v>0</v>
      </c>
      <c r="E20" s="386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p!E20),IF(Config!$C$6=10,SUM(+Ene!E20+Feb!E20+Mar!E20+Abr!E20+May!E20+Jun!E20+Jul!E20+Ago!E20+Sep!E20+Oct!E20),IF(Config!$C$6=11,SUM(+Ene!E20+Feb!E20+Mar!E20+Abr!E20+May!E20+Jun!E20+Jul!E20+Ago!E20+Sep!E20+Oct!E20+Nov!E20),IF(Config!$C$6=12,SUM(+Ene!E20+Feb!E20+Mar!E20+Abr!E20+May!E20+Jun!E20+Jul!E20+Ago!E20+Sep!E20+Oct!E20+Nov!E20+Dic!E20)))))))))))))</f>
        <v>0</v>
      </c>
      <c r="F20" s="386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p!F20),IF(Config!$C$6=10,SUM(+Ene!F20+Feb!F20+Mar!F20+Abr!F20+May!F20+Jun!F20+Jul!F20+Ago!F20+Sep!F20+Oct!F20),IF(Config!$C$6=11,SUM(+Ene!F20+Feb!F20+Mar!F20+Abr!F20+May!F20+Jun!F20+Jul!F20+Ago!F20+Sep!F20+Oct!F20+Nov!F20),IF(Config!$C$6=12,SUM(+Ene!F20+Feb!F20+Mar!F20+Abr!F20+May!F20+Jun!F20+Jul!F20+Ago!F20+Sep!F20+Oct!F20+Nov!F20+Dic!F20)))))))))))))</f>
        <v>0</v>
      </c>
      <c r="G20" s="386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p!G20),IF(Config!$C$6=10,SUM(+Ene!G20+Feb!G20+Mar!G20+Abr!G20+May!G20+Jun!G20+Jul!G20+Ago!G20+Sep!G20+Oct!G20),IF(Config!$C$6=11,SUM(+Ene!G20+Feb!G20+Mar!G20+Abr!G20+May!G20+Jun!G20+Jul!G20+Ago!G20+Sep!G20+Oct!G20+Nov!G20),IF(Config!$C$6=12,SUM(+Ene!G20+Feb!G20+Mar!G20+Abr!G20+May!G20+Jun!G20+Jul!G20+Ago!G20+Sep!G20+Oct!G20+Nov!G20+Dic!G20)))))))))))))</f>
        <v>257</v>
      </c>
      <c r="H20" s="386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p!H20),IF(Config!$C$6=10,SUM(+Ene!H20+Feb!H20+Mar!H20+Abr!H20+May!H20+Jun!H20+Jul!H20+Ago!H20+Sep!H20+Oct!H20),IF(Config!$C$6=11,SUM(+Ene!H20+Feb!H20+Mar!H20+Abr!H20+May!H20+Jun!H20+Jul!H20+Ago!H20+Sep!H20+Oct!H20+Nov!H20),IF(Config!$C$6=12,SUM(+Ene!H20+Feb!H20+Mar!H20+Abr!H20+May!H20+Jun!H20+Jul!H20+Ago!H20+Sep!H20+Oct!H20+Nov!H20+Dic!H20)))))))))))))</f>
        <v>14</v>
      </c>
      <c r="I20" s="386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p!I20),IF(Config!$C$6=10,SUM(+Ene!I20+Feb!I20+Mar!I20+Abr!I20+May!I20+Jun!I20+Jul!I20+Ago!I20+Sep!I20+Oct!I20),IF(Config!$C$6=11,SUM(+Ene!I20+Feb!I20+Mar!I20+Abr!I20+May!I20+Jun!I20+Jul!I20+Ago!I20+Sep!I20+Oct!I20+Nov!I20),IF(Config!$C$6=12,SUM(+Ene!I20+Feb!I20+Mar!I20+Abr!I20+May!I20+Jun!I20+Jul!I20+Ago!I20+Sep!I20+Oct!I20+Nov!I20+Dic!I20)))))))))))))</f>
        <v>5</v>
      </c>
      <c r="J20" s="386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p!J20),IF(Config!$C$6=10,SUM(+Ene!J20+Feb!J20+Mar!J20+Abr!J20+May!J20+Jun!J20+Jul!J20+Ago!J20+Sep!J20+Oct!J20),IF(Config!$C$6=11,SUM(+Ene!J20+Feb!J20+Mar!J20+Abr!J20+May!J20+Jun!J20+Jul!J20+Ago!J20+Sep!J20+Oct!J20+Nov!J20),IF(Config!$C$6=12,SUM(+Ene!J20+Feb!J20+Mar!J20+Abr!J20+May!J20+Jun!J20+Jul!J20+Ago!J20+Sep!J20+Oct!J20+Nov!J20+Dic!J20)))))))))))))</f>
        <v>10</v>
      </c>
      <c r="K20" s="386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p!K20),IF(Config!$C$6=10,SUM(+Ene!K20+Feb!K20+Mar!K20+Abr!K20+May!K20+Jun!K20+Jul!K20+Ago!K20+Sep!K20+Oct!K20),IF(Config!$C$6=11,SUM(+Ene!K20+Feb!K20+Mar!K20+Abr!K20+May!K20+Jun!K20+Jul!K20+Ago!K20+Sep!K20+Oct!K20+Nov!K20),IF(Config!$C$6=12,SUM(+Ene!K20+Feb!K20+Mar!K20+Abr!K20+May!K20+Jun!K20+Jul!K20+Ago!K20+Sep!K20+Oct!K20+Nov!K20+Dic!K20)))))))))))))</f>
        <v>23</v>
      </c>
      <c r="L20" s="386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p!L20),IF(Config!$C$6=10,SUM(+Ene!L20+Feb!L20+Mar!L20+Abr!L20+May!L20+Jun!L20+Jul!L20+Ago!L20+Sep!L20+Oct!L20),IF(Config!$C$6=11,SUM(+Ene!L20+Feb!L20+Mar!L20+Abr!L20+May!L20+Jun!L20+Jul!L20+Ago!L20+Sep!L20+Oct!L20+Nov!L20),IF(Config!$C$6=12,SUM(+Ene!L20+Feb!L20+Mar!L20+Abr!L20+May!L20+Jun!L20+Jul!L20+Ago!L20+Sep!L20+Oct!L20+Nov!L20+Dic!L20)))))))))))))</f>
        <v>3</v>
      </c>
      <c r="M20" s="386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p!M20),IF(Config!$C$6=10,SUM(+Ene!M20+Feb!M20+Mar!M20+Abr!M20+May!M20+Jun!M20+Jul!M20+Ago!M20+Sep!M20+Oct!M20),IF(Config!$C$6=11,SUM(+Ene!M20+Feb!M20+Mar!M20+Abr!M20+May!M20+Jun!M20+Jul!M20+Ago!M20+Sep!M20+Oct!M20+Nov!M20),IF(Config!$C$6=12,SUM(+Ene!M20+Feb!M20+Mar!M20+Abr!M20+May!M20+Jun!M20+Jul!M20+Ago!M20+Sep!M20+Oct!M20+Nov!M20+Dic!M20)))))))))))))</f>
        <v>16</v>
      </c>
      <c r="N20" s="386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p!N20),IF(Config!$C$6=10,SUM(+Ene!N20+Feb!N20+Mar!N20+Abr!N20+May!N20+Jun!N20+Jul!N20+Ago!N20+Sep!N20+Oct!N20),IF(Config!$C$6=11,SUM(+Ene!N20+Feb!N20+Mar!N20+Abr!N20+May!N20+Jun!N20+Jul!N20+Ago!N20+Sep!N20+Oct!N20+Nov!N20),IF(Config!$C$6=12,SUM(+Ene!N20+Feb!N20+Mar!N20+Abr!N20+May!N20+Jun!N20+Jul!N20+Ago!N20+Sep!N20+Oct!N20+Nov!N20+Dic!N20)))))))))))))</f>
        <v>14</v>
      </c>
      <c r="O20" s="386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p!O20),IF(Config!$C$6=10,SUM(+Ene!O20+Feb!O20+Mar!O20+Abr!O20+May!O20+Jun!O20+Jul!O20+Ago!O20+Sep!O20+Oct!O20),IF(Config!$C$6=11,SUM(+Ene!O20+Feb!O20+Mar!O20+Abr!O20+May!O20+Jun!O20+Jul!O20+Ago!O20+Sep!O20+Oct!O20+Nov!O20),IF(Config!$C$6=12,SUM(+Ene!O20+Feb!O20+Mar!O20+Abr!O20+May!O20+Jun!O20+Jul!O20+Ago!O20+Sep!O20+Oct!O20+Nov!O20+Dic!O20)))))))))))))</f>
        <v>15</v>
      </c>
      <c r="P20" s="386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p!P20),IF(Config!$C$6=10,SUM(+Ene!P20+Feb!P20+Mar!P20+Abr!P20+May!P20+Jun!P20+Jul!P20+Ago!P20+Sep!P20+Oct!P20),IF(Config!$C$6=11,SUM(+Ene!P20+Feb!P20+Mar!P20+Abr!P20+May!P20+Jun!P20+Jul!P20+Ago!P20+Sep!P20+Oct!P20+Nov!P20),IF(Config!$C$6=12,SUM(+Ene!P20+Feb!P20+Mar!P20+Abr!P20+May!P20+Jun!P20+Jul!P20+Ago!P20+Sep!P20+Oct!P20+Nov!P20+Dic!P20)))))))))))))</f>
        <v>118</v>
      </c>
      <c r="Q20" s="386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p!Q20),IF(Config!$C$6=10,SUM(+Ene!Q20+Feb!Q20+Mar!Q20+Abr!Q20+May!Q20+Jun!Q20+Jul!Q20+Ago!Q20+Sep!Q20+Oct!Q20),IF(Config!$C$6=11,SUM(+Ene!Q20+Feb!Q20+Mar!Q20+Abr!Q20+May!Q20+Jun!Q20+Jul!Q20+Ago!Q20+Sep!Q20+Oct!Q20+Nov!Q20),IF(Config!$C$6=12,SUM(+Ene!Q20+Feb!Q20+Mar!Q20+Abr!Q20+May!Q20+Jun!Q20+Jul!Q20+Ago!Q20+Sep!Q20+Oct!Q20+Nov!Q20+Dic!Q20)))))))))))))</f>
        <v>17</v>
      </c>
      <c r="R20" s="386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p!R20),IF(Config!$C$6=10,SUM(+Ene!R20+Feb!R20+Mar!R20+Abr!R20+May!R20+Jun!R20+Jul!R20+Ago!R20+Sep!R20+Oct!R20),IF(Config!$C$6=11,SUM(+Ene!R20+Feb!R20+Mar!R20+Abr!R20+May!R20+Jun!R20+Jul!R20+Ago!R20+Sep!R20+Oct!R20+Nov!R20),IF(Config!$C$6=12,SUM(+Ene!R20+Feb!R20+Mar!R20+Abr!R20+May!R20+Jun!R20+Jul!R20+Ago!R20+Sep!R20+Oct!R20+Nov!R20+Dic!R20)))))))))))))</f>
        <v>10</v>
      </c>
      <c r="S20" s="386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p!S20),IF(Config!$C$6=10,SUM(+Ene!S20+Feb!S20+Mar!S20+Abr!S20+May!S20+Jun!S20+Jul!S20+Ago!S20+Sep!S20+Oct!S20),IF(Config!$C$6=11,SUM(+Ene!S20+Feb!S20+Mar!S20+Abr!S20+May!S20+Jun!S20+Jul!S20+Ago!S20+Sep!S20+Oct!S20+Nov!S20),IF(Config!$C$6=12,SUM(+Ene!S20+Feb!S20+Mar!S20+Abr!S20+May!S20+Jun!S20+Jul!S20+Ago!S20+Sep!S20+Oct!S20+Nov!S20+Dic!S20)))))))))))))</f>
        <v>15</v>
      </c>
      <c r="T20" s="386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p!T20),IF(Config!$C$6=10,SUM(+Ene!T20+Feb!T20+Mar!T20+Abr!T20+May!T20+Jun!T20+Jul!T20+Ago!T20+Sep!T20+Oct!T20),IF(Config!$C$6=11,SUM(+Ene!T20+Feb!T20+Mar!T20+Abr!T20+May!T20+Jun!T20+Jul!T20+Ago!T20+Sep!T20+Oct!T20+Nov!T20),IF(Config!$C$6=12,SUM(+Ene!T20+Feb!T20+Mar!T20+Abr!T20+May!T20+Jun!T20+Jul!T20+Ago!T20+Sep!T20+Oct!T20+Nov!T20+Dic!T20)))))))))))))</f>
        <v>41</v>
      </c>
      <c r="U20" s="386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p!U20),IF(Config!$C$6=10,SUM(+Ene!U20+Feb!U20+Mar!U20+Abr!U20+May!U20+Jun!U20+Jul!U20+Ago!U20+Sep!U20+Oct!U20),IF(Config!$C$6=11,SUM(+Ene!U20+Feb!U20+Mar!U20+Abr!U20+May!U20+Jun!U20+Jul!U20+Ago!U20+Sep!U20+Oct!U20+Nov!U20),IF(Config!$C$6=12,SUM(+Ene!U20+Feb!U20+Mar!U20+Abr!U20+May!U20+Jun!U20+Jul!U20+Ago!U20+Sep!U20+Oct!U20+Nov!U20+Dic!U20)))))))))))))</f>
        <v>6</v>
      </c>
      <c r="V20" s="386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p!V20),IF(Config!$C$6=10,SUM(+Ene!V20+Feb!V20+Mar!V20+Abr!V20+May!V20+Jun!V20+Jul!V20+Ago!V20+Sep!V20+Oct!V20),IF(Config!$C$6=11,SUM(+Ene!V20+Feb!V20+Mar!V20+Abr!V20+May!V20+Jun!V20+Jul!V20+Ago!V20+Sep!V20+Oct!V20+Nov!V20),IF(Config!$C$6=12,SUM(+Ene!V20+Feb!V20+Mar!V20+Abr!V20+May!V20+Jun!V20+Jul!V20+Ago!V20+Sep!V20+Oct!V20+Nov!V20+Dic!V20)))))))))))))</f>
        <v>10</v>
      </c>
      <c r="W20" s="386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p!W20),IF(Config!$C$6=10,SUM(+Ene!W20+Feb!W20+Mar!W20+Abr!W20+May!W20+Jun!W20+Jul!W20+Ago!W20+Sep!W20+Oct!W20),IF(Config!$C$6=11,SUM(+Ene!W20+Feb!W20+Mar!W20+Abr!W20+May!W20+Jun!W20+Jul!W20+Ago!W20+Sep!W20+Oct!W20+Nov!W20),IF(Config!$C$6=12,SUM(+Ene!W20+Feb!W20+Mar!W20+Abr!W20+May!W20+Jun!W20+Jul!W20+Ago!W20+Sep!W20+Oct!W20+Nov!W20+Dic!W20)))))))))))))</f>
        <v>11</v>
      </c>
      <c r="X20" s="386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p!X20),IF(Config!$C$6=10,SUM(+Ene!X20+Feb!X20+Mar!X20+Abr!X20+May!X20+Jun!X20+Jul!X20+Ago!X20+Sep!X20+Oct!X20),IF(Config!$C$6=11,SUM(+Ene!X20+Feb!X20+Mar!X20+Abr!X20+May!X20+Jun!X20+Jul!X20+Ago!X20+Sep!X20+Oct!X20+Nov!X20),IF(Config!$C$6=12,SUM(+Ene!X20+Feb!X20+Mar!X20+Abr!X20+May!X20+Jun!X20+Jul!X20+Ago!X20+Sep!X20+Oct!X20+Nov!X20+Dic!X20)))))))))))))</f>
        <v>29</v>
      </c>
      <c r="Y20" s="386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p!Y20),IF(Config!$C$6=10,SUM(+Ene!Y20+Feb!Y20+Mar!Y20+Abr!Y20+May!Y20+Jun!Y20+Jul!Y20+Ago!Y20+Sep!Y20+Oct!Y20),IF(Config!$C$6=11,SUM(+Ene!Y20+Feb!Y20+Mar!Y20+Abr!Y20+May!Y20+Jun!Y20+Jul!Y20+Ago!Y20+Sep!Y20+Oct!Y20+Nov!Y20),IF(Config!$C$6=12,SUM(+Ene!Y20+Feb!Y20+Mar!Y20+Abr!Y20+May!Y20+Jun!Y20+Jul!Y20+Ago!Y20+Sep!Y20+Oct!Y20+Nov!Y20+Dic!Y20)))))))))))))</f>
        <v>181</v>
      </c>
      <c r="Z20" s="386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p!Z20),IF(Config!$C$6=10,SUM(+Ene!Z20+Feb!Z20+Mar!Z20+Abr!Z20+May!Z20+Jun!Z20+Jul!Z20+Ago!Z20+Sep!Z20+Oct!Z20),IF(Config!$C$6=11,SUM(+Ene!Z20+Feb!Z20+Mar!Z20+Abr!Z20+May!Z20+Jun!Z20+Jul!Z20+Ago!Z20+Sep!Z20+Oct!Z20+Nov!Z20),IF(Config!$C$6=12,SUM(+Ene!Z20+Feb!Z20+Mar!Z20+Abr!Z20+May!Z20+Jun!Z20+Jul!Z20+Ago!Z20+Sep!Z20+Oct!Z20+Nov!Z20+Dic!Z20)))))))))))))</f>
        <v>9</v>
      </c>
      <c r="AA20" s="386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p!AA20),IF(Config!$C$6=10,SUM(+Ene!AA20+Feb!AA20+Mar!AA20+Abr!AA20+May!AA20+Jun!AA20+Jul!AA20+Ago!AA20+Sep!AA20+Oct!AA20),IF(Config!$C$6=11,SUM(+Ene!AA20+Feb!AA20+Mar!AA20+Abr!AA20+May!AA20+Jun!AA20+Jul!AA20+Ago!AA20+Sep!AA20+Oct!AA20+Nov!AA20),IF(Config!$C$6=12,SUM(+Ene!AA20+Feb!AA20+Mar!AA20+Abr!AA20+May!AA20+Jun!AA20+Jul!AA20+Ago!AA20+Sep!AA20+Oct!AA20+Nov!AA20+Dic!AA20)))))))))))))</f>
        <v>16</v>
      </c>
      <c r="AB20" s="386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p!AB20),IF(Config!$C$6=10,SUM(+Ene!AB20+Feb!AB20+Mar!AB20+Abr!AB20+May!AB20+Jun!AB20+Jul!AB20+Ago!AB20+Sep!AB20+Oct!AB20),IF(Config!$C$6=11,SUM(+Ene!AB20+Feb!AB20+Mar!AB20+Abr!AB20+May!AB20+Jun!AB20+Jul!AB20+Ago!AB20+Sep!AB20+Oct!AB20+Nov!AB20),IF(Config!$C$6=12,SUM(+Ene!AB20+Feb!AB20+Mar!AB20+Abr!AB20+May!AB20+Jun!AB20+Jul!AB20+Ago!AB20+Sep!AB20+Oct!AB20+Nov!AB20+Dic!AB20)))))))))))))</f>
        <v>6</v>
      </c>
      <c r="AC20" s="386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p!AC20),IF(Config!$C$6=10,SUM(+Ene!AC20+Feb!AC20+Mar!AC20+Abr!AC20+May!AC20+Jun!AC20+Jul!AC20+Ago!AC20+Sep!AC20+Oct!AC20),IF(Config!$C$6=11,SUM(+Ene!AC20+Feb!AC20+Mar!AC20+Abr!AC20+May!AC20+Jun!AC20+Jul!AC20+Ago!AC20+Sep!AC20+Oct!AC20+Nov!AC20),IF(Config!$C$6=12,SUM(+Ene!AC20+Feb!AC20+Mar!AC20+Abr!AC20+May!AC20+Jun!AC20+Jul!AC20+Ago!AC20+Sep!AC20+Oct!AC20+Nov!AC20+Dic!AC20)))))))))))))</f>
        <v>14</v>
      </c>
      <c r="AD20" s="386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p!AD20),IF(Config!$C$6=10,SUM(+Ene!AD20+Feb!AD20+Mar!AD20+Abr!AD20+May!AD20+Jun!AD20+Jul!AD20+Ago!AD20+Sep!AD20+Oct!AD20),IF(Config!$C$6=11,SUM(+Ene!AD20+Feb!AD20+Mar!AD20+Abr!AD20+May!AD20+Jun!AD20+Jul!AD20+Ago!AD20+Sep!AD20+Oct!AD20+Nov!AD20),IF(Config!$C$6=12,SUM(+Ene!AD20+Feb!AD20+Mar!AD20+Abr!AD20+May!AD20+Jun!AD20+Jul!AD20+Ago!AD20+Sep!AD20+Oct!AD20+Nov!AD20+Dic!AD20)))))))))))))</f>
        <v>34</v>
      </c>
      <c r="AE20" s="386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p!AE20),IF(Config!$C$6=10,SUM(+Ene!AE20+Feb!AE20+Mar!AE20+Abr!AE20+May!AE20+Jun!AE20+Jul!AE20+Ago!AE20+Sep!AE20+Oct!AE20),IF(Config!$C$6=11,SUM(+Ene!AE20+Feb!AE20+Mar!AE20+Abr!AE20+May!AE20+Jun!AE20+Jul!AE20+Ago!AE20+Sep!AE20+Oct!AE20+Nov!AE20),IF(Config!$C$6=12,SUM(+Ene!AE20+Feb!AE20+Mar!AE20+Abr!AE20+May!AE20+Jun!AE20+Jul!AE20+Ago!AE20+Sep!AE20+Oct!AE20+Nov!AE20+Dic!AE20)))))))))))))</f>
        <v>10</v>
      </c>
      <c r="AF20" s="386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p!AF20),IF(Config!$C$6=10,SUM(+Ene!AF20+Feb!AF20+Mar!AF20+Abr!AF20+May!AF20+Jun!AF20+Jul!AF20+Ago!AF20+Sep!AF20+Oct!AF20),IF(Config!$C$6=11,SUM(+Ene!AF20+Feb!AF20+Mar!AF20+Abr!AF20+May!AF20+Jun!AF20+Jul!AF20+Ago!AF20+Sep!AF20+Oct!AF20+Nov!AF20),IF(Config!$C$6=12,SUM(+Ene!AF20+Feb!AF20+Mar!AF20+Abr!AF20+May!AF20+Jun!AF20+Jul!AF20+Ago!AF20+Sep!AF20+Oct!AF20+Nov!AF20+Dic!AF20)))))))))))))</f>
        <v>2</v>
      </c>
      <c r="AG20" s="386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p!AG20),IF(Config!$C$6=10,SUM(+Ene!AG20+Feb!AG20+Mar!AG20+Abr!AG20+May!AG20+Jun!AG20+Jul!AG20+Ago!AG20+Sep!AG20+Oct!AG20),IF(Config!$C$6=11,SUM(+Ene!AG20+Feb!AG20+Mar!AG20+Abr!AG20+May!AG20+Jun!AG20+Jul!AG20+Ago!AG20+Sep!AG20+Oct!AG20+Nov!AG20),IF(Config!$C$6=12,SUM(+Ene!AG20+Feb!AG20+Mar!AG20+Abr!AG20+May!AG20+Jun!AG20+Jul!AG20+Ago!AG20+Sep!AG20+Oct!AG20+Nov!AG20+Dic!AG20)))))))))))))</f>
        <v>11</v>
      </c>
      <c r="AH20" s="386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p!AH20),IF(Config!$C$6=10,SUM(+Ene!AH20+Feb!AH20+Mar!AH20+Abr!AH20+May!AH20+Jun!AH20+Jul!AH20+Ago!AH20+Sep!AH20+Oct!AH20),IF(Config!$C$6=11,SUM(+Ene!AH20+Feb!AH20+Mar!AH20+Abr!AH20+May!AH20+Jun!AH20+Jul!AH20+Ago!AH20+Sep!AH20+Oct!AH20+Nov!AH20),IF(Config!$C$6=12,SUM(+Ene!AH20+Feb!AH20+Mar!AH20+Abr!AH20+May!AH20+Jun!AH20+Jul!AH20+Ago!AH20+Sep!AH20+Oct!AH20+Nov!AH20+Dic!AH20)))))))))))))</f>
        <v>11</v>
      </c>
      <c r="AI20" s="386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p!AI20),IF(Config!$C$6=10,SUM(+Ene!AI20+Feb!AI20+Mar!AI20+Abr!AI20+May!AI20+Jun!AI20+Jul!AI20+Ago!AI20+Sep!AI20+Oct!AI20),IF(Config!$C$6=11,SUM(+Ene!AI20+Feb!AI20+Mar!AI20+Abr!AI20+May!AI20+Jun!AI20+Jul!AI20+Ago!AI20+Sep!AI20+Oct!AI20+Nov!AI20),IF(Config!$C$6=12,SUM(+Ene!AI20+Feb!AI20+Mar!AI20+Abr!AI20+May!AI20+Jun!AI20+Jul!AI20+Ago!AI20+Sep!AI20+Oct!AI20+Nov!AI20+Dic!AI20)))))))))))))</f>
        <v>1</v>
      </c>
      <c r="AJ20" s="386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p!AJ20),IF(Config!$C$6=10,SUM(+Ene!AJ20+Feb!AJ20+Mar!AJ20+Abr!AJ20+May!AJ20+Jun!AJ20+Jul!AJ20+Ago!AJ20+Sep!AJ20+Oct!AJ20),IF(Config!$C$6=11,SUM(+Ene!AJ20+Feb!AJ20+Mar!AJ20+Abr!AJ20+May!AJ20+Jun!AJ20+Jul!AJ20+Ago!AJ20+Sep!AJ20+Oct!AJ20+Nov!AJ20),IF(Config!$C$6=12,SUM(+Ene!AJ20+Feb!AJ20+Mar!AJ20+Abr!AJ20+May!AJ20+Jun!AJ20+Jul!AJ20+Ago!AJ20+Sep!AJ20+Oct!AJ20+Nov!AJ20+Dic!AJ20)))))))))))))</f>
        <v>50</v>
      </c>
      <c r="AK20" s="386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p!AK20),IF(Config!$C$6=10,SUM(+Ene!AK20+Feb!AK20+Mar!AK20+Abr!AK20+May!AK20+Jun!AK20+Jul!AK20+Ago!AK20+Sep!AK20+Oct!AK20),IF(Config!$C$6=11,SUM(+Ene!AK20+Feb!AK20+Mar!AK20+Abr!AK20+May!AK20+Jun!AK20+Jul!AK20+Ago!AK20+Sep!AK20+Oct!AK20+Nov!AK20),IF(Config!$C$6=12,SUM(+Ene!AK20+Feb!AK20+Mar!AK20+Abr!AK20+May!AK20+Jun!AK20+Jul!AK20+Ago!AK20+Sep!AK20+Oct!AK20+Nov!AK20+Dic!AK20)))))))))))))</f>
        <v>14</v>
      </c>
      <c r="AL20" s="386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p!AL20),IF(Config!$C$6=10,SUM(+Ene!AL20+Feb!AL20+Mar!AL20+Abr!AL20+May!AL20+Jun!AL20+Jul!AL20+Ago!AL20+Sep!AL20+Oct!AL20),IF(Config!$C$6=11,SUM(+Ene!AL20+Feb!AL20+Mar!AL20+Abr!AL20+May!AL20+Jun!AL20+Jul!AL20+Ago!AL20+Sep!AL20+Oct!AL20+Nov!AL20),IF(Config!$C$6=12,SUM(+Ene!AL20+Feb!AL20+Mar!AL20+Abr!AL20+May!AL20+Jun!AL20+Jul!AL20+Ago!AL20+Sep!AL20+Oct!AL20+Nov!AL20+Dic!AL20)))))))))))))</f>
        <v>7</v>
      </c>
      <c r="AM20" s="386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p!AM20),IF(Config!$C$6=10,SUM(+Ene!AM20+Feb!AM20+Mar!AM20+Abr!AM20+May!AM20+Jun!AM20+Jul!AM20+Ago!AM20+Sep!AM20+Oct!AM20),IF(Config!$C$6=11,SUM(+Ene!AM20+Feb!AM20+Mar!AM20+Abr!AM20+May!AM20+Jun!AM20+Jul!AM20+Ago!AM20+Sep!AM20+Oct!AM20+Nov!AM20),IF(Config!$C$6=12,SUM(+Ene!AM20+Feb!AM20+Mar!AM20+Abr!AM20+May!AM20+Jun!AM20+Jul!AM20+Ago!AM20+Sep!AM20+Oct!AM20+Nov!AM20+Dic!AM20)))))))))))))</f>
        <v>32</v>
      </c>
      <c r="AN20" s="386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p!AN20),IF(Config!$C$6=10,SUM(+Ene!AN20+Feb!AN20+Mar!AN20+Abr!AN20+May!AN20+Jun!AN20+Jul!AN20+Ago!AN20+Sep!AN20+Oct!AN20),IF(Config!$C$6=11,SUM(+Ene!AN20+Feb!AN20+Mar!AN20+Abr!AN20+May!AN20+Jun!AN20+Jul!AN20+Ago!AN20+Sep!AN20+Oct!AN20+Nov!AN20),IF(Config!$C$6=12,SUM(+Ene!AN20+Feb!AN20+Mar!AN20+Abr!AN20+May!AN20+Jun!AN20+Jul!AN20+Ago!AN20+Sep!AN20+Oct!AN20+Nov!AN20+Dic!AN20)))))))))))))</f>
        <v>3</v>
      </c>
      <c r="AO20" s="386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p!AO20),IF(Config!$C$6=10,SUM(+Ene!AO20+Feb!AO20+Mar!AO20+Abr!AO20+May!AO20+Jun!AO20+Jul!AO20+Ago!AO20+Sep!AO20+Oct!AO20),IF(Config!$C$6=11,SUM(+Ene!AO20+Feb!AO20+Mar!AO20+Abr!AO20+May!AO20+Jun!AO20+Jul!AO20+Ago!AO20+Sep!AO20+Oct!AO20+Nov!AO20),IF(Config!$C$6=12,SUM(+Ene!AO20+Feb!AO20+Mar!AO20+Abr!AO20+May!AO20+Jun!AO20+Jul!AO20+Ago!AO20+Sep!AO20+Oct!AO20+Nov!AO20+Dic!AO20)))))))))))))</f>
        <v>14</v>
      </c>
      <c r="AP20" s="386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p!AP20),IF(Config!$C$6=10,SUM(+Ene!AP20+Feb!AP20+Mar!AP20+Abr!AP20+May!AP20+Jun!AP20+Jul!AP20+Ago!AP20+Sep!AP20+Oct!AP20),IF(Config!$C$6=11,SUM(+Ene!AP20+Feb!AP20+Mar!AP20+Abr!AP20+May!AP20+Jun!AP20+Jul!AP20+Ago!AP20+Sep!AP20+Oct!AP20+Nov!AP20),IF(Config!$C$6=12,SUM(+Ene!AP20+Feb!AP20+Mar!AP20+Abr!AP20+May!AP20+Jun!AP20+Jul!AP20+Ago!AP20+Sep!AP20+Oct!AP20+Nov!AP20+Dic!AP20)))))))))))))</f>
        <v>3</v>
      </c>
      <c r="AQ20" s="386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p!AQ20),IF(Config!$C$6=10,SUM(+Ene!AQ20+Feb!AQ20+Mar!AQ20+Abr!AQ20+May!AQ20+Jun!AQ20+Jul!AQ20+Ago!AQ20+Sep!AQ20+Oct!AQ20),IF(Config!$C$6=11,SUM(+Ene!AQ20+Feb!AQ20+Mar!AQ20+Abr!AQ20+May!AQ20+Jun!AQ20+Jul!AQ20+Ago!AQ20+Sep!AQ20+Oct!AQ20+Nov!AQ20),IF(Config!$C$6=12,SUM(+Ene!AQ20+Feb!AQ20+Mar!AQ20+Abr!AQ20+May!AQ20+Jun!AQ20+Jul!AQ20+Ago!AQ20+Sep!AQ20+Oct!AQ20+Nov!AQ20+Dic!AQ20)))))))))))))</f>
        <v>44</v>
      </c>
      <c r="AR20" s="386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p!AR20),IF(Config!$C$6=10,SUM(+Ene!AR20+Feb!AR20+Mar!AR20+Abr!AR20+May!AR20+Jun!AR20+Jul!AR20+Ago!AR20+Sep!AR20+Oct!AR20),IF(Config!$C$6=11,SUM(+Ene!AR20+Feb!AR20+Mar!AR20+Abr!AR20+May!AR20+Jun!AR20+Jul!AR20+Ago!AR20+Sep!AR20+Oct!AR20+Nov!AR20),IF(Config!$C$6=12,SUM(+Ene!AR20+Feb!AR20+Mar!AR20+Abr!AR20+May!AR20+Jun!AR20+Jul!AR20+Ago!AR20+Sep!AR20+Oct!AR20+Nov!AR20+Dic!AR20)))))))))))))</f>
        <v>0</v>
      </c>
      <c r="AS20" s="386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p!AS20),IF(Config!$C$6=10,SUM(+Ene!AS20+Feb!AS20+Mar!AS20+Abr!AS20+May!AS20+Jun!AS20+Jul!AS20+Ago!AS20+Sep!AS20+Oct!AS20),IF(Config!$C$6=11,SUM(+Ene!AS20+Feb!AS20+Mar!AS20+Abr!AS20+May!AS20+Jun!AS20+Jul!AS20+Ago!AS20+Sep!AS20+Oct!AS20+Nov!AS20),IF(Config!$C$6=12,SUM(+Ene!AS20+Feb!AS20+Mar!AS20+Abr!AS20+May!AS20+Jun!AS20+Jul!AS20+Ago!AS20+Sep!AS20+Oct!AS20+Nov!AS20+Dic!AS20)))))))))))))</f>
        <v>1</v>
      </c>
      <c r="AT20" s="386">
        <f>IF(Config!$C$6=1,SUM(+Ene!AT20),IF(Config!$C$6=2,SUM(+Ene!AT20+Feb!AT20),IF(Config!$C$6=3,SUM(+Ene!AT20+Feb!AT20+Mar!AT20),IF(Config!$C$6=4,SUM(+Ene!AT20+Feb!AT20+Mar!AT20+Abr!AT20),IF(Config!$C$6=5,SUM(Ene!AT20+Feb!AT20+Mar!AT20+Abr!AT20+May!AT20),IF(Config!$C$6=6,SUM(+Ene!AT20+Feb!AT20+Mar!AT20+Abr!AT20+May!AT20+Jun!AT20),IF(Config!$C$6=7,SUM(Ene!AT20+Feb!AT20+Mar!AT20+Abr!AT20+May!AT20+Jun!AT20+Jul!AT20),IF(Config!$C$6=8,SUM(+Ene!AT20+Feb!AT20+Mar!AT20+Abr!AT20+May!AT20+Jun!AT20+Jul!AT20+Ago!AT20),IF(Config!$C$6=9,SUM(+Ene!AT20+Feb!AT20+Mar!AT20+Abr!AT20+May!AT20+Jun!AT20+Jul!AT20+Ago!AT20+Sep!AT20),IF(Config!$C$6=10,SUM(+Ene!AT20+Feb!AT20+Mar!AT20+Abr!AT20+May!AT20+Jun!AT20+Jul!AT20+Ago!AT20+Sep!AT20+Oct!AT20),IF(Config!$C$6=11,SUM(+Ene!AT20+Feb!AT20+Mar!AT20+Abr!AT20+May!AT20+Jun!AT20+Jul!AT20+Ago!AT20+Sep!AT20+Oct!AT20+Nov!AT20),IF(Config!$C$6=12,SUM(+Ene!AT20+Feb!AT20+Mar!AT20+Abr!AT20+May!AT20+Jun!AT20+Jul!AT20+Ago!AT20+Sep!AT20+Oct!AT20+Nov!AT20+Dic!AT20)))))))))))))</f>
        <v>2</v>
      </c>
      <c r="AV20" s="356">
        <f t="shared" si="7"/>
        <v>0</v>
      </c>
      <c r="AW20" s="356">
        <f t="shared" si="8"/>
        <v>475</v>
      </c>
      <c r="AX20" s="356">
        <f t="shared" si="9"/>
        <v>42</v>
      </c>
      <c r="AY20" s="356">
        <f t="shared" si="10"/>
        <v>68</v>
      </c>
      <c r="AZ20" s="356">
        <f t="shared" si="11"/>
        <v>255</v>
      </c>
      <c r="BA20" s="356">
        <f t="shared" si="12"/>
        <v>69</v>
      </c>
      <c r="BB20" s="356">
        <f t="shared" si="13"/>
        <v>71</v>
      </c>
      <c r="BC20" s="356">
        <f t="shared" si="14"/>
        <v>52</v>
      </c>
      <c r="BD20" s="356">
        <f t="shared" si="15"/>
        <v>47</v>
      </c>
      <c r="BE20" s="45">
        <f t="shared" si="16"/>
        <v>1079</v>
      </c>
    </row>
    <row r="21" spans="1:57" x14ac:dyDescent="0.25">
      <c r="A21" s="339">
        <f>METAS!A21</f>
        <v>18</v>
      </c>
      <c r="B21" s="353" t="str">
        <f>METAS!B21</f>
        <v>PORCENTAJE NIÑOS 1 AÑO  PROTEGIDOS CON 3 DOSIS DE VACUNA ANTINEUMOCÓCICA</v>
      </c>
      <c r="C21" s="382" t="str">
        <f>METAS!D21</f>
        <v>INMUNIZACIONES</v>
      </c>
      <c r="D21" s="386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p!D21),IF(Config!$C$6=10,SUM(+Ene!D21+Feb!D21+Mar!D21+Abr!D21+May!D21+Jun!D21+Jul!D21+Ago!D21+Sep!D21+Oct!D21),IF(Config!$C$6=11,SUM(+Ene!D21+Feb!D21+Mar!D21+Abr!D21+May!D21+Jun!D21+Jul!D21+Ago!D21+Sep!D21+Oct!D21+Nov!D21),IF(Config!$C$6=12,SUM(+Ene!D21+Feb!D21+Mar!D21+Abr!D21+May!D21+Jun!D21+Jul!D21+Ago!D21+Sep!D21+Oct!D21+Nov!D21+Dic!D21)))))))))))))</f>
        <v>3</v>
      </c>
      <c r="E21" s="386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p!E21),IF(Config!$C$6=10,SUM(+Ene!E21+Feb!E21+Mar!E21+Abr!E21+May!E21+Jun!E21+Jul!E21+Ago!E21+Sep!E21+Oct!E21),IF(Config!$C$6=11,SUM(+Ene!E21+Feb!E21+Mar!E21+Abr!E21+May!E21+Jun!E21+Jul!E21+Ago!E21+Sep!E21+Oct!E21+Nov!E21),IF(Config!$C$6=12,SUM(+Ene!E21+Feb!E21+Mar!E21+Abr!E21+May!E21+Jun!E21+Jul!E21+Ago!E21+Sep!E21+Oct!E21+Nov!E21+Dic!E21)))))))))))))</f>
        <v>0</v>
      </c>
      <c r="F21" s="386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p!F21),IF(Config!$C$6=10,SUM(+Ene!F21+Feb!F21+Mar!F21+Abr!F21+May!F21+Jun!F21+Jul!F21+Ago!F21+Sep!F21+Oct!F21),IF(Config!$C$6=11,SUM(+Ene!F21+Feb!F21+Mar!F21+Abr!F21+May!F21+Jun!F21+Jul!F21+Ago!F21+Sep!F21+Oct!F21+Nov!F21),IF(Config!$C$6=12,SUM(+Ene!F21+Feb!F21+Mar!F21+Abr!F21+May!F21+Jun!F21+Jul!F21+Ago!F21+Sep!F21+Oct!F21+Nov!F21+Dic!F21)))))))))))))</f>
        <v>0</v>
      </c>
      <c r="G21" s="386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p!G21),IF(Config!$C$6=10,SUM(+Ene!G21+Feb!G21+Mar!G21+Abr!G21+May!G21+Jun!G21+Jul!G21+Ago!G21+Sep!G21+Oct!G21),IF(Config!$C$6=11,SUM(+Ene!G21+Feb!G21+Mar!G21+Abr!G21+May!G21+Jun!G21+Jul!G21+Ago!G21+Sep!G21+Oct!G21+Nov!G21),IF(Config!$C$6=12,SUM(+Ene!G21+Feb!G21+Mar!G21+Abr!G21+May!G21+Jun!G21+Jul!G21+Ago!G21+Sep!G21+Oct!G21+Nov!G21+Dic!G21)))))))))))))</f>
        <v>359</v>
      </c>
      <c r="H21" s="386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p!H21),IF(Config!$C$6=10,SUM(+Ene!H21+Feb!H21+Mar!H21+Abr!H21+May!H21+Jun!H21+Jul!H21+Ago!H21+Sep!H21+Oct!H21),IF(Config!$C$6=11,SUM(+Ene!H21+Feb!H21+Mar!H21+Abr!H21+May!H21+Jun!H21+Jul!H21+Ago!H21+Sep!H21+Oct!H21+Nov!H21),IF(Config!$C$6=12,SUM(+Ene!H21+Feb!H21+Mar!H21+Abr!H21+May!H21+Jun!H21+Jul!H21+Ago!H21+Sep!H21+Oct!H21+Nov!H21+Dic!H21)))))))))))))</f>
        <v>16</v>
      </c>
      <c r="I21" s="386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p!I21),IF(Config!$C$6=10,SUM(+Ene!I21+Feb!I21+Mar!I21+Abr!I21+May!I21+Jun!I21+Jul!I21+Ago!I21+Sep!I21+Oct!I21),IF(Config!$C$6=11,SUM(+Ene!I21+Feb!I21+Mar!I21+Abr!I21+May!I21+Jun!I21+Jul!I21+Ago!I21+Sep!I21+Oct!I21+Nov!I21),IF(Config!$C$6=12,SUM(+Ene!I21+Feb!I21+Mar!I21+Abr!I21+May!I21+Jun!I21+Jul!I21+Ago!I21+Sep!I21+Oct!I21+Nov!I21+Dic!I21)))))))))))))</f>
        <v>16</v>
      </c>
      <c r="J21" s="386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p!J21),IF(Config!$C$6=10,SUM(+Ene!J21+Feb!J21+Mar!J21+Abr!J21+May!J21+Jun!J21+Jul!J21+Ago!J21+Sep!J21+Oct!J21),IF(Config!$C$6=11,SUM(+Ene!J21+Feb!J21+Mar!J21+Abr!J21+May!J21+Jun!J21+Jul!J21+Ago!J21+Sep!J21+Oct!J21+Nov!J21),IF(Config!$C$6=12,SUM(+Ene!J21+Feb!J21+Mar!J21+Abr!J21+May!J21+Jun!J21+Jul!J21+Ago!J21+Sep!J21+Oct!J21+Nov!J21+Dic!J21)))))))))))))</f>
        <v>25</v>
      </c>
      <c r="K21" s="386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p!K21),IF(Config!$C$6=10,SUM(+Ene!K21+Feb!K21+Mar!K21+Abr!K21+May!K21+Jun!K21+Jul!K21+Ago!K21+Sep!K21+Oct!K21),IF(Config!$C$6=11,SUM(+Ene!K21+Feb!K21+Mar!K21+Abr!K21+May!K21+Jun!K21+Jul!K21+Ago!K21+Sep!K21+Oct!K21+Nov!K21),IF(Config!$C$6=12,SUM(+Ene!K21+Feb!K21+Mar!K21+Abr!K21+May!K21+Jun!K21+Jul!K21+Ago!K21+Sep!K21+Oct!K21+Nov!K21+Dic!K21)))))))))))))</f>
        <v>42</v>
      </c>
      <c r="L21" s="386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p!L21),IF(Config!$C$6=10,SUM(+Ene!L21+Feb!L21+Mar!L21+Abr!L21+May!L21+Jun!L21+Jul!L21+Ago!L21+Sep!L21+Oct!L21),IF(Config!$C$6=11,SUM(+Ene!L21+Feb!L21+Mar!L21+Abr!L21+May!L21+Jun!L21+Jul!L21+Ago!L21+Sep!L21+Oct!L21+Nov!L21),IF(Config!$C$6=12,SUM(+Ene!L21+Feb!L21+Mar!L21+Abr!L21+May!L21+Jun!L21+Jul!L21+Ago!L21+Sep!L21+Oct!L21+Nov!L21+Dic!L21)))))))))))))</f>
        <v>2</v>
      </c>
      <c r="M21" s="386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p!M21),IF(Config!$C$6=10,SUM(+Ene!M21+Feb!M21+Mar!M21+Abr!M21+May!M21+Jun!M21+Jul!M21+Ago!M21+Sep!M21+Oct!M21),IF(Config!$C$6=11,SUM(+Ene!M21+Feb!M21+Mar!M21+Abr!M21+May!M21+Jun!M21+Jul!M21+Ago!M21+Sep!M21+Oct!M21+Nov!M21),IF(Config!$C$6=12,SUM(+Ene!M21+Feb!M21+Mar!M21+Abr!M21+May!M21+Jun!M21+Jul!M21+Ago!M21+Sep!M21+Oct!M21+Nov!M21+Dic!M21)))))))))))))</f>
        <v>24</v>
      </c>
      <c r="N21" s="386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p!N21),IF(Config!$C$6=10,SUM(+Ene!N21+Feb!N21+Mar!N21+Abr!N21+May!N21+Jun!N21+Jul!N21+Ago!N21+Sep!N21+Oct!N21),IF(Config!$C$6=11,SUM(+Ene!N21+Feb!N21+Mar!N21+Abr!N21+May!N21+Jun!N21+Jul!N21+Ago!N21+Sep!N21+Oct!N21+Nov!N21),IF(Config!$C$6=12,SUM(+Ene!N21+Feb!N21+Mar!N21+Abr!N21+May!N21+Jun!N21+Jul!N21+Ago!N21+Sep!N21+Oct!N21+Nov!N21+Dic!N21)))))))))))))</f>
        <v>12</v>
      </c>
      <c r="O21" s="386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p!O21),IF(Config!$C$6=10,SUM(+Ene!O21+Feb!O21+Mar!O21+Abr!O21+May!O21+Jun!O21+Jul!O21+Ago!O21+Sep!O21+Oct!O21),IF(Config!$C$6=11,SUM(+Ene!O21+Feb!O21+Mar!O21+Abr!O21+May!O21+Jun!O21+Jul!O21+Ago!O21+Sep!O21+Oct!O21+Nov!O21),IF(Config!$C$6=12,SUM(+Ene!O21+Feb!O21+Mar!O21+Abr!O21+May!O21+Jun!O21+Jul!O21+Ago!O21+Sep!O21+Oct!O21+Nov!O21+Dic!O21)))))))))))))</f>
        <v>19</v>
      </c>
      <c r="P21" s="386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p!P21),IF(Config!$C$6=10,SUM(+Ene!P21+Feb!P21+Mar!P21+Abr!P21+May!P21+Jun!P21+Jul!P21+Ago!P21+Sep!P21+Oct!P21),IF(Config!$C$6=11,SUM(+Ene!P21+Feb!P21+Mar!P21+Abr!P21+May!P21+Jun!P21+Jul!P21+Ago!P21+Sep!P21+Oct!P21+Nov!P21),IF(Config!$C$6=12,SUM(+Ene!P21+Feb!P21+Mar!P21+Abr!P21+May!P21+Jun!P21+Jul!P21+Ago!P21+Sep!P21+Oct!P21+Nov!P21+Dic!P21)))))))))))))</f>
        <v>171</v>
      </c>
      <c r="Q21" s="386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p!Q21),IF(Config!$C$6=10,SUM(+Ene!Q21+Feb!Q21+Mar!Q21+Abr!Q21+May!Q21+Jun!Q21+Jul!Q21+Ago!Q21+Sep!Q21+Oct!Q21),IF(Config!$C$6=11,SUM(+Ene!Q21+Feb!Q21+Mar!Q21+Abr!Q21+May!Q21+Jun!Q21+Jul!Q21+Ago!Q21+Sep!Q21+Oct!Q21+Nov!Q21),IF(Config!$C$6=12,SUM(+Ene!Q21+Feb!Q21+Mar!Q21+Abr!Q21+May!Q21+Jun!Q21+Jul!Q21+Ago!Q21+Sep!Q21+Oct!Q21+Nov!Q21+Dic!Q21)))))))))))))</f>
        <v>29</v>
      </c>
      <c r="R21" s="386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p!R21),IF(Config!$C$6=10,SUM(+Ene!R21+Feb!R21+Mar!R21+Abr!R21+May!R21+Jun!R21+Jul!R21+Ago!R21+Sep!R21+Oct!R21),IF(Config!$C$6=11,SUM(+Ene!R21+Feb!R21+Mar!R21+Abr!R21+May!R21+Jun!R21+Jul!R21+Ago!R21+Sep!R21+Oct!R21+Nov!R21),IF(Config!$C$6=12,SUM(+Ene!R21+Feb!R21+Mar!R21+Abr!R21+May!R21+Jun!R21+Jul!R21+Ago!R21+Sep!R21+Oct!R21+Nov!R21+Dic!R21)))))))))))))</f>
        <v>16</v>
      </c>
      <c r="S21" s="386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p!S21),IF(Config!$C$6=10,SUM(+Ene!S21+Feb!S21+Mar!S21+Abr!S21+May!S21+Jun!S21+Jul!S21+Ago!S21+Sep!S21+Oct!S21),IF(Config!$C$6=11,SUM(+Ene!S21+Feb!S21+Mar!S21+Abr!S21+May!S21+Jun!S21+Jul!S21+Ago!S21+Sep!S21+Oct!S21+Nov!S21),IF(Config!$C$6=12,SUM(+Ene!S21+Feb!S21+Mar!S21+Abr!S21+May!S21+Jun!S21+Jul!S21+Ago!S21+Sep!S21+Oct!S21+Nov!S21+Dic!S21)))))))))))))</f>
        <v>18</v>
      </c>
      <c r="T21" s="386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p!T21),IF(Config!$C$6=10,SUM(+Ene!T21+Feb!T21+Mar!T21+Abr!T21+May!T21+Jun!T21+Jul!T21+Ago!T21+Sep!T21+Oct!T21),IF(Config!$C$6=11,SUM(+Ene!T21+Feb!T21+Mar!T21+Abr!T21+May!T21+Jun!T21+Jul!T21+Ago!T21+Sep!T21+Oct!T21+Nov!T21),IF(Config!$C$6=12,SUM(+Ene!T21+Feb!T21+Mar!T21+Abr!T21+May!T21+Jun!T21+Jul!T21+Ago!T21+Sep!T21+Oct!T21+Nov!T21+Dic!T21)))))))))))))</f>
        <v>43</v>
      </c>
      <c r="U21" s="386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p!U21),IF(Config!$C$6=10,SUM(+Ene!U21+Feb!U21+Mar!U21+Abr!U21+May!U21+Jun!U21+Jul!U21+Ago!U21+Sep!U21+Oct!U21),IF(Config!$C$6=11,SUM(+Ene!U21+Feb!U21+Mar!U21+Abr!U21+May!U21+Jun!U21+Jul!U21+Ago!U21+Sep!U21+Oct!U21+Nov!U21),IF(Config!$C$6=12,SUM(+Ene!U21+Feb!U21+Mar!U21+Abr!U21+May!U21+Jun!U21+Jul!U21+Ago!U21+Sep!U21+Oct!U21+Nov!U21+Dic!U21)))))))))))))</f>
        <v>9</v>
      </c>
      <c r="V21" s="386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p!V21),IF(Config!$C$6=10,SUM(+Ene!V21+Feb!V21+Mar!V21+Abr!V21+May!V21+Jun!V21+Jul!V21+Ago!V21+Sep!V21+Oct!V21),IF(Config!$C$6=11,SUM(+Ene!V21+Feb!V21+Mar!V21+Abr!V21+May!V21+Jun!V21+Jul!V21+Ago!V21+Sep!V21+Oct!V21+Nov!V21),IF(Config!$C$6=12,SUM(+Ene!V21+Feb!V21+Mar!V21+Abr!V21+May!V21+Jun!V21+Jul!V21+Ago!V21+Sep!V21+Oct!V21+Nov!V21+Dic!V21)))))))))))))</f>
        <v>9</v>
      </c>
      <c r="W21" s="386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p!W21),IF(Config!$C$6=10,SUM(+Ene!W21+Feb!W21+Mar!W21+Abr!W21+May!W21+Jun!W21+Jul!W21+Ago!W21+Sep!W21+Oct!W21),IF(Config!$C$6=11,SUM(+Ene!W21+Feb!W21+Mar!W21+Abr!W21+May!W21+Jun!W21+Jul!W21+Ago!W21+Sep!W21+Oct!W21+Nov!W21),IF(Config!$C$6=12,SUM(+Ene!W21+Feb!W21+Mar!W21+Abr!W21+May!W21+Jun!W21+Jul!W21+Ago!W21+Sep!W21+Oct!W21+Nov!W21+Dic!W21)))))))))))))</f>
        <v>27</v>
      </c>
      <c r="X21" s="386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p!X21),IF(Config!$C$6=10,SUM(+Ene!X21+Feb!X21+Mar!X21+Abr!X21+May!X21+Jun!X21+Jul!X21+Ago!X21+Sep!X21+Oct!X21),IF(Config!$C$6=11,SUM(+Ene!X21+Feb!X21+Mar!X21+Abr!X21+May!X21+Jun!X21+Jul!X21+Ago!X21+Sep!X21+Oct!X21+Nov!X21),IF(Config!$C$6=12,SUM(+Ene!X21+Feb!X21+Mar!X21+Abr!X21+May!X21+Jun!X21+Jul!X21+Ago!X21+Sep!X21+Oct!X21+Nov!X21+Dic!X21)))))))))))))</f>
        <v>41</v>
      </c>
      <c r="Y21" s="386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p!Y21),IF(Config!$C$6=10,SUM(+Ene!Y21+Feb!Y21+Mar!Y21+Abr!Y21+May!Y21+Jun!Y21+Jul!Y21+Ago!Y21+Sep!Y21+Oct!Y21),IF(Config!$C$6=11,SUM(+Ene!Y21+Feb!Y21+Mar!Y21+Abr!Y21+May!Y21+Jun!Y21+Jul!Y21+Ago!Y21+Sep!Y21+Oct!Y21+Nov!Y21),IF(Config!$C$6=12,SUM(+Ene!Y21+Feb!Y21+Mar!Y21+Abr!Y21+May!Y21+Jun!Y21+Jul!Y21+Ago!Y21+Sep!Y21+Oct!Y21+Nov!Y21+Dic!Y21)))))))))))))</f>
        <v>241</v>
      </c>
      <c r="Z21" s="386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p!Z21),IF(Config!$C$6=10,SUM(+Ene!Z21+Feb!Z21+Mar!Z21+Abr!Z21+May!Z21+Jun!Z21+Jul!Z21+Ago!Z21+Sep!Z21+Oct!Z21),IF(Config!$C$6=11,SUM(+Ene!Z21+Feb!Z21+Mar!Z21+Abr!Z21+May!Z21+Jun!Z21+Jul!Z21+Ago!Z21+Sep!Z21+Oct!Z21+Nov!Z21),IF(Config!$C$6=12,SUM(+Ene!Z21+Feb!Z21+Mar!Z21+Abr!Z21+May!Z21+Jun!Z21+Jul!Z21+Ago!Z21+Sep!Z21+Oct!Z21+Nov!Z21+Dic!Z21)))))))))))))</f>
        <v>18</v>
      </c>
      <c r="AA21" s="386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p!AA21),IF(Config!$C$6=10,SUM(+Ene!AA21+Feb!AA21+Mar!AA21+Abr!AA21+May!AA21+Jun!AA21+Jul!AA21+Ago!AA21+Sep!AA21+Oct!AA21),IF(Config!$C$6=11,SUM(+Ene!AA21+Feb!AA21+Mar!AA21+Abr!AA21+May!AA21+Jun!AA21+Jul!AA21+Ago!AA21+Sep!AA21+Oct!AA21+Nov!AA21),IF(Config!$C$6=12,SUM(+Ene!AA21+Feb!AA21+Mar!AA21+Abr!AA21+May!AA21+Jun!AA21+Jul!AA21+Ago!AA21+Sep!AA21+Oct!AA21+Nov!AA21+Dic!AA21)))))))))))))</f>
        <v>34</v>
      </c>
      <c r="AB21" s="386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p!AB21),IF(Config!$C$6=10,SUM(+Ene!AB21+Feb!AB21+Mar!AB21+Abr!AB21+May!AB21+Jun!AB21+Jul!AB21+Ago!AB21+Sep!AB21+Oct!AB21),IF(Config!$C$6=11,SUM(+Ene!AB21+Feb!AB21+Mar!AB21+Abr!AB21+May!AB21+Jun!AB21+Jul!AB21+Ago!AB21+Sep!AB21+Oct!AB21+Nov!AB21),IF(Config!$C$6=12,SUM(+Ene!AB21+Feb!AB21+Mar!AB21+Abr!AB21+May!AB21+Jun!AB21+Jul!AB21+Ago!AB21+Sep!AB21+Oct!AB21+Nov!AB21+Dic!AB21)))))))))))))</f>
        <v>20</v>
      </c>
      <c r="AC21" s="386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p!AC21),IF(Config!$C$6=10,SUM(+Ene!AC21+Feb!AC21+Mar!AC21+Abr!AC21+May!AC21+Jun!AC21+Jul!AC21+Ago!AC21+Sep!AC21+Oct!AC21),IF(Config!$C$6=11,SUM(+Ene!AC21+Feb!AC21+Mar!AC21+Abr!AC21+May!AC21+Jun!AC21+Jul!AC21+Ago!AC21+Sep!AC21+Oct!AC21+Nov!AC21),IF(Config!$C$6=12,SUM(+Ene!AC21+Feb!AC21+Mar!AC21+Abr!AC21+May!AC21+Jun!AC21+Jul!AC21+Ago!AC21+Sep!AC21+Oct!AC21+Nov!AC21+Dic!AC21)))))))))))))</f>
        <v>31</v>
      </c>
      <c r="AD21" s="386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p!AD21),IF(Config!$C$6=10,SUM(+Ene!AD21+Feb!AD21+Mar!AD21+Abr!AD21+May!AD21+Jun!AD21+Jul!AD21+Ago!AD21+Sep!AD21+Oct!AD21),IF(Config!$C$6=11,SUM(+Ene!AD21+Feb!AD21+Mar!AD21+Abr!AD21+May!AD21+Jun!AD21+Jul!AD21+Ago!AD21+Sep!AD21+Oct!AD21+Nov!AD21),IF(Config!$C$6=12,SUM(+Ene!AD21+Feb!AD21+Mar!AD21+Abr!AD21+May!AD21+Jun!AD21+Jul!AD21+Ago!AD21+Sep!AD21+Oct!AD21+Nov!AD21+Dic!AD21)))))))))))))</f>
        <v>66</v>
      </c>
      <c r="AE21" s="386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p!AE21),IF(Config!$C$6=10,SUM(+Ene!AE21+Feb!AE21+Mar!AE21+Abr!AE21+May!AE21+Jun!AE21+Jul!AE21+Ago!AE21+Sep!AE21+Oct!AE21),IF(Config!$C$6=11,SUM(+Ene!AE21+Feb!AE21+Mar!AE21+Abr!AE21+May!AE21+Jun!AE21+Jul!AE21+Ago!AE21+Sep!AE21+Oct!AE21+Nov!AE21),IF(Config!$C$6=12,SUM(+Ene!AE21+Feb!AE21+Mar!AE21+Abr!AE21+May!AE21+Jun!AE21+Jul!AE21+Ago!AE21+Sep!AE21+Oct!AE21+Nov!AE21+Dic!AE21)))))))))))))</f>
        <v>16</v>
      </c>
      <c r="AF21" s="386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p!AF21),IF(Config!$C$6=10,SUM(+Ene!AF21+Feb!AF21+Mar!AF21+Abr!AF21+May!AF21+Jun!AF21+Jul!AF21+Ago!AF21+Sep!AF21+Oct!AF21),IF(Config!$C$6=11,SUM(+Ene!AF21+Feb!AF21+Mar!AF21+Abr!AF21+May!AF21+Jun!AF21+Jul!AF21+Ago!AF21+Sep!AF21+Oct!AF21+Nov!AF21),IF(Config!$C$6=12,SUM(+Ene!AF21+Feb!AF21+Mar!AF21+Abr!AF21+May!AF21+Jun!AF21+Jul!AF21+Ago!AF21+Sep!AF21+Oct!AF21+Nov!AF21+Dic!AF21)))))))))))))</f>
        <v>26</v>
      </c>
      <c r="AG21" s="386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p!AG21),IF(Config!$C$6=10,SUM(+Ene!AG21+Feb!AG21+Mar!AG21+Abr!AG21+May!AG21+Jun!AG21+Jul!AG21+Ago!AG21+Sep!AG21+Oct!AG21),IF(Config!$C$6=11,SUM(+Ene!AG21+Feb!AG21+Mar!AG21+Abr!AG21+May!AG21+Jun!AG21+Jul!AG21+Ago!AG21+Sep!AG21+Oct!AG21+Nov!AG21),IF(Config!$C$6=12,SUM(+Ene!AG21+Feb!AG21+Mar!AG21+Abr!AG21+May!AG21+Jun!AG21+Jul!AG21+Ago!AG21+Sep!AG21+Oct!AG21+Nov!AG21+Dic!AG21)))))))))))))</f>
        <v>22</v>
      </c>
      <c r="AH21" s="386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p!AH21),IF(Config!$C$6=10,SUM(+Ene!AH21+Feb!AH21+Mar!AH21+Abr!AH21+May!AH21+Jun!AH21+Jul!AH21+Ago!AH21+Sep!AH21+Oct!AH21),IF(Config!$C$6=11,SUM(+Ene!AH21+Feb!AH21+Mar!AH21+Abr!AH21+May!AH21+Jun!AH21+Jul!AH21+Ago!AH21+Sep!AH21+Oct!AH21+Nov!AH21),IF(Config!$C$6=12,SUM(+Ene!AH21+Feb!AH21+Mar!AH21+Abr!AH21+May!AH21+Jun!AH21+Jul!AH21+Ago!AH21+Sep!AH21+Oct!AH21+Nov!AH21+Dic!AH21)))))))))))))</f>
        <v>22</v>
      </c>
      <c r="AI21" s="386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p!AI21),IF(Config!$C$6=10,SUM(+Ene!AI21+Feb!AI21+Mar!AI21+Abr!AI21+May!AI21+Jun!AI21+Jul!AI21+Ago!AI21+Sep!AI21+Oct!AI21),IF(Config!$C$6=11,SUM(+Ene!AI21+Feb!AI21+Mar!AI21+Abr!AI21+May!AI21+Jun!AI21+Jul!AI21+Ago!AI21+Sep!AI21+Oct!AI21+Nov!AI21),IF(Config!$C$6=12,SUM(+Ene!AI21+Feb!AI21+Mar!AI21+Abr!AI21+May!AI21+Jun!AI21+Jul!AI21+Ago!AI21+Sep!AI21+Oct!AI21+Nov!AI21+Dic!AI21)))))))))))))</f>
        <v>0</v>
      </c>
      <c r="AJ21" s="386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p!AJ21),IF(Config!$C$6=10,SUM(+Ene!AJ21+Feb!AJ21+Mar!AJ21+Abr!AJ21+May!AJ21+Jun!AJ21+Jul!AJ21+Ago!AJ21+Sep!AJ21+Oct!AJ21),IF(Config!$C$6=11,SUM(+Ene!AJ21+Feb!AJ21+Mar!AJ21+Abr!AJ21+May!AJ21+Jun!AJ21+Jul!AJ21+Ago!AJ21+Sep!AJ21+Oct!AJ21+Nov!AJ21),IF(Config!$C$6=12,SUM(+Ene!AJ21+Feb!AJ21+Mar!AJ21+Abr!AJ21+May!AJ21+Jun!AJ21+Jul!AJ21+Ago!AJ21+Sep!AJ21+Oct!AJ21+Nov!AJ21+Dic!AJ21)))))))))))))</f>
        <v>85</v>
      </c>
      <c r="AK21" s="386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p!AK21),IF(Config!$C$6=10,SUM(+Ene!AK21+Feb!AK21+Mar!AK21+Abr!AK21+May!AK21+Jun!AK21+Jul!AK21+Ago!AK21+Sep!AK21+Oct!AK21),IF(Config!$C$6=11,SUM(+Ene!AK21+Feb!AK21+Mar!AK21+Abr!AK21+May!AK21+Jun!AK21+Jul!AK21+Ago!AK21+Sep!AK21+Oct!AK21+Nov!AK21),IF(Config!$C$6=12,SUM(+Ene!AK21+Feb!AK21+Mar!AK21+Abr!AK21+May!AK21+Jun!AK21+Jul!AK21+Ago!AK21+Sep!AK21+Oct!AK21+Nov!AK21+Dic!AK21)))))))))))))</f>
        <v>14</v>
      </c>
      <c r="AL21" s="386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p!AL21),IF(Config!$C$6=10,SUM(+Ene!AL21+Feb!AL21+Mar!AL21+Abr!AL21+May!AL21+Jun!AL21+Jul!AL21+Ago!AL21+Sep!AL21+Oct!AL21),IF(Config!$C$6=11,SUM(+Ene!AL21+Feb!AL21+Mar!AL21+Abr!AL21+May!AL21+Jun!AL21+Jul!AL21+Ago!AL21+Sep!AL21+Oct!AL21+Nov!AL21),IF(Config!$C$6=12,SUM(+Ene!AL21+Feb!AL21+Mar!AL21+Abr!AL21+May!AL21+Jun!AL21+Jul!AL21+Ago!AL21+Sep!AL21+Oct!AL21+Nov!AL21+Dic!AL21)))))))))))))</f>
        <v>14</v>
      </c>
      <c r="AM21" s="386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p!AM21),IF(Config!$C$6=10,SUM(+Ene!AM21+Feb!AM21+Mar!AM21+Abr!AM21+May!AM21+Jun!AM21+Jul!AM21+Ago!AM21+Sep!AM21+Oct!AM21),IF(Config!$C$6=11,SUM(+Ene!AM21+Feb!AM21+Mar!AM21+Abr!AM21+May!AM21+Jun!AM21+Jul!AM21+Ago!AM21+Sep!AM21+Oct!AM21+Nov!AM21),IF(Config!$C$6=12,SUM(+Ene!AM21+Feb!AM21+Mar!AM21+Abr!AM21+May!AM21+Jun!AM21+Jul!AM21+Ago!AM21+Sep!AM21+Oct!AM21+Nov!AM21+Dic!AM21)))))))))))))</f>
        <v>57</v>
      </c>
      <c r="AN21" s="386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p!AN21),IF(Config!$C$6=10,SUM(+Ene!AN21+Feb!AN21+Mar!AN21+Abr!AN21+May!AN21+Jun!AN21+Jul!AN21+Ago!AN21+Sep!AN21+Oct!AN21),IF(Config!$C$6=11,SUM(+Ene!AN21+Feb!AN21+Mar!AN21+Abr!AN21+May!AN21+Jun!AN21+Jul!AN21+Ago!AN21+Sep!AN21+Oct!AN21+Nov!AN21),IF(Config!$C$6=12,SUM(+Ene!AN21+Feb!AN21+Mar!AN21+Abr!AN21+May!AN21+Jun!AN21+Jul!AN21+Ago!AN21+Sep!AN21+Oct!AN21+Nov!AN21+Dic!AN21)))))))))))))</f>
        <v>3</v>
      </c>
      <c r="AO21" s="386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p!AO21),IF(Config!$C$6=10,SUM(+Ene!AO21+Feb!AO21+Mar!AO21+Abr!AO21+May!AO21+Jun!AO21+Jul!AO21+Ago!AO21+Sep!AO21+Oct!AO21),IF(Config!$C$6=11,SUM(+Ene!AO21+Feb!AO21+Mar!AO21+Abr!AO21+May!AO21+Jun!AO21+Jul!AO21+Ago!AO21+Sep!AO21+Oct!AO21+Nov!AO21),IF(Config!$C$6=12,SUM(+Ene!AO21+Feb!AO21+Mar!AO21+Abr!AO21+May!AO21+Jun!AO21+Jul!AO21+Ago!AO21+Sep!AO21+Oct!AO21+Nov!AO21+Dic!AO21)))))))))))))</f>
        <v>17</v>
      </c>
      <c r="AP21" s="386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p!AP21),IF(Config!$C$6=10,SUM(+Ene!AP21+Feb!AP21+Mar!AP21+Abr!AP21+May!AP21+Jun!AP21+Jul!AP21+Ago!AP21+Sep!AP21+Oct!AP21),IF(Config!$C$6=11,SUM(+Ene!AP21+Feb!AP21+Mar!AP21+Abr!AP21+May!AP21+Jun!AP21+Jul!AP21+Ago!AP21+Sep!AP21+Oct!AP21+Nov!AP21),IF(Config!$C$6=12,SUM(+Ene!AP21+Feb!AP21+Mar!AP21+Abr!AP21+May!AP21+Jun!AP21+Jul!AP21+Ago!AP21+Sep!AP21+Oct!AP21+Nov!AP21+Dic!AP21)))))))))))))</f>
        <v>5</v>
      </c>
      <c r="AQ21" s="386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p!AQ21),IF(Config!$C$6=10,SUM(+Ene!AQ21+Feb!AQ21+Mar!AQ21+Abr!AQ21+May!AQ21+Jun!AQ21+Jul!AQ21+Ago!AQ21+Sep!AQ21+Oct!AQ21),IF(Config!$C$6=11,SUM(+Ene!AQ21+Feb!AQ21+Mar!AQ21+Abr!AQ21+May!AQ21+Jun!AQ21+Jul!AQ21+Ago!AQ21+Sep!AQ21+Oct!AQ21+Nov!AQ21),IF(Config!$C$6=12,SUM(+Ene!AQ21+Feb!AQ21+Mar!AQ21+Abr!AQ21+May!AQ21+Jun!AQ21+Jul!AQ21+Ago!AQ21+Sep!AQ21+Oct!AQ21+Nov!AQ21+Dic!AQ21)))))))))))))</f>
        <v>64</v>
      </c>
      <c r="AR21" s="386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p!AR21),IF(Config!$C$6=10,SUM(+Ene!AR21+Feb!AR21+Mar!AR21+Abr!AR21+May!AR21+Jun!AR21+Jul!AR21+Ago!AR21+Sep!AR21+Oct!AR21),IF(Config!$C$6=11,SUM(+Ene!AR21+Feb!AR21+Mar!AR21+Abr!AR21+May!AR21+Jun!AR21+Jul!AR21+Ago!AR21+Sep!AR21+Oct!AR21+Nov!AR21),IF(Config!$C$6=12,SUM(+Ene!AR21+Feb!AR21+Mar!AR21+Abr!AR21+May!AR21+Jun!AR21+Jul!AR21+Ago!AR21+Sep!AR21+Oct!AR21+Nov!AR21+Dic!AR21)))))))))))))</f>
        <v>0</v>
      </c>
      <c r="AS21" s="386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p!AS21),IF(Config!$C$6=10,SUM(+Ene!AS21+Feb!AS21+Mar!AS21+Abr!AS21+May!AS21+Jun!AS21+Jul!AS21+Ago!AS21+Sep!AS21+Oct!AS21),IF(Config!$C$6=11,SUM(+Ene!AS21+Feb!AS21+Mar!AS21+Abr!AS21+May!AS21+Jun!AS21+Jul!AS21+Ago!AS21+Sep!AS21+Oct!AS21+Nov!AS21),IF(Config!$C$6=12,SUM(+Ene!AS21+Feb!AS21+Mar!AS21+Abr!AS21+May!AS21+Jun!AS21+Jul!AS21+Ago!AS21+Sep!AS21+Oct!AS21+Nov!AS21+Dic!AS21)))))))))))))</f>
        <v>9</v>
      </c>
      <c r="AT21" s="386">
        <f>IF(Config!$C$6=1,SUM(+Ene!AT21),IF(Config!$C$6=2,SUM(+Ene!AT21+Feb!AT21),IF(Config!$C$6=3,SUM(+Ene!AT21+Feb!AT21+Mar!AT21),IF(Config!$C$6=4,SUM(+Ene!AT21+Feb!AT21+Mar!AT21+Abr!AT21),IF(Config!$C$6=5,SUM(Ene!AT21+Feb!AT21+Mar!AT21+Abr!AT21+May!AT21),IF(Config!$C$6=6,SUM(+Ene!AT21+Feb!AT21+Mar!AT21+Abr!AT21+May!AT21+Jun!AT21),IF(Config!$C$6=7,SUM(Ene!AT21+Feb!AT21+Mar!AT21+Abr!AT21+May!AT21+Jun!AT21+Jul!AT21),IF(Config!$C$6=8,SUM(+Ene!AT21+Feb!AT21+Mar!AT21+Abr!AT21+May!AT21+Jun!AT21+Jul!AT21+Ago!AT21),IF(Config!$C$6=9,SUM(+Ene!AT21+Feb!AT21+Mar!AT21+Abr!AT21+May!AT21+Jun!AT21+Jul!AT21+Ago!AT21+Sep!AT21),IF(Config!$C$6=10,SUM(+Ene!AT21+Feb!AT21+Mar!AT21+Abr!AT21+May!AT21+Jun!AT21+Jul!AT21+Ago!AT21+Sep!AT21+Oct!AT21),IF(Config!$C$6=11,SUM(+Ene!AT21+Feb!AT21+Mar!AT21+Abr!AT21+May!AT21+Jun!AT21+Jul!AT21+Ago!AT21+Sep!AT21+Oct!AT21+Nov!AT21),IF(Config!$C$6=12,SUM(+Ene!AT21+Feb!AT21+Mar!AT21+Abr!AT21+May!AT21+Jun!AT21+Jul!AT21+Ago!AT21+Sep!AT21+Oct!AT21+Nov!AT21+Dic!AT21)))))))))))))</f>
        <v>15</v>
      </c>
      <c r="AV21" s="356">
        <f t="shared" si="7"/>
        <v>3</v>
      </c>
      <c r="AW21" s="356">
        <f t="shared" si="8"/>
        <v>686</v>
      </c>
      <c r="AX21" s="356">
        <f t="shared" si="9"/>
        <v>63</v>
      </c>
      <c r="AY21" s="356">
        <f t="shared" si="10"/>
        <v>88</v>
      </c>
      <c r="AZ21" s="356">
        <f t="shared" si="11"/>
        <v>385</v>
      </c>
      <c r="BA21" s="356">
        <f t="shared" si="12"/>
        <v>152</v>
      </c>
      <c r="BB21" s="356">
        <f t="shared" si="13"/>
        <v>113</v>
      </c>
      <c r="BC21" s="356">
        <f t="shared" si="14"/>
        <v>82</v>
      </c>
      <c r="BD21" s="356">
        <f t="shared" si="15"/>
        <v>88</v>
      </c>
      <c r="BE21" s="45">
        <f t="shared" si="16"/>
        <v>1660</v>
      </c>
    </row>
    <row r="22" spans="1:57" x14ac:dyDescent="0.25">
      <c r="A22" s="339">
        <f>METAS!A22</f>
        <v>19</v>
      </c>
      <c r="B22" s="353" t="str">
        <f>METAS!B22</f>
        <v>PORCENTAJE DE NIÑOS 1 AÑO VACUNADOS CON 1 DOSIS DE VACUNA SPR</v>
      </c>
      <c r="C22" s="382" t="str">
        <f>METAS!D22</f>
        <v>INMUNIZACIONES</v>
      </c>
      <c r="D22" s="386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p!D22),IF(Config!$C$6=10,SUM(+Ene!D22+Feb!D22+Mar!D22+Abr!D22+May!D22+Jun!D22+Jul!D22+Ago!D22+Sep!D22+Oct!D22),IF(Config!$C$6=11,SUM(+Ene!D22+Feb!D22+Mar!D22+Abr!D22+May!D22+Jun!D22+Jul!D22+Ago!D22+Sep!D22+Oct!D22+Nov!D22),IF(Config!$C$6=12,SUM(+Ene!D22+Feb!D22+Mar!D22+Abr!D22+May!D22+Jun!D22+Jul!D22+Ago!D22+Sep!D22+Oct!D22+Nov!D22+Dic!D22)))))))))))))</f>
        <v>1</v>
      </c>
      <c r="E22" s="386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p!E22),IF(Config!$C$6=10,SUM(+Ene!E22+Feb!E22+Mar!E22+Abr!E22+May!E22+Jun!E22+Jul!E22+Ago!E22+Sep!E22+Oct!E22),IF(Config!$C$6=11,SUM(+Ene!E22+Feb!E22+Mar!E22+Abr!E22+May!E22+Jun!E22+Jul!E22+Ago!E22+Sep!E22+Oct!E22+Nov!E22),IF(Config!$C$6=12,SUM(+Ene!E22+Feb!E22+Mar!E22+Abr!E22+May!E22+Jun!E22+Jul!E22+Ago!E22+Sep!E22+Oct!E22+Nov!E22+Dic!E22)))))))))))))</f>
        <v>0</v>
      </c>
      <c r="F22" s="386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p!F22),IF(Config!$C$6=10,SUM(+Ene!F22+Feb!F22+Mar!F22+Abr!F22+May!F22+Jun!F22+Jul!F22+Ago!F22+Sep!F22+Oct!F22),IF(Config!$C$6=11,SUM(+Ene!F22+Feb!F22+Mar!F22+Abr!F22+May!F22+Jun!F22+Jul!F22+Ago!F22+Sep!F22+Oct!F22+Nov!F22),IF(Config!$C$6=12,SUM(+Ene!F22+Feb!F22+Mar!F22+Abr!F22+May!F22+Jun!F22+Jul!F22+Ago!F22+Sep!F22+Oct!F22+Nov!F22+Dic!F22)))))))))))))</f>
        <v>0</v>
      </c>
      <c r="G22" s="386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p!G22),IF(Config!$C$6=10,SUM(+Ene!G22+Feb!G22+Mar!G22+Abr!G22+May!G22+Jun!G22+Jul!G22+Ago!G22+Sep!G22+Oct!G22),IF(Config!$C$6=11,SUM(+Ene!G22+Feb!G22+Mar!G22+Abr!G22+May!G22+Jun!G22+Jul!G22+Ago!G22+Sep!G22+Oct!G22+Nov!G22),IF(Config!$C$6=12,SUM(+Ene!G22+Feb!G22+Mar!G22+Abr!G22+May!G22+Jun!G22+Jul!G22+Ago!G22+Sep!G22+Oct!G22+Nov!G22+Dic!G22)))))))))))))</f>
        <v>351</v>
      </c>
      <c r="H22" s="386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p!H22),IF(Config!$C$6=10,SUM(+Ene!H22+Feb!H22+Mar!H22+Abr!H22+May!H22+Jun!H22+Jul!H22+Ago!H22+Sep!H22+Oct!H22),IF(Config!$C$6=11,SUM(+Ene!H22+Feb!H22+Mar!H22+Abr!H22+May!H22+Jun!H22+Jul!H22+Ago!H22+Sep!H22+Oct!H22+Nov!H22),IF(Config!$C$6=12,SUM(+Ene!H22+Feb!H22+Mar!H22+Abr!H22+May!H22+Jun!H22+Jul!H22+Ago!H22+Sep!H22+Oct!H22+Nov!H22+Dic!H22)))))))))))))</f>
        <v>14</v>
      </c>
      <c r="I22" s="386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p!I22),IF(Config!$C$6=10,SUM(+Ene!I22+Feb!I22+Mar!I22+Abr!I22+May!I22+Jun!I22+Jul!I22+Ago!I22+Sep!I22+Oct!I22),IF(Config!$C$6=11,SUM(+Ene!I22+Feb!I22+Mar!I22+Abr!I22+May!I22+Jun!I22+Jul!I22+Ago!I22+Sep!I22+Oct!I22+Nov!I22),IF(Config!$C$6=12,SUM(+Ene!I22+Feb!I22+Mar!I22+Abr!I22+May!I22+Jun!I22+Jul!I22+Ago!I22+Sep!I22+Oct!I22+Nov!I22+Dic!I22)))))))))))))</f>
        <v>16</v>
      </c>
      <c r="J22" s="386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p!J22),IF(Config!$C$6=10,SUM(+Ene!J22+Feb!J22+Mar!J22+Abr!J22+May!J22+Jun!J22+Jul!J22+Ago!J22+Sep!J22+Oct!J22),IF(Config!$C$6=11,SUM(+Ene!J22+Feb!J22+Mar!J22+Abr!J22+May!J22+Jun!J22+Jul!J22+Ago!J22+Sep!J22+Oct!J22+Nov!J22),IF(Config!$C$6=12,SUM(+Ene!J22+Feb!J22+Mar!J22+Abr!J22+May!J22+Jun!J22+Jul!J22+Ago!J22+Sep!J22+Oct!J22+Nov!J22+Dic!J22)))))))))))))</f>
        <v>25</v>
      </c>
      <c r="K22" s="386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p!K22),IF(Config!$C$6=10,SUM(+Ene!K22+Feb!K22+Mar!K22+Abr!K22+May!K22+Jun!K22+Jul!K22+Ago!K22+Sep!K22+Oct!K22),IF(Config!$C$6=11,SUM(+Ene!K22+Feb!K22+Mar!K22+Abr!K22+May!K22+Jun!K22+Jul!K22+Ago!K22+Sep!K22+Oct!K22+Nov!K22),IF(Config!$C$6=12,SUM(+Ene!K22+Feb!K22+Mar!K22+Abr!K22+May!K22+Jun!K22+Jul!K22+Ago!K22+Sep!K22+Oct!K22+Nov!K22+Dic!K22)))))))))))))</f>
        <v>42</v>
      </c>
      <c r="L22" s="386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p!L22),IF(Config!$C$6=10,SUM(+Ene!L22+Feb!L22+Mar!L22+Abr!L22+May!L22+Jun!L22+Jul!L22+Ago!L22+Sep!L22+Oct!L22),IF(Config!$C$6=11,SUM(+Ene!L22+Feb!L22+Mar!L22+Abr!L22+May!L22+Jun!L22+Jul!L22+Ago!L22+Sep!L22+Oct!L22+Nov!L22),IF(Config!$C$6=12,SUM(+Ene!L22+Feb!L22+Mar!L22+Abr!L22+May!L22+Jun!L22+Jul!L22+Ago!L22+Sep!L22+Oct!L22+Nov!L22+Dic!L22)))))))))))))</f>
        <v>2</v>
      </c>
      <c r="M22" s="386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p!M22),IF(Config!$C$6=10,SUM(+Ene!M22+Feb!M22+Mar!M22+Abr!M22+May!M22+Jun!M22+Jul!M22+Ago!M22+Sep!M22+Oct!M22),IF(Config!$C$6=11,SUM(+Ene!M22+Feb!M22+Mar!M22+Abr!M22+May!M22+Jun!M22+Jul!M22+Ago!M22+Sep!M22+Oct!M22+Nov!M22),IF(Config!$C$6=12,SUM(+Ene!M22+Feb!M22+Mar!M22+Abr!M22+May!M22+Jun!M22+Jul!M22+Ago!M22+Sep!M22+Oct!M22+Nov!M22+Dic!M22)))))))))))))</f>
        <v>24</v>
      </c>
      <c r="N22" s="386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p!N22),IF(Config!$C$6=10,SUM(+Ene!N22+Feb!N22+Mar!N22+Abr!N22+May!N22+Jun!N22+Jul!N22+Ago!N22+Sep!N22+Oct!N22),IF(Config!$C$6=11,SUM(+Ene!N22+Feb!N22+Mar!N22+Abr!N22+May!N22+Jun!N22+Jul!N22+Ago!N22+Sep!N22+Oct!N22+Nov!N22),IF(Config!$C$6=12,SUM(+Ene!N22+Feb!N22+Mar!N22+Abr!N22+May!N22+Jun!N22+Jul!N22+Ago!N22+Sep!N22+Oct!N22+Nov!N22+Dic!N22)))))))))))))</f>
        <v>12</v>
      </c>
      <c r="O22" s="386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p!O22),IF(Config!$C$6=10,SUM(+Ene!O22+Feb!O22+Mar!O22+Abr!O22+May!O22+Jun!O22+Jul!O22+Ago!O22+Sep!O22+Oct!O22),IF(Config!$C$6=11,SUM(+Ene!O22+Feb!O22+Mar!O22+Abr!O22+May!O22+Jun!O22+Jul!O22+Ago!O22+Sep!O22+Oct!O22+Nov!O22),IF(Config!$C$6=12,SUM(+Ene!O22+Feb!O22+Mar!O22+Abr!O22+May!O22+Jun!O22+Jul!O22+Ago!O22+Sep!O22+Oct!O22+Nov!O22+Dic!O22)))))))))))))</f>
        <v>22</v>
      </c>
      <c r="P22" s="386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p!P22),IF(Config!$C$6=10,SUM(+Ene!P22+Feb!P22+Mar!P22+Abr!P22+May!P22+Jun!P22+Jul!P22+Ago!P22+Sep!P22+Oct!P22),IF(Config!$C$6=11,SUM(+Ene!P22+Feb!P22+Mar!P22+Abr!P22+May!P22+Jun!P22+Jul!P22+Ago!P22+Sep!P22+Oct!P22+Nov!P22),IF(Config!$C$6=12,SUM(+Ene!P22+Feb!P22+Mar!P22+Abr!P22+May!P22+Jun!P22+Jul!P22+Ago!P22+Sep!P22+Oct!P22+Nov!P22+Dic!P22)))))))))))))</f>
        <v>169</v>
      </c>
      <c r="Q22" s="386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p!Q22),IF(Config!$C$6=10,SUM(+Ene!Q22+Feb!Q22+Mar!Q22+Abr!Q22+May!Q22+Jun!Q22+Jul!Q22+Ago!Q22+Sep!Q22+Oct!Q22),IF(Config!$C$6=11,SUM(+Ene!Q22+Feb!Q22+Mar!Q22+Abr!Q22+May!Q22+Jun!Q22+Jul!Q22+Ago!Q22+Sep!Q22+Oct!Q22+Nov!Q22),IF(Config!$C$6=12,SUM(+Ene!Q22+Feb!Q22+Mar!Q22+Abr!Q22+May!Q22+Jun!Q22+Jul!Q22+Ago!Q22+Sep!Q22+Oct!Q22+Nov!Q22+Dic!Q22)))))))))))))</f>
        <v>27</v>
      </c>
      <c r="R22" s="386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p!R22),IF(Config!$C$6=10,SUM(+Ene!R22+Feb!R22+Mar!R22+Abr!R22+May!R22+Jun!R22+Jul!R22+Ago!R22+Sep!R22+Oct!R22),IF(Config!$C$6=11,SUM(+Ene!R22+Feb!R22+Mar!R22+Abr!R22+May!R22+Jun!R22+Jul!R22+Ago!R22+Sep!R22+Oct!R22+Nov!R22),IF(Config!$C$6=12,SUM(+Ene!R22+Feb!R22+Mar!R22+Abr!R22+May!R22+Jun!R22+Jul!R22+Ago!R22+Sep!R22+Oct!R22+Nov!R22+Dic!R22)))))))))))))</f>
        <v>16</v>
      </c>
      <c r="S22" s="386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p!S22),IF(Config!$C$6=10,SUM(+Ene!S22+Feb!S22+Mar!S22+Abr!S22+May!S22+Jun!S22+Jul!S22+Ago!S22+Sep!S22+Oct!S22),IF(Config!$C$6=11,SUM(+Ene!S22+Feb!S22+Mar!S22+Abr!S22+May!S22+Jun!S22+Jul!S22+Ago!S22+Sep!S22+Oct!S22+Nov!S22),IF(Config!$C$6=12,SUM(+Ene!S22+Feb!S22+Mar!S22+Abr!S22+May!S22+Jun!S22+Jul!S22+Ago!S22+Sep!S22+Oct!S22+Nov!S22+Dic!S22)))))))))))))</f>
        <v>18</v>
      </c>
      <c r="T22" s="386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p!T22),IF(Config!$C$6=10,SUM(+Ene!T22+Feb!T22+Mar!T22+Abr!T22+May!T22+Jun!T22+Jul!T22+Ago!T22+Sep!T22+Oct!T22),IF(Config!$C$6=11,SUM(+Ene!T22+Feb!T22+Mar!T22+Abr!T22+May!T22+Jun!T22+Jul!T22+Ago!T22+Sep!T22+Oct!T22+Nov!T22),IF(Config!$C$6=12,SUM(+Ene!T22+Feb!T22+Mar!T22+Abr!T22+May!T22+Jun!T22+Jul!T22+Ago!T22+Sep!T22+Oct!T22+Nov!T22+Dic!T22)))))))))))))</f>
        <v>42</v>
      </c>
      <c r="U22" s="386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p!U22),IF(Config!$C$6=10,SUM(+Ene!U22+Feb!U22+Mar!U22+Abr!U22+May!U22+Jun!U22+Jul!U22+Ago!U22+Sep!U22+Oct!U22),IF(Config!$C$6=11,SUM(+Ene!U22+Feb!U22+Mar!U22+Abr!U22+May!U22+Jun!U22+Jul!U22+Ago!U22+Sep!U22+Oct!U22+Nov!U22),IF(Config!$C$6=12,SUM(+Ene!U22+Feb!U22+Mar!U22+Abr!U22+May!U22+Jun!U22+Jul!U22+Ago!U22+Sep!U22+Oct!U22+Nov!U22+Dic!U22)))))))))))))</f>
        <v>9</v>
      </c>
      <c r="V22" s="386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p!V22),IF(Config!$C$6=10,SUM(+Ene!V22+Feb!V22+Mar!V22+Abr!V22+May!V22+Jun!V22+Jul!V22+Ago!V22+Sep!V22+Oct!V22),IF(Config!$C$6=11,SUM(+Ene!V22+Feb!V22+Mar!V22+Abr!V22+May!V22+Jun!V22+Jul!V22+Ago!V22+Sep!V22+Oct!V22+Nov!V22),IF(Config!$C$6=12,SUM(+Ene!V22+Feb!V22+Mar!V22+Abr!V22+May!V22+Jun!V22+Jul!V22+Ago!V22+Sep!V22+Oct!V22+Nov!V22+Dic!V22)))))))))))))</f>
        <v>9</v>
      </c>
      <c r="W22" s="386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p!W22),IF(Config!$C$6=10,SUM(+Ene!W22+Feb!W22+Mar!W22+Abr!W22+May!W22+Jun!W22+Jul!W22+Ago!W22+Sep!W22+Oct!W22),IF(Config!$C$6=11,SUM(+Ene!W22+Feb!W22+Mar!W22+Abr!W22+May!W22+Jun!W22+Jul!W22+Ago!W22+Sep!W22+Oct!W22+Nov!W22),IF(Config!$C$6=12,SUM(+Ene!W22+Feb!W22+Mar!W22+Abr!W22+May!W22+Jun!W22+Jul!W22+Ago!W22+Sep!W22+Oct!W22+Nov!W22+Dic!W22)))))))))))))</f>
        <v>24</v>
      </c>
      <c r="X22" s="386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p!X22),IF(Config!$C$6=10,SUM(+Ene!X22+Feb!X22+Mar!X22+Abr!X22+May!X22+Jun!X22+Jul!X22+Ago!X22+Sep!X22+Oct!X22),IF(Config!$C$6=11,SUM(+Ene!X22+Feb!X22+Mar!X22+Abr!X22+May!X22+Jun!X22+Jul!X22+Ago!X22+Sep!X22+Oct!X22+Nov!X22),IF(Config!$C$6=12,SUM(+Ene!X22+Feb!X22+Mar!X22+Abr!X22+May!X22+Jun!X22+Jul!X22+Ago!X22+Sep!X22+Oct!X22+Nov!X22+Dic!X22)))))))))))))</f>
        <v>37</v>
      </c>
      <c r="Y22" s="386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p!Y22),IF(Config!$C$6=10,SUM(+Ene!Y22+Feb!Y22+Mar!Y22+Abr!Y22+May!Y22+Jun!Y22+Jul!Y22+Ago!Y22+Sep!Y22+Oct!Y22),IF(Config!$C$6=11,SUM(+Ene!Y22+Feb!Y22+Mar!Y22+Abr!Y22+May!Y22+Jun!Y22+Jul!Y22+Ago!Y22+Sep!Y22+Oct!Y22+Nov!Y22),IF(Config!$C$6=12,SUM(+Ene!Y22+Feb!Y22+Mar!Y22+Abr!Y22+May!Y22+Jun!Y22+Jul!Y22+Ago!Y22+Sep!Y22+Oct!Y22+Nov!Y22+Dic!Y22)))))))))))))</f>
        <v>238</v>
      </c>
      <c r="Z22" s="386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p!Z22),IF(Config!$C$6=10,SUM(+Ene!Z22+Feb!Z22+Mar!Z22+Abr!Z22+May!Z22+Jun!Z22+Jul!Z22+Ago!Z22+Sep!Z22+Oct!Z22),IF(Config!$C$6=11,SUM(+Ene!Z22+Feb!Z22+Mar!Z22+Abr!Z22+May!Z22+Jun!Z22+Jul!Z22+Ago!Z22+Sep!Z22+Oct!Z22+Nov!Z22),IF(Config!$C$6=12,SUM(+Ene!Z22+Feb!Z22+Mar!Z22+Abr!Z22+May!Z22+Jun!Z22+Jul!Z22+Ago!Z22+Sep!Z22+Oct!Z22+Nov!Z22+Dic!Z22)))))))))))))</f>
        <v>19</v>
      </c>
      <c r="AA22" s="386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p!AA22),IF(Config!$C$6=10,SUM(+Ene!AA22+Feb!AA22+Mar!AA22+Abr!AA22+May!AA22+Jun!AA22+Jul!AA22+Ago!AA22+Sep!AA22+Oct!AA22),IF(Config!$C$6=11,SUM(+Ene!AA22+Feb!AA22+Mar!AA22+Abr!AA22+May!AA22+Jun!AA22+Jul!AA22+Ago!AA22+Sep!AA22+Oct!AA22+Nov!AA22),IF(Config!$C$6=12,SUM(+Ene!AA22+Feb!AA22+Mar!AA22+Abr!AA22+May!AA22+Jun!AA22+Jul!AA22+Ago!AA22+Sep!AA22+Oct!AA22+Nov!AA22+Dic!AA22)))))))))))))</f>
        <v>33</v>
      </c>
      <c r="AB22" s="386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p!AB22),IF(Config!$C$6=10,SUM(+Ene!AB22+Feb!AB22+Mar!AB22+Abr!AB22+May!AB22+Jun!AB22+Jul!AB22+Ago!AB22+Sep!AB22+Oct!AB22),IF(Config!$C$6=11,SUM(+Ene!AB22+Feb!AB22+Mar!AB22+Abr!AB22+May!AB22+Jun!AB22+Jul!AB22+Ago!AB22+Sep!AB22+Oct!AB22+Nov!AB22),IF(Config!$C$6=12,SUM(+Ene!AB22+Feb!AB22+Mar!AB22+Abr!AB22+May!AB22+Jun!AB22+Jul!AB22+Ago!AB22+Sep!AB22+Oct!AB22+Nov!AB22+Dic!AB22)))))))))))))</f>
        <v>21</v>
      </c>
      <c r="AC22" s="386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p!AC22),IF(Config!$C$6=10,SUM(+Ene!AC22+Feb!AC22+Mar!AC22+Abr!AC22+May!AC22+Jun!AC22+Jul!AC22+Ago!AC22+Sep!AC22+Oct!AC22),IF(Config!$C$6=11,SUM(+Ene!AC22+Feb!AC22+Mar!AC22+Abr!AC22+May!AC22+Jun!AC22+Jul!AC22+Ago!AC22+Sep!AC22+Oct!AC22+Nov!AC22),IF(Config!$C$6=12,SUM(+Ene!AC22+Feb!AC22+Mar!AC22+Abr!AC22+May!AC22+Jun!AC22+Jul!AC22+Ago!AC22+Sep!AC22+Oct!AC22+Nov!AC22+Dic!AC22)))))))))))))</f>
        <v>32</v>
      </c>
      <c r="AD22" s="386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p!AD22),IF(Config!$C$6=10,SUM(+Ene!AD22+Feb!AD22+Mar!AD22+Abr!AD22+May!AD22+Jun!AD22+Jul!AD22+Ago!AD22+Sep!AD22+Oct!AD22),IF(Config!$C$6=11,SUM(+Ene!AD22+Feb!AD22+Mar!AD22+Abr!AD22+May!AD22+Jun!AD22+Jul!AD22+Ago!AD22+Sep!AD22+Oct!AD22+Nov!AD22),IF(Config!$C$6=12,SUM(+Ene!AD22+Feb!AD22+Mar!AD22+Abr!AD22+May!AD22+Jun!AD22+Jul!AD22+Ago!AD22+Sep!AD22+Oct!AD22+Nov!AD22+Dic!AD22)))))))))))))</f>
        <v>54</v>
      </c>
      <c r="AE22" s="386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p!AE22),IF(Config!$C$6=10,SUM(+Ene!AE22+Feb!AE22+Mar!AE22+Abr!AE22+May!AE22+Jun!AE22+Jul!AE22+Ago!AE22+Sep!AE22+Oct!AE22),IF(Config!$C$6=11,SUM(+Ene!AE22+Feb!AE22+Mar!AE22+Abr!AE22+May!AE22+Jun!AE22+Jul!AE22+Ago!AE22+Sep!AE22+Oct!AE22+Nov!AE22),IF(Config!$C$6=12,SUM(+Ene!AE22+Feb!AE22+Mar!AE22+Abr!AE22+May!AE22+Jun!AE22+Jul!AE22+Ago!AE22+Sep!AE22+Oct!AE22+Nov!AE22+Dic!AE22)))))))))))))</f>
        <v>16</v>
      </c>
      <c r="AF22" s="386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p!AF22),IF(Config!$C$6=10,SUM(+Ene!AF22+Feb!AF22+Mar!AF22+Abr!AF22+May!AF22+Jun!AF22+Jul!AF22+Ago!AF22+Sep!AF22+Oct!AF22),IF(Config!$C$6=11,SUM(+Ene!AF22+Feb!AF22+Mar!AF22+Abr!AF22+May!AF22+Jun!AF22+Jul!AF22+Ago!AF22+Sep!AF22+Oct!AF22+Nov!AF22),IF(Config!$C$6=12,SUM(+Ene!AF22+Feb!AF22+Mar!AF22+Abr!AF22+May!AF22+Jun!AF22+Jul!AF22+Ago!AF22+Sep!AF22+Oct!AF22+Nov!AF22+Dic!AF22)))))))))))))</f>
        <v>22</v>
      </c>
      <c r="AG22" s="386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p!AG22),IF(Config!$C$6=10,SUM(+Ene!AG22+Feb!AG22+Mar!AG22+Abr!AG22+May!AG22+Jun!AG22+Jul!AG22+Ago!AG22+Sep!AG22+Oct!AG22),IF(Config!$C$6=11,SUM(+Ene!AG22+Feb!AG22+Mar!AG22+Abr!AG22+May!AG22+Jun!AG22+Jul!AG22+Ago!AG22+Sep!AG22+Oct!AG22+Nov!AG22),IF(Config!$C$6=12,SUM(+Ene!AG22+Feb!AG22+Mar!AG22+Abr!AG22+May!AG22+Jun!AG22+Jul!AG22+Ago!AG22+Sep!AG22+Oct!AG22+Nov!AG22+Dic!AG22)))))))))))))</f>
        <v>22</v>
      </c>
      <c r="AH22" s="386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p!AH22),IF(Config!$C$6=10,SUM(+Ene!AH22+Feb!AH22+Mar!AH22+Abr!AH22+May!AH22+Jun!AH22+Jul!AH22+Ago!AH22+Sep!AH22+Oct!AH22),IF(Config!$C$6=11,SUM(+Ene!AH22+Feb!AH22+Mar!AH22+Abr!AH22+May!AH22+Jun!AH22+Jul!AH22+Ago!AH22+Sep!AH22+Oct!AH22+Nov!AH22),IF(Config!$C$6=12,SUM(+Ene!AH22+Feb!AH22+Mar!AH22+Abr!AH22+May!AH22+Jun!AH22+Jul!AH22+Ago!AH22+Sep!AH22+Oct!AH22+Nov!AH22+Dic!AH22)))))))))))))</f>
        <v>22</v>
      </c>
      <c r="AI22" s="386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p!AI22),IF(Config!$C$6=10,SUM(+Ene!AI22+Feb!AI22+Mar!AI22+Abr!AI22+May!AI22+Jun!AI22+Jul!AI22+Ago!AI22+Sep!AI22+Oct!AI22),IF(Config!$C$6=11,SUM(+Ene!AI22+Feb!AI22+Mar!AI22+Abr!AI22+May!AI22+Jun!AI22+Jul!AI22+Ago!AI22+Sep!AI22+Oct!AI22+Nov!AI22),IF(Config!$C$6=12,SUM(+Ene!AI22+Feb!AI22+Mar!AI22+Abr!AI22+May!AI22+Jun!AI22+Jul!AI22+Ago!AI22+Sep!AI22+Oct!AI22+Nov!AI22+Dic!AI22)))))))))))))</f>
        <v>0</v>
      </c>
      <c r="AJ22" s="386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p!AJ22),IF(Config!$C$6=10,SUM(+Ene!AJ22+Feb!AJ22+Mar!AJ22+Abr!AJ22+May!AJ22+Jun!AJ22+Jul!AJ22+Ago!AJ22+Sep!AJ22+Oct!AJ22),IF(Config!$C$6=11,SUM(+Ene!AJ22+Feb!AJ22+Mar!AJ22+Abr!AJ22+May!AJ22+Jun!AJ22+Jul!AJ22+Ago!AJ22+Sep!AJ22+Oct!AJ22+Nov!AJ22),IF(Config!$C$6=12,SUM(+Ene!AJ22+Feb!AJ22+Mar!AJ22+Abr!AJ22+May!AJ22+Jun!AJ22+Jul!AJ22+Ago!AJ22+Sep!AJ22+Oct!AJ22+Nov!AJ22+Dic!AJ22)))))))))))))</f>
        <v>81</v>
      </c>
      <c r="AK22" s="386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p!AK22),IF(Config!$C$6=10,SUM(+Ene!AK22+Feb!AK22+Mar!AK22+Abr!AK22+May!AK22+Jun!AK22+Jul!AK22+Ago!AK22+Sep!AK22+Oct!AK22),IF(Config!$C$6=11,SUM(+Ene!AK22+Feb!AK22+Mar!AK22+Abr!AK22+May!AK22+Jun!AK22+Jul!AK22+Ago!AK22+Sep!AK22+Oct!AK22+Nov!AK22),IF(Config!$C$6=12,SUM(+Ene!AK22+Feb!AK22+Mar!AK22+Abr!AK22+May!AK22+Jun!AK22+Jul!AK22+Ago!AK22+Sep!AK22+Oct!AK22+Nov!AK22+Dic!AK22)))))))))))))</f>
        <v>12</v>
      </c>
      <c r="AL22" s="386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p!AL22),IF(Config!$C$6=10,SUM(+Ene!AL22+Feb!AL22+Mar!AL22+Abr!AL22+May!AL22+Jun!AL22+Jul!AL22+Ago!AL22+Sep!AL22+Oct!AL22),IF(Config!$C$6=11,SUM(+Ene!AL22+Feb!AL22+Mar!AL22+Abr!AL22+May!AL22+Jun!AL22+Jul!AL22+Ago!AL22+Sep!AL22+Oct!AL22+Nov!AL22),IF(Config!$C$6=12,SUM(+Ene!AL22+Feb!AL22+Mar!AL22+Abr!AL22+May!AL22+Jun!AL22+Jul!AL22+Ago!AL22+Sep!AL22+Oct!AL22+Nov!AL22+Dic!AL22)))))))))))))</f>
        <v>12</v>
      </c>
      <c r="AM22" s="386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p!AM22),IF(Config!$C$6=10,SUM(+Ene!AM22+Feb!AM22+Mar!AM22+Abr!AM22+May!AM22+Jun!AM22+Jul!AM22+Ago!AM22+Sep!AM22+Oct!AM22),IF(Config!$C$6=11,SUM(+Ene!AM22+Feb!AM22+Mar!AM22+Abr!AM22+May!AM22+Jun!AM22+Jul!AM22+Ago!AM22+Sep!AM22+Oct!AM22+Nov!AM22),IF(Config!$C$6=12,SUM(+Ene!AM22+Feb!AM22+Mar!AM22+Abr!AM22+May!AM22+Jun!AM22+Jul!AM22+Ago!AM22+Sep!AM22+Oct!AM22+Nov!AM22+Dic!AM22)))))))))))))</f>
        <v>58</v>
      </c>
      <c r="AN22" s="386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p!AN22),IF(Config!$C$6=10,SUM(+Ene!AN22+Feb!AN22+Mar!AN22+Abr!AN22+May!AN22+Jun!AN22+Jul!AN22+Ago!AN22+Sep!AN22+Oct!AN22),IF(Config!$C$6=11,SUM(+Ene!AN22+Feb!AN22+Mar!AN22+Abr!AN22+May!AN22+Jun!AN22+Jul!AN22+Ago!AN22+Sep!AN22+Oct!AN22+Nov!AN22),IF(Config!$C$6=12,SUM(+Ene!AN22+Feb!AN22+Mar!AN22+Abr!AN22+May!AN22+Jun!AN22+Jul!AN22+Ago!AN22+Sep!AN22+Oct!AN22+Nov!AN22+Dic!AN22)))))))))))))</f>
        <v>3</v>
      </c>
      <c r="AO22" s="386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p!AO22),IF(Config!$C$6=10,SUM(+Ene!AO22+Feb!AO22+Mar!AO22+Abr!AO22+May!AO22+Jun!AO22+Jul!AO22+Ago!AO22+Sep!AO22+Oct!AO22),IF(Config!$C$6=11,SUM(+Ene!AO22+Feb!AO22+Mar!AO22+Abr!AO22+May!AO22+Jun!AO22+Jul!AO22+Ago!AO22+Sep!AO22+Oct!AO22+Nov!AO22),IF(Config!$C$6=12,SUM(+Ene!AO22+Feb!AO22+Mar!AO22+Abr!AO22+May!AO22+Jun!AO22+Jul!AO22+Ago!AO22+Sep!AO22+Oct!AO22+Nov!AO22+Dic!AO22)))))))))))))</f>
        <v>17</v>
      </c>
      <c r="AP22" s="386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p!AP22),IF(Config!$C$6=10,SUM(+Ene!AP22+Feb!AP22+Mar!AP22+Abr!AP22+May!AP22+Jun!AP22+Jul!AP22+Ago!AP22+Sep!AP22+Oct!AP22),IF(Config!$C$6=11,SUM(+Ene!AP22+Feb!AP22+Mar!AP22+Abr!AP22+May!AP22+Jun!AP22+Jul!AP22+Ago!AP22+Sep!AP22+Oct!AP22+Nov!AP22),IF(Config!$C$6=12,SUM(+Ene!AP22+Feb!AP22+Mar!AP22+Abr!AP22+May!AP22+Jun!AP22+Jul!AP22+Ago!AP22+Sep!AP22+Oct!AP22+Nov!AP22+Dic!AP22)))))))))))))</f>
        <v>5</v>
      </c>
      <c r="AQ22" s="386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p!AQ22),IF(Config!$C$6=10,SUM(+Ene!AQ22+Feb!AQ22+Mar!AQ22+Abr!AQ22+May!AQ22+Jun!AQ22+Jul!AQ22+Ago!AQ22+Sep!AQ22+Oct!AQ22),IF(Config!$C$6=11,SUM(+Ene!AQ22+Feb!AQ22+Mar!AQ22+Abr!AQ22+May!AQ22+Jun!AQ22+Jul!AQ22+Ago!AQ22+Sep!AQ22+Oct!AQ22+Nov!AQ22),IF(Config!$C$6=12,SUM(+Ene!AQ22+Feb!AQ22+Mar!AQ22+Abr!AQ22+May!AQ22+Jun!AQ22+Jul!AQ22+Ago!AQ22+Sep!AQ22+Oct!AQ22+Nov!AQ22+Dic!AQ22)))))))))))))</f>
        <v>78</v>
      </c>
      <c r="AR22" s="386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p!AR22),IF(Config!$C$6=10,SUM(+Ene!AR22+Feb!AR22+Mar!AR22+Abr!AR22+May!AR22+Jun!AR22+Jul!AR22+Ago!AR22+Sep!AR22+Oct!AR22),IF(Config!$C$6=11,SUM(+Ene!AR22+Feb!AR22+Mar!AR22+Abr!AR22+May!AR22+Jun!AR22+Jul!AR22+Ago!AR22+Sep!AR22+Oct!AR22+Nov!AR22),IF(Config!$C$6=12,SUM(+Ene!AR22+Feb!AR22+Mar!AR22+Abr!AR22+May!AR22+Jun!AR22+Jul!AR22+Ago!AR22+Sep!AR22+Oct!AR22+Nov!AR22+Dic!AR22)))))))))))))</f>
        <v>2</v>
      </c>
      <c r="AS22" s="386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p!AS22),IF(Config!$C$6=10,SUM(+Ene!AS22+Feb!AS22+Mar!AS22+Abr!AS22+May!AS22+Jun!AS22+Jul!AS22+Ago!AS22+Sep!AS22+Oct!AS22),IF(Config!$C$6=11,SUM(+Ene!AS22+Feb!AS22+Mar!AS22+Abr!AS22+May!AS22+Jun!AS22+Jul!AS22+Ago!AS22+Sep!AS22+Oct!AS22+Nov!AS22),IF(Config!$C$6=12,SUM(+Ene!AS22+Feb!AS22+Mar!AS22+Abr!AS22+May!AS22+Jun!AS22+Jul!AS22+Ago!AS22+Sep!AS22+Oct!AS22+Nov!AS22+Dic!AS22)))))))))))))</f>
        <v>11</v>
      </c>
      <c r="AT22" s="386">
        <f>IF(Config!$C$6=1,SUM(+Ene!AT22),IF(Config!$C$6=2,SUM(+Ene!AT22+Feb!AT22),IF(Config!$C$6=3,SUM(+Ene!AT22+Feb!AT22+Mar!AT22),IF(Config!$C$6=4,SUM(+Ene!AT22+Feb!AT22+Mar!AT22+Abr!AT22),IF(Config!$C$6=5,SUM(Ene!AT22+Feb!AT22+Mar!AT22+Abr!AT22+May!AT22),IF(Config!$C$6=6,SUM(+Ene!AT22+Feb!AT22+Mar!AT22+Abr!AT22+May!AT22+Jun!AT22),IF(Config!$C$6=7,SUM(Ene!AT22+Feb!AT22+Mar!AT22+Abr!AT22+May!AT22+Jun!AT22+Jul!AT22),IF(Config!$C$6=8,SUM(+Ene!AT22+Feb!AT22+Mar!AT22+Abr!AT22+May!AT22+Jun!AT22+Jul!AT22+Ago!AT22),IF(Config!$C$6=9,SUM(+Ene!AT22+Feb!AT22+Mar!AT22+Abr!AT22+May!AT22+Jun!AT22+Jul!AT22+Ago!AT22+Sep!AT22),IF(Config!$C$6=10,SUM(+Ene!AT22+Feb!AT22+Mar!AT22+Abr!AT22+May!AT22+Jun!AT22+Jul!AT22+Ago!AT22+Sep!AT22+Oct!AT22),IF(Config!$C$6=11,SUM(+Ene!AT22+Feb!AT22+Mar!AT22+Abr!AT22+May!AT22+Jun!AT22+Jul!AT22+Ago!AT22+Sep!AT22+Oct!AT22+Nov!AT22),IF(Config!$C$6=12,SUM(+Ene!AT22+Feb!AT22+Mar!AT22+Abr!AT22+May!AT22+Jun!AT22+Jul!AT22+Ago!AT22+Sep!AT22+Oct!AT22+Nov!AT22+Dic!AT22)))))))))))))</f>
        <v>23</v>
      </c>
      <c r="AV22" s="356">
        <f t="shared" si="7"/>
        <v>1</v>
      </c>
      <c r="AW22" s="356">
        <f t="shared" si="8"/>
        <v>677</v>
      </c>
      <c r="AX22" s="356">
        <f t="shared" si="9"/>
        <v>61</v>
      </c>
      <c r="AY22" s="356">
        <f t="shared" si="10"/>
        <v>84</v>
      </c>
      <c r="AZ22" s="356">
        <f t="shared" si="11"/>
        <v>380</v>
      </c>
      <c r="BA22" s="356">
        <f t="shared" si="12"/>
        <v>136</v>
      </c>
      <c r="BB22" s="356">
        <f t="shared" si="13"/>
        <v>105</v>
      </c>
      <c r="BC22" s="356">
        <f t="shared" si="14"/>
        <v>83</v>
      </c>
      <c r="BD22" s="356">
        <f t="shared" si="15"/>
        <v>114</v>
      </c>
      <c r="BE22" s="45">
        <f t="shared" si="16"/>
        <v>1641</v>
      </c>
    </row>
    <row r="23" spans="1:57" x14ac:dyDescent="0.25">
      <c r="A23" s="339">
        <f>METAS!A23</f>
        <v>20</v>
      </c>
      <c r="B23" s="353" t="str">
        <f>METAS!B23</f>
        <v xml:space="preserve">PORCENTAJE DE NIÑOS 1 AÑO VACUNADOS CON 2 DOSIS DE VACUNA SPR </v>
      </c>
      <c r="C23" s="382" t="str">
        <f>METAS!D23</f>
        <v>INMUNIZACIONES</v>
      </c>
      <c r="D23" s="386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p!D23),IF(Config!$C$6=10,SUM(+Ene!D23+Feb!D23+Mar!D23+Abr!D23+May!D23+Jun!D23+Jul!D23+Ago!D23+Sep!D23+Oct!D23),IF(Config!$C$6=11,SUM(+Ene!D23+Feb!D23+Mar!D23+Abr!D23+May!D23+Jun!D23+Jul!D23+Ago!D23+Sep!D23+Oct!D23+Nov!D23),IF(Config!$C$6=12,SUM(+Ene!D23+Feb!D23+Mar!D23+Abr!D23+May!D23+Jun!D23+Jul!D23+Ago!D23+Sep!D23+Oct!D23+Nov!D23+Dic!D23)))))))))))))</f>
        <v>1</v>
      </c>
      <c r="E23" s="386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p!E23),IF(Config!$C$6=10,SUM(+Ene!E23+Feb!E23+Mar!E23+Abr!E23+May!E23+Jun!E23+Jul!E23+Ago!E23+Sep!E23+Oct!E23),IF(Config!$C$6=11,SUM(+Ene!E23+Feb!E23+Mar!E23+Abr!E23+May!E23+Jun!E23+Jul!E23+Ago!E23+Sep!E23+Oct!E23+Nov!E23),IF(Config!$C$6=12,SUM(+Ene!E23+Feb!E23+Mar!E23+Abr!E23+May!E23+Jun!E23+Jul!E23+Ago!E23+Sep!E23+Oct!E23+Nov!E23+Dic!E23)))))))))))))</f>
        <v>0</v>
      </c>
      <c r="F23" s="386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p!F23),IF(Config!$C$6=10,SUM(+Ene!F23+Feb!F23+Mar!F23+Abr!F23+May!F23+Jun!F23+Jul!F23+Ago!F23+Sep!F23+Oct!F23),IF(Config!$C$6=11,SUM(+Ene!F23+Feb!F23+Mar!F23+Abr!F23+May!F23+Jun!F23+Jul!F23+Ago!F23+Sep!F23+Oct!F23+Nov!F23),IF(Config!$C$6=12,SUM(+Ene!F23+Feb!F23+Mar!F23+Abr!F23+May!F23+Jun!F23+Jul!F23+Ago!F23+Sep!F23+Oct!F23+Nov!F23+Dic!F23)))))))))))))</f>
        <v>0</v>
      </c>
      <c r="G23" s="386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p!G23),IF(Config!$C$6=10,SUM(+Ene!G23+Feb!G23+Mar!G23+Abr!G23+May!G23+Jun!G23+Jul!G23+Ago!G23+Sep!G23+Oct!G23),IF(Config!$C$6=11,SUM(+Ene!G23+Feb!G23+Mar!G23+Abr!G23+May!G23+Jun!G23+Jul!G23+Ago!G23+Sep!G23+Oct!G23+Nov!G23),IF(Config!$C$6=12,SUM(+Ene!G23+Feb!G23+Mar!G23+Abr!G23+May!G23+Jun!G23+Jul!G23+Ago!G23+Sep!G23+Oct!G23+Nov!G23+Dic!G23)))))))))))))</f>
        <v>308</v>
      </c>
      <c r="H23" s="386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p!H23),IF(Config!$C$6=10,SUM(+Ene!H23+Feb!H23+Mar!H23+Abr!H23+May!H23+Jun!H23+Jul!H23+Ago!H23+Sep!H23+Oct!H23),IF(Config!$C$6=11,SUM(+Ene!H23+Feb!H23+Mar!H23+Abr!H23+May!H23+Jun!H23+Jul!H23+Ago!H23+Sep!H23+Oct!H23+Nov!H23),IF(Config!$C$6=12,SUM(+Ene!H23+Feb!H23+Mar!H23+Abr!H23+May!H23+Jun!H23+Jul!H23+Ago!H23+Sep!H23+Oct!H23+Nov!H23+Dic!H23)))))))))))))</f>
        <v>13</v>
      </c>
      <c r="I23" s="386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p!I23),IF(Config!$C$6=10,SUM(+Ene!I23+Feb!I23+Mar!I23+Abr!I23+May!I23+Jun!I23+Jul!I23+Ago!I23+Sep!I23+Oct!I23),IF(Config!$C$6=11,SUM(+Ene!I23+Feb!I23+Mar!I23+Abr!I23+May!I23+Jun!I23+Jul!I23+Ago!I23+Sep!I23+Oct!I23+Nov!I23),IF(Config!$C$6=12,SUM(+Ene!I23+Feb!I23+Mar!I23+Abr!I23+May!I23+Jun!I23+Jul!I23+Ago!I23+Sep!I23+Oct!I23+Nov!I23+Dic!I23)))))))))))))</f>
        <v>13</v>
      </c>
      <c r="J23" s="386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p!J23),IF(Config!$C$6=10,SUM(+Ene!J23+Feb!J23+Mar!J23+Abr!J23+May!J23+Jun!J23+Jul!J23+Ago!J23+Sep!J23+Oct!J23),IF(Config!$C$6=11,SUM(+Ene!J23+Feb!J23+Mar!J23+Abr!J23+May!J23+Jun!J23+Jul!J23+Ago!J23+Sep!J23+Oct!J23+Nov!J23),IF(Config!$C$6=12,SUM(+Ene!J23+Feb!J23+Mar!J23+Abr!J23+May!J23+Jun!J23+Jul!J23+Ago!J23+Sep!J23+Oct!J23+Nov!J23+Dic!J23)))))))))))))</f>
        <v>23</v>
      </c>
      <c r="K23" s="386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p!K23),IF(Config!$C$6=10,SUM(+Ene!K23+Feb!K23+Mar!K23+Abr!K23+May!K23+Jun!K23+Jul!K23+Ago!K23+Sep!K23+Oct!K23),IF(Config!$C$6=11,SUM(+Ene!K23+Feb!K23+Mar!K23+Abr!K23+May!K23+Jun!K23+Jul!K23+Ago!K23+Sep!K23+Oct!K23+Nov!K23),IF(Config!$C$6=12,SUM(+Ene!K23+Feb!K23+Mar!K23+Abr!K23+May!K23+Jun!K23+Jul!K23+Ago!K23+Sep!K23+Oct!K23+Nov!K23+Dic!K23)))))))))))))</f>
        <v>44</v>
      </c>
      <c r="L23" s="386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p!L23),IF(Config!$C$6=10,SUM(+Ene!L23+Feb!L23+Mar!L23+Abr!L23+May!L23+Jun!L23+Jul!L23+Ago!L23+Sep!L23+Oct!L23),IF(Config!$C$6=11,SUM(+Ene!L23+Feb!L23+Mar!L23+Abr!L23+May!L23+Jun!L23+Jul!L23+Ago!L23+Sep!L23+Oct!L23+Nov!L23),IF(Config!$C$6=12,SUM(+Ene!L23+Feb!L23+Mar!L23+Abr!L23+May!L23+Jun!L23+Jul!L23+Ago!L23+Sep!L23+Oct!L23+Nov!L23+Dic!L23)))))))))))))</f>
        <v>4</v>
      </c>
      <c r="M23" s="386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p!M23),IF(Config!$C$6=10,SUM(+Ene!M23+Feb!M23+Mar!M23+Abr!M23+May!M23+Jun!M23+Jul!M23+Ago!M23+Sep!M23+Oct!M23),IF(Config!$C$6=11,SUM(+Ene!M23+Feb!M23+Mar!M23+Abr!M23+May!M23+Jun!M23+Jul!M23+Ago!M23+Sep!M23+Oct!M23+Nov!M23),IF(Config!$C$6=12,SUM(+Ene!M23+Feb!M23+Mar!M23+Abr!M23+May!M23+Jun!M23+Jul!M23+Ago!M23+Sep!M23+Oct!M23+Nov!M23+Dic!M23)))))))))))))</f>
        <v>23</v>
      </c>
      <c r="N23" s="386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p!N23),IF(Config!$C$6=10,SUM(+Ene!N23+Feb!N23+Mar!N23+Abr!N23+May!N23+Jun!N23+Jul!N23+Ago!N23+Sep!N23+Oct!N23),IF(Config!$C$6=11,SUM(+Ene!N23+Feb!N23+Mar!N23+Abr!N23+May!N23+Jun!N23+Jul!N23+Ago!N23+Sep!N23+Oct!N23+Nov!N23),IF(Config!$C$6=12,SUM(+Ene!N23+Feb!N23+Mar!N23+Abr!N23+May!N23+Jun!N23+Jul!N23+Ago!N23+Sep!N23+Oct!N23+Nov!N23+Dic!N23)))))))))))))</f>
        <v>15</v>
      </c>
      <c r="O23" s="386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p!O23),IF(Config!$C$6=10,SUM(+Ene!O23+Feb!O23+Mar!O23+Abr!O23+May!O23+Jun!O23+Jul!O23+Ago!O23+Sep!O23+Oct!O23),IF(Config!$C$6=11,SUM(+Ene!O23+Feb!O23+Mar!O23+Abr!O23+May!O23+Jun!O23+Jul!O23+Ago!O23+Sep!O23+Oct!O23+Nov!O23),IF(Config!$C$6=12,SUM(+Ene!O23+Feb!O23+Mar!O23+Abr!O23+May!O23+Jun!O23+Jul!O23+Ago!O23+Sep!O23+Oct!O23+Nov!O23+Dic!O23)))))))))))))</f>
        <v>17</v>
      </c>
      <c r="P23" s="386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p!P23),IF(Config!$C$6=10,SUM(+Ene!P23+Feb!P23+Mar!P23+Abr!P23+May!P23+Jun!P23+Jul!P23+Ago!P23+Sep!P23+Oct!P23),IF(Config!$C$6=11,SUM(+Ene!P23+Feb!P23+Mar!P23+Abr!P23+May!P23+Jun!P23+Jul!P23+Ago!P23+Sep!P23+Oct!P23+Nov!P23),IF(Config!$C$6=12,SUM(+Ene!P23+Feb!P23+Mar!P23+Abr!P23+May!P23+Jun!P23+Jul!P23+Ago!P23+Sep!P23+Oct!P23+Nov!P23+Dic!P23)))))))))))))</f>
        <v>153</v>
      </c>
      <c r="Q23" s="386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p!Q23),IF(Config!$C$6=10,SUM(+Ene!Q23+Feb!Q23+Mar!Q23+Abr!Q23+May!Q23+Jun!Q23+Jul!Q23+Ago!Q23+Sep!Q23+Oct!Q23),IF(Config!$C$6=11,SUM(+Ene!Q23+Feb!Q23+Mar!Q23+Abr!Q23+May!Q23+Jun!Q23+Jul!Q23+Ago!Q23+Sep!Q23+Oct!Q23+Nov!Q23),IF(Config!$C$6=12,SUM(+Ene!Q23+Feb!Q23+Mar!Q23+Abr!Q23+May!Q23+Jun!Q23+Jul!Q23+Ago!Q23+Sep!Q23+Oct!Q23+Nov!Q23+Dic!Q23)))))))))))))</f>
        <v>34</v>
      </c>
      <c r="R23" s="386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p!R23),IF(Config!$C$6=10,SUM(+Ene!R23+Feb!R23+Mar!R23+Abr!R23+May!R23+Jun!R23+Jul!R23+Ago!R23+Sep!R23+Oct!R23),IF(Config!$C$6=11,SUM(+Ene!R23+Feb!R23+Mar!R23+Abr!R23+May!R23+Jun!R23+Jul!R23+Ago!R23+Sep!R23+Oct!R23+Nov!R23),IF(Config!$C$6=12,SUM(+Ene!R23+Feb!R23+Mar!R23+Abr!R23+May!R23+Jun!R23+Jul!R23+Ago!R23+Sep!R23+Oct!R23+Nov!R23+Dic!R23)))))))))))))</f>
        <v>14</v>
      </c>
      <c r="S23" s="386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p!S23),IF(Config!$C$6=10,SUM(+Ene!S23+Feb!S23+Mar!S23+Abr!S23+May!S23+Jun!S23+Jul!S23+Ago!S23+Sep!S23+Oct!S23),IF(Config!$C$6=11,SUM(+Ene!S23+Feb!S23+Mar!S23+Abr!S23+May!S23+Jun!S23+Jul!S23+Ago!S23+Sep!S23+Oct!S23+Nov!S23),IF(Config!$C$6=12,SUM(+Ene!S23+Feb!S23+Mar!S23+Abr!S23+May!S23+Jun!S23+Jul!S23+Ago!S23+Sep!S23+Oct!S23+Nov!S23+Dic!S23)))))))))))))</f>
        <v>19</v>
      </c>
      <c r="T23" s="386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p!T23),IF(Config!$C$6=10,SUM(+Ene!T23+Feb!T23+Mar!T23+Abr!T23+May!T23+Jun!T23+Jul!T23+Ago!T23+Sep!T23+Oct!T23),IF(Config!$C$6=11,SUM(+Ene!T23+Feb!T23+Mar!T23+Abr!T23+May!T23+Jun!T23+Jul!T23+Ago!T23+Sep!T23+Oct!T23+Nov!T23),IF(Config!$C$6=12,SUM(+Ene!T23+Feb!T23+Mar!T23+Abr!T23+May!T23+Jun!T23+Jul!T23+Ago!T23+Sep!T23+Oct!T23+Nov!T23+Dic!T23)))))))))))))</f>
        <v>40</v>
      </c>
      <c r="U23" s="386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p!U23),IF(Config!$C$6=10,SUM(+Ene!U23+Feb!U23+Mar!U23+Abr!U23+May!U23+Jun!U23+Jul!U23+Ago!U23+Sep!U23+Oct!U23),IF(Config!$C$6=11,SUM(+Ene!U23+Feb!U23+Mar!U23+Abr!U23+May!U23+Jun!U23+Jul!U23+Ago!U23+Sep!U23+Oct!U23+Nov!U23),IF(Config!$C$6=12,SUM(+Ene!U23+Feb!U23+Mar!U23+Abr!U23+May!U23+Jun!U23+Jul!U23+Ago!U23+Sep!U23+Oct!U23+Nov!U23+Dic!U23)))))))))))))</f>
        <v>11</v>
      </c>
      <c r="V23" s="386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p!V23),IF(Config!$C$6=10,SUM(+Ene!V23+Feb!V23+Mar!V23+Abr!V23+May!V23+Jun!V23+Jul!V23+Ago!V23+Sep!V23+Oct!V23),IF(Config!$C$6=11,SUM(+Ene!V23+Feb!V23+Mar!V23+Abr!V23+May!V23+Jun!V23+Jul!V23+Ago!V23+Sep!V23+Oct!V23+Nov!V23),IF(Config!$C$6=12,SUM(+Ene!V23+Feb!V23+Mar!V23+Abr!V23+May!V23+Jun!V23+Jul!V23+Ago!V23+Sep!V23+Oct!V23+Nov!V23+Dic!V23)))))))))))))</f>
        <v>14</v>
      </c>
      <c r="W23" s="386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p!W23),IF(Config!$C$6=10,SUM(+Ene!W23+Feb!W23+Mar!W23+Abr!W23+May!W23+Jun!W23+Jul!W23+Ago!W23+Sep!W23+Oct!W23),IF(Config!$C$6=11,SUM(+Ene!W23+Feb!W23+Mar!W23+Abr!W23+May!W23+Jun!W23+Jul!W23+Ago!W23+Sep!W23+Oct!W23+Nov!W23),IF(Config!$C$6=12,SUM(+Ene!W23+Feb!W23+Mar!W23+Abr!W23+May!W23+Jun!W23+Jul!W23+Ago!W23+Sep!W23+Oct!W23+Nov!W23+Dic!W23)))))))))))))</f>
        <v>15</v>
      </c>
      <c r="X23" s="386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p!X23),IF(Config!$C$6=10,SUM(+Ene!X23+Feb!X23+Mar!X23+Abr!X23+May!X23+Jun!X23+Jul!X23+Ago!X23+Sep!X23+Oct!X23),IF(Config!$C$6=11,SUM(+Ene!X23+Feb!X23+Mar!X23+Abr!X23+May!X23+Jun!X23+Jul!X23+Ago!X23+Sep!X23+Oct!X23+Nov!X23),IF(Config!$C$6=12,SUM(+Ene!X23+Feb!X23+Mar!X23+Abr!X23+May!X23+Jun!X23+Jul!X23+Ago!X23+Sep!X23+Oct!X23+Nov!X23+Dic!X23)))))))))))))</f>
        <v>50</v>
      </c>
      <c r="Y23" s="386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p!Y23),IF(Config!$C$6=10,SUM(+Ene!Y23+Feb!Y23+Mar!Y23+Abr!Y23+May!Y23+Jun!Y23+Jul!Y23+Ago!Y23+Sep!Y23+Oct!Y23),IF(Config!$C$6=11,SUM(+Ene!Y23+Feb!Y23+Mar!Y23+Abr!Y23+May!Y23+Jun!Y23+Jul!Y23+Ago!Y23+Sep!Y23+Oct!Y23+Nov!Y23),IF(Config!$C$6=12,SUM(+Ene!Y23+Feb!Y23+Mar!Y23+Abr!Y23+May!Y23+Jun!Y23+Jul!Y23+Ago!Y23+Sep!Y23+Oct!Y23+Nov!Y23+Dic!Y23)))))))))))))</f>
        <v>237</v>
      </c>
      <c r="Z23" s="386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p!Z23),IF(Config!$C$6=10,SUM(+Ene!Z23+Feb!Z23+Mar!Z23+Abr!Z23+May!Z23+Jun!Z23+Jul!Z23+Ago!Z23+Sep!Z23+Oct!Z23),IF(Config!$C$6=11,SUM(+Ene!Z23+Feb!Z23+Mar!Z23+Abr!Z23+May!Z23+Jun!Z23+Jul!Z23+Ago!Z23+Sep!Z23+Oct!Z23+Nov!Z23),IF(Config!$C$6=12,SUM(+Ene!Z23+Feb!Z23+Mar!Z23+Abr!Z23+May!Z23+Jun!Z23+Jul!Z23+Ago!Z23+Sep!Z23+Oct!Z23+Nov!Z23+Dic!Z23)))))))))))))</f>
        <v>17</v>
      </c>
      <c r="AA23" s="386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p!AA23),IF(Config!$C$6=10,SUM(+Ene!AA23+Feb!AA23+Mar!AA23+Abr!AA23+May!AA23+Jun!AA23+Jul!AA23+Ago!AA23+Sep!AA23+Oct!AA23),IF(Config!$C$6=11,SUM(+Ene!AA23+Feb!AA23+Mar!AA23+Abr!AA23+May!AA23+Jun!AA23+Jul!AA23+Ago!AA23+Sep!AA23+Oct!AA23+Nov!AA23),IF(Config!$C$6=12,SUM(+Ene!AA23+Feb!AA23+Mar!AA23+Abr!AA23+May!AA23+Jun!AA23+Jul!AA23+Ago!AA23+Sep!AA23+Oct!AA23+Nov!AA23+Dic!AA23)))))))))))))</f>
        <v>38</v>
      </c>
      <c r="AB23" s="386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p!AB23),IF(Config!$C$6=10,SUM(+Ene!AB23+Feb!AB23+Mar!AB23+Abr!AB23+May!AB23+Jun!AB23+Jul!AB23+Ago!AB23+Sep!AB23+Oct!AB23),IF(Config!$C$6=11,SUM(+Ene!AB23+Feb!AB23+Mar!AB23+Abr!AB23+May!AB23+Jun!AB23+Jul!AB23+Ago!AB23+Sep!AB23+Oct!AB23+Nov!AB23),IF(Config!$C$6=12,SUM(+Ene!AB23+Feb!AB23+Mar!AB23+Abr!AB23+May!AB23+Jun!AB23+Jul!AB23+Ago!AB23+Sep!AB23+Oct!AB23+Nov!AB23+Dic!AB23)))))))))))))</f>
        <v>19</v>
      </c>
      <c r="AC23" s="386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p!AC23),IF(Config!$C$6=10,SUM(+Ene!AC23+Feb!AC23+Mar!AC23+Abr!AC23+May!AC23+Jun!AC23+Jul!AC23+Ago!AC23+Sep!AC23+Oct!AC23),IF(Config!$C$6=11,SUM(+Ene!AC23+Feb!AC23+Mar!AC23+Abr!AC23+May!AC23+Jun!AC23+Jul!AC23+Ago!AC23+Sep!AC23+Oct!AC23+Nov!AC23),IF(Config!$C$6=12,SUM(+Ene!AC23+Feb!AC23+Mar!AC23+Abr!AC23+May!AC23+Jun!AC23+Jul!AC23+Ago!AC23+Sep!AC23+Oct!AC23+Nov!AC23+Dic!AC23)))))))))))))</f>
        <v>26</v>
      </c>
      <c r="AD23" s="386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p!AD23),IF(Config!$C$6=10,SUM(+Ene!AD23+Feb!AD23+Mar!AD23+Abr!AD23+May!AD23+Jun!AD23+Jul!AD23+Ago!AD23+Sep!AD23+Oct!AD23),IF(Config!$C$6=11,SUM(+Ene!AD23+Feb!AD23+Mar!AD23+Abr!AD23+May!AD23+Jun!AD23+Jul!AD23+Ago!AD23+Sep!AD23+Oct!AD23+Nov!AD23),IF(Config!$C$6=12,SUM(+Ene!AD23+Feb!AD23+Mar!AD23+Abr!AD23+May!AD23+Jun!AD23+Jul!AD23+Ago!AD23+Sep!AD23+Oct!AD23+Nov!AD23+Dic!AD23)))))))))))))</f>
        <v>57</v>
      </c>
      <c r="AE23" s="386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p!AE23),IF(Config!$C$6=10,SUM(+Ene!AE23+Feb!AE23+Mar!AE23+Abr!AE23+May!AE23+Jun!AE23+Jul!AE23+Ago!AE23+Sep!AE23+Oct!AE23),IF(Config!$C$6=11,SUM(+Ene!AE23+Feb!AE23+Mar!AE23+Abr!AE23+May!AE23+Jun!AE23+Jul!AE23+Ago!AE23+Sep!AE23+Oct!AE23+Nov!AE23),IF(Config!$C$6=12,SUM(+Ene!AE23+Feb!AE23+Mar!AE23+Abr!AE23+May!AE23+Jun!AE23+Jul!AE23+Ago!AE23+Sep!AE23+Oct!AE23+Nov!AE23+Dic!AE23)))))))))))))</f>
        <v>21</v>
      </c>
      <c r="AF23" s="386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p!AF23),IF(Config!$C$6=10,SUM(+Ene!AF23+Feb!AF23+Mar!AF23+Abr!AF23+May!AF23+Jun!AF23+Jul!AF23+Ago!AF23+Sep!AF23+Oct!AF23),IF(Config!$C$6=11,SUM(+Ene!AF23+Feb!AF23+Mar!AF23+Abr!AF23+May!AF23+Jun!AF23+Jul!AF23+Ago!AF23+Sep!AF23+Oct!AF23+Nov!AF23),IF(Config!$C$6=12,SUM(+Ene!AF23+Feb!AF23+Mar!AF23+Abr!AF23+May!AF23+Jun!AF23+Jul!AF23+Ago!AF23+Sep!AF23+Oct!AF23+Nov!AF23+Dic!AF23)))))))))))))</f>
        <v>29</v>
      </c>
      <c r="AG23" s="386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p!AG23),IF(Config!$C$6=10,SUM(+Ene!AG23+Feb!AG23+Mar!AG23+Abr!AG23+May!AG23+Jun!AG23+Jul!AG23+Ago!AG23+Sep!AG23+Oct!AG23),IF(Config!$C$6=11,SUM(+Ene!AG23+Feb!AG23+Mar!AG23+Abr!AG23+May!AG23+Jun!AG23+Jul!AG23+Ago!AG23+Sep!AG23+Oct!AG23+Nov!AG23),IF(Config!$C$6=12,SUM(+Ene!AG23+Feb!AG23+Mar!AG23+Abr!AG23+May!AG23+Jun!AG23+Jul!AG23+Ago!AG23+Sep!AG23+Oct!AG23+Nov!AG23+Dic!AG23)))))))))))))</f>
        <v>24</v>
      </c>
      <c r="AH23" s="386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p!AH23),IF(Config!$C$6=10,SUM(+Ene!AH23+Feb!AH23+Mar!AH23+Abr!AH23+May!AH23+Jun!AH23+Jul!AH23+Ago!AH23+Sep!AH23+Oct!AH23),IF(Config!$C$6=11,SUM(+Ene!AH23+Feb!AH23+Mar!AH23+Abr!AH23+May!AH23+Jun!AH23+Jul!AH23+Ago!AH23+Sep!AH23+Oct!AH23+Nov!AH23),IF(Config!$C$6=12,SUM(+Ene!AH23+Feb!AH23+Mar!AH23+Abr!AH23+May!AH23+Jun!AH23+Jul!AH23+Ago!AH23+Sep!AH23+Oct!AH23+Nov!AH23+Dic!AH23)))))))))))))</f>
        <v>19</v>
      </c>
      <c r="AI23" s="386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p!AI23),IF(Config!$C$6=10,SUM(+Ene!AI23+Feb!AI23+Mar!AI23+Abr!AI23+May!AI23+Jun!AI23+Jul!AI23+Ago!AI23+Sep!AI23+Oct!AI23),IF(Config!$C$6=11,SUM(+Ene!AI23+Feb!AI23+Mar!AI23+Abr!AI23+May!AI23+Jun!AI23+Jul!AI23+Ago!AI23+Sep!AI23+Oct!AI23+Nov!AI23),IF(Config!$C$6=12,SUM(+Ene!AI23+Feb!AI23+Mar!AI23+Abr!AI23+May!AI23+Jun!AI23+Jul!AI23+Ago!AI23+Sep!AI23+Oct!AI23+Nov!AI23+Dic!AI23)))))))))))))</f>
        <v>0</v>
      </c>
      <c r="AJ23" s="386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p!AJ23),IF(Config!$C$6=10,SUM(+Ene!AJ23+Feb!AJ23+Mar!AJ23+Abr!AJ23+May!AJ23+Jun!AJ23+Jul!AJ23+Ago!AJ23+Sep!AJ23+Oct!AJ23),IF(Config!$C$6=11,SUM(+Ene!AJ23+Feb!AJ23+Mar!AJ23+Abr!AJ23+May!AJ23+Jun!AJ23+Jul!AJ23+Ago!AJ23+Sep!AJ23+Oct!AJ23+Nov!AJ23),IF(Config!$C$6=12,SUM(+Ene!AJ23+Feb!AJ23+Mar!AJ23+Abr!AJ23+May!AJ23+Jun!AJ23+Jul!AJ23+Ago!AJ23+Sep!AJ23+Oct!AJ23+Nov!AJ23+Dic!AJ23)))))))))))))</f>
        <v>126</v>
      </c>
      <c r="AK23" s="386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p!AK23),IF(Config!$C$6=10,SUM(+Ene!AK23+Feb!AK23+Mar!AK23+Abr!AK23+May!AK23+Jun!AK23+Jul!AK23+Ago!AK23+Sep!AK23+Oct!AK23),IF(Config!$C$6=11,SUM(+Ene!AK23+Feb!AK23+Mar!AK23+Abr!AK23+May!AK23+Jun!AK23+Jul!AK23+Ago!AK23+Sep!AK23+Oct!AK23+Nov!AK23),IF(Config!$C$6=12,SUM(+Ene!AK23+Feb!AK23+Mar!AK23+Abr!AK23+May!AK23+Jun!AK23+Jul!AK23+Ago!AK23+Sep!AK23+Oct!AK23+Nov!AK23+Dic!AK23)))))))))))))</f>
        <v>15</v>
      </c>
      <c r="AL23" s="386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p!AL23),IF(Config!$C$6=10,SUM(+Ene!AL23+Feb!AL23+Mar!AL23+Abr!AL23+May!AL23+Jun!AL23+Jul!AL23+Ago!AL23+Sep!AL23+Oct!AL23),IF(Config!$C$6=11,SUM(+Ene!AL23+Feb!AL23+Mar!AL23+Abr!AL23+May!AL23+Jun!AL23+Jul!AL23+Ago!AL23+Sep!AL23+Oct!AL23+Nov!AL23),IF(Config!$C$6=12,SUM(+Ene!AL23+Feb!AL23+Mar!AL23+Abr!AL23+May!AL23+Jun!AL23+Jul!AL23+Ago!AL23+Sep!AL23+Oct!AL23+Nov!AL23+Dic!AL23)))))))))))))</f>
        <v>16</v>
      </c>
      <c r="AM23" s="386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p!AM23),IF(Config!$C$6=10,SUM(+Ene!AM23+Feb!AM23+Mar!AM23+Abr!AM23+May!AM23+Jun!AM23+Jul!AM23+Ago!AM23+Sep!AM23+Oct!AM23),IF(Config!$C$6=11,SUM(+Ene!AM23+Feb!AM23+Mar!AM23+Abr!AM23+May!AM23+Jun!AM23+Jul!AM23+Ago!AM23+Sep!AM23+Oct!AM23+Nov!AM23),IF(Config!$C$6=12,SUM(+Ene!AM23+Feb!AM23+Mar!AM23+Abr!AM23+May!AM23+Jun!AM23+Jul!AM23+Ago!AM23+Sep!AM23+Oct!AM23+Nov!AM23+Dic!AM23)))))))))))))</f>
        <v>65</v>
      </c>
      <c r="AN23" s="386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p!AN23),IF(Config!$C$6=10,SUM(+Ene!AN23+Feb!AN23+Mar!AN23+Abr!AN23+May!AN23+Jun!AN23+Jul!AN23+Ago!AN23+Sep!AN23+Oct!AN23),IF(Config!$C$6=11,SUM(+Ene!AN23+Feb!AN23+Mar!AN23+Abr!AN23+May!AN23+Jun!AN23+Jul!AN23+Ago!AN23+Sep!AN23+Oct!AN23+Nov!AN23),IF(Config!$C$6=12,SUM(+Ene!AN23+Feb!AN23+Mar!AN23+Abr!AN23+May!AN23+Jun!AN23+Jul!AN23+Ago!AN23+Sep!AN23+Oct!AN23+Nov!AN23+Dic!AN23)))))))))))))</f>
        <v>5</v>
      </c>
      <c r="AO23" s="386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p!AO23),IF(Config!$C$6=10,SUM(+Ene!AO23+Feb!AO23+Mar!AO23+Abr!AO23+May!AO23+Jun!AO23+Jul!AO23+Ago!AO23+Sep!AO23+Oct!AO23),IF(Config!$C$6=11,SUM(+Ene!AO23+Feb!AO23+Mar!AO23+Abr!AO23+May!AO23+Jun!AO23+Jul!AO23+Ago!AO23+Sep!AO23+Oct!AO23+Nov!AO23),IF(Config!$C$6=12,SUM(+Ene!AO23+Feb!AO23+Mar!AO23+Abr!AO23+May!AO23+Jun!AO23+Jul!AO23+Ago!AO23+Sep!AO23+Oct!AO23+Nov!AO23+Dic!AO23)))))))))))))</f>
        <v>14</v>
      </c>
      <c r="AP23" s="386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p!AP23),IF(Config!$C$6=10,SUM(+Ene!AP23+Feb!AP23+Mar!AP23+Abr!AP23+May!AP23+Jun!AP23+Jul!AP23+Ago!AP23+Sep!AP23+Oct!AP23),IF(Config!$C$6=11,SUM(+Ene!AP23+Feb!AP23+Mar!AP23+Abr!AP23+May!AP23+Jun!AP23+Jul!AP23+Ago!AP23+Sep!AP23+Oct!AP23+Nov!AP23),IF(Config!$C$6=12,SUM(+Ene!AP23+Feb!AP23+Mar!AP23+Abr!AP23+May!AP23+Jun!AP23+Jul!AP23+Ago!AP23+Sep!AP23+Oct!AP23+Nov!AP23+Dic!AP23)))))))))))))</f>
        <v>3</v>
      </c>
      <c r="AQ23" s="386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p!AQ23),IF(Config!$C$6=10,SUM(+Ene!AQ23+Feb!AQ23+Mar!AQ23+Abr!AQ23+May!AQ23+Jun!AQ23+Jul!AQ23+Ago!AQ23+Sep!AQ23+Oct!AQ23),IF(Config!$C$6=11,SUM(+Ene!AQ23+Feb!AQ23+Mar!AQ23+Abr!AQ23+May!AQ23+Jun!AQ23+Jul!AQ23+Ago!AQ23+Sep!AQ23+Oct!AQ23+Nov!AQ23),IF(Config!$C$6=12,SUM(+Ene!AQ23+Feb!AQ23+Mar!AQ23+Abr!AQ23+May!AQ23+Jun!AQ23+Jul!AQ23+Ago!AQ23+Sep!AQ23+Oct!AQ23+Nov!AQ23+Dic!AQ23)))))))))))))</f>
        <v>49</v>
      </c>
      <c r="AR23" s="386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p!AR23),IF(Config!$C$6=10,SUM(+Ene!AR23+Feb!AR23+Mar!AR23+Abr!AR23+May!AR23+Jun!AR23+Jul!AR23+Ago!AR23+Sep!AR23+Oct!AR23),IF(Config!$C$6=11,SUM(+Ene!AR23+Feb!AR23+Mar!AR23+Abr!AR23+May!AR23+Jun!AR23+Jul!AR23+Ago!AR23+Sep!AR23+Oct!AR23+Nov!AR23),IF(Config!$C$6=12,SUM(+Ene!AR23+Feb!AR23+Mar!AR23+Abr!AR23+May!AR23+Jun!AR23+Jul!AR23+Ago!AR23+Sep!AR23+Oct!AR23+Nov!AR23+Dic!AR23)))))))))))))</f>
        <v>0</v>
      </c>
      <c r="AS23" s="386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p!AS23),IF(Config!$C$6=10,SUM(+Ene!AS23+Feb!AS23+Mar!AS23+Abr!AS23+May!AS23+Jun!AS23+Jul!AS23+Ago!AS23+Sep!AS23+Oct!AS23),IF(Config!$C$6=11,SUM(+Ene!AS23+Feb!AS23+Mar!AS23+Abr!AS23+May!AS23+Jun!AS23+Jul!AS23+Ago!AS23+Sep!AS23+Oct!AS23+Nov!AS23),IF(Config!$C$6=12,SUM(+Ene!AS23+Feb!AS23+Mar!AS23+Abr!AS23+May!AS23+Jun!AS23+Jul!AS23+Ago!AS23+Sep!AS23+Oct!AS23+Nov!AS23+Dic!AS23)))))))))))))</f>
        <v>6</v>
      </c>
      <c r="AT23" s="386">
        <f>IF(Config!$C$6=1,SUM(+Ene!AT23),IF(Config!$C$6=2,SUM(+Ene!AT23+Feb!AT23),IF(Config!$C$6=3,SUM(+Ene!AT23+Feb!AT23+Mar!AT23),IF(Config!$C$6=4,SUM(+Ene!AT23+Feb!AT23+Mar!AT23+Abr!AT23),IF(Config!$C$6=5,SUM(Ene!AT23+Feb!AT23+Mar!AT23+Abr!AT23+May!AT23),IF(Config!$C$6=6,SUM(+Ene!AT23+Feb!AT23+Mar!AT23+Abr!AT23+May!AT23+Jun!AT23),IF(Config!$C$6=7,SUM(Ene!AT23+Feb!AT23+Mar!AT23+Abr!AT23+May!AT23+Jun!AT23+Jul!AT23),IF(Config!$C$6=8,SUM(+Ene!AT23+Feb!AT23+Mar!AT23+Abr!AT23+May!AT23+Jun!AT23+Jul!AT23+Ago!AT23),IF(Config!$C$6=9,SUM(+Ene!AT23+Feb!AT23+Mar!AT23+Abr!AT23+May!AT23+Jun!AT23+Jul!AT23+Ago!AT23+Sep!AT23),IF(Config!$C$6=10,SUM(+Ene!AT23+Feb!AT23+Mar!AT23+Abr!AT23+May!AT23+Jun!AT23+Jul!AT23+Ago!AT23+Sep!AT23+Oct!AT23),IF(Config!$C$6=11,SUM(+Ene!AT23+Feb!AT23+Mar!AT23+Abr!AT23+May!AT23+Jun!AT23+Jul!AT23+Ago!AT23+Sep!AT23+Oct!AT23+Nov!AT23),IF(Config!$C$6=12,SUM(+Ene!AT23+Feb!AT23+Mar!AT23+Abr!AT23+May!AT23+Jun!AT23+Jul!AT23+Ago!AT23+Sep!AT23+Oct!AT23+Nov!AT23+Dic!AT23)))))))))))))</f>
        <v>14</v>
      </c>
      <c r="AV23" s="356">
        <f t="shared" si="7"/>
        <v>1</v>
      </c>
      <c r="AW23" s="356">
        <f t="shared" si="8"/>
        <v>613</v>
      </c>
      <c r="AX23" s="356">
        <f t="shared" si="9"/>
        <v>67</v>
      </c>
      <c r="AY23" s="356">
        <f t="shared" si="10"/>
        <v>80</v>
      </c>
      <c r="AZ23" s="356">
        <f t="shared" si="11"/>
        <v>387</v>
      </c>
      <c r="BA23" s="356">
        <f t="shared" si="12"/>
        <v>150</v>
      </c>
      <c r="BB23" s="356">
        <f t="shared" si="13"/>
        <v>157</v>
      </c>
      <c r="BC23" s="356">
        <f t="shared" si="14"/>
        <v>87</v>
      </c>
      <c r="BD23" s="356">
        <f t="shared" si="15"/>
        <v>69</v>
      </c>
      <c r="BE23" s="45">
        <f t="shared" si="16"/>
        <v>1611</v>
      </c>
    </row>
    <row r="24" spans="1:57" x14ac:dyDescent="0.25">
      <c r="A24" s="339">
        <f>METAS!A24</f>
        <v>21</v>
      </c>
      <c r="B24" s="353" t="str">
        <f>METAS!B24</f>
        <v>PORCENTAJE DE NIÑOS 1 AÑO  VACUNADOS CON EL 1ER REFUERZO CON VACUNA ANTIPOLIO (IPV)</v>
      </c>
      <c r="C24" s="382" t="str">
        <f>METAS!D24</f>
        <v>INMUNIZACIONES</v>
      </c>
      <c r="D24" s="386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p!D24),IF(Config!$C$6=10,SUM(+Ene!D24+Feb!D24+Mar!D24+Abr!D24+May!D24+Jun!D24+Jul!D24+Ago!D24+Sep!D24+Oct!D24),IF(Config!$C$6=11,SUM(+Ene!D24+Feb!D24+Mar!D24+Abr!D24+May!D24+Jun!D24+Jul!D24+Ago!D24+Sep!D24+Oct!D24+Nov!D24),IF(Config!$C$6=12,SUM(+Ene!D24+Feb!D24+Mar!D24+Abr!D24+May!D24+Jun!D24+Jul!D24+Ago!D24+Sep!D24+Oct!D24+Nov!D24+Dic!D24)))))))))))))</f>
        <v>2</v>
      </c>
      <c r="E24" s="386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p!E24),IF(Config!$C$6=10,SUM(+Ene!E24+Feb!E24+Mar!E24+Abr!E24+May!E24+Jun!E24+Jul!E24+Ago!E24+Sep!E24+Oct!E24),IF(Config!$C$6=11,SUM(+Ene!E24+Feb!E24+Mar!E24+Abr!E24+May!E24+Jun!E24+Jul!E24+Ago!E24+Sep!E24+Oct!E24+Nov!E24),IF(Config!$C$6=12,SUM(+Ene!E24+Feb!E24+Mar!E24+Abr!E24+May!E24+Jun!E24+Jul!E24+Ago!E24+Sep!E24+Oct!E24+Nov!E24+Dic!E24)))))))))))))</f>
        <v>0</v>
      </c>
      <c r="F24" s="386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p!F24),IF(Config!$C$6=10,SUM(+Ene!F24+Feb!F24+Mar!F24+Abr!F24+May!F24+Jun!F24+Jul!F24+Ago!F24+Sep!F24+Oct!F24),IF(Config!$C$6=11,SUM(+Ene!F24+Feb!F24+Mar!F24+Abr!F24+May!F24+Jun!F24+Jul!F24+Ago!F24+Sep!F24+Oct!F24+Nov!F24),IF(Config!$C$6=12,SUM(+Ene!F24+Feb!F24+Mar!F24+Abr!F24+May!F24+Jun!F24+Jul!F24+Ago!F24+Sep!F24+Oct!F24+Nov!F24+Dic!F24)))))))))))))</f>
        <v>0</v>
      </c>
      <c r="G24" s="386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p!G24),IF(Config!$C$6=10,SUM(+Ene!G24+Feb!G24+Mar!G24+Abr!G24+May!G24+Jun!G24+Jul!G24+Ago!G24+Sep!G24+Oct!G24),IF(Config!$C$6=11,SUM(+Ene!G24+Feb!G24+Mar!G24+Abr!G24+May!G24+Jun!G24+Jul!G24+Ago!G24+Sep!G24+Oct!G24+Nov!G24),IF(Config!$C$6=12,SUM(+Ene!G24+Feb!G24+Mar!G24+Abr!G24+May!G24+Jun!G24+Jul!G24+Ago!G24+Sep!G24+Oct!G24+Nov!G24+Dic!G24)))))))))))))</f>
        <v>252</v>
      </c>
      <c r="H24" s="386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p!H24),IF(Config!$C$6=10,SUM(+Ene!H24+Feb!H24+Mar!H24+Abr!H24+May!H24+Jun!H24+Jul!H24+Ago!H24+Sep!H24+Oct!H24),IF(Config!$C$6=11,SUM(+Ene!H24+Feb!H24+Mar!H24+Abr!H24+May!H24+Jun!H24+Jul!H24+Ago!H24+Sep!H24+Oct!H24+Nov!H24),IF(Config!$C$6=12,SUM(+Ene!H24+Feb!H24+Mar!H24+Abr!H24+May!H24+Jun!H24+Jul!H24+Ago!H24+Sep!H24+Oct!H24+Nov!H24+Dic!H24)))))))))))))</f>
        <v>13</v>
      </c>
      <c r="I24" s="386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p!I24),IF(Config!$C$6=10,SUM(+Ene!I24+Feb!I24+Mar!I24+Abr!I24+May!I24+Jun!I24+Jul!I24+Ago!I24+Sep!I24+Oct!I24),IF(Config!$C$6=11,SUM(+Ene!I24+Feb!I24+Mar!I24+Abr!I24+May!I24+Jun!I24+Jul!I24+Ago!I24+Sep!I24+Oct!I24+Nov!I24),IF(Config!$C$6=12,SUM(+Ene!I24+Feb!I24+Mar!I24+Abr!I24+May!I24+Jun!I24+Jul!I24+Ago!I24+Sep!I24+Oct!I24+Nov!I24+Dic!I24)))))))))))))</f>
        <v>14</v>
      </c>
      <c r="J24" s="386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p!J24),IF(Config!$C$6=10,SUM(+Ene!J24+Feb!J24+Mar!J24+Abr!J24+May!J24+Jun!J24+Jul!J24+Ago!J24+Sep!J24+Oct!J24),IF(Config!$C$6=11,SUM(+Ene!J24+Feb!J24+Mar!J24+Abr!J24+May!J24+Jun!J24+Jul!J24+Ago!J24+Sep!J24+Oct!J24+Nov!J24),IF(Config!$C$6=12,SUM(+Ene!J24+Feb!J24+Mar!J24+Abr!J24+May!J24+Jun!J24+Jul!J24+Ago!J24+Sep!J24+Oct!J24+Nov!J24+Dic!J24)))))))))))))</f>
        <v>23</v>
      </c>
      <c r="K24" s="386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p!K24),IF(Config!$C$6=10,SUM(+Ene!K24+Feb!K24+Mar!K24+Abr!K24+May!K24+Jun!K24+Jul!K24+Ago!K24+Sep!K24+Oct!K24),IF(Config!$C$6=11,SUM(+Ene!K24+Feb!K24+Mar!K24+Abr!K24+May!K24+Jun!K24+Jul!K24+Ago!K24+Sep!K24+Oct!K24+Nov!K24),IF(Config!$C$6=12,SUM(+Ene!K24+Feb!K24+Mar!K24+Abr!K24+May!K24+Jun!K24+Jul!K24+Ago!K24+Sep!K24+Oct!K24+Nov!K24+Dic!K24)))))))))))))</f>
        <v>44</v>
      </c>
      <c r="L24" s="386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p!L24),IF(Config!$C$6=10,SUM(+Ene!L24+Feb!L24+Mar!L24+Abr!L24+May!L24+Jun!L24+Jul!L24+Ago!L24+Sep!L24+Oct!L24),IF(Config!$C$6=11,SUM(+Ene!L24+Feb!L24+Mar!L24+Abr!L24+May!L24+Jun!L24+Jul!L24+Ago!L24+Sep!L24+Oct!L24+Nov!L24),IF(Config!$C$6=12,SUM(+Ene!L24+Feb!L24+Mar!L24+Abr!L24+May!L24+Jun!L24+Jul!L24+Ago!L24+Sep!L24+Oct!L24+Nov!L24+Dic!L24)))))))))))))</f>
        <v>4</v>
      </c>
      <c r="M24" s="386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p!M24),IF(Config!$C$6=10,SUM(+Ene!M24+Feb!M24+Mar!M24+Abr!M24+May!M24+Jun!M24+Jul!M24+Ago!M24+Sep!M24+Oct!M24),IF(Config!$C$6=11,SUM(+Ene!M24+Feb!M24+Mar!M24+Abr!M24+May!M24+Jun!M24+Jul!M24+Ago!M24+Sep!M24+Oct!M24+Nov!M24),IF(Config!$C$6=12,SUM(+Ene!M24+Feb!M24+Mar!M24+Abr!M24+May!M24+Jun!M24+Jul!M24+Ago!M24+Sep!M24+Oct!M24+Nov!M24+Dic!M24)))))))))))))</f>
        <v>20</v>
      </c>
      <c r="N24" s="386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p!N24),IF(Config!$C$6=10,SUM(+Ene!N24+Feb!N24+Mar!N24+Abr!N24+May!N24+Jun!N24+Jul!N24+Ago!N24+Sep!N24+Oct!N24),IF(Config!$C$6=11,SUM(+Ene!N24+Feb!N24+Mar!N24+Abr!N24+May!N24+Jun!N24+Jul!N24+Ago!N24+Sep!N24+Oct!N24+Nov!N24),IF(Config!$C$6=12,SUM(+Ene!N24+Feb!N24+Mar!N24+Abr!N24+May!N24+Jun!N24+Jul!N24+Ago!N24+Sep!N24+Oct!N24+Nov!N24+Dic!N24)))))))))))))</f>
        <v>15</v>
      </c>
      <c r="O24" s="386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p!O24),IF(Config!$C$6=10,SUM(+Ene!O24+Feb!O24+Mar!O24+Abr!O24+May!O24+Jun!O24+Jul!O24+Ago!O24+Sep!O24+Oct!O24),IF(Config!$C$6=11,SUM(+Ene!O24+Feb!O24+Mar!O24+Abr!O24+May!O24+Jun!O24+Jul!O24+Ago!O24+Sep!O24+Oct!O24+Nov!O24),IF(Config!$C$6=12,SUM(+Ene!O24+Feb!O24+Mar!O24+Abr!O24+May!O24+Jun!O24+Jul!O24+Ago!O24+Sep!O24+Oct!O24+Nov!O24+Dic!O24)))))))))))))</f>
        <v>17</v>
      </c>
      <c r="P24" s="386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p!P24),IF(Config!$C$6=10,SUM(+Ene!P24+Feb!P24+Mar!P24+Abr!P24+May!P24+Jun!P24+Jul!P24+Ago!P24+Sep!P24+Oct!P24),IF(Config!$C$6=11,SUM(+Ene!P24+Feb!P24+Mar!P24+Abr!P24+May!P24+Jun!P24+Jul!P24+Ago!P24+Sep!P24+Oct!P24+Nov!P24),IF(Config!$C$6=12,SUM(+Ene!P24+Feb!P24+Mar!P24+Abr!P24+May!P24+Jun!P24+Jul!P24+Ago!P24+Sep!P24+Oct!P24+Nov!P24+Dic!P24)))))))))))))</f>
        <v>161</v>
      </c>
      <c r="Q24" s="386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p!Q24),IF(Config!$C$6=10,SUM(+Ene!Q24+Feb!Q24+Mar!Q24+Abr!Q24+May!Q24+Jun!Q24+Jul!Q24+Ago!Q24+Sep!Q24+Oct!Q24),IF(Config!$C$6=11,SUM(+Ene!Q24+Feb!Q24+Mar!Q24+Abr!Q24+May!Q24+Jun!Q24+Jul!Q24+Ago!Q24+Sep!Q24+Oct!Q24+Nov!Q24),IF(Config!$C$6=12,SUM(+Ene!Q24+Feb!Q24+Mar!Q24+Abr!Q24+May!Q24+Jun!Q24+Jul!Q24+Ago!Q24+Sep!Q24+Oct!Q24+Nov!Q24+Dic!Q24)))))))))))))</f>
        <v>33</v>
      </c>
      <c r="R24" s="386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p!R24),IF(Config!$C$6=10,SUM(+Ene!R24+Feb!R24+Mar!R24+Abr!R24+May!R24+Jun!R24+Jul!R24+Ago!R24+Sep!R24+Oct!R24),IF(Config!$C$6=11,SUM(+Ene!R24+Feb!R24+Mar!R24+Abr!R24+May!R24+Jun!R24+Jul!R24+Ago!R24+Sep!R24+Oct!R24+Nov!R24),IF(Config!$C$6=12,SUM(+Ene!R24+Feb!R24+Mar!R24+Abr!R24+May!R24+Jun!R24+Jul!R24+Ago!R24+Sep!R24+Oct!R24+Nov!R24+Dic!R24)))))))))))))</f>
        <v>14</v>
      </c>
      <c r="S24" s="386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p!S24),IF(Config!$C$6=10,SUM(+Ene!S24+Feb!S24+Mar!S24+Abr!S24+May!S24+Jun!S24+Jul!S24+Ago!S24+Sep!S24+Oct!S24),IF(Config!$C$6=11,SUM(+Ene!S24+Feb!S24+Mar!S24+Abr!S24+May!S24+Jun!S24+Jul!S24+Ago!S24+Sep!S24+Oct!S24+Nov!S24),IF(Config!$C$6=12,SUM(+Ene!S24+Feb!S24+Mar!S24+Abr!S24+May!S24+Jun!S24+Jul!S24+Ago!S24+Sep!S24+Oct!S24+Nov!S24+Dic!S24)))))))))))))</f>
        <v>19</v>
      </c>
      <c r="T24" s="386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p!T24),IF(Config!$C$6=10,SUM(+Ene!T24+Feb!T24+Mar!T24+Abr!T24+May!T24+Jun!T24+Jul!T24+Ago!T24+Sep!T24+Oct!T24),IF(Config!$C$6=11,SUM(+Ene!T24+Feb!T24+Mar!T24+Abr!T24+May!T24+Jun!T24+Jul!T24+Ago!T24+Sep!T24+Oct!T24+Nov!T24),IF(Config!$C$6=12,SUM(+Ene!T24+Feb!T24+Mar!T24+Abr!T24+May!T24+Jun!T24+Jul!T24+Ago!T24+Sep!T24+Oct!T24+Nov!T24+Dic!T24)))))))))))))</f>
        <v>40</v>
      </c>
      <c r="U24" s="386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p!U24),IF(Config!$C$6=10,SUM(+Ene!U24+Feb!U24+Mar!U24+Abr!U24+May!U24+Jun!U24+Jul!U24+Ago!U24+Sep!U24+Oct!U24),IF(Config!$C$6=11,SUM(+Ene!U24+Feb!U24+Mar!U24+Abr!U24+May!U24+Jun!U24+Jul!U24+Ago!U24+Sep!U24+Oct!U24+Nov!U24),IF(Config!$C$6=12,SUM(+Ene!U24+Feb!U24+Mar!U24+Abr!U24+May!U24+Jun!U24+Jul!U24+Ago!U24+Sep!U24+Oct!U24+Nov!U24+Dic!U24)))))))))))))</f>
        <v>11</v>
      </c>
      <c r="V24" s="386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p!V24),IF(Config!$C$6=10,SUM(+Ene!V24+Feb!V24+Mar!V24+Abr!V24+May!V24+Jun!V24+Jul!V24+Ago!V24+Sep!V24+Oct!V24),IF(Config!$C$6=11,SUM(+Ene!V24+Feb!V24+Mar!V24+Abr!V24+May!V24+Jun!V24+Jul!V24+Ago!V24+Sep!V24+Oct!V24+Nov!V24),IF(Config!$C$6=12,SUM(+Ene!V24+Feb!V24+Mar!V24+Abr!V24+May!V24+Jun!V24+Jul!V24+Ago!V24+Sep!V24+Oct!V24+Nov!V24+Dic!V24)))))))))))))</f>
        <v>13</v>
      </c>
      <c r="W24" s="386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p!W24),IF(Config!$C$6=10,SUM(+Ene!W24+Feb!W24+Mar!W24+Abr!W24+May!W24+Jun!W24+Jul!W24+Ago!W24+Sep!W24+Oct!W24),IF(Config!$C$6=11,SUM(+Ene!W24+Feb!W24+Mar!W24+Abr!W24+May!W24+Jun!W24+Jul!W24+Ago!W24+Sep!W24+Oct!W24+Nov!W24),IF(Config!$C$6=12,SUM(+Ene!W24+Feb!W24+Mar!W24+Abr!W24+May!W24+Jun!W24+Jul!W24+Ago!W24+Sep!W24+Oct!W24+Nov!W24+Dic!W24)))))))))))))</f>
        <v>15</v>
      </c>
      <c r="X24" s="386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p!X24),IF(Config!$C$6=10,SUM(+Ene!X24+Feb!X24+Mar!X24+Abr!X24+May!X24+Jun!X24+Jul!X24+Ago!X24+Sep!X24+Oct!X24),IF(Config!$C$6=11,SUM(+Ene!X24+Feb!X24+Mar!X24+Abr!X24+May!X24+Jun!X24+Jul!X24+Ago!X24+Sep!X24+Oct!X24+Nov!X24),IF(Config!$C$6=12,SUM(+Ene!X24+Feb!X24+Mar!X24+Abr!X24+May!X24+Jun!X24+Jul!X24+Ago!X24+Sep!X24+Oct!X24+Nov!X24+Dic!X24)))))))))))))</f>
        <v>44</v>
      </c>
      <c r="Y24" s="386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p!Y24),IF(Config!$C$6=10,SUM(+Ene!Y24+Feb!Y24+Mar!Y24+Abr!Y24+May!Y24+Jun!Y24+Jul!Y24+Ago!Y24+Sep!Y24+Oct!Y24),IF(Config!$C$6=11,SUM(+Ene!Y24+Feb!Y24+Mar!Y24+Abr!Y24+May!Y24+Jun!Y24+Jul!Y24+Ago!Y24+Sep!Y24+Oct!Y24+Nov!Y24),IF(Config!$C$6=12,SUM(+Ene!Y24+Feb!Y24+Mar!Y24+Abr!Y24+May!Y24+Jun!Y24+Jul!Y24+Ago!Y24+Sep!Y24+Oct!Y24+Nov!Y24+Dic!Y24)))))))))))))</f>
        <v>229</v>
      </c>
      <c r="Z24" s="386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p!Z24),IF(Config!$C$6=10,SUM(+Ene!Z24+Feb!Z24+Mar!Z24+Abr!Z24+May!Z24+Jun!Z24+Jul!Z24+Ago!Z24+Sep!Z24+Oct!Z24),IF(Config!$C$6=11,SUM(+Ene!Z24+Feb!Z24+Mar!Z24+Abr!Z24+May!Z24+Jun!Z24+Jul!Z24+Ago!Z24+Sep!Z24+Oct!Z24+Nov!Z24),IF(Config!$C$6=12,SUM(+Ene!Z24+Feb!Z24+Mar!Z24+Abr!Z24+May!Z24+Jun!Z24+Jul!Z24+Ago!Z24+Sep!Z24+Oct!Z24+Nov!Z24+Dic!Z24)))))))))))))</f>
        <v>10</v>
      </c>
      <c r="AA24" s="386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p!AA24),IF(Config!$C$6=10,SUM(+Ene!AA24+Feb!AA24+Mar!AA24+Abr!AA24+May!AA24+Jun!AA24+Jul!AA24+Ago!AA24+Sep!AA24+Oct!AA24),IF(Config!$C$6=11,SUM(+Ene!AA24+Feb!AA24+Mar!AA24+Abr!AA24+May!AA24+Jun!AA24+Jul!AA24+Ago!AA24+Sep!AA24+Oct!AA24+Nov!AA24),IF(Config!$C$6=12,SUM(+Ene!AA24+Feb!AA24+Mar!AA24+Abr!AA24+May!AA24+Jun!AA24+Jul!AA24+Ago!AA24+Sep!AA24+Oct!AA24+Nov!AA24+Dic!AA24)))))))))))))</f>
        <v>36</v>
      </c>
      <c r="AB24" s="386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p!AB24),IF(Config!$C$6=10,SUM(+Ene!AB24+Feb!AB24+Mar!AB24+Abr!AB24+May!AB24+Jun!AB24+Jul!AB24+Ago!AB24+Sep!AB24+Oct!AB24),IF(Config!$C$6=11,SUM(+Ene!AB24+Feb!AB24+Mar!AB24+Abr!AB24+May!AB24+Jun!AB24+Jul!AB24+Ago!AB24+Sep!AB24+Oct!AB24+Nov!AB24),IF(Config!$C$6=12,SUM(+Ene!AB24+Feb!AB24+Mar!AB24+Abr!AB24+May!AB24+Jun!AB24+Jul!AB24+Ago!AB24+Sep!AB24+Oct!AB24+Nov!AB24+Dic!AB24)))))))))))))</f>
        <v>18</v>
      </c>
      <c r="AC24" s="386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p!AC24),IF(Config!$C$6=10,SUM(+Ene!AC24+Feb!AC24+Mar!AC24+Abr!AC24+May!AC24+Jun!AC24+Jul!AC24+Ago!AC24+Sep!AC24+Oct!AC24),IF(Config!$C$6=11,SUM(+Ene!AC24+Feb!AC24+Mar!AC24+Abr!AC24+May!AC24+Jun!AC24+Jul!AC24+Ago!AC24+Sep!AC24+Oct!AC24+Nov!AC24),IF(Config!$C$6=12,SUM(+Ene!AC24+Feb!AC24+Mar!AC24+Abr!AC24+May!AC24+Jun!AC24+Jul!AC24+Ago!AC24+Sep!AC24+Oct!AC24+Nov!AC24+Dic!AC24)))))))))))))</f>
        <v>23</v>
      </c>
      <c r="AD24" s="386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p!AD24),IF(Config!$C$6=10,SUM(+Ene!AD24+Feb!AD24+Mar!AD24+Abr!AD24+May!AD24+Jun!AD24+Jul!AD24+Ago!AD24+Sep!AD24+Oct!AD24),IF(Config!$C$6=11,SUM(+Ene!AD24+Feb!AD24+Mar!AD24+Abr!AD24+May!AD24+Jun!AD24+Jul!AD24+Ago!AD24+Sep!AD24+Oct!AD24+Nov!AD24),IF(Config!$C$6=12,SUM(+Ene!AD24+Feb!AD24+Mar!AD24+Abr!AD24+May!AD24+Jun!AD24+Jul!AD24+Ago!AD24+Sep!AD24+Oct!AD24+Nov!AD24+Dic!AD24)))))))))))))</f>
        <v>64</v>
      </c>
      <c r="AE24" s="386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p!AE24),IF(Config!$C$6=10,SUM(+Ene!AE24+Feb!AE24+Mar!AE24+Abr!AE24+May!AE24+Jun!AE24+Jul!AE24+Ago!AE24+Sep!AE24+Oct!AE24),IF(Config!$C$6=11,SUM(+Ene!AE24+Feb!AE24+Mar!AE24+Abr!AE24+May!AE24+Jun!AE24+Jul!AE24+Ago!AE24+Sep!AE24+Oct!AE24+Nov!AE24),IF(Config!$C$6=12,SUM(+Ene!AE24+Feb!AE24+Mar!AE24+Abr!AE24+May!AE24+Jun!AE24+Jul!AE24+Ago!AE24+Sep!AE24+Oct!AE24+Nov!AE24+Dic!AE24)))))))))))))</f>
        <v>20</v>
      </c>
      <c r="AF24" s="386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p!AF24),IF(Config!$C$6=10,SUM(+Ene!AF24+Feb!AF24+Mar!AF24+Abr!AF24+May!AF24+Jun!AF24+Jul!AF24+Ago!AF24+Sep!AF24+Oct!AF24),IF(Config!$C$6=11,SUM(+Ene!AF24+Feb!AF24+Mar!AF24+Abr!AF24+May!AF24+Jun!AF24+Jul!AF24+Ago!AF24+Sep!AF24+Oct!AF24+Nov!AF24),IF(Config!$C$6=12,SUM(+Ene!AF24+Feb!AF24+Mar!AF24+Abr!AF24+May!AF24+Jun!AF24+Jul!AF24+Ago!AF24+Sep!AF24+Oct!AF24+Nov!AF24+Dic!AF24)))))))))))))</f>
        <v>25</v>
      </c>
      <c r="AG24" s="386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p!AG24),IF(Config!$C$6=10,SUM(+Ene!AG24+Feb!AG24+Mar!AG24+Abr!AG24+May!AG24+Jun!AG24+Jul!AG24+Ago!AG24+Sep!AG24+Oct!AG24),IF(Config!$C$6=11,SUM(+Ene!AG24+Feb!AG24+Mar!AG24+Abr!AG24+May!AG24+Jun!AG24+Jul!AG24+Ago!AG24+Sep!AG24+Oct!AG24+Nov!AG24),IF(Config!$C$6=12,SUM(+Ene!AG24+Feb!AG24+Mar!AG24+Abr!AG24+May!AG24+Jun!AG24+Jul!AG24+Ago!AG24+Sep!AG24+Oct!AG24+Nov!AG24+Dic!AG24)))))))))))))</f>
        <v>23</v>
      </c>
      <c r="AH24" s="386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p!AH24),IF(Config!$C$6=10,SUM(+Ene!AH24+Feb!AH24+Mar!AH24+Abr!AH24+May!AH24+Jun!AH24+Jul!AH24+Ago!AH24+Sep!AH24+Oct!AH24),IF(Config!$C$6=11,SUM(+Ene!AH24+Feb!AH24+Mar!AH24+Abr!AH24+May!AH24+Jun!AH24+Jul!AH24+Ago!AH24+Sep!AH24+Oct!AH24+Nov!AH24),IF(Config!$C$6=12,SUM(+Ene!AH24+Feb!AH24+Mar!AH24+Abr!AH24+May!AH24+Jun!AH24+Jul!AH24+Ago!AH24+Sep!AH24+Oct!AH24+Nov!AH24+Dic!AH24)))))))))))))</f>
        <v>18</v>
      </c>
      <c r="AI24" s="386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p!AI24),IF(Config!$C$6=10,SUM(+Ene!AI24+Feb!AI24+Mar!AI24+Abr!AI24+May!AI24+Jun!AI24+Jul!AI24+Ago!AI24+Sep!AI24+Oct!AI24),IF(Config!$C$6=11,SUM(+Ene!AI24+Feb!AI24+Mar!AI24+Abr!AI24+May!AI24+Jun!AI24+Jul!AI24+Ago!AI24+Sep!AI24+Oct!AI24+Nov!AI24),IF(Config!$C$6=12,SUM(+Ene!AI24+Feb!AI24+Mar!AI24+Abr!AI24+May!AI24+Jun!AI24+Jul!AI24+Ago!AI24+Sep!AI24+Oct!AI24+Nov!AI24+Dic!AI24)))))))))))))</f>
        <v>2</v>
      </c>
      <c r="AJ24" s="386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p!AJ24),IF(Config!$C$6=10,SUM(+Ene!AJ24+Feb!AJ24+Mar!AJ24+Abr!AJ24+May!AJ24+Jun!AJ24+Jul!AJ24+Ago!AJ24+Sep!AJ24+Oct!AJ24),IF(Config!$C$6=11,SUM(+Ene!AJ24+Feb!AJ24+Mar!AJ24+Abr!AJ24+May!AJ24+Jun!AJ24+Jul!AJ24+Ago!AJ24+Sep!AJ24+Oct!AJ24+Nov!AJ24),IF(Config!$C$6=12,SUM(+Ene!AJ24+Feb!AJ24+Mar!AJ24+Abr!AJ24+May!AJ24+Jun!AJ24+Jul!AJ24+Ago!AJ24+Sep!AJ24+Oct!AJ24+Nov!AJ24+Dic!AJ24)))))))))))))</f>
        <v>111</v>
      </c>
      <c r="AK24" s="386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p!AK24),IF(Config!$C$6=10,SUM(+Ene!AK24+Feb!AK24+Mar!AK24+Abr!AK24+May!AK24+Jun!AK24+Jul!AK24+Ago!AK24+Sep!AK24+Oct!AK24),IF(Config!$C$6=11,SUM(+Ene!AK24+Feb!AK24+Mar!AK24+Abr!AK24+May!AK24+Jun!AK24+Jul!AK24+Ago!AK24+Sep!AK24+Oct!AK24+Nov!AK24),IF(Config!$C$6=12,SUM(+Ene!AK24+Feb!AK24+Mar!AK24+Abr!AK24+May!AK24+Jun!AK24+Jul!AK24+Ago!AK24+Sep!AK24+Oct!AK24+Nov!AK24+Dic!AK24)))))))))))))</f>
        <v>14</v>
      </c>
      <c r="AL24" s="386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p!AL24),IF(Config!$C$6=10,SUM(+Ene!AL24+Feb!AL24+Mar!AL24+Abr!AL24+May!AL24+Jun!AL24+Jul!AL24+Ago!AL24+Sep!AL24+Oct!AL24),IF(Config!$C$6=11,SUM(+Ene!AL24+Feb!AL24+Mar!AL24+Abr!AL24+May!AL24+Jun!AL24+Jul!AL24+Ago!AL24+Sep!AL24+Oct!AL24+Nov!AL24),IF(Config!$C$6=12,SUM(+Ene!AL24+Feb!AL24+Mar!AL24+Abr!AL24+May!AL24+Jun!AL24+Jul!AL24+Ago!AL24+Sep!AL24+Oct!AL24+Nov!AL24+Dic!AL24)))))))))))))</f>
        <v>14</v>
      </c>
      <c r="AM24" s="386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p!AM24),IF(Config!$C$6=10,SUM(+Ene!AM24+Feb!AM24+Mar!AM24+Abr!AM24+May!AM24+Jun!AM24+Jul!AM24+Ago!AM24+Sep!AM24+Oct!AM24),IF(Config!$C$6=11,SUM(+Ene!AM24+Feb!AM24+Mar!AM24+Abr!AM24+May!AM24+Jun!AM24+Jul!AM24+Ago!AM24+Sep!AM24+Oct!AM24+Nov!AM24),IF(Config!$C$6=12,SUM(+Ene!AM24+Feb!AM24+Mar!AM24+Abr!AM24+May!AM24+Jun!AM24+Jul!AM24+Ago!AM24+Sep!AM24+Oct!AM24+Nov!AM24+Dic!AM24)))))))))))))</f>
        <v>60</v>
      </c>
      <c r="AN24" s="386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p!AN24),IF(Config!$C$6=10,SUM(+Ene!AN24+Feb!AN24+Mar!AN24+Abr!AN24+May!AN24+Jun!AN24+Jul!AN24+Ago!AN24+Sep!AN24+Oct!AN24),IF(Config!$C$6=11,SUM(+Ene!AN24+Feb!AN24+Mar!AN24+Abr!AN24+May!AN24+Jun!AN24+Jul!AN24+Ago!AN24+Sep!AN24+Oct!AN24+Nov!AN24),IF(Config!$C$6=12,SUM(+Ene!AN24+Feb!AN24+Mar!AN24+Abr!AN24+May!AN24+Jun!AN24+Jul!AN24+Ago!AN24+Sep!AN24+Oct!AN24+Nov!AN24+Dic!AN24)))))))))))))</f>
        <v>6</v>
      </c>
      <c r="AO24" s="386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p!AO24),IF(Config!$C$6=10,SUM(+Ene!AO24+Feb!AO24+Mar!AO24+Abr!AO24+May!AO24+Jun!AO24+Jul!AO24+Ago!AO24+Sep!AO24+Oct!AO24),IF(Config!$C$6=11,SUM(+Ene!AO24+Feb!AO24+Mar!AO24+Abr!AO24+May!AO24+Jun!AO24+Jul!AO24+Ago!AO24+Sep!AO24+Oct!AO24+Nov!AO24),IF(Config!$C$6=12,SUM(+Ene!AO24+Feb!AO24+Mar!AO24+Abr!AO24+May!AO24+Jun!AO24+Jul!AO24+Ago!AO24+Sep!AO24+Oct!AO24+Nov!AO24+Dic!AO24)))))))))))))</f>
        <v>14</v>
      </c>
      <c r="AP24" s="386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p!AP24),IF(Config!$C$6=10,SUM(+Ene!AP24+Feb!AP24+Mar!AP24+Abr!AP24+May!AP24+Jun!AP24+Jul!AP24+Ago!AP24+Sep!AP24+Oct!AP24),IF(Config!$C$6=11,SUM(+Ene!AP24+Feb!AP24+Mar!AP24+Abr!AP24+May!AP24+Jun!AP24+Jul!AP24+Ago!AP24+Sep!AP24+Oct!AP24+Nov!AP24),IF(Config!$C$6=12,SUM(+Ene!AP24+Feb!AP24+Mar!AP24+Abr!AP24+May!AP24+Jun!AP24+Jul!AP24+Ago!AP24+Sep!AP24+Oct!AP24+Nov!AP24+Dic!AP24)))))))))))))</f>
        <v>4</v>
      </c>
      <c r="AQ24" s="386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p!AQ24),IF(Config!$C$6=10,SUM(+Ene!AQ24+Feb!AQ24+Mar!AQ24+Abr!AQ24+May!AQ24+Jun!AQ24+Jul!AQ24+Ago!AQ24+Sep!AQ24+Oct!AQ24),IF(Config!$C$6=11,SUM(+Ene!AQ24+Feb!AQ24+Mar!AQ24+Abr!AQ24+May!AQ24+Jun!AQ24+Jul!AQ24+Ago!AQ24+Sep!AQ24+Oct!AQ24+Nov!AQ24),IF(Config!$C$6=12,SUM(+Ene!AQ24+Feb!AQ24+Mar!AQ24+Abr!AQ24+May!AQ24+Jun!AQ24+Jul!AQ24+Ago!AQ24+Sep!AQ24+Oct!AQ24+Nov!AQ24+Dic!AQ24)))))))))))))</f>
        <v>47</v>
      </c>
      <c r="AR24" s="386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p!AR24),IF(Config!$C$6=10,SUM(+Ene!AR24+Feb!AR24+Mar!AR24+Abr!AR24+May!AR24+Jun!AR24+Jul!AR24+Ago!AR24+Sep!AR24+Oct!AR24),IF(Config!$C$6=11,SUM(+Ene!AR24+Feb!AR24+Mar!AR24+Abr!AR24+May!AR24+Jun!AR24+Jul!AR24+Ago!AR24+Sep!AR24+Oct!AR24+Nov!AR24),IF(Config!$C$6=12,SUM(+Ene!AR24+Feb!AR24+Mar!AR24+Abr!AR24+May!AR24+Jun!AR24+Jul!AR24+Ago!AR24+Sep!AR24+Oct!AR24+Nov!AR24+Dic!AR24)))))))))))))</f>
        <v>0</v>
      </c>
      <c r="AS24" s="386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p!AS24),IF(Config!$C$6=10,SUM(+Ene!AS24+Feb!AS24+Mar!AS24+Abr!AS24+May!AS24+Jun!AS24+Jul!AS24+Ago!AS24+Sep!AS24+Oct!AS24),IF(Config!$C$6=11,SUM(+Ene!AS24+Feb!AS24+Mar!AS24+Abr!AS24+May!AS24+Jun!AS24+Jul!AS24+Ago!AS24+Sep!AS24+Oct!AS24+Nov!AS24),IF(Config!$C$6=12,SUM(+Ene!AS24+Feb!AS24+Mar!AS24+Abr!AS24+May!AS24+Jun!AS24+Jul!AS24+Ago!AS24+Sep!AS24+Oct!AS24+Nov!AS24+Dic!AS24)))))))))))))</f>
        <v>6</v>
      </c>
      <c r="AT24" s="386">
        <f>IF(Config!$C$6=1,SUM(+Ene!AT24),IF(Config!$C$6=2,SUM(+Ene!AT24+Feb!AT24),IF(Config!$C$6=3,SUM(+Ene!AT24+Feb!AT24+Mar!AT24),IF(Config!$C$6=4,SUM(+Ene!AT24+Feb!AT24+Mar!AT24+Abr!AT24),IF(Config!$C$6=5,SUM(Ene!AT24+Feb!AT24+Mar!AT24+Abr!AT24+May!AT24),IF(Config!$C$6=6,SUM(+Ene!AT24+Feb!AT24+Mar!AT24+Abr!AT24+May!AT24+Jun!AT24),IF(Config!$C$6=7,SUM(Ene!AT24+Feb!AT24+Mar!AT24+Abr!AT24+May!AT24+Jun!AT24+Jul!AT24),IF(Config!$C$6=8,SUM(+Ene!AT24+Feb!AT24+Mar!AT24+Abr!AT24+May!AT24+Jun!AT24+Jul!AT24+Ago!AT24),IF(Config!$C$6=9,SUM(+Ene!AT24+Feb!AT24+Mar!AT24+Abr!AT24+May!AT24+Jun!AT24+Jul!AT24+Ago!AT24+Sep!AT24),IF(Config!$C$6=10,SUM(+Ene!AT24+Feb!AT24+Mar!AT24+Abr!AT24+May!AT24+Jun!AT24+Jul!AT24+Ago!AT24+Sep!AT24+Oct!AT24),IF(Config!$C$6=11,SUM(+Ene!AT24+Feb!AT24+Mar!AT24+Abr!AT24+May!AT24+Jun!AT24+Jul!AT24+Ago!AT24+Sep!AT24+Oct!AT24+Nov!AT24),IF(Config!$C$6=12,SUM(+Ene!AT24+Feb!AT24+Mar!AT24+Abr!AT24+May!AT24+Jun!AT24+Jul!AT24+Ago!AT24+Sep!AT24+Oct!AT24+Nov!AT24+Dic!AT24)))))))))))))</f>
        <v>1</v>
      </c>
      <c r="AV24" s="356">
        <f t="shared" si="7"/>
        <v>2</v>
      </c>
      <c r="AW24" s="356">
        <f t="shared" si="8"/>
        <v>563</v>
      </c>
      <c r="AX24" s="356">
        <f t="shared" si="9"/>
        <v>66</v>
      </c>
      <c r="AY24" s="356">
        <f t="shared" si="10"/>
        <v>79</v>
      </c>
      <c r="AZ24" s="356">
        <f t="shared" si="11"/>
        <v>360</v>
      </c>
      <c r="BA24" s="356">
        <f t="shared" si="12"/>
        <v>152</v>
      </c>
      <c r="BB24" s="356">
        <f t="shared" si="13"/>
        <v>139</v>
      </c>
      <c r="BC24" s="356">
        <f t="shared" si="14"/>
        <v>84</v>
      </c>
      <c r="BD24" s="356">
        <f t="shared" si="15"/>
        <v>54</v>
      </c>
      <c r="BE24" s="45">
        <f t="shared" si="16"/>
        <v>1499</v>
      </c>
    </row>
    <row r="25" spans="1:57" x14ac:dyDescent="0.25">
      <c r="A25" s="339">
        <f>METAS!A25</f>
        <v>22</v>
      </c>
      <c r="B25" s="353" t="str">
        <f>METAS!B25</f>
        <v>PORCENTAJE DE NIÑOS 1 AÑO VACUNADOS CON EL 1ER REFUERZO CON VACUNA DPT</v>
      </c>
      <c r="C25" s="382" t="str">
        <f>METAS!D25</f>
        <v>INMUNIZACIONES</v>
      </c>
      <c r="D25" s="386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p!D25),IF(Config!$C$6=10,SUM(+Ene!D25+Feb!D25+Mar!D25+Abr!D25+May!D25+Jun!D25+Jul!D25+Ago!D25+Sep!D25+Oct!D25),IF(Config!$C$6=11,SUM(+Ene!D25+Feb!D25+Mar!D25+Abr!D25+May!D25+Jun!D25+Jul!D25+Ago!D25+Sep!D25+Oct!D25+Nov!D25),IF(Config!$C$6=12,SUM(+Ene!D25+Feb!D25+Mar!D25+Abr!D25+May!D25+Jun!D25+Jul!D25+Ago!D25+Sep!D25+Oct!D25+Nov!D25+Dic!D25)))))))))))))</f>
        <v>2</v>
      </c>
      <c r="E25" s="386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p!E25),IF(Config!$C$6=10,SUM(+Ene!E25+Feb!E25+Mar!E25+Abr!E25+May!E25+Jun!E25+Jul!E25+Ago!E25+Sep!E25+Oct!E25),IF(Config!$C$6=11,SUM(+Ene!E25+Feb!E25+Mar!E25+Abr!E25+May!E25+Jun!E25+Jul!E25+Ago!E25+Sep!E25+Oct!E25+Nov!E25),IF(Config!$C$6=12,SUM(+Ene!E25+Feb!E25+Mar!E25+Abr!E25+May!E25+Jun!E25+Jul!E25+Ago!E25+Sep!E25+Oct!E25+Nov!E25+Dic!E25)))))))))))))</f>
        <v>0</v>
      </c>
      <c r="F25" s="386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p!F25),IF(Config!$C$6=10,SUM(+Ene!F25+Feb!F25+Mar!F25+Abr!F25+May!F25+Jun!F25+Jul!F25+Ago!F25+Sep!F25+Oct!F25),IF(Config!$C$6=11,SUM(+Ene!F25+Feb!F25+Mar!F25+Abr!F25+May!F25+Jun!F25+Jul!F25+Ago!F25+Sep!F25+Oct!F25+Nov!F25),IF(Config!$C$6=12,SUM(+Ene!F25+Feb!F25+Mar!F25+Abr!F25+May!F25+Jun!F25+Jul!F25+Ago!F25+Sep!F25+Oct!F25+Nov!F25+Dic!F25)))))))))))))</f>
        <v>0</v>
      </c>
      <c r="G25" s="386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p!G25),IF(Config!$C$6=10,SUM(+Ene!G25+Feb!G25+Mar!G25+Abr!G25+May!G25+Jun!G25+Jul!G25+Ago!G25+Sep!G25+Oct!G25),IF(Config!$C$6=11,SUM(+Ene!G25+Feb!G25+Mar!G25+Abr!G25+May!G25+Jun!G25+Jul!G25+Ago!G25+Sep!G25+Oct!G25+Nov!G25),IF(Config!$C$6=12,SUM(+Ene!G25+Feb!G25+Mar!G25+Abr!G25+May!G25+Jun!G25+Jul!G25+Ago!G25+Sep!G25+Oct!G25+Nov!G25+Dic!G25)))))))))))))</f>
        <v>259</v>
      </c>
      <c r="H25" s="386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p!H25),IF(Config!$C$6=10,SUM(+Ene!H25+Feb!H25+Mar!H25+Abr!H25+May!H25+Jun!H25+Jul!H25+Ago!H25+Sep!H25+Oct!H25),IF(Config!$C$6=11,SUM(+Ene!H25+Feb!H25+Mar!H25+Abr!H25+May!H25+Jun!H25+Jul!H25+Ago!H25+Sep!H25+Oct!H25+Nov!H25),IF(Config!$C$6=12,SUM(+Ene!H25+Feb!H25+Mar!H25+Abr!H25+May!H25+Jun!H25+Jul!H25+Ago!H25+Sep!H25+Oct!H25+Nov!H25+Dic!H25)))))))))))))</f>
        <v>13</v>
      </c>
      <c r="I25" s="386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p!I25),IF(Config!$C$6=10,SUM(+Ene!I25+Feb!I25+Mar!I25+Abr!I25+May!I25+Jun!I25+Jul!I25+Ago!I25+Sep!I25+Oct!I25),IF(Config!$C$6=11,SUM(+Ene!I25+Feb!I25+Mar!I25+Abr!I25+May!I25+Jun!I25+Jul!I25+Ago!I25+Sep!I25+Oct!I25+Nov!I25),IF(Config!$C$6=12,SUM(+Ene!I25+Feb!I25+Mar!I25+Abr!I25+May!I25+Jun!I25+Jul!I25+Ago!I25+Sep!I25+Oct!I25+Nov!I25+Dic!I25)))))))))))))</f>
        <v>14</v>
      </c>
      <c r="J25" s="386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p!J25),IF(Config!$C$6=10,SUM(+Ene!J25+Feb!J25+Mar!J25+Abr!J25+May!J25+Jun!J25+Jul!J25+Ago!J25+Sep!J25+Oct!J25),IF(Config!$C$6=11,SUM(+Ene!J25+Feb!J25+Mar!J25+Abr!J25+May!J25+Jun!J25+Jul!J25+Ago!J25+Sep!J25+Oct!J25+Nov!J25),IF(Config!$C$6=12,SUM(+Ene!J25+Feb!J25+Mar!J25+Abr!J25+May!J25+Jun!J25+Jul!J25+Ago!J25+Sep!J25+Oct!J25+Nov!J25+Dic!J25)))))))))))))</f>
        <v>24</v>
      </c>
      <c r="K25" s="386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p!K25),IF(Config!$C$6=10,SUM(+Ene!K25+Feb!K25+Mar!K25+Abr!K25+May!K25+Jun!K25+Jul!K25+Ago!K25+Sep!K25+Oct!K25),IF(Config!$C$6=11,SUM(+Ene!K25+Feb!K25+Mar!K25+Abr!K25+May!K25+Jun!K25+Jul!K25+Ago!K25+Sep!K25+Oct!K25+Nov!K25),IF(Config!$C$6=12,SUM(+Ene!K25+Feb!K25+Mar!K25+Abr!K25+May!K25+Jun!K25+Jul!K25+Ago!K25+Sep!K25+Oct!K25+Nov!K25+Dic!K25)))))))))))))</f>
        <v>54</v>
      </c>
      <c r="L25" s="386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p!L25),IF(Config!$C$6=10,SUM(+Ene!L25+Feb!L25+Mar!L25+Abr!L25+May!L25+Jun!L25+Jul!L25+Ago!L25+Sep!L25+Oct!L25),IF(Config!$C$6=11,SUM(+Ene!L25+Feb!L25+Mar!L25+Abr!L25+May!L25+Jun!L25+Jul!L25+Ago!L25+Sep!L25+Oct!L25+Nov!L25),IF(Config!$C$6=12,SUM(+Ene!L25+Feb!L25+Mar!L25+Abr!L25+May!L25+Jun!L25+Jul!L25+Ago!L25+Sep!L25+Oct!L25+Nov!L25+Dic!L25)))))))))))))</f>
        <v>4</v>
      </c>
      <c r="M25" s="386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p!M25),IF(Config!$C$6=10,SUM(+Ene!M25+Feb!M25+Mar!M25+Abr!M25+May!M25+Jun!M25+Jul!M25+Ago!M25+Sep!M25+Oct!M25),IF(Config!$C$6=11,SUM(+Ene!M25+Feb!M25+Mar!M25+Abr!M25+May!M25+Jun!M25+Jul!M25+Ago!M25+Sep!M25+Oct!M25+Nov!M25),IF(Config!$C$6=12,SUM(+Ene!M25+Feb!M25+Mar!M25+Abr!M25+May!M25+Jun!M25+Jul!M25+Ago!M25+Sep!M25+Oct!M25+Nov!M25+Dic!M25)))))))))))))</f>
        <v>22</v>
      </c>
      <c r="N25" s="386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p!N25),IF(Config!$C$6=10,SUM(+Ene!N25+Feb!N25+Mar!N25+Abr!N25+May!N25+Jun!N25+Jul!N25+Ago!N25+Sep!N25+Oct!N25),IF(Config!$C$6=11,SUM(+Ene!N25+Feb!N25+Mar!N25+Abr!N25+May!N25+Jun!N25+Jul!N25+Ago!N25+Sep!N25+Oct!N25+Nov!N25),IF(Config!$C$6=12,SUM(+Ene!N25+Feb!N25+Mar!N25+Abr!N25+May!N25+Jun!N25+Jul!N25+Ago!N25+Sep!N25+Oct!N25+Nov!N25+Dic!N25)))))))))))))</f>
        <v>16</v>
      </c>
      <c r="O25" s="386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p!O25),IF(Config!$C$6=10,SUM(+Ene!O25+Feb!O25+Mar!O25+Abr!O25+May!O25+Jun!O25+Jul!O25+Ago!O25+Sep!O25+Oct!O25),IF(Config!$C$6=11,SUM(+Ene!O25+Feb!O25+Mar!O25+Abr!O25+May!O25+Jun!O25+Jul!O25+Ago!O25+Sep!O25+Oct!O25+Nov!O25),IF(Config!$C$6=12,SUM(+Ene!O25+Feb!O25+Mar!O25+Abr!O25+May!O25+Jun!O25+Jul!O25+Ago!O25+Sep!O25+Oct!O25+Nov!O25+Dic!O25)))))))))))))</f>
        <v>15</v>
      </c>
      <c r="P25" s="386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p!P25),IF(Config!$C$6=10,SUM(+Ene!P25+Feb!P25+Mar!P25+Abr!P25+May!P25+Jun!P25+Jul!P25+Ago!P25+Sep!P25+Oct!P25),IF(Config!$C$6=11,SUM(+Ene!P25+Feb!P25+Mar!P25+Abr!P25+May!P25+Jun!P25+Jul!P25+Ago!P25+Sep!P25+Oct!P25+Nov!P25),IF(Config!$C$6=12,SUM(+Ene!P25+Feb!P25+Mar!P25+Abr!P25+May!P25+Jun!P25+Jul!P25+Ago!P25+Sep!P25+Oct!P25+Nov!P25+Dic!P25)))))))))))))</f>
        <v>164</v>
      </c>
      <c r="Q25" s="386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p!Q25),IF(Config!$C$6=10,SUM(+Ene!Q25+Feb!Q25+Mar!Q25+Abr!Q25+May!Q25+Jun!Q25+Jul!Q25+Ago!Q25+Sep!Q25+Oct!Q25),IF(Config!$C$6=11,SUM(+Ene!Q25+Feb!Q25+Mar!Q25+Abr!Q25+May!Q25+Jun!Q25+Jul!Q25+Ago!Q25+Sep!Q25+Oct!Q25+Nov!Q25),IF(Config!$C$6=12,SUM(+Ene!Q25+Feb!Q25+Mar!Q25+Abr!Q25+May!Q25+Jun!Q25+Jul!Q25+Ago!Q25+Sep!Q25+Oct!Q25+Nov!Q25+Dic!Q25)))))))))))))</f>
        <v>35</v>
      </c>
      <c r="R25" s="386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p!R25),IF(Config!$C$6=10,SUM(+Ene!R25+Feb!R25+Mar!R25+Abr!R25+May!R25+Jun!R25+Jul!R25+Ago!R25+Sep!R25+Oct!R25),IF(Config!$C$6=11,SUM(+Ene!R25+Feb!R25+Mar!R25+Abr!R25+May!R25+Jun!R25+Jul!R25+Ago!R25+Sep!R25+Oct!R25+Nov!R25),IF(Config!$C$6=12,SUM(+Ene!R25+Feb!R25+Mar!R25+Abr!R25+May!R25+Jun!R25+Jul!R25+Ago!R25+Sep!R25+Oct!R25+Nov!R25+Dic!R25)))))))))))))</f>
        <v>14</v>
      </c>
      <c r="S25" s="386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p!S25),IF(Config!$C$6=10,SUM(+Ene!S25+Feb!S25+Mar!S25+Abr!S25+May!S25+Jun!S25+Jul!S25+Ago!S25+Sep!S25+Oct!S25),IF(Config!$C$6=11,SUM(+Ene!S25+Feb!S25+Mar!S25+Abr!S25+May!S25+Jun!S25+Jul!S25+Ago!S25+Sep!S25+Oct!S25+Nov!S25),IF(Config!$C$6=12,SUM(+Ene!S25+Feb!S25+Mar!S25+Abr!S25+May!S25+Jun!S25+Jul!S25+Ago!S25+Sep!S25+Oct!S25+Nov!S25+Dic!S25)))))))))))))</f>
        <v>19</v>
      </c>
      <c r="T25" s="386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p!T25),IF(Config!$C$6=10,SUM(+Ene!T25+Feb!T25+Mar!T25+Abr!T25+May!T25+Jun!T25+Jul!T25+Ago!T25+Sep!T25+Oct!T25),IF(Config!$C$6=11,SUM(+Ene!T25+Feb!T25+Mar!T25+Abr!T25+May!T25+Jun!T25+Jul!T25+Ago!T25+Sep!T25+Oct!T25+Nov!T25),IF(Config!$C$6=12,SUM(+Ene!T25+Feb!T25+Mar!T25+Abr!T25+May!T25+Jun!T25+Jul!T25+Ago!T25+Sep!T25+Oct!T25+Nov!T25+Dic!T25)))))))))))))</f>
        <v>40</v>
      </c>
      <c r="U25" s="386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p!U25),IF(Config!$C$6=10,SUM(+Ene!U25+Feb!U25+Mar!U25+Abr!U25+May!U25+Jun!U25+Jul!U25+Ago!U25+Sep!U25+Oct!U25),IF(Config!$C$6=11,SUM(+Ene!U25+Feb!U25+Mar!U25+Abr!U25+May!U25+Jun!U25+Jul!U25+Ago!U25+Sep!U25+Oct!U25+Nov!U25),IF(Config!$C$6=12,SUM(+Ene!U25+Feb!U25+Mar!U25+Abr!U25+May!U25+Jun!U25+Jul!U25+Ago!U25+Sep!U25+Oct!U25+Nov!U25+Dic!U25)))))))))))))</f>
        <v>11</v>
      </c>
      <c r="V25" s="386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p!V25),IF(Config!$C$6=10,SUM(+Ene!V25+Feb!V25+Mar!V25+Abr!V25+May!V25+Jun!V25+Jul!V25+Ago!V25+Sep!V25+Oct!V25),IF(Config!$C$6=11,SUM(+Ene!V25+Feb!V25+Mar!V25+Abr!V25+May!V25+Jun!V25+Jul!V25+Ago!V25+Sep!V25+Oct!V25+Nov!V25),IF(Config!$C$6=12,SUM(+Ene!V25+Feb!V25+Mar!V25+Abr!V25+May!V25+Jun!V25+Jul!V25+Ago!V25+Sep!V25+Oct!V25+Nov!V25+Dic!V25)))))))))))))</f>
        <v>13</v>
      </c>
      <c r="W25" s="386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p!W25),IF(Config!$C$6=10,SUM(+Ene!W25+Feb!W25+Mar!W25+Abr!W25+May!W25+Jun!W25+Jul!W25+Ago!W25+Sep!W25+Oct!W25),IF(Config!$C$6=11,SUM(+Ene!W25+Feb!W25+Mar!W25+Abr!W25+May!W25+Jun!W25+Jul!W25+Ago!W25+Sep!W25+Oct!W25+Nov!W25),IF(Config!$C$6=12,SUM(+Ene!W25+Feb!W25+Mar!W25+Abr!W25+May!W25+Jun!W25+Jul!W25+Ago!W25+Sep!W25+Oct!W25+Nov!W25+Dic!W25)))))))))))))</f>
        <v>15</v>
      </c>
      <c r="X25" s="386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p!X25),IF(Config!$C$6=10,SUM(+Ene!X25+Feb!X25+Mar!X25+Abr!X25+May!X25+Jun!X25+Jul!X25+Ago!X25+Sep!X25+Oct!X25),IF(Config!$C$6=11,SUM(+Ene!X25+Feb!X25+Mar!X25+Abr!X25+May!X25+Jun!X25+Jul!X25+Ago!X25+Sep!X25+Oct!X25+Nov!X25),IF(Config!$C$6=12,SUM(+Ene!X25+Feb!X25+Mar!X25+Abr!X25+May!X25+Jun!X25+Jul!X25+Ago!X25+Sep!X25+Oct!X25+Nov!X25+Dic!X25)))))))))))))</f>
        <v>46</v>
      </c>
      <c r="Y25" s="386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p!Y25),IF(Config!$C$6=10,SUM(+Ene!Y25+Feb!Y25+Mar!Y25+Abr!Y25+May!Y25+Jun!Y25+Jul!Y25+Ago!Y25+Sep!Y25+Oct!Y25),IF(Config!$C$6=11,SUM(+Ene!Y25+Feb!Y25+Mar!Y25+Abr!Y25+May!Y25+Jun!Y25+Jul!Y25+Ago!Y25+Sep!Y25+Oct!Y25+Nov!Y25),IF(Config!$C$6=12,SUM(+Ene!Y25+Feb!Y25+Mar!Y25+Abr!Y25+May!Y25+Jun!Y25+Jul!Y25+Ago!Y25+Sep!Y25+Oct!Y25+Nov!Y25+Dic!Y25)))))))))))))</f>
        <v>231</v>
      </c>
      <c r="Z25" s="386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p!Z25),IF(Config!$C$6=10,SUM(+Ene!Z25+Feb!Z25+Mar!Z25+Abr!Z25+May!Z25+Jun!Z25+Jul!Z25+Ago!Z25+Sep!Z25+Oct!Z25),IF(Config!$C$6=11,SUM(+Ene!Z25+Feb!Z25+Mar!Z25+Abr!Z25+May!Z25+Jun!Z25+Jul!Z25+Ago!Z25+Sep!Z25+Oct!Z25+Nov!Z25),IF(Config!$C$6=12,SUM(+Ene!Z25+Feb!Z25+Mar!Z25+Abr!Z25+May!Z25+Jun!Z25+Jul!Z25+Ago!Z25+Sep!Z25+Oct!Z25+Nov!Z25+Dic!Z25)))))))))))))</f>
        <v>13</v>
      </c>
      <c r="AA25" s="386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p!AA25),IF(Config!$C$6=10,SUM(+Ene!AA25+Feb!AA25+Mar!AA25+Abr!AA25+May!AA25+Jun!AA25+Jul!AA25+Ago!AA25+Sep!AA25+Oct!AA25),IF(Config!$C$6=11,SUM(+Ene!AA25+Feb!AA25+Mar!AA25+Abr!AA25+May!AA25+Jun!AA25+Jul!AA25+Ago!AA25+Sep!AA25+Oct!AA25+Nov!AA25),IF(Config!$C$6=12,SUM(+Ene!AA25+Feb!AA25+Mar!AA25+Abr!AA25+May!AA25+Jun!AA25+Jul!AA25+Ago!AA25+Sep!AA25+Oct!AA25+Nov!AA25+Dic!AA25)))))))))))))</f>
        <v>39</v>
      </c>
      <c r="AB25" s="386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p!AB25),IF(Config!$C$6=10,SUM(+Ene!AB25+Feb!AB25+Mar!AB25+Abr!AB25+May!AB25+Jun!AB25+Jul!AB25+Ago!AB25+Sep!AB25+Oct!AB25),IF(Config!$C$6=11,SUM(+Ene!AB25+Feb!AB25+Mar!AB25+Abr!AB25+May!AB25+Jun!AB25+Jul!AB25+Ago!AB25+Sep!AB25+Oct!AB25+Nov!AB25),IF(Config!$C$6=12,SUM(+Ene!AB25+Feb!AB25+Mar!AB25+Abr!AB25+May!AB25+Jun!AB25+Jul!AB25+Ago!AB25+Sep!AB25+Oct!AB25+Nov!AB25+Dic!AB25)))))))))))))</f>
        <v>17</v>
      </c>
      <c r="AC25" s="386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p!AC25),IF(Config!$C$6=10,SUM(+Ene!AC25+Feb!AC25+Mar!AC25+Abr!AC25+May!AC25+Jun!AC25+Jul!AC25+Ago!AC25+Sep!AC25+Oct!AC25),IF(Config!$C$6=11,SUM(+Ene!AC25+Feb!AC25+Mar!AC25+Abr!AC25+May!AC25+Jun!AC25+Jul!AC25+Ago!AC25+Sep!AC25+Oct!AC25+Nov!AC25),IF(Config!$C$6=12,SUM(+Ene!AC25+Feb!AC25+Mar!AC25+Abr!AC25+May!AC25+Jun!AC25+Jul!AC25+Ago!AC25+Sep!AC25+Oct!AC25+Nov!AC25+Dic!AC25)))))))))))))</f>
        <v>25</v>
      </c>
      <c r="AD25" s="386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p!AD25),IF(Config!$C$6=10,SUM(+Ene!AD25+Feb!AD25+Mar!AD25+Abr!AD25+May!AD25+Jun!AD25+Jul!AD25+Ago!AD25+Sep!AD25+Oct!AD25),IF(Config!$C$6=11,SUM(+Ene!AD25+Feb!AD25+Mar!AD25+Abr!AD25+May!AD25+Jun!AD25+Jul!AD25+Ago!AD25+Sep!AD25+Oct!AD25+Nov!AD25),IF(Config!$C$6=12,SUM(+Ene!AD25+Feb!AD25+Mar!AD25+Abr!AD25+May!AD25+Jun!AD25+Jul!AD25+Ago!AD25+Sep!AD25+Oct!AD25+Nov!AD25+Dic!AD25)))))))))))))</f>
        <v>65</v>
      </c>
      <c r="AE25" s="386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p!AE25),IF(Config!$C$6=10,SUM(+Ene!AE25+Feb!AE25+Mar!AE25+Abr!AE25+May!AE25+Jun!AE25+Jul!AE25+Ago!AE25+Sep!AE25+Oct!AE25),IF(Config!$C$6=11,SUM(+Ene!AE25+Feb!AE25+Mar!AE25+Abr!AE25+May!AE25+Jun!AE25+Jul!AE25+Ago!AE25+Sep!AE25+Oct!AE25+Nov!AE25),IF(Config!$C$6=12,SUM(+Ene!AE25+Feb!AE25+Mar!AE25+Abr!AE25+May!AE25+Jun!AE25+Jul!AE25+Ago!AE25+Sep!AE25+Oct!AE25+Nov!AE25+Dic!AE25)))))))))))))</f>
        <v>19</v>
      </c>
      <c r="AF25" s="386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p!AF25),IF(Config!$C$6=10,SUM(+Ene!AF25+Feb!AF25+Mar!AF25+Abr!AF25+May!AF25+Jun!AF25+Jul!AF25+Ago!AF25+Sep!AF25+Oct!AF25),IF(Config!$C$6=11,SUM(+Ene!AF25+Feb!AF25+Mar!AF25+Abr!AF25+May!AF25+Jun!AF25+Jul!AF25+Ago!AF25+Sep!AF25+Oct!AF25+Nov!AF25),IF(Config!$C$6=12,SUM(+Ene!AF25+Feb!AF25+Mar!AF25+Abr!AF25+May!AF25+Jun!AF25+Jul!AF25+Ago!AF25+Sep!AF25+Oct!AF25+Nov!AF25+Dic!AF25)))))))))))))</f>
        <v>27</v>
      </c>
      <c r="AG25" s="386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p!AG25),IF(Config!$C$6=10,SUM(+Ene!AG25+Feb!AG25+Mar!AG25+Abr!AG25+May!AG25+Jun!AG25+Jul!AG25+Ago!AG25+Sep!AG25+Oct!AG25),IF(Config!$C$6=11,SUM(+Ene!AG25+Feb!AG25+Mar!AG25+Abr!AG25+May!AG25+Jun!AG25+Jul!AG25+Ago!AG25+Sep!AG25+Oct!AG25+Nov!AG25),IF(Config!$C$6=12,SUM(+Ene!AG25+Feb!AG25+Mar!AG25+Abr!AG25+May!AG25+Jun!AG25+Jul!AG25+Ago!AG25+Sep!AG25+Oct!AG25+Nov!AG25+Dic!AG25)))))))))))))</f>
        <v>25</v>
      </c>
      <c r="AH25" s="386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p!AH25),IF(Config!$C$6=10,SUM(+Ene!AH25+Feb!AH25+Mar!AH25+Abr!AH25+May!AH25+Jun!AH25+Jul!AH25+Ago!AH25+Sep!AH25+Oct!AH25),IF(Config!$C$6=11,SUM(+Ene!AH25+Feb!AH25+Mar!AH25+Abr!AH25+May!AH25+Jun!AH25+Jul!AH25+Ago!AH25+Sep!AH25+Oct!AH25+Nov!AH25),IF(Config!$C$6=12,SUM(+Ene!AH25+Feb!AH25+Mar!AH25+Abr!AH25+May!AH25+Jun!AH25+Jul!AH25+Ago!AH25+Sep!AH25+Oct!AH25+Nov!AH25+Dic!AH25)))))))))))))</f>
        <v>23</v>
      </c>
      <c r="AI25" s="386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p!AI25),IF(Config!$C$6=10,SUM(+Ene!AI25+Feb!AI25+Mar!AI25+Abr!AI25+May!AI25+Jun!AI25+Jul!AI25+Ago!AI25+Sep!AI25+Oct!AI25),IF(Config!$C$6=11,SUM(+Ene!AI25+Feb!AI25+Mar!AI25+Abr!AI25+May!AI25+Jun!AI25+Jul!AI25+Ago!AI25+Sep!AI25+Oct!AI25+Nov!AI25),IF(Config!$C$6=12,SUM(+Ene!AI25+Feb!AI25+Mar!AI25+Abr!AI25+May!AI25+Jun!AI25+Jul!AI25+Ago!AI25+Sep!AI25+Oct!AI25+Nov!AI25+Dic!AI25)))))))))))))</f>
        <v>2</v>
      </c>
      <c r="AJ25" s="386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p!AJ25),IF(Config!$C$6=10,SUM(+Ene!AJ25+Feb!AJ25+Mar!AJ25+Abr!AJ25+May!AJ25+Jun!AJ25+Jul!AJ25+Ago!AJ25+Sep!AJ25+Oct!AJ25),IF(Config!$C$6=11,SUM(+Ene!AJ25+Feb!AJ25+Mar!AJ25+Abr!AJ25+May!AJ25+Jun!AJ25+Jul!AJ25+Ago!AJ25+Sep!AJ25+Oct!AJ25+Nov!AJ25),IF(Config!$C$6=12,SUM(+Ene!AJ25+Feb!AJ25+Mar!AJ25+Abr!AJ25+May!AJ25+Jun!AJ25+Jul!AJ25+Ago!AJ25+Sep!AJ25+Oct!AJ25+Nov!AJ25+Dic!AJ25)))))))))))))</f>
        <v>105</v>
      </c>
      <c r="AK25" s="386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p!AK25),IF(Config!$C$6=10,SUM(+Ene!AK25+Feb!AK25+Mar!AK25+Abr!AK25+May!AK25+Jun!AK25+Jul!AK25+Ago!AK25+Sep!AK25+Oct!AK25),IF(Config!$C$6=11,SUM(+Ene!AK25+Feb!AK25+Mar!AK25+Abr!AK25+May!AK25+Jun!AK25+Jul!AK25+Ago!AK25+Sep!AK25+Oct!AK25+Nov!AK25),IF(Config!$C$6=12,SUM(+Ene!AK25+Feb!AK25+Mar!AK25+Abr!AK25+May!AK25+Jun!AK25+Jul!AK25+Ago!AK25+Sep!AK25+Oct!AK25+Nov!AK25+Dic!AK25)))))))))))))</f>
        <v>15</v>
      </c>
      <c r="AL25" s="386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p!AL25),IF(Config!$C$6=10,SUM(+Ene!AL25+Feb!AL25+Mar!AL25+Abr!AL25+May!AL25+Jun!AL25+Jul!AL25+Ago!AL25+Sep!AL25+Oct!AL25),IF(Config!$C$6=11,SUM(+Ene!AL25+Feb!AL25+Mar!AL25+Abr!AL25+May!AL25+Jun!AL25+Jul!AL25+Ago!AL25+Sep!AL25+Oct!AL25+Nov!AL25),IF(Config!$C$6=12,SUM(+Ene!AL25+Feb!AL25+Mar!AL25+Abr!AL25+May!AL25+Jun!AL25+Jul!AL25+Ago!AL25+Sep!AL25+Oct!AL25+Nov!AL25+Dic!AL25)))))))))))))</f>
        <v>15</v>
      </c>
      <c r="AM25" s="386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p!AM25),IF(Config!$C$6=10,SUM(+Ene!AM25+Feb!AM25+Mar!AM25+Abr!AM25+May!AM25+Jun!AM25+Jul!AM25+Ago!AM25+Sep!AM25+Oct!AM25),IF(Config!$C$6=11,SUM(+Ene!AM25+Feb!AM25+Mar!AM25+Abr!AM25+May!AM25+Jun!AM25+Jul!AM25+Ago!AM25+Sep!AM25+Oct!AM25+Nov!AM25),IF(Config!$C$6=12,SUM(+Ene!AM25+Feb!AM25+Mar!AM25+Abr!AM25+May!AM25+Jun!AM25+Jul!AM25+Ago!AM25+Sep!AM25+Oct!AM25+Nov!AM25+Dic!AM25)))))))))))))</f>
        <v>61</v>
      </c>
      <c r="AN25" s="386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p!AN25),IF(Config!$C$6=10,SUM(+Ene!AN25+Feb!AN25+Mar!AN25+Abr!AN25+May!AN25+Jun!AN25+Jul!AN25+Ago!AN25+Sep!AN25+Oct!AN25),IF(Config!$C$6=11,SUM(+Ene!AN25+Feb!AN25+Mar!AN25+Abr!AN25+May!AN25+Jun!AN25+Jul!AN25+Ago!AN25+Sep!AN25+Oct!AN25+Nov!AN25),IF(Config!$C$6=12,SUM(+Ene!AN25+Feb!AN25+Mar!AN25+Abr!AN25+May!AN25+Jun!AN25+Jul!AN25+Ago!AN25+Sep!AN25+Oct!AN25+Nov!AN25+Dic!AN25)))))))))))))</f>
        <v>6</v>
      </c>
      <c r="AO25" s="386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p!AO25),IF(Config!$C$6=10,SUM(+Ene!AO25+Feb!AO25+Mar!AO25+Abr!AO25+May!AO25+Jun!AO25+Jul!AO25+Ago!AO25+Sep!AO25+Oct!AO25),IF(Config!$C$6=11,SUM(+Ene!AO25+Feb!AO25+Mar!AO25+Abr!AO25+May!AO25+Jun!AO25+Jul!AO25+Ago!AO25+Sep!AO25+Oct!AO25+Nov!AO25),IF(Config!$C$6=12,SUM(+Ene!AO25+Feb!AO25+Mar!AO25+Abr!AO25+May!AO25+Jun!AO25+Jul!AO25+Ago!AO25+Sep!AO25+Oct!AO25+Nov!AO25+Dic!AO25)))))))))))))</f>
        <v>14</v>
      </c>
      <c r="AP25" s="386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p!AP25),IF(Config!$C$6=10,SUM(+Ene!AP25+Feb!AP25+Mar!AP25+Abr!AP25+May!AP25+Jun!AP25+Jul!AP25+Ago!AP25+Sep!AP25+Oct!AP25),IF(Config!$C$6=11,SUM(+Ene!AP25+Feb!AP25+Mar!AP25+Abr!AP25+May!AP25+Jun!AP25+Jul!AP25+Ago!AP25+Sep!AP25+Oct!AP25+Nov!AP25),IF(Config!$C$6=12,SUM(+Ene!AP25+Feb!AP25+Mar!AP25+Abr!AP25+May!AP25+Jun!AP25+Jul!AP25+Ago!AP25+Sep!AP25+Oct!AP25+Nov!AP25+Dic!AP25)))))))))))))</f>
        <v>4</v>
      </c>
      <c r="AQ25" s="386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p!AQ25),IF(Config!$C$6=10,SUM(+Ene!AQ25+Feb!AQ25+Mar!AQ25+Abr!AQ25+May!AQ25+Jun!AQ25+Jul!AQ25+Ago!AQ25+Sep!AQ25+Oct!AQ25),IF(Config!$C$6=11,SUM(+Ene!AQ25+Feb!AQ25+Mar!AQ25+Abr!AQ25+May!AQ25+Jun!AQ25+Jul!AQ25+Ago!AQ25+Sep!AQ25+Oct!AQ25+Nov!AQ25),IF(Config!$C$6=12,SUM(+Ene!AQ25+Feb!AQ25+Mar!AQ25+Abr!AQ25+May!AQ25+Jun!AQ25+Jul!AQ25+Ago!AQ25+Sep!AQ25+Oct!AQ25+Nov!AQ25+Dic!AQ25)))))))))))))</f>
        <v>45</v>
      </c>
      <c r="AR25" s="386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p!AR25),IF(Config!$C$6=10,SUM(+Ene!AR25+Feb!AR25+Mar!AR25+Abr!AR25+May!AR25+Jun!AR25+Jul!AR25+Ago!AR25+Sep!AR25+Oct!AR25),IF(Config!$C$6=11,SUM(+Ene!AR25+Feb!AR25+Mar!AR25+Abr!AR25+May!AR25+Jun!AR25+Jul!AR25+Ago!AR25+Sep!AR25+Oct!AR25+Nov!AR25),IF(Config!$C$6=12,SUM(+Ene!AR25+Feb!AR25+Mar!AR25+Abr!AR25+May!AR25+Jun!AR25+Jul!AR25+Ago!AR25+Sep!AR25+Oct!AR25+Nov!AR25+Dic!AR25)))))))))))))</f>
        <v>0</v>
      </c>
      <c r="AS25" s="386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p!AS25),IF(Config!$C$6=10,SUM(+Ene!AS25+Feb!AS25+Mar!AS25+Abr!AS25+May!AS25+Jun!AS25+Jul!AS25+Ago!AS25+Sep!AS25+Oct!AS25),IF(Config!$C$6=11,SUM(+Ene!AS25+Feb!AS25+Mar!AS25+Abr!AS25+May!AS25+Jun!AS25+Jul!AS25+Ago!AS25+Sep!AS25+Oct!AS25+Nov!AS25),IF(Config!$C$6=12,SUM(+Ene!AS25+Feb!AS25+Mar!AS25+Abr!AS25+May!AS25+Jun!AS25+Jul!AS25+Ago!AS25+Sep!AS25+Oct!AS25+Nov!AS25+Dic!AS25)))))))))))))</f>
        <v>6</v>
      </c>
      <c r="AT25" s="386">
        <f>IF(Config!$C$6=1,SUM(+Ene!AT25),IF(Config!$C$6=2,SUM(+Ene!AT25+Feb!AT25),IF(Config!$C$6=3,SUM(+Ene!AT25+Feb!AT25+Mar!AT25),IF(Config!$C$6=4,SUM(+Ene!AT25+Feb!AT25+Mar!AT25+Abr!AT25),IF(Config!$C$6=5,SUM(Ene!AT25+Feb!AT25+Mar!AT25+Abr!AT25+May!AT25),IF(Config!$C$6=6,SUM(+Ene!AT25+Feb!AT25+Mar!AT25+Abr!AT25+May!AT25+Jun!AT25),IF(Config!$C$6=7,SUM(Ene!AT25+Feb!AT25+Mar!AT25+Abr!AT25+May!AT25+Jun!AT25+Jul!AT25),IF(Config!$C$6=8,SUM(+Ene!AT25+Feb!AT25+Mar!AT25+Abr!AT25+May!AT25+Jun!AT25+Jul!AT25+Ago!AT25),IF(Config!$C$6=9,SUM(+Ene!AT25+Feb!AT25+Mar!AT25+Abr!AT25+May!AT25+Jun!AT25+Jul!AT25+Ago!AT25+Sep!AT25),IF(Config!$C$6=10,SUM(+Ene!AT25+Feb!AT25+Mar!AT25+Abr!AT25+May!AT25+Jun!AT25+Jul!AT25+Ago!AT25+Sep!AT25+Oct!AT25),IF(Config!$C$6=11,SUM(+Ene!AT25+Feb!AT25+Mar!AT25+Abr!AT25+May!AT25+Jun!AT25+Jul!AT25+Ago!AT25+Sep!AT25+Oct!AT25+Nov!AT25),IF(Config!$C$6=12,SUM(+Ene!AT25+Feb!AT25+Mar!AT25+Abr!AT25+May!AT25+Jun!AT25+Jul!AT25+Ago!AT25+Sep!AT25+Oct!AT25+Nov!AT25+Dic!AT25)))))))))))))</f>
        <v>3</v>
      </c>
      <c r="AV25" s="356">
        <f t="shared" si="7"/>
        <v>2</v>
      </c>
      <c r="AW25" s="356">
        <f t="shared" si="8"/>
        <v>585</v>
      </c>
      <c r="AX25" s="356">
        <f t="shared" si="9"/>
        <v>68</v>
      </c>
      <c r="AY25" s="356">
        <f t="shared" si="10"/>
        <v>79</v>
      </c>
      <c r="AZ25" s="356">
        <f t="shared" si="11"/>
        <v>371</v>
      </c>
      <c r="BA25" s="356">
        <f t="shared" si="12"/>
        <v>161</v>
      </c>
      <c r="BB25" s="356">
        <f t="shared" si="13"/>
        <v>135</v>
      </c>
      <c r="BC25" s="356">
        <f t="shared" si="14"/>
        <v>85</v>
      </c>
      <c r="BD25" s="356">
        <f t="shared" si="15"/>
        <v>54</v>
      </c>
      <c r="BE25" s="45">
        <f t="shared" si="16"/>
        <v>1540</v>
      </c>
    </row>
    <row r="26" spans="1:57" x14ac:dyDescent="0.25">
      <c r="A26" s="339">
        <f>METAS!A26</f>
        <v>23</v>
      </c>
      <c r="B26" s="353" t="str">
        <f>METAS!B26</f>
        <v>PORCENTAJE DE NIÑOS 4 AÑOS VACUNADOS CON EL 2DO REFUERZO CON VACUNA ANTIPOLIO ORAL (APO)</v>
      </c>
      <c r="C26" s="382" t="str">
        <f>METAS!D26</f>
        <v>INMUNIZACIONES</v>
      </c>
      <c r="D26" s="386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p!D26),IF(Config!$C$6=10,SUM(+Ene!D26+Feb!D26+Mar!D26+Abr!D26+May!D26+Jun!D26+Jul!D26+Ago!D26+Sep!D26+Oct!D26),IF(Config!$C$6=11,SUM(+Ene!D26+Feb!D26+Mar!D26+Abr!D26+May!D26+Jun!D26+Jul!D26+Ago!D26+Sep!D26+Oct!D26+Nov!D26),IF(Config!$C$6=12,SUM(+Ene!D26+Feb!D26+Mar!D26+Abr!D26+May!D26+Jun!D26+Jul!D26+Ago!D26+Sep!D26+Oct!D26+Nov!D26+Dic!D26)))))))))))))</f>
        <v>1</v>
      </c>
      <c r="E26" s="386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p!E26),IF(Config!$C$6=10,SUM(+Ene!E26+Feb!E26+Mar!E26+Abr!E26+May!E26+Jun!E26+Jul!E26+Ago!E26+Sep!E26+Oct!E26),IF(Config!$C$6=11,SUM(+Ene!E26+Feb!E26+Mar!E26+Abr!E26+May!E26+Jun!E26+Jul!E26+Ago!E26+Sep!E26+Oct!E26+Nov!E26),IF(Config!$C$6=12,SUM(+Ene!E26+Feb!E26+Mar!E26+Abr!E26+May!E26+Jun!E26+Jul!E26+Ago!E26+Sep!E26+Oct!E26+Nov!E26+Dic!E26)))))))))))))</f>
        <v>0</v>
      </c>
      <c r="F26" s="386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p!F26),IF(Config!$C$6=10,SUM(+Ene!F26+Feb!F26+Mar!F26+Abr!F26+May!F26+Jun!F26+Jul!F26+Ago!F26+Sep!F26+Oct!F26),IF(Config!$C$6=11,SUM(+Ene!F26+Feb!F26+Mar!F26+Abr!F26+May!F26+Jun!F26+Jul!F26+Ago!F26+Sep!F26+Oct!F26+Nov!F26),IF(Config!$C$6=12,SUM(+Ene!F26+Feb!F26+Mar!F26+Abr!F26+May!F26+Jun!F26+Jul!F26+Ago!F26+Sep!F26+Oct!F26+Nov!F26+Dic!F26)))))))))))))</f>
        <v>0</v>
      </c>
      <c r="G26" s="386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p!G26),IF(Config!$C$6=10,SUM(+Ene!G26+Feb!G26+Mar!G26+Abr!G26+May!G26+Jun!G26+Jul!G26+Ago!G26+Sep!G26+Oct!G26),IF(Config!$C$6=11,SUM(+Ene!G26+Feb!G26+Mar!G26+Abr!G26+May!G26+Jun!G26+Jul!G26+Ago!G26+Sep!G26+Oct!G26+Nov!G26),IF(Config!$C$6=12,SUM(+Ene!G26+Feb!G26+Mar!G26+Abr!G26+May!G26+Jun!G26+Jul!G26+Ago!G26+Sep!G26+Oct!G26+Nov!G26+Dic!G26)))))))))))))</f>
        <v>337</v>
      </c>
      <c r="H26" s="386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p!H26),IF(Config!$C$6=10,SUM(+Ene!H26+Feb!H26+Mar!H26+Abr!H26+May!H26+Jun!H26+Jul!H26+Ago!H26+Sep!H26+Oct!H26),IF(Config!$C$6=11,SUM(+Ene!H26+Feb!H26+Mar!H26+Abr!H26+May!H26+Jun!H26+Jul!H26+Ago!H26+Sep!H26+Oct!H26+Nov!H26),IF(Config!$C$6=12,SUM(+Ene!H26+Feb!H26+Mar!H26+Abr!H26+May!H26+Jun!H26+Jul!H26+Ago!H26+Sep!H26+Oct!H26+Nov!H26+Dic!H26)))))))))))))</f>
        <v>12</v>
      </c>
      <c r="I26" s="386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p!I26),IF(Config!$C$6=10,SUM(+Ene!I26+Feb!I26+Mar!I26+Abr!I26+May!I26+Jun!I26+Jul!I26+Ago!I26+Sep!I26+Oct!I26),IF(Config!$C$6=11,SUM(+Ene!I26+Feb!I26+Mar!I26+Abr!I26+May!I26+Jun!I26+Jul!I26+Ago!I26+Sep!I26+Oct!I26+Nov!I26),IF(Config!$C$6=12,SUM(+Ene!I26+Feb!I26+Mar!I26+Abr!I26+May!I26+Jun!I26+Jul!I26+Ago!I26+Sep!I26+Oct!I26+Nov!I26+Dic!I26)))))))))))))</f>
        <v>7</v>
      </c>
      <c r="J26" s="386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p!J26),IF(Config!$C$6=10,SUM(+Ene!J26+Feb!J26+Mar!J26+Abr!J26+May!J26+Jun!J26+Jul!J26+Ago!J26+Sep!J26+Oct!J26),IF(Config!$C$6=11,SUM(+Ene!J26+Feb!J26+Mar!J26+Abr!J26+May!J26+Jun!J26+Jul!J26+Ago!J26+Sep!J26+Oct!J26+Nov!J26),IF(Config!$C$6=12,SUM(+Ene!J26+Feb!J26+Mar!J26+Abr!J26+May!J26+Jun!J26+Jul!J26+Ago!J26+Sep!J26+Oct!J26+Nov!J26+Dic!J26)))))))))))))</f>
        <v>14</v>
      </c>
      <c r="K26" s="386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p!K26),IF(Config!$C$6=10,SUM(+Ene!K26+Feb!K26+Mar!K26+Abr!K26+May!K26+Jun!K26+Jul!K26+Ago!K26+Sep!K26+Oct!K26),IF(Config!$C$6=11,SUM(+Ene!K26+Feb!K26+Mar!K26+Abr!K26+May!K26+Jun!K26+Jul!K26+Ago!K26+Sep!K26+Oct!K26+Nov!K26),IF(Config!$C$6=12,SUM(+Ene!K26+Feb!K26+Mar!K26+Abr!K26+May!K26+Jun!K26+Jul!K26+Ago!K26+Sep!K26+Oct!K26+Nov!K26+Dic!K26)))))))))))))</f>
        <v>41</v>
      </c>
      <c r="L26" s="386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p!L26),IF(Config!$C$6=10,SUM(+Ene!L26+Feb!L26+Mar!L26+Abr!L26+May!L26+Jun!L26+Jul!L26+Ago!L26+Sep!L26+Oct!L26),IF(Config!$C$6=11,SUM(+Ene!L26+Feb!L26+Mar!L26+Abr!L26+May!L26+Jun!L26+Jul!L26+Ago!L26+Sep!L26+Oct!L26+Nov!L26),IF(Config!$C$6=12,SUM(+Ene!L26+Feb!L26+Mar!L26+Abr!L26+May!L26+Jun!L26+Jul!L26+Ago!L26+Sep!L26+Oct!L26+Nov!L26+Dic!L26)))))))))))))</f>
        <v>0</v>
      </c>
      <c r="M26" s="386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p!M26),IF(Config!$C$6=10,SUM(+Ene!M26+Feb!M26+Mar!M26+Abr!M26+May!M26+Jun!M26+Jul!M26+Ago!M26+Sep!M26+Oct!M26),IF(Config!$C$6=11,SUM(+Ene!M26+Feb!M26+Mar!M26+Abr!M26+May!M26+Jun!M26+Jul!M26+Ago!M26+Sep!M26+Oct!M26+Nov!M26),IF(Config!$C$6=12,SUM(+Ene!M26+Feb!M26+Mar!M26+Abr!M26+May!M26+Jun!M26+Jul!M26+Ago!M26+Sep!M26+Oct!M26+Nov!M26+Dic!M26)))))))))))))</f>
        <v>9</v>
      </c>
      <c r="N26" s="386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p!N26),IF(Config!$C$6=10,SUM(+Ene!N26+Feb!N26+Mar!N26+Abr!N26+May!N26+Jun!N26+Jul!N26+Ago!N26+Sep!N26+Oct!N26),IF(Config!$C$6=11,SUM(+Ene!N26+Feb!N26+Mar!N26+Abr!N26+May!N26+Jun!N26+Jul!N26+Ago!N26+Sep!N26+Oct!N26+Nov!N26),IF(Config!$C$6=12,SUM(+Ene!N26+Feb!N26+Mar!N26+Abr!N26+May!N26+Jun!N26+Jul!N26+Ago!N26+Sep!N26+Oct!N26+Nov!N26+Dic!N26)))))))))))))</f>
        <v>13</v>
      </c>
      <c r="O26" s="386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p!O26),IF(Config!$C$6=10,SUM(+Ene!O26+Feb!O26+Mar!O26+Abr!O26+May!O26+Jun!O26+Jul!O26+Ago!O26+Sep!O26+Oct!O26),IF(Config!$C$6=11,SUM(+Ene!O26+Feb!O26+Mar!O26+Abr!O26+May!O26+Jun!O26+Jul!O26+Ago!O26+Sep!O26+Oct!O26+Nov!O26),IF(Config!$C$6=12,SUM(+Ene!O26+Feb!O26+Mar!O26+Abr!O26+May!O26+Jun!O26+Jul!O26+Ago!O26+Sep!O26+Oct!O26+Nov!O26+Dic!O26)))))))))))))</f>
        <v>10</v>
      </c>
      <c r="P26" s="386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p!P26),IF(Config!$C$6=10,SUM(+Ene!P26+Feb!P26+Mar!P26+Abr!P26+May!P26+Jun!P26+Jul!P26+Ago!P26+Sep!P26+Oct!P26),IF(Config!$C$6=11,SUM(+Ene!P26+Feb!P26+Mar!P26+Abr!P26+May!P26+Jun!P26+Jul!P26+Ago!P26+Sep!P26+Oct!P26+Nov!P26),IF(Config!$C$6=12,SUM(+Ene!P26+Feb!P26+Mar!P26+Abr!P26+May!P26+Jun!P26+Jul!P26+Ago!P26+Sep!P26+Oct!P26+Nov!P26+Dic!P26)))))))))))))</f>
        <v>106</v>
      </c>
      <c r="Q26" s="386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p!Q26),IF(Config!$C$6=10,SUM(+Ene!Q26+Feb!Q26+Mar!Q26+Abr!Q26+May!Q26+Jun!Q26+Jul!Q26+Ago!Q26+Sep!Q26+Oct!Q26),IF(Config!$C$6=11,SUM(+Ene!Q26+Feb!Q26+Mar!Q26+Abr!Q26+May!Q26+Jun!Q26+Jul!Q26+Ago!Q26+Sep!Q26+Oct!Q26+Nov!Q26),IF(Config!$C$6=12,SUM(+Ene!Q26+Feb!Q26+Mar!Q26+Abr!Q26+May!Q26+Jun!Q26+Jul!Q26+Ago!Q26+Sep!Q26+Oct!Q26+Nov!Q26+Dic!Q26)))))))))))))</f>
        <v>25</v>
      </c>
      <c r="R26" s="386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p!R26),IF(Config!$C$6=10,SUM(+Ene!R26+Feb!R26+Mar!R26+Abr!R26+May!R26+Jun!R26+Jul!R26+Ago!R26+Sep!R26+Oct!R26),IF(Config!$C$6=11,SUM(+Ene!R26+Feb!R26+Mar!R26+Abr!R26+May!R26+Jun!R26+Jul!R26+Ago!R26+Sep!R26+Oct!R26+Nov!R26),IF(Config!$C$6=12,SUM(+Ene!R26+Feb!R26+Mar!R26+Abr!R26+May!R26+Jun!R26+Jul!R26+Ago!R26+Sep!R26+Oct!R26+Nov!R26+Dic!R26)))))))))))))</f>
        <v>12</v>
      </c>
      <c r="S26" s="386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p!S26),IF(Config!$C$6=10,SUM(+Ene!S26+Feb!S26+Mar!S26+Abr!S26+May!S26+Jun!S26+Jul!S26+Ago!S26+Sep!S26+Oct!S26),IF(Config!$C$6=11,SUM(+Ene!S26+Feb!S26+Mar!S26+Abr!S26+May!S26+Jun!S26+Jul!S26+Ago!S26+Sep!S26+Oct!S26+Nov!S26),IF(Config!$C$6=12,SUM(+Ene!S26+Feb!S26+Mar!S26+Abr!S26+May!S26+Jun!S26+Jul!S26+Ago!S26+Sep!S26+Oct!S26+Nov!S26+Dic!S26)))))))))))))</f>
        <v>17</v>
      </c>
      <c r="T26" s="386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p!T26),IF(Config!$C$6=10,SUM(+Ene!T26+Feb!T26+Mar!T26+Abr!T26+May!T26+Jun!T26+Jul!T26+Ago!T26+Sep!T26+Oct!T26),IF(Config!$C$6=11,SUM(+Ene!T26+Feb!T26+Mar!T26+Abr!T26+May!T26+Jun!T26+Jul!T26+Ago!T26+Sep!T26+Oct!T26+Nov!T26),IF(Config!$C$6=12,SUM(+Ene!T26+Feb!T26+Mar!T26+Abr!T26+May!T26+Jun!T26+Jul!T26+Ago!T26+Sep!T26+Oct!T26+Nov!T26+Dic!T26)))))))))))))</f>
        <v>28</v>
      </c>
      <c r="U26" s="386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p!U26),IF(Config!$C$6=10,SUM(+Ene!U26+Feb!U26+Mar!U26+Abr!U26+May!U26+Jun!U26+Jul!U26+Ago!U26+Sep!U26+Oct!U26),IF(Config!$C$6=11,SUM(+Ene!U26+Feb!U26+Mar!U26+Abr!U26+May!U26+Jun!U26+Jul!U26+Ago!U26+Sep!U26+Oct!U26+Nov!U26),IF(Config!$C$6=12,SUM(+Ene!U26+Feb!U26+Mar!U26+Abr!U26+May!U26+Jun!U26+Jul!U26+Ago!U26+Sep!U26+Oct!U26+Nov!U26+Dic!U26)))))))))))))</f>
        <v>6</v>
      </c>
      <c r="V26" s="386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p!V26),IF(Config!$C$6=10,SUM(+Ene!V26+Feb!V26+Mar!V26+Abr!V26+May!V26+Jun!V26+Jul!V26+Ago!V26+Sep!V26+Oct!V26),IF(Config!$C$6=11,SUM(+Ene!V26+Feb!V26+Mar!V26+Abr!V26+May!V26+Jun!V26+Jul!V26+Ago!V26+Sep!V26+Oct!V26+Nov!V26),IF(Config!$C$6=12,SUM(+Ene!V26+Feb!V26+Mar!V26+Abr!V26+May!V26+Jun!V26+Jul!V26+Ago!V26+Sep!V26+Oct!V26+Nov!V26+Dic!V26)))))))))))))</f>
        <v>11</v>
      </c>
      <c r="W26" s="386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p!W26),IF(Config!$C$6=10,SUM(+Ene!W26+Feb!W26+Mar!W26+Abr!W26+May!W26+Jun!W26+Jul!W26+Ago!W26+Sep!W26+Oct!W26),IF(Config!$C$6=11,SUM(+Ene!W26+Feb!W26+Mar!W26+Abr!W26+May!W26+Jun!W26+Jul!W26+Ago!W26+Sep!W26+Oct!W26+Nov!W26),IF(Config!$C$6=12,SUM(+Ene!W26+Feb!W26+Mar!W26+Abr!W26+May!W26+Jun!W26+Jul!W26+Ago!W26+Sep!W26+Oct!W26+Nov!W26+Dic!W26)))))))))))))</f>
        <v>8</v>
      </c>
      <c r="X26" s="386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p!X26),IF(Config!$C$6=10,SUM(+Ene!X26+Feb!X26+Mar!X26+Abr!X26+May!X26+Jun!X26+Jul!X26+Ago!X26+Sep!X26+Oct!X26),IF(Config!$C$6=11,SUM(+Ene!X26+Feb!X26+Mar!X26+Abr!X26+May!X26+Jun!X26+Jul!X26+Ago!X26+Sep!X26+Oct!X26+Nov!X26),IF(Config!$C$6=12,SUM(+Ene!X26+Feb!X26+Mar!X26+Abr!X26+May!X26+Jun!X26+Jul!X26+Ago!X26+Sep!X26+Oct!X26+Nov!X26+Dic!X26)))))))))))))</f>
        <v>21</v>
      </c>
      <c r="Y26" s="386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p!Y26),IF(Config!$C$6=10,SUM(+Ene!Y26+Feb!Y26+Mar!Y26+Abr!Y26+May!Y26+Jun!Y26+Jul!Y26+Ago!Y26+Sep!Y26+Oct!Y26),IF(Config!$C$6=11,SUM(+Ene!Y26+Feb!Y26+Mar!Y26+Abr!Y26+May!Y26+Jun!Y26+Jul!Y26+Ago!Y26+Sep!Y26+Oct!Y26+Nov!Y26),IF(Config!$C$6=12,SUM(+Ene!Y26+Feb!Y26+Mar!Y26+Abr!Y26+May!Y26+Jun!Y26+Jul!Y26+Ago!Y26+Sep!Y26+Oct!Y26+Nov!Y26+Dic!Y26)))))))))))))</f>
        <v>102</v>
      </c>
      <c r="Z26" s="386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p!Z26),IF(Config!$C$6=10,SUM(+Ene!Z26+Feb!Z26+Mar!Z26+Abr!Z26+May!Z26+Jun!Z26+Jul!Z26+Ago!Z26+Sep!Z26+Oct!Z26),IF(Config!$C$6=11,SUM(+Ene!Z26+Feb!Z26+Mar!Z26+Abr!Z26+May!Z26+Jun!Z26+Jul!Z26+Ago!Z26+Sep!Z26+Oct!Z26+Nov!Z26),IF(Config!$C$6=12,SUM(+Ene!Z26+Feb!Z26+Mar!Z26+Abr!Z26+May!Z26+Jun!Z26+Jul!Z26+Ago!Z26+Sep!Z26+Oct!Z26+Nov!Z26+Dic!Z26)))))))))))))</f>
        <v>6</v>
      </c>
      <c r="AA26" s="386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p!AA26),IF(Config!$C$6=10,SUM(+Ene!AA26+Feb!AA26+Mar!AA26+Abr!AA26+May!AA26+Jun!AA26+Jul!AA26+Ago!AA26+Sep!AA26+Oct!AA26),IF(Config!$C$6=11,SUM(+Ene!AA26+Feb!AA26+Mar!AA26+Abr!AA26+May!AA26+Jun!AA26+Jul!AA26+Ago!AA26+Sep!AA26+Oct!AA26+Nov!AA26),IF(Config!$C$6=12,SUM(+Ene!AA26+Feb!AA26+Mar!AA26+Abr!AA26+May!AA26+Jun!AA26+Jul!AA26+Ago!AA26+Sep!AA26+Oct!AA26+Nov!AA26+Dic!AA26)))))))))))))</f>
        <v>16</v>
      </c>
      <c r="AB26" s="386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p!AB26),IF(Config!$C$6=10,SUM(+Ene!AB26+Feb!AB26+Mar!AB26+Abr!AB26+May!AB26+Jun!AB26+Jul!AB26+Ago!AB26+Sep!AB26+Oct!AB26),IF(Config!$C$6=11,SUM(+Ene!AB26+Feb!AB26+Mar!AB26+Abr!AB26+May!AB26+Jun!AB26+Jul!AB26+Ago!AB26+Sep!AB26+Oct!AB26+Nov!AB26),IF(Config!$C$6=12,SUM(+Ene!AB26+Feb!AB26+Mar!AB26+Abr!AB26+May!AB26+Jun!AB26+Jul!AB26+Ago!AB26+Sep!AB26+Oct!AB26+Nov!AB26+Dic!AB26)))))))))))))</f>
        <v>12</v>
      </c>
      <c r="AC26" s="386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p!AC26),IF(Config!$C$6=10,SUM(+Ene!AC26+Feb!AC26+Mar!AC26+Abr!AC26+May!AC26+Jun!AC26+Jul!AC26+Ago!AC26+Sep!AC26+Oct!AC26),IF(Config!$C$6=11,SUM(+Ene!AC26+Feb!AC26+Mar!AC26+Abr!AC26+May!AC26+Jun!AC26+Jul!AC26+Ago!AC26+Sep!AC26+Oct!AC26+Nov!AC26),IF(Config!$C$6=12,SUM(+Ene!AC26+Feb!AC26+Mar!AC26+Abr!AC26+May!AC26+Jun!AC26+Jul!AC26+Ago!AC26+Sep!AC26+Oct!AC26+Nov!AC26+Dic!AC26)))))))))))))</f>
        <v>30</v>
      </c>
      <c r="AD26" s="386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p!AD26),IF(Config!$C$6=10,SUM(+Ene!AD26+Feb!AD26+Mar!AD26+Abr!AD26+May!AD26+Jun!AD26+Jul!AD26+Ago!AD26+Sep!AD26+Oct!AD26),IF(Config!$C$6=11,SUM(+Ene!AD26+Feb!AD26+Mar!AD26+Abr!AD26+May!AD26+Jun!AD26+Jul!AD26+Ago!AD26+Sep!AD26+Oct!AD26+Nov!AD26),IF(Config!$C$6=12,SUM(+Ene!AD26+Feb!AD26+Mar!AD26+Abr!AD26+May!AD26+Jun!AD26+Jul!AD26+Ago!AD26+Sep!AD26+Oct!AD26+Nov!AD26+Dic!AD26)))))))))))))</f>
        <v>49</v>
      </c>
      <c r="AE26" s="386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p!AE26),IF(Config!$C$6=10,SUM(+Ene!AE26+Feb!AE26+Mar!AE26+Abr!AE26+May!AE26+Jun!AE26+Jul!AE26+Ago!AE26+Sep!AE26+Oct!AE26),IF(Config!$C$6=11,SUM(+Ene!AE26+Feb!AE26+Mar!AE26+Abr!AE26+May!AE26+Jun!AE26+Jul!AE26+Ago!AE26+Sep!AE26+Oct!AE26+Nov!AE26),IF(Config!$C$6=12,SUM(+Ene!AE26+Feb!AE26+Mar!AE26+Abr!AE26+May!AE26+Jun!AE26+Jul!AE26+Ago!AE26+Sep!AE26+Oct!AE26+Nov!AE26+Dic!AE26)))))))))))))</f>
        <v>5</v>
      </c>
      <c r="AF26" s="386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p!AF26),IF(Config!$C$6=10,SUM(+Ene!AF26+Feb!AF26+Mar!AF26+Abr!AF26+May!AF26+Jun!AF26+Jul!AF26+Ago!AF26+Sep!AF26+Oct!AF26),IF(Config!$C$6=11,SUM(+Ene!AF26+Feb!AF26+Mar!AF26+Abr!AF26+May!AF26+Jun!AF26+Jul!AF26+Ago!AF26+Sep!AF26+Oct!AF26+Nov!AF26),IF(Config!$C$6=12,SUM(+Ene!AF26+Feb!AF26+Mar!AF26+Abr!AF26+May!AF26+Jun!AF26+Jul!AF26+Ago!AF26+Sep!AF26+Oct!AF26+Nov!AF26+Dic!AF26)))))))))))))</f>
        <v>10</v>
      </c>
      <c r="AG26" s="386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p!AG26),IF(Config!$C$6=10,SUM(+Ene!AG26+Feb!AG26+Mar!AG26+Abr!AG26+May!AG26+Jun!AG26+Jul!AG26+Ago!AG26+Sep!AG26+Oct!AG26),IF(Config!$C$6=11,SUM(+Ene!AG26+Feb!AG26+Mar!AG26+Abr!AG26+May!AG26+Jun!AG26+Jul!AG26+Ago!AG26+Sep!AG26+Oct!AG26+Nov!AG26),IF(Config!$C$6=12,SUM(+Ene!AG26+Feb!AG26+Mar!AG26+Abr!AG26+May!AG26+Jun!AG26+Jul!AG26+Ago!AG26+Sep!AG26+Oct!AG26+Nov!AG26+Dic!AG26)))))))))))))</f>
        <v>14</v>
      </c>
      <c r="AH26" s="386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p!AH26),IF(Config!$C$6=10,SUM(+Ene!AH26+Feb!AH26+Mar!AH26+Abr!AH26+May!AH26+Jun!AH26+Jul!AH26+Ago!AH26+Sep!AH26+Oct!AH26),IF(Config!$C$6=11,SUM(+Ene!AH26+Feb!AH26+Mar!AH26+Abr!AH26+May!AH26+Jun!AH26+Jul!AH26+Ago!AH26+Sep!AH26+Oct!AH26+Nov!AH26),IF(Config!$C$6=12,SUM(+Ene!AH26+Feb!AH26+Mar!AH26+Abr!AH26+May!AH26+Jun!AH26+Jul!AH26+Ago!AH26+Sep!AH26+Oct!AH26+Nov!AH26+Dic!AH26)))))))))))))</f>
        <v>16</v>
      </c>
      <c r="AI26" s="386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p!AI26),IF(Config!$C$6=10,SUM(+Ene!AI26+Feb!AI26+Mar!AI26+Abr!AI26+May!AI26+Jun!AI26+Jul!AI26+Ago!AI26+Sep!AI26+Oct!AI26),IF(Config!$C$6=11,SUM(+Ene!AI26+Feb!AI26+Mar!AI26+Abr!AI26+May!AI26+Jun!AI26+Jul!AI26+Ago!AI26+Sep!AI26+Oct!AI26+Nov!AI26),IF(Config!$C$6=12,SUM(+Ene!AI26+Feb!AI26+Mar!AI26+Abr!AI26+May!AI26+Jun!AI26+Jul!AI26+Ago!AI26+Sep!AI26+Oct!AI26+Nov!AI26+Dic!AI26)))))))))))))</f>
        <v>1</v>
      </c>
      <c r="AJ26" s="386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p!AJ26),IF(Config!$C$6=10,SUM(+Ene!AJ26+Feb!AJ26+Mar!AJ26+Abr!AJ26+May!AJ26+Jun!AJ26+Jul!AJ26+Ago!AJ26+Sep!AJ26+Oct!AJ26),IF(Config!$C$6=11,SUM(+Ene!AJ26+Feb!AJ26+Mar!AJ26+Abr!AJ26+May!AJ26+Jun!AJ26+Jul!AJ26+Ago!AJ26+Sep!AJ26+Oct!AJ26+Nov!AJ26),IF(Config!$C$6=12,SUM(+Ene!AJ26+Feb!AJ26+Mar!AJ26+Abr!AJ26+May!AJ26+Jun!AJ26+Jul!AJ26+Ago!AJ26+Sep!AJ26+Oct!AJ26+Nov!AJ26+Dic!AJ26)))))))))))))</f>
        <v>44</v>
      </c>
      <c r="AK26" s="386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p!AK26),IF(Config!$C$6=10,SUM(+Ene!AK26+Feb!AK26+Mar!AK26+Abr!AK26+May!AK26+Jun!AK26+Jul!AK26+Ago!AK26+Sep!AK26+Oct!AK26),IF(Config!$C$6=11,SUM(+Ene!AK26+Feb!AK26+Mar!AK26+Abr!AK26+May!AK26+Jun!AK26+Jul!AK26+Ago!AK26+Sep!AK26+Oct!AK26+Nov!AK26),IF(Config!$C$6=12,SUM(+Ene!AK26+Feb!AK26+Mar!AK26+Abr!AK26+May!AK26+Jun!AK26+Jul!AK26+Ago!AK26+Sep!AK26+Oct!AK26+Nov!AK26+Dic!AK26)))))))))))))</f>
        <v>26</v>
      </c>
      <c r="AL26" s="386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p!AL26),IF(Config!$C$6=10,SUM(+Ene!AL26+Feb!AL26+Mar!AL26+Abr!AL26+May!AL26+Jun!AL26+Jul!AL26+Ago!AL26+Sep!AL26+Oct!AL26),IF(Config!$C$6=11,SUM(+Ene!AL26+Feb!AL26+Mar!AL26+Abr!AL26+May!AL26+Jun!AL26+Jul!AL26+Ago!AL26+Sep!AL26+Oct!AL26+Nov!AL26),IF(Config!$C$6=12,SUM(+Ene!AL26+Feb!AL26+Mar!AL26+Abr!AL26+May!AL26+Jun!AL26+Jul!AL26+Ago!AL26+Sep!AL26+Oct!AL26+Nov!AL26+Dic!AL26)))))))))))))</f>
        <v>16</v>
      </c>
      <c r="AM26" s="386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p!AM26),IF(Config!$C$6=10,SUM(+Ene!AM26+Feb!AM26+Mar!AM26+Abr!AM26+May!AM26+Jun!AM26+Jul!AM26+Ago!AM26+Sep!AM26+Oct!AM26),IF(Config!$C$6=11,SUM(+Ene!AM26+Feb!AM26+Mar!AM26+Abr!AM26+May!AM26+Jun!AM26+Jul!AM26+Ago!AM26+Sep!AM26+Oct!AM26+Nov!AM26),IF(Config!$C$6=12,SUM(+Ene!AM26+Feb!AM26+Mar!AM26+Abr!AM26+May!AM26+Jun!AM26+Jul!AM26+Ago!AM26+Sep!AM26+Oct!AM26+Nov!AM26+Dic!AM26)))))))))))))</f>
        <v>52</v>
      </c>
      <c r="AN26" s="386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p!AN26),IF(Config!$C$6=10,SUM(+Ene!AN26+Feb!AN26+Mar!AN26+Abr!AN26+May!AN26+Jun!AN26+Jul!AN26+Ago!AN26+Sep!AN26+Oct!AN26),IF(Config!$C$6=11,SUM(+Ene!AN26+Feb!AN26+Mar!AN26+Abr!AN26+May!AN26+Jun!AN26+Jul!AN26+Ago!AN26+Sep!AN26+Oct!AN26+Nov!AN26),IF(Config!$C$6=12,SUM(+Ene!AN26+Feb!AN26+Mar!AN26+Abr!AN26+May!AN26+Jun!AN26+Jul!AN26+Ago!AN26+Sep!AN26+Oct!AN26+Nov!AN26+Dic!AN26)))))))))))))</f>
        <v>2</v>
      </c>
      <c r="AO26" s="386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p!AO26),IF(Config!$C$6=10,SUM(+Ene!AO26+Feb!AO26+Mar!AO26+Abr!AO26+May!AO26+Jun!AO26+Jul!AO26+Ago!AO26+Sep!AO26+Oct!AO26),IF(Config!$C$6=11,SUM(+Ene!AO26+Feb!AO26+Mar!AO26+Abr!AO26+May!AO26+Jun!AO26+Jul!AO26+Ago!AO26+Sep!AO26+Oct!AO26+Nov!AO26),IF(Config!$C$6=12,SUM(+Ene!AO26+Feb!AO26+Mar!AO26+Abr!AO26+May!AO26+Jun!AO26+Jul!AO26+Ago!AO26+Sep!AO26+Oct!AO26+Nov!AO26+Dic!AO26)))))))))))))</f>
        <v>8</v>
      </c>
      <c r="AP26" s="386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p!AP26),IF(Config!$C$6=10,SUM(+Ene!AP26+Feb!AP26+Mar!AP26+Abr!AP26+May!AP26+Jun!AP26+Jul!AP26+Ago!AP26+Sep!AP26+Oct!AP26),IF(Config!$C$6=11,SUM(+Ene!AP26+Feb!AP26+Mar!AP26+Abr!AP26+May!AP26+Jun!AP26+Jul!AP26+Ago!AP26+Sep!AP26+Oct!AP26+Nov!AP26),IF(Config!$C$6=12,SUM(+Ene!AP26+Feb!AP26+Mar!AP26+Abr!AP26+May!AP26+Jun!AP26+Jul!AP26+Ago!AP26+Sep!AP26+Oct!AP26+Nov!AP26+Dic!AP26)))))))))))))</f>
        <v>4</v>
      </c>
      <c r="AQ26" s="386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p!AQ26),IF(Config!$C$6=10,SUM(+Ene!AQ26+Feb!AQ26+Mar!AQ26+Abr!AQ26+May!AQ26+Jun!AQ26+Jul!AQ26+Ago!AQ26+Sep!AQ26+Oct!AQ26),IF(Config!$C$6=11,SUM(+Ene!AQ26+Feb!AQ26+Mar!AQ26+Abr!AQ26+May!AQ26+Jun!AQ26+Jul!AQ26+Ago!AQ26+Sep!AQ26+Oct!AQ26+Nov!AQ26),IF(Config!$C$6=12,SUM(+Ene!AQ26+Feb!AQ26+Mar!AQ26+Abr!AQ26+May!AQ26+Jun!AQ26+Jul!AQ26+Ago!AQ26+Sep!AQ26+Oct!AQ26+Nov!AQ26+Dic!AQ26)))))))))))))</f>
        <v>17</v>
      </c>
      <c r="AR26" s="386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p!AR26),IF(Config!$C$6=10,SUM(+Ene!AR26+Feb!AR26+Mar!AR26+Abr!AR26+May!AR26+Jun!AR26+Jul!AR26+Ago!AR26+Sep!AR26+Oct!AR26),IF(Config!$C$6=11,SUM(+Ene!AR26+Feb!AR26+Mar!AR26+Abr!AR26+May!AR26+Jun!AR26+Jul!AR26+Ago!AR26+Sep!AR26+Oct!AR26+Nov!AR26),IF(Config!$C$6=12,SUM(+Ene!AR26+Feb!AR26+Mar!AR26+Abr!AR26+May!AR26+Jun!AR26+Jul!AR26+Ago!AR26+Sep!AR26+Oct!AR26+Nov!AR26+Dic!AR26)))))))))))))</f>
        <v>0</v>
      </c>
      <c r="AS26" s="386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p!AS26),IF(Config!$C$6=10,SUM(+Ene!AS26+Feb!AS26+Mar!AS26+Abr!AS26+May!AS26+Jun!AS26+Jul!AS26+Ago!AS26+Sep!AS26+Oct!AS26),IF(Config!$C$6=11,SUM(+Ene!AS26+Feb!AS26+Mar!AS26+Abr!AS26+May!AS26+Jun!AS26+Jul!AS26+Ago!AS26+Sep!AS26+Oct!AS26+Nov!AS26),IF(Config!$C$6=12,SUM(+Ene!AS26+Feb!AS26+Mar!AS26+Abr!AS26+May!AS26+Jun!AS26+Jul!AS26+Ago!AS26+Sep!AS26+Oct!AS26+Nov!AS26+Dic!AS26)))))))))))))</f>
        <v>3</v>
      </c>
      <c r="AT26" s="386">
        <f>IF(Config!$C$6=1,SUM(+Ene!AT26),IF(Config!$C$6=2,SUM(+Ene!AT26+Feb!AT26),IF(Config!$C$6=3,SUM(+Ene!AT26+Feb!AT26+Mar!AT26),IF(Config!$C$6=4,SUM(+Ene!AT26+Feb!AT26+Mar!AT26+Abr!AT26),IF(Config!$C$6=5,SUM(Ene!AT26+Feb!AT26+Mar!AT26+Abr!AT26+May!AT26),IF(Config!$C$6=6,SUM(+Ene!AT26+Feb!AT26+Mar!AT26+Abr!AT26+May!AT26+Jun!AT26),IF(Config!$C$6=7,SUM(Ene!AT26+Feb!AT26+Mar!AT26+Abr!AT26+May!AT26+Jun!AT26+Jul!AT26),IF(Config!$C$6=8,SUM(+Ene!AT26+Feb!AT26+Mar!AT26+Abr!AT26+May!AT26+Jun!AT26+Jul!AT26+Ago!AT26),IF(Config!$C$6=9,SUM(+Ene!AT26+Feb!AT26+Mar!AT26+Abr!AT26+May!AT26+Jun!AT26+Jul!AT26+Ago!AT26+Sep!AT26),IF(Config!$C$6=10,SUM(+Ene!AT26+Feb!AT26+Mar!AT26+Abr!AT26+May!AT26+Jun!AT26+Jul!AT26+Ago!AT26+Sep!AT26+Oct!AT26),IF(Config!$C$6=11,SUM(+Ene!AT26+Feb!AT26+Mar!AT26+Abr!AT26+May!AT26+Jun!AT26+Jul!AT26+Ago!AT26+Sep!AT26+Oct!AT26+Nov!AT26),IF(Config!$C$6=12,SUM(+Ene!AT26+Feb!AT26+Mar!AT26+Abr!AT26+May!AT26+Jun!AT26+Jul!AT26+Ago!AT26+Sep!AT26+Oct!AT26+Nov!AT26+Dic!AT26)))))))))))))</f>
        <v>1</v>
      </c>
      <c r="AV26" s="357">
        <f t="shared" si="0"/>
        <v>1</v>
      </c>
      <c r="AW26" s="357">
        <f>+SUM(G26:P26)</f>
        <v>549</v>
      </c>
      <c r="AX26" s="357">
        <f>+SUM(Q26:S26)</f>
        <v>54</v>
      </c>
      <c r="AY26" s="357">
        <f>+SUM(T26:W26)</f>
        <v>53</v>
      </c>
      <c r="AZ26" s="357">
        <f>+SUM(X26:AC26)</f>
        <v>187</v>
      </c>
      <c r="BA26" s="357">
        <f t="shared" si="12"/>
        <v>95</v>
      </c>
      <c r="BB26" s="357">
        <f>+SUM(AJ26:AL26)</f>
        <v>86</v>
      </c>
      <c r="BC26" s="358">
        <f>+SUM(AM26:AP26)</f>
        <v>66</v>
      </c>
      <c r="BD26" s="357">
        <f>+SUM(AQ26:AT26)</f>
        <v>21</v>
      </c>
      <c r="BE26" s="45">
        <f t="shared" si="16"/>
        <v>1112</v>
      </c>
    </row>
    <row r="27" spans="1:57" x14ac:dyDescent="0.25">
      <c r="A27" s="339">
        <f>METAS!A27</f>
        <v>24</v>
      </c>
      <c r="B27" s="353" t="str">
        <f>METAS!B27</f>
        <v>PORCENTAJE DE NIÑOS 4 AÑOS VACUNADOS CON EL 2DO REFUERZO CON VACUNA DPT</v>
      </c>
      <c r="C27" s="382" t="str">
        <f>METAS!D27</f>
        <v>INMUNIZACIONES</v>
      </c>
      <c r="D27" s="386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p!D27),IF(Config!$C$6=10,SUM(+Ene!D27+Feb!D27+Mar!D27+Abr!D27+May!D27+Jun!D27+Jul!D27+Ago!D27+Sep!D27+Oct!D27),IF(Config!$C$6=11,SUM(+Ene!D27+Feb!D27+Mar!D27+Abr!D27+May!D27+Jun!D27+Jul!D27+Ago!D27+Sep!D27+Oct!D27+Nov!D27),IF(Config!$C$6=12,SUM(+Ene!D27+Feb!D27+Mar!D27+Abr!D27+May!D27+Jun!D27+Jul!D27+Ago!D27+Sep!D27+Oct!D27+Nov!D27+Dic!D27)))))))))))))</f>
        <v>3</v>
      </c>
      <c r="E27" s="386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p!E27),IF(Config!$C$6=10,SUM(+Ene!E27+Feb!E27+Mar!E27+Abr!E27+May!E27+Jun!E27+Jul!E27+Ago!E27+Sep!E27+Oct!E27),IF(Config!$C$6=11,SUM(+Ene!E27+Feb!E27+Mar!E27+Abr!E27+May!E27+Jun!E27+Jul!E27+Ago!E27+Sep!E27+Oct!E27+Nov!E27),IF(Config!$C$6=12,SUM(+Ene!E27+Feb!E27+Mar!E27+Abr!E27+May!E27+Jun!E27+Jul!E27+Ago!E27+Sep!E27+Oct!E27+Nov!E27+Dic!E27)))))))))))))</f>
        <v>0</v>
      </c>
      <c r="F27" s="386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p!F27),IF(Config!$C$6=10,SUM(+Ene!F27+Feb!F27+Mar!F27+Abr!F27+May!F27+Jun!F27+Jul!F27+Ago!F27+Sep!F27+Oct!F27),IF(Config!$C$6=11,SUM(+Ene!F27+Feb!F27+Mar!F27+Abr!F27+May!F27+Jun!F27+Jul!F27+Ago!F27+Sep!F27+Oct!F27+Nov!F27),IF(Config!$C$6=12,SUM(+Ene!F27+Feb!F27+Mar!F27+Abr!F27+May!F27+Jun!F27+Jul!F27+Ago!F27+Sep!F27+Oct!F27+Nov!F27+Dic!F27)))))))))))))</f>
        <v>0</v>
      </c>
      <c r="G27" s="386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p!G27),IF(Config!$C$6=10,SUM(+Ene!G27+Feb!G27+Mar!G27+Abr!G27+May!G27+Jun!G27+Jul!G27+Ago!G27+Sep!G27+Oct!G27),IF(Config!$C$6=11,SUM(+Ene!G27+Feb!G27+Mar!G27+Abr!G27+May!G27+Jun!G27+Jul!G27+Ago!G27+Sep!G27+Oct!G27+Nov!G27),IF(Config!$C$6=12,SUM(+Ene!G27+Feb!G27+Mar!G27+Abr!G27+May!G27+Jun!G27+Jul!G27+Ago!G27+Sep!G27+Oct!G27+Nov!G27+Dic!G27)))))))))))))</f>
        <v>341</v>
      </c>
      <c r="H27" s="386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p!H27),IF(Config!$C$6=10,SUM(+Ene!H27+Feb!H27+Mar!H27+Abr!H27+May!H27+Jun!H27+Jul!H27+Ago!H27+Sep!H27+Oct!H27),IF(Config!$C$6=11,SUM(+Ene!H27+Feb!H27+Mar!H27+Abr!H27+May!H27+Jun!H27+Jul!H27+Ago!H27+Sep!H27+Oct!H27+Nov!H27),IF(Config!$C$6=12,SUM(+Ene!H27+Feb!H27+Mar!H27+Abr!H27+May!H27+Jun!H27+Jul!H27+Ago!H27+Sep!H27+Oct!H27+Nov!H27+Dic!H27)))))))))))))</f>
        <v>16</v>
      </c>
      <c r="I27" s="386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p!I27),IF(Config!$C$6=10,SUM(+Ene!I27+Feb!I27+Mar!I27+Abr!I27+May!I27+Jun!I27+Jul!I27+Ago!I27+Sep!I27+Oct!I27),IF(Config!$C$6=11,SUM(+Ene!I27+Feb!I27+Mar!I27+Abr!I27+May!I27+Jun!I27+Jul!I27+Ago!I27+Sep!I27+Oct!I27+Nov!I27),IF(Config!$C$6=12,SUM(+Ene!I27+Feb!I27+Mar!I27+Abr!I27+May!I27+Jun!I27+Jul!I27+Ago!I27+Sep!I27+Oct!I27+Nov!I27+Dic!I27)))))))))))))</f>
        <v>6</v>
      </c>
      <c r="J27" s="386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p!J27),IF(Config!$C$6=10,SUM(+Ene!J27+Feb!J27+Mar!J27+Abr!J27+May!J27+Jun!J27+Jul!J27+Ago!J27+Sep!J27+Oct!J27),IF(Config!$C$6=11,SUM(+Ene!J27+Feb!J27+Mar!J27+Abr!J27+May!J27+Jun!J27+Jul!J27+Ago!J27+Sep!J27+Oct!J27+Nov!J27),IF(Config!$C$6=12,SUM(+Ene!J27+Feb!J27+Mar!J27+Abr!J27+May!J27+Jun!J27+Jul!J27+Ago!J27+Sep!J27+Oct!J27+Nov!J27+Dic!J27)))))))))))))</f>
        <v>18</v>
      </c>
      <c r="K27" s="386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p!K27),IF(Config!$C$6=10,SUM(+Ene!K27+Feb!K27+Mar!K27+Abr!K27+May!K27+Jun!K27+Jul!K27+Ago!K27+Sep!K27+Oct!K27),IF(Config!$C$6=11,SUM(+Ene!K27+Feb!K27+Mar!K27+Abr!K27+May!K27+Jun!K27+Jul!K27+Ago!K27+Sep!K27+Oct!K27+Nov!K27),IF(Config!$C$6=12,SUM(+Ene!K27+Feb!K27+Mar!K27+Abr!K27+May!K27+Jun!K27+Jul!K27+Ago!K27+Sep!K27+Oct!K27+Nov!K27+Dic!K27)))))))))))))</f>
        <v>41</v>
      </c>
      <c r="L27" s="386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p!L27),IF(Config!$C$6=10,SUM(+Ene!L27+Feb!L27+Mar!L27+Abr!L27+May!L27+Jun!L27+Jul!L27+Ago!L27+Sep!L27+Oct!L27),IF(Config!$C$6=11,SUM(+Ene!L27+Feb!L27+Mar!L27+Abr!L27+May!L27+Jun!L27+Jul!L27+Ago!L27+Sep!L27+Oct!L27+Nov!L27),IF(Config!$C$6=12,SUM(+Ene!L27+Feb!L27+Mar!L27+Abr!L27+May!L27+Jun!L27+Jul!L27+Ago!L27+Sep!L27+Oct!L27+Nov!L27+Dic!L27)))))))))))))</f>
        <v>1</v>
      </c>
      <c r="M27" s="386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p!M27),IF(Config!$C$6=10,SUM(+Ene!M27+Feb!M27+Mar!M27+Abr!M27+May!M27+Jun!M27+Jul!M27+Ago!M27+Sep!M27+Oct!M27),IF(Config!$C$6=11,SUM(+Ene!M27+Feb!M27+Mar!M27+Abr!M27+May!M27+Jun!M27+Jul!M27+Ago!M27+Sep!M27+Oct!M27+Nov!M27),IF(Config!$C$6=12,SUM(+Ene!M27+Feb!M27+Mar!M27+Abr!M27+May!M27+Jun!M27+Jul!M27+Ago!M27+Sep!M27+Oct!M27+Nov!M27+Dic!M27)))))))))))))</f>
        <v>14</v>
      </c>
      <c r="N27" s="386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p!N27),IF(Config!$C$6=10,SUM(+Ene!N27+Feb!N27+Mar!N27+Abr!N27+May!N27+Jun!N27+Jul!N27+Ago!N27+Sep!N27+Oct!N27),IF(Config!$C$6=11,SUM(+Ene!N27+Feb!N27+Mar!N27+Abr!N27+May!N27+Jun!N27+Jul!N27+Ago!N27+Sep!N27+Oct!N27+Nov!N27),IF(Config!$C$6=12,SUM(+Ene!N27+Feb!N27+Mar!N27+Abr!N27+May!N27+Jun!N27+Jul!N27+Ago!N27+Sep!N27+Oct!N27+Nov!N27+Dic!N27)))))))))))))</f>
        <v>16</v>
      </c>
      <c r="O27" s="386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p!O27),IF(Config!$C$6=10,SUM(+Ene!O27+Feb!O27+Mar!O27+Abr!O27+May!O27+Jun!O27+Jul!O27+Ago!O27+Sep!O27+Oct!O27),IF(Config!$C$6=11,SUM(+Ene!O27+Feb!O27+Mar!O27+Abr!O27+May!O27+Jun!O27+Jul!O27+Ago!O27+Sep!O27+Oct!O27+Nov!O27),IF(Config!$C$6=12,SUM(+Ene!O27+Feb!O27+Mar!O27+Abr!O27+May!O27+Jun!O27+Jul!O27+Ago!O27+Sep!O27+Oct!O27+Nov!O27+Dic!O27)))))))))))))</f>
        <v>11</v>
      </c>
      <c r="P27" s="386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p!P27),IF(Config!$C$6=10,SUM(+Ene!P27+Feb!P27+Mar!P27+Abr!P27+May!P27+Jun!P27+Jul!P27+Ago!P27+Sep!P27+Oct!P27),IF(Config!$C$6=11,SUM(+Ene!P27+Feb!P27+Mar!P27+Abr!P27+May!P27+Jun!P27+Jul!P27+Ago!P27+Sep!P27+Oct!P27+Nov!P27),IF(Config!$C$6=12,SUM(+Ene!P27+Feb!P27+Mar!P27+Abr!P27+May!P27+Jun!P27+Jul!P27+Ago!P27+Sep!P27+Oct!P27+Nov!P27+Dic!P27)))))))))))))</f>
        <v>116</v>
      </c>
      <c r="Q27" s="386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p!Q27),IF(Config!$C$6=10,SUM(+Ene!Q27+Feb!Q27+Mar!Q27+Abr!Q27+May!Q27+Jun!Q27+Jul!Q27+Ago!Q27+Sep!Q27+Oct!Q27),IF(Config!$C$6=11,SUM(+Ene!Q27+Feb!Q27+Mar!Q27+Abr!Q27+May!Q27+Jun!Q27+Jul!Q27+Ago!Q27+Sep!Q27+Oct!Q27+Nov!Q27),IF(Config!$C$6=12,SUM(+Ene!Q27+Feb!Q27+Mar!Q27+Abr!Q27+May!Q27+Jun!Q27+Jul!Q27+Ago!Q27+Sep!Q27+Oct!Q27+Nov!Q27+Dic!Q27)))))))))))))</f>
        <v>32</v>
      </c>
      <c r="R27" s="386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p!R27),IF(Config!$C$6=10,SUM(+Ene!R27+Feb!R27+Mar!R27+Abr!R27+May!R27+Jun!R27+Jul!R27+Ago!R27+Sep!R27+Oct!R27),IF(Config!$C$6=11,SUM(+Ene!R27+Feb!R27+Mar!R27+Abr!R27+May!R27+Jun!R27+Jul!R27+Ago!R27+Sep!R27+Oct!R27+Nov!R27),IF(Config!$C$6=12,SUM(+Ene!R27+Feb!R27+Mar!R27+Abr!R27+May!R27+Jun!R27+Jul!R27+Ago!R27+Sep!R27+Oct!R27+Nov!R27+Dic!R27)))))))))))))</f>
        <v>13</v>
      </c>
      <c r="S27" s="386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p!S27),IF(Config!$C$6=10,SUM(+Ene!S27+Feb!S27+Mar!S27+Abr!S27+May!S27+Jun!S27+Jul!S27+Ago!S27+Sep!S27+Oct!S27),IF(Config!$C$6=11,SUM(+Ene!S27+Feb!S27+Mar!S27+Abr!S27+May!S27+Jun!S27+Jul!S27+Ago!S27+Sep!S27+Oct!S27+Nov!S27),IF(Config!$C$6=12,SUM(+Ene!S27+Feb!S27+Mar!S27+Abr!S27+May!S27+Jun!S27+Jul!S27+Ago!S27+Sep!S27+Oct!S27+Nov!S27+Dic!S27)))))))))))))</f>
        <v>25</v>
      </c>
      <c r="T27" s="386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p!T27),IF(Config!$C$6=10,SUM(+Ene!T27+Feb!T27+Mar!T27+Abr!T27+May!T27+Jun!T27+Jul!T27+Ago!T27+Sep!T27+Oct!T27),IF(Config!$C$6=11,SUM(+Ene!T27+Feb!T27+Mar!T27+Abr!T27+May!T27+Jun!T27+Jul!T27+Ago!T27+Sep!T27+Oct!T27+Nov!T27),IF(Config!$C$6=12,SUM(+Ene!T27+Feb!T27+Mar!T27+Abr!T27+May!T27+Jun!T27+Jul!T27+Ago!T27+Sep!T27+Oct!T27+Nov!T27+Dic!T27)))))))))))))</f>
        <v>35</v>
      </c>
      <c r="U27" s="386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p!U27),IF(Config!$C$6=10,SUM(+Ene!U27+Feb!U27+Mar!U27+Abr!U27+May!U27+Jun!U27+Jul!U27+Ago!U27+Sep!U27+Oct!U27),IF(Config!$C$6=11,SUM(+Ene!U27+Feb!U27+Mar!U27+Abr!U27+May!U27+Jun!U27+Jul!U27+Ago!U27+Sep!U27+Oct!U27+Nov!U27),IF(Config!$C$6=12,SUM(+Ene!U27+Feb!U27+Mar!U27+Abr!U27+May!U27+Jun!U27+Jul!U27+Ago!U27+Sep!U27+Oct!U27+Nov!U27+Dic!U27)))))))))))))</f>
        <v>6</v>
      </c>
      <c r="V27" s="386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p!V27),IF(Config!$C$6=10,SUM(+Ene!V27+Feb!V27+Mar!V27+Abr!V27+May!V27+Jun!V27+Jul!V27+Ago!V27+Sep!V27+Oct!V27),IF(Config!$C$6=11,SUM(+Ene!V27+Feb!V27+Mar!V27+Abr!V27+May!V27+Jun!V27+Jul!V27+Ago!V27+Sep!V27+Oct!V27+Nov!V27),IF(Config!$C$6=12,SUM(+Ene!V27+Feb!V27+Mar!V27+Abr!V27+May!V27+Jun!V27+Jul!V27+Ago!V27+Sep!V27+Oct!V27+Nov!V27+Dic!V27)))))))))))))</f>
        <v>11</v>
      </c>
      <c r="W27" s="386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p!W27),IF(Config!$C$6=10,SUM(+Ene!W27+Feb!W27+Mar!W27+Abr!W27+May!W27+Jun!W27+Jul!W27+Ago!W27+Sep!W27+Oct!W27),IF(Config!$C$6=11,SUM(+Ene!W27+Feb!W27+Mar!W27+Abr!W27+May!W27+Jun!W27+Jul!W27+Ago!W27+Sep!W27+Oct!W27+Nov!W27),IF(Config!$C$6=12,SUM(+Ene!W27+Feb!W27+Mar!W27+Abr!W27+May!W27+Jun!W27+Jul!W27+Ago!W27+Sep!W27+Oct!W27+Nov!W27+Dic!W27)))))))))))))</f>
        <v>9</v>
      </c>
      <c r="X27" s="386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p!X27),IF(Config!$C$6=10,SUM(+Ene!X27+Feb!X27+Mar!X27+Abr!X27+May!X27+Jun!X27+Jul!X27+Ago!X27+Sep!X27+Oct!X27),IF(Config!$C$6=11,SUM(+Ene!X27+Feb!X27+Mar!X27+Abr!X27+May!X27+Jun!X27+Jul!X27+Ago!X27+Sep!X27+Oct!X27+Nov!X27),IF(Config!$C$6=12,SUM(+Ene!X27+Feb!X27+Mar!X27+Abr!X27+May!X27+Jun!X27+Jul!X27+Ago!X27+Sep!X27+Oct!X27+Nov!X27+Dic!X27)))))))))))))</f>
        <v>33</v>
      </c>
      <c r="Y27" s="386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p!Y27),IF(Config!$C$6=10,SUM(+Ene!Y27+Feb!Y27+Mar!Y27+Abr!Y27+May!Y27+Jun!Y27+Jul!Y27+Ago!Y27+Sep!Y27+Oct!Y27),IF(Config!$C$6=11,SUM(+Ene!Y27+Feb!Y27+Mar!Y27+Abr!Y27+May!Y27+Jun!Y27+Jul!Y27+Ago!Y27+Sep!Y27+Oct!Y27+Nov!Y27),IF(Config!$C$6=12,SUM(+Ene!Y27+Feb!Y27+Mar!Y27+Abr!Y27+May!Y27+Jun!Y27+Jul!Y27+Ago!Y27+Sep!Y27+Oct!Y27+Nov!Y27+Dic!Y27)))))))))))))</f>
        <v>146</v>
      </c>
      <c r="Z27" s="386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p!Z27),IF(Config!$C$6=10,SUM(+Ene!Z27+Feb!Z27+Mar!Z27+Abr!Z27+May!Z27+Jun!Z27+Jul!Z27+Ago!Z27+Sep!Z27+Oct!Z27),IF(Config!$C$6=11,SUM(+Ene!Z27+Feb!Z27+Mar!Z27+Abr!Z27+May!Z27+Jun!Z27+Jul!Z27+Ago!Z27+Sep!Z27+Oct!Z27+Nov!Z27),IF(Config!$C$6=12,SUM(+Ene!Z27+Feb!Z27+Mar!Z27+Abr!Z27+May!Z27+Jun!Z27+Jul!Z27+Ago!Z27+Sep!Z27+Oct!Z27+Nov!Z27+Dic!Z27)))))))))))))</f>
        <v>7</v>
      </c>
      <c r="AA27" s="386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p!AA27),IF(Config!$C$6=10,SUM(+Ene!AA27+Feb!AA27+Mar!AA27+Abr!AA27+May!AA27+Jun!AA27+Jul!AA27+Ago!AA27+Sep!AA27+Oct!AA27),IF(Config!$C$6=11,SUM(+Ene!AA27+Feb!AA27+Mar!AA27+Abr!AA27+May!AA27+Jun!AA27+Jul!AA27+Ago!AA27+Sep!AA27+Oct!AA27+Nov!AA27),IF(Config!$C$6=12,SUM(+Ene!AA27+Feb!AA27+Mar!AA27+Abr!AA27+May!AA27+Jun!AA27+Jul!AA27+Ago!AA27+Sep!AA27+Oct!AA27+Nov!AA27+Dic!AA27)))))))))))))</f>
        <v>21</v>
      </c>
      <c r="AB27" s="386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p!AB27),IF(Config!$C$6=10,SUM(+Ene!AB27+Feb!AB27+Mar!AB27+Abr!AB27+May!AB27+Jun!AB27+Jul!AB27+Ago!AB27+Sep!AB27+Oct!AB27),IF(Config!$C$6=11,SUM(+Ene!AB27+Feb!AB27+Mar!AB27+Abr!AB27+May!AB27+Jun!AB27+Jul!AB27+Ago!AB27+Sep!AB27+Oct!AB27+Nov!AB27),IF(Config!$C$6=12,SUM(+Ene!AB27+Feb!AB27+Mar!AB27+Abr!AB27+May!AB27+Jun!AB27+Jul!AB27+Ago!AB27+Sep!AB27+Oct!AB27+Nov!AB27+Dic!AB27)))))))))))))</f>
        <v>12</v>
      </c>
      <c r="AC27" s="386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p!AC27),IF(Config!$C$6=10,SUM(+Ene!AC27+Feb!AC27+Mar!AC27+Abr!AC27+May!AC27+Jun!AC27+Jul!AC27+Ago!AC27+Sep!AC27+Oct!AC27),IF(Config!$C$6=11,SUM(+Ene!AC27+Feb!AC27+Mar!AC27+Abr!AC27+May!AC27+Jun!AC27+Jul!AC27+Ago!AC27+Sep!AC27+Oct!AC27+Nov!AC27),IF(Config!$C$6=12,SUM(+Ene!AC27+Feb!AC27+Mar!AC27+Abr!AC27+May!AC27+Jun!AC27+Jul!AC27+Ago!AC27+Sep!AC27+Oct!AC27+Nov!AC27+Dic!AC27)))))))))))))</f>
        <v>39</v>
      </c>
      <c r="AD27" s="386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p!AD27),IF(Config!$C$6=10,SUM(+Ene!AD27+Feb!AD27+Mar!AD27+Abr!AD27+May!AD27+Jun!AD27+Jul!AD27+Ago!AD27+Sep!AD27+Oct!AD27),IF(Config!$C$6=11,SUM(+Ene!AD27+Feb!AD27+Mar!AD27+Abr!AD27+May!AD27+Jun!AD27+Jul!AD27+Ago!AD27+Sep!AD27+Oct!AD27+Nov!AD27),IF(Config!$C$6=12,SUM(+Ene!AD27+Feb!AD27+Mar!AD27+Abr!AD27+May!AD27+Jun!AD27+Jul!AD27+Ago!AD27+Sep!AD27+Oct!AD27+Nov!AD27+Dic!AD27)))))))))))))</f>
        <v>53</v>
      </c>
      <c r="AE27" s="386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p!AE27),IF(Config!$C$6=10,SUM(+Ene!AE27+Feb!AE27+Mar!AE27+Abr!AE27+May!AE27+Jun!AE27+Jul!AE27+Ago!AE27+Sep!AE27+Oct!AE27),IF(Config!$C$6=11,SUM(+Ene!AE27+Feb!AE27+Mar!AE27+Abr!AE27+May!AE27+Jun!AE27+Jul!AE27+Ago!AE27+Sep!AE27+Oct!AE27+Nov!AE27),IF(Config!$C$6=12,SUM(+Ene!AE27+Feb!AE27+Mar!AE27+Abr!AE27+May!AE27+Jun!AE27+Jul!AE27+Ago!AE27+Sep!AE27+Oct!AE27+Nov!AE27+Dic!AE27)))))))))))))</f>
        <v>5</v>
      </c>
      <c r="AF27" s="386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p!AF27),IF(Config!$C$6=10,SUM(+Ene!AF27+Feb!AF27+Mar!AF27+Abr!AF27+May!AF27+Jun!AF27+Jul!AF27+Ago!AF27+Sep!AF27+Oct!AF27),IF(Config!$C$6=11,SUM(+Ene!AF27+Feb!AF27+Mar!AF27+Abr!AF27+May!AF27+Jun!AF27+Jul!AF27+Ago!AF27+Sep!AF27+Oct!AF27+Nov!AF27),IF(Config!$C$6=12,SUM(+Ene!AF27+Feb!AF27+Mar!AF27+Abr!AF27+May!AF27+Jun!AF27+Jul!AF27+Ago!AF27+Sep!AF27+Oct!AF27+Nov!AF27+Dic!AF27)))))))))))))</f>
        <v>16</v>
      </c>
      <c r="AG27" s="386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p!AG27),IF(Config!$C$6=10,SUM(+Ene!AG27+Feb!AG27+Mar!AG27+Abr!AG27+May!AG27+Jun!AG27+Jul!AG27+Ago!AG27+Sep!AG27+Oct!AG27),IF(Config!$C$6=11,SUM(+Ene!AG27+Feb!AG27+Mar!AG27+Abr!AG27+May!AG27+Jun!AG27+Jul!AG27+Ago!AG27+Sep!AG27+Oct!AG27+Nov!AG27),IF(Config!$C$6=12,SUM(+Ene!AG27+Feb!AG27+Mar!AG27+Abr!AG27+May!AG27+Jun!AG27+Jul!AG27+Ago!AG27+Sep!AG27+Oct!AG27+Nov!AG27+Dic!AG27)))))))))))))</f>
        <v>15</v>
      </c>
      <c r="AH27" s="386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p!AH27),IF(Config!$C$6=10,SUM(+Ene!AH27+Feb!AH27+Mar!AH27+Abr!AH27+May!AH27+Jun!AH27+Jul!AH27+Ago!AH27+Sep!AH27+Oct!AH27),IF(Config!$C$6=11,SUM(+Ene!AH27+Feb!AH27+Mar!AH27+Abr!AH27+May!AH27+Jun!AH27+Jul!AH27+Ago!AH27+Sep!AH27+Oct!AH27+Nov!AH27),IF(Config!$C$6=12,SUM(+Ene!AH27+Feb!AH27+Mar!AH27+Abr!AH27+May!AH27+Jun!AH27+Jul!AH27+Ago!AH27+Sep!AH27+Oct!AH27+Nov!AH27+Dic!AH27)))))))))))))</f>
        <v>22</v>
      </c>
      <c r="AI27" s="386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p!AI27),IF(Config!$C$6=10,SUM(+Ene!AI27+Feb!AI27+Mar!AI27+Abr!AI27+May!AI27+Jun!AI27+Jul!AI27+Ago!AI27+Sep!AI27+Oct!AI27),IF(Config!$C$6=11,SUM(+Ene!AI27+Feb!AI27+Mar!AI27+Abr!AI27+May!AI27+Jun!AI27+Jul!AI27+Ago!AI27+Sep!AI27+Oct!AI27+Nov!AI27),IF(Config!$C$6=12,SUM(+Ene!AI27+Feb!AI27+Mar!AI27+Abr!AI27+May!AI27+Jun!AI27+Jul!AI27+Ago!AI27+Sep!AI27+Oct!AI27+Nov!AI27+Dic!AI27)))))))))))))</f>
        <v>0</v>
      </c>
      <c r="AJ27" s="386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p!AJ27),IF(Config!$C$6=10,SUM(+Ene!AJ27+Feb!AJ27+Mar!AJ27+Abr!AJ27+May!AJ27+Jun!AJ27+Jul!AJ27+Ago!AJ27+Sep!AJ27+Oct!AJ27),IF(Config!$C$6=11,SUM(+Ene!AJ27+Feb!AJ27+Mar!AJ27+Abr!AJ27+May!AJ27+Jun!AJ27+Jul!AJ27+Ago!AJ27+Sep!AJ27+Oct!AJ27+Nov!AJ27),IF(Config!$C$6=12,SUM(+Ene!AJ27+Feb!AJ27+Mar!AJ27+Abr!AJ27+May!AJ27+Jun!AJ27+Jul!AJ27+Ago!AJ27+Sep!AJ27+Oct!AJ27+Nov!AJ27+Dic!AJ27)))))))))))))</f>
        <v>54</v>
      </c>
      <c r="AK27" s="386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p!AK27),IF(Config!$C$6=10,SUM(+Ene!AK27+Feb!AK27+Mar!AK27+Abr!AK27+May!AK27+Jun!AK27+Jul!AK27+Ago!AK27+Sep!AK27+Oct!AK27),IF(Config!$C$6=11,SUM(+Ene!AK27+Feb!AK27+Mar!AK27+Abr!AK27+May!AK27+Jun!AK27+Jul!AK27+Ago!AK27+Sep!AK27+Oct!AK27+Nov!AK27),IF(Config!$C$6=12,SUM(+Ene!AK27+Feb!AK27+Mar!AK27+Abr!AK27+May!AK27+Jun!AK27+Jul!AK27+Ago!AK27+Sep!AK27+Oct!AK27+Nov!AK27+Dic!AK27)))))))))))))</f>
        <v>23</v>
      </c>
      <c r="AL27" s="386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p!AL27),IF(Config!$C$6=10,SUM(+Ene!AL27+Feb!AL27+Mar!AL27+Abr!AL27+May!AL27+Jun!AL27+Jul!AL27+Ago!AL27+Sep!AL27+Oct!AL27),IF(Config!$C$6=11,SUM(+Ene!AL27+Feb!AL27+Mar!AL27+Abr!AL27+May!AL27+Jun!AL27+Jul!AL27+Ago!AL27+Sep!AL27+Oct!AL27+Nov!AL27),IF(Config!$C$6=12,SUM(+Ene!AL27+Feb!AL27+Mar!AL27+Abr!AL27+May!AL27+Jun!AL27+Jul!AL27+Ago!AL27+Sep!AL27+Oct!AL27+Nov!AL27+Dic!AL27)))))))))))))</f>
        <v>19</v>
      </c>
      <c r="AM27" s="386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p!AM27),IF(Config!$C$6=10,SUM(+Ene!AM27+Feb!AM27+Mar!AM27+Abr!AM27+May!AM27+Jun!AM27+Jul!AM27+Ago!AM27+Sep!AM27+Oct!AM27),IF(Config!$C$6=11,SUM(+Ene!AM27+Feb!AM27+Mar!AM27+Abr!AM27+May!AM27+Jun!AM27+Jul!AM27+Ago!AM27+Sep!AM27+Oct!AM27+Nov!AM27),IF(Config!$C$6=12,SUM(+Ene!AM27+Feb!AM27+Mar!AM27+Abr!AM27+May!AM27+Jun!AM27+Jul!AM27+Ago!AM27+Sep!AM27+Oct!AM27+Nov!AM27+Dic!AM27)))))))))))))</f>
        <v>78</v>
      </c>
      <c r="AN27" s="386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p!AN27),IF(Config!$C$6=10,SUM(+Ene!AN27+Feb!AN27+Mar!AN27+Abr!AN27+May!AN27+Jun!AN27+Jul!AN27+Ago!AN27+Sep!AN27+Oct!AN27),IF(Config!$C$6=11,SUM(+Ene!AN27+Feb!AN27+Mar!AN27+Abr!AN27+May!AN27+Jun!AN27+Jul!AN27+Ago!AN27+Sep!AN27+Oct!AN27+Nov!AN27),IF(Config!$C$6=12,SUM(+Ene!AN27+Feb!AN27+Mar!AN27+Abr!AN27+May!AN27+Jun!AN27+Jul!AN27+Ago!AN27+Sep!AN27+Oct!AN27+Nov!AN27+Dic!AN27)))))))))))))</f>
        <v>4</v>
      </c>
      <c r="AO27" s="386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p!AO27),IF(Config!$C$6=10,SUM(+Ene!AO27+Feb!AO27+Mar!AO27+Abr!AO27+May!AO27+Jun!AO27+Jul!AO27+Ago!AO27+Sep!AO27+Oct!AO27),IF(Config!$C$6=11,SUM(+Ene!AO27+Feb!AO27+Mar!AO27+Abr!AO27+May!AO27+Jun!AO27+Jul!AO27+Ago!AO27+Sep!AO27+Oct!AO27+Nov!AO27),IF(Config!$C$6=12,SUM(+Ene!AO27+Feb!AO27+Mar!AO27+Abr!AO27+May!AO27+Jun!AO27+Jul!AO27+Ago!AO27+Sep!AO27+Oct!AO27+Nov!AO27+Dic!AO27)))))))))))))</f>
        <v>10</v>
      </c>
      <c r="AP27" s="386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p!AP27),IF(Config!$C$6=10,SUM(+Ene!AP27+Feb!AP27+Mar!AP27+Abr!AP27+May!AP27+Jun!AP27+Jul!AP27+Ago!AP27+Sep!AP27+Oct!AP27),IF(Config!$C$6=11,SUM(+Ene!AP27+Feb!AP27+Mar!AP27+Abr!AP27+May!AP27+Jun!AP27+Jul!AP27+Ago!AP27+Sep!AP27+Oct!AP27+Nov!AP27),IF(Config!$C$6=12,SUM(+Ene!AP27+Feb!AP27+Mar!AP27+Abr!AP27+May!AP27+Jun!AP27+Jul!AP27+Ago!AP27+Sep!AP27+Oct!AP27+Nov!AP27+Dic!AP27)))))))))))))</f>
        <v>7</v>
      </c>
      <c r="AQ27" s="386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p!AQ27),IF(Config!$C$6=10,SUM(+Ene!AQ27+Feb!AQ27+Mar!AQ27+Abr!AQ27+May!AQ27+Jun!AQ27+Jul!AQ27+Ago!AQ27+Sep!AQ27+Oct!AQ27),IF(Config!$C$6=11,SUM(+Ene!AQ27+Feb!AQ27+Mar!AQ27+Abr!AQ27+May!AQ27+Jun!AQ27+Jul!AQ27+Ago!AQ27+Sep!AQ27+Oct!AQ27+Nov!AQ27),IF(Config!$C$6=12,SUM(+Ene!AQ27+Feb!AQ27+Mar!AQ27+Abr!AQ27+May!AQ27+Jun!AQ27+Jul!AQ27+Ago!AQ27+Sep!AQ27+Oct!AQ27+Nov!AQ27+Dic!AQ27)))))))))))))</f>
        <v>24</v>
      </c>
      <c r="AR27" s="386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p!AR27),IF(Config!$C$6=10,SUM(+Ene!AR27+Feb!AR27+Mar!AR27+Abr!AR27+May!AR27+Jun!AR27+Jul!AR27+Ago!AR27+Sep!AR27+Oct!AR27),IF(Config!$C$6=11,SUM(+Ene!AR27+Feb!AR27+Mar!AR27+Abr!AR27+May!AR27+Jun!AR27+Jul!AR27+Ago!AR27+Sep!AR27+Oct!AR27+Nov!AR27),IF(Config!$C$6=12,SUM(+Ene!AR27+Feb!AR27+Mar!AR27+Abr!AR27+May!AR27+Jun!AR27+Jul!AR27+Ago!AR27+Sep!AR27+Oct!AR27+Nov!AR27+Dic!AR27)))))))))))))</f>
        <v>0</v>
      </c>
      <c r="AS27" s="386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p!AS27),IF(Config!$C$6=10,SUM(+Ene!AS27+Feb!AS27+Mar!AS27+Abr!AS27+May!AS27+Jun!AS27+Jul!AS27+Ago!AS27+Sep!AS27+Oct!AS27),IF(Config!$C$6=11,SUM(+Ene!AS27+Feb!AS27+Mar!AS27+Abr!AS27+May!AS27+Jun!AS27+Jul!AS27+Ago!AS27+Sep!AS27+Oct!AS27+Nov!AS27),IF(Config!$C$6=12,SUM(+Ene!AS27+Feb!AS27+Mar!AS27+Abr!AS27+May!AS27+Jun!AS27+Jul!AS27+Ago!AS27+Sep!AS27+Oct!AS27+Nov!AS27+Dic!AS27)))))))))))))</f>
        <v>6</v>
      </c>
      <c r="AT27" s="386">
        <f>IF(Config!$C$6=1,SUM(+Ene!AT27),IF(Config!$C$6=2,SUM(+Ene!AT27+Feb!AT27),IF(Config!$C$6=3,SUM(+Ene!AT27+Feb!AT27+Mar!AT27),IF(Config!$C$6=4,SUM(+Ene!AT27+Feb!AT27+Mar!AT27+Abr!AT27),IF(Config!$C$6=5,SUM(Ene!AT27+Feb!AT27+Mar!AT27+Abr!AT27+May!AT27),IF(Config!$C$6=6,SUM(+Ene!AT27+Feb!AT27+Mar!AT27+Abr!AT27+May!AT27+Jun!AT27),IF(Config!$C$6=7,SUM(Ene!AT27+Feb!AT27+Mar!AT27+Abr!AT27+May!AT27+Jun!AT27+Jul!AT27),IF(Config!$C$6=8,SUM(+Ene!AT27+Feb!AT27+Mar!AT27+Abr!AT27+May!AT27+Jun!AT27+Jul!AT27+Ago!AT27),IF(Config!$C$6=9,SUM(+Ene!AT27+Feb!AT27+Mar!AT27+Abr!AT27+May!AT27+Jun!AT27+Jul!AT27+Ago!AT27+Sep!AT27),IF(Config!$C$6=10,SUM(+Ene!AT27+Feb!AT27+Mar!AT27+Abr!AT27+May!AT27+Jun!AT27+Jul!AT27+Ago!AT27+Sep!AT27+Oct!AT27),IF(Config!$C$6=11,SUM(+Ene!AT27+Feb!AT27+Mar!AT27+Abr!AT27+May!AT27+Jun!AT27+Jul!AT27+Ago!AT27+Sep!AT27+Oct!AT27+Nov!AT27),IF(Config!$C$6=12,SUM(+Ene!AT27+Feb!AT27+Mar!AT27+Abr!AT27+May!AT27+Jun!AT27+Jul!AT27+Ago!AT27+Sep!AT27+Oct!AT27+Nov!AT27+Dic!AT27)))))))))))))</f>
        <v>2</v>
      </c>
      <c r="AV27" s="357">
        <f t="shared" ref="AV27:AV31" si="17">SUM(D27)</f>
        <v>3</v>
      </c>
      <c r="AW27" s="357">
        <f t="shared" ref="AW27:AW31" si="18">+SUM(G27:P27)</f>
        <v>580</v>
      </c>
      <c r="AX27" s="357">
        <f t="shared" ref="AX27:AX31" si="19">+SUM(Q27:S27)</f>
        <v>70</v>
      </c>
      <c r="AY27" s="357">
        <f t="shared" ref="AY27:AY31" si="20">+SUM(T27:W27)</f>
        <v>61</v>
      </c>
      <c r="AZ27" s="357">
        <f t="shared" ref="AZ27:AZ31" si="21">+SUM(X27:AC27)</f>
        <v>258</v>
      </c>
      <c r="BA27" s="357">
        <f t="shared" si="12"/>
        <v>111</v>
      </c>
      <c r="BB27" s="357">
        <f t="shared" ref="BB27:BB31" si="22">+SUM(AJ27:AL27)</f>
        <v>96</v>
      </c>
      <c r="BC27" s="358">
        <f t="shared" ref="BC27:BC31" si="23">+SUM(AM27:AP27)</f>
        <v>99</v>
      </c>
      <c r="BD27" s="357">
        <f t="shared" ref="BD27:BD31" si="24">+SUM(AQ27:AT27)</f>
        <v>32</v>
      </c>
      <c r="BE27" s="45">
        <f t="shared" si="16"/>
        <v>1310</v>
      </c>
    </row>
    <row r="28" spans="1:57" x14ac:dyDescent="0.25">
      <c r="A28" s="339">
        <f>METAS!A28</f>
        <v>25</v>
      </c>
      <c r="B28" s="353" t="str">
        <f>METAS!B28</f>
        <v>PORCENTAJE DE NIÑOS  VACUNADOS CON DOSIS UNICA DE VACUNA CONTRA VPH EN EL 5TO GRADO DE PRIMARIA</v>
      </c>
      <c r="C28" s="382" t="str">
        <f>METAS!D28</f>
        <v>INMUNIZACIONES</v>
      </c>
      <c r="D28" s="386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p!D28),IF(Config!$C$6=10,SUM(+Ene!D28+Feb!D28+Mar!D28+Abr!D28+May!D28+Jun!D28+Jul!D28+Ago!D28+Sep!D28+Oct!D28),IF(Config!$C$6=11,SUM(+Ene!D28+Feb!D28+Mar!D28+Abr!D28+May!D28+Jun!D28+Jul!D28+Ago!D28+Sep!D28+Oct!D28+Nov!D28),IF(Config!$C$6=12,SUM(+Ene!D28+Feb!D28+Mar!D28+Abr!D28+May!D28+Jun!D28+Jul!D28+Ago!D28+Sep!D28+Oct!D28+Nov!D28+Dic!D28)))))))))))))</f>
        <v>3</v>
      </c>
      <c r="E28" s="386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p!E28),IF(Config!$C$6=10,SUM(+Ene!E28+Feb!E28+Mar!E28+Abr!E28+May!E28+Jun!E28+Jul!E28+Ago!E28+Sep!E28+Oct!E28),IF(Config!$C$6=11,SUM(+Ene!E28+Feb!E28+Mar!E28+Abr!E28+May!E28+Jun!E28+Jul!E28+Ago!E28+Sep!E28+Oct!E28+Nov!E28),IF(Config!$C$6=12,SUM(+Ene!E28+Feb!E28+Mar!E28+Abr!E28+May!E28+Jun!E28+Jul!E28+Ago!E28+Sep!E28+Oct!E28+Nov!E28+Dic!E28)))))))))))))</f>
        <v>0</v>
      </c>
      <c r="F28" s="386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p!F28),IF(Config!$C$6=10,SUM(+Ene!F28+Feb!F28+Mar!F28+Abr!F28+May!F28+Jun!F28+Jul!F28+Ago!F28+Sep!F28+Oct!F28),IF(Config!$C$6=11,SUM(+Ene!F28+Feb!F28+Mar!F28+Abr!F28+May!F28+Jun!F28+Jul!F28+Ago!F28+Sep!F28+Oct!F28+Nov!F28),IF(Config!$C$6=12,SUM(+Ene!F28+Feb!F28+Mar!F28+Abr!F28+May!F28+Jun!F28+Jul!F28+Ago!F28+Sep!F28+Oct!F28+Nov!F28+Dic!F28)))))))))))))</f>
        <v>0</v>
      </c>
      <c r="G28" s="386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p!G28),IF(Config!$C$6=10,SUM(+Ene!G28+Feb!G28+Mar!G28+Abr!G28+May!G28+Jun!G28+Jul!G28+Ago!G28+Sep!G28+Oct!G28),IF(Config!$C$6=11,SUM(+Ene!G28+Feb!G28+Mar!G28+Abr!G28+May!G28+Jun!G28+Jul!G28+Ago!G28+Sep!G28+Oct!G28+Nov!G28),IF(Config!$C$6=12,SUM(+Ene!G28+Feb!G28+Mar!G28+Abr!G28+May!G28+Jun!G28+Jul!G28+Ago!G28+Sep!G28+Oct!G28+Nov!G28+Dic!G28)))))))))))))</f>
        <v>1448</v>
      </c>
      <c r="H28" s="386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p!H28),IF(Config!$C$6=10,SUM(+Ene!H28+Feb!H28+Mar!H28+Abr!H28+May!H28+Jun!H28+Jul!H28+Ago!H28+Sep!H28+Oct!H28),IF(Config!$C$6=11,SUM(+Ene!H28+Feb!H28+Mar!H28+Abr!H28+May!H28+Jun!H28+Jul!H28+Ago!H28+Sep!H28+Oct!H28+Nov!H28),IF(Config!$C$6=12,SUM(+Ene!H28+Feb!H28+Mar!H28+Abr!H28+May!H28+Jun!H28+Jul!H28+Ago!H28+Sep!H28+Oct!H28+Nov!H28+Dic!H28)))))))))))))</f>
        <v>19</v>
      </c>
      <c r="I28" s="386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p!I28),IF(Config!$C$6=10,SUM(+Ene!I28+Feb!I28+Mar!I28+Abr!I28+May!I28+Jun!I28+Jul!I28+Ago!I28+Sep!I28+Oct!I28),IF(Config!$C$6=11,SUM(+Ene!I28+Feb!I28+Mar!I28+Abr!I28+May!I28+Jun!I28+Jul!I28+Ago!I28+Sep!I28+Oct!I28+Nov!I28),IF(Config!$C$6=12,SUM(+Ene!I28+Feb!I28+Mar!I28+Abr!I28+May!I28+Jun!I28+Jul!I28+Ago!I28+Sep!I28+Oct!I28+Nov!I28+Dic!I28)))))))))))))</f>
        <v>38</v>
      </c>
      <c r="J28" s="386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p!J28),IF(Config!$C$6=10,SUM(+Ene!J28+Feb!J28+Mar!J28+Abr!J28+May!J28+Jun!J28+Jul!J28+Ago!J28+Sep!J28+Oct!J28),IF(Config!$C$6=11,SUM(+Ene!J28+Feb!J28+Mar!J28+Abr!J28+May!J28+Jun!J28+Jul!J28+Ago!J28+Sep!J28+Oct!J28+Nov!J28),IF(Config!$C$6=12,SUM(+Ene!J28+Feb!J28+Mar!J28+Abr!J28+May!J28+Jun!J28+Jul!J28+Ago!J28+Sep!J28+Oct!J28+Nov!J28+Dic!J28)))))))))))))</f>
        <v>75</v>
      </c>
      <c r="K28" s="386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p!K28),IF(Config!$C$6=10,SUM(+Ene!K28+Feb!K28+Mar!K28+Abr!K28+May!K28+Jun!K28+Jul!K28+Ago!K28+Sep!K28+Oct!K28),IF(Config!$C$6=11,SUM(+Ene!K28+Feb!K28+Mar!K28+Abr!K28+May!K28+Jun!K28+Jul!K28+Ago!K28+Sep!K28+Oct!K28+Nov!K28),IF(Config!$C$6=12,SUM(+Ene!K28+Feb!K28+Mar!K28+Abr!K28+May!K28+Jun!K28+Jul!K28+Ago!K28+Sep!K28+Oct!K28+Nov!K28+Dic!K28)))))))))))))</f>
        <v>105</v>
      </c>
      <c r="L28" s="386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p!L28),IF(Config!$C$6=10,SUM(+Ene!L28+Feb!L28+Mar!L28+Abr!L28+May!L28+Jun!L28+Jul!L28+Ago!L28+Sep!L28+Oct!L28),IF(Config!$C$6=11,SUM(+Ene!L28+Feb!L28+Mar!L28+Abr!L28+May!L28+Jun!L28+Jul!L28+Ago!L28+Sep!L28+Oct!L28+Nov!L28),IF(Config!$C$6=12,SUM(+Ene!L28+Feb!L28+Mar!L28+Abr!L28+May!L28+Jun!L28+Jul!L28+Ago!L28+Sep!L28+Oct!L28+Nov!L28+Dic!L28)))))))))))))</f>
        <v>5</v>
      </c>
      <c r="M28" s="386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p!M28),IF(Config!$C$6=10,SUM(+Ene!M28+Feb!M28+Mar!M28+Abr!M28+May!M28+Jun!M28+Jul!M28+Ago!M28+Sep!M28+Oct!M28),IF(Config!$C$6=11,SUM(+Ene!M28+Feb!M28+Mar!M28+Abr!M28+May!M28+Jun!M28+Jul!M28+Ago!M28+Sep!M28+Oct!M28+Nov!M28),IF(Config!$C$6=12,SUM(+Ene!M28+Feb!M28+Mar!M28+Abr!M28+May!M28+Jun!M28+Jul!M28+Ago!M28+Sep!M28+Oct!M28+Nov!M28+Dic!M28)))))))))))))</f>
        <v>63</v>
      </c>
      <c r="N28" s="386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p!N28),IF(Config!$C$6=10,SUM(+Ene!N28+Feb!N28+Mar!N28+Abr!N28+May!N28+Jun!N28+Jul!N28+Ago!N28+Sep!N28+Oct!N28),IF(Config!$C$6=11,SUM(+Ene!N28+Feb!N28+Mar!N28+Abr!N28+May!N28+Jun!N28+Jul!N28+Ago!N28+Sep!N28+Oct!N28+Nov!N28),IF(Config!$C$6=12,SUM(+Ene!N28+Feb!N28+Mar!N28+Abr!N28+May!N28+Jun!N28+Jul!N28+Ago!N28+Sep!N28+Oct!N28+Nov!N28+Dic!N28)))))))))))))</f>
        <v>21</v>
      </c>
      <c r="O28" s="386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p!O28),IF(Config!$C$6=10,SUM(+Ene!O28+Feb!O28+Mar!O28+Abr!O28+May!O28+Jun!O28+Jul!O28+Ago!O28+Sep!O28+Oct!O28),IF(Config!$C$6=11,SUM(+Ene!O28+Feb!O28+Mar!O28+Abr!O28+May!O28+Jun!O28+Jul!O28+Ago!O28+Sep!O28+Oct!O28+Nov!O28),IF(Config!$C$6=12,SUM(+Ene!O28+Feb!O28+Mar!O28+Abr!O28+May!O28+Jun!O28+Jul!O28+Ago!O28+Sep!O28+Oct!O28+Nov!O28+Dic!O28)))))))))))))</f>
        <v>43</v>
      </c>
      <c r="P28" s="386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p!P28),IF(Config!$C$6=10,SUM(+Ene!P28+Feb!P28+Mar!P28+Abr!P28+May!P28+Jun!P28+Jul!P28+Ago!P28+Sep!P28+Oct!P28),IF(Config!$C$6=11,SUM(+Ene!P28+Feb!P28+Mar!P28+Abr!P28+May!P28+Jun!P28+Jul!P28+Ago!P28+Sep!P28+Oct!P28+Nov!P28),IF(Config!$C$6=12,SUM(+Ene!P28+Feb!P28+Mar!P28+Abr!P28+May!P28+Jun!P28+Jul!P28+Ago!P28+Sep!P28+Oct!P28+Nov!P28+Dic!P28)))))))))))))</f>
        <v>143</v>
      </c>
      <c r="Q28" s="386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p!Q28),IF(Config!$C$6=10,SUM(+Ene!Q28+Feb!Q28+Mar!Q28+Abr!Q28+May!Q28+Jun!Q28+Jul!Q28+Ago!Q28+Sep!Q28+Oct!Q28),IF(Config!$C$6=11,SUM(+Ene!Q28+Feb!Q28+Mar!Q28+Abr!Q28+May!Q28+Jun!Q28+Jul!Q28+Ago!Q28+Sep!Q28+Oct!Q28+Nov!Q28),IF(Config!$C$6=12,SUM(+Ene!Q28+Feb!Q28+Mar!Q28+Abr!Q28+May!Q28+Jun!Q28+Jul!Q28+Ago!Q28+Sep!Q28+Oct!Q28+Nov!Q28+Dic!Q28)))))))))))))</f>
        <v>58</v>
      </c>
      <c r="R28" s="386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p!R28),IF(Config!$C$6=10,SUM(+Ene!R28+Feb!R28+Mar!R28+Abr!R28+May!R28+Jun!R28+Jul!R28+Ago!R28+Sep!R28+Oct!R28),IF(Config!$C$6=11,SUM(+Ene!R28+Feb!R28+Mar!R28+Abr!R28+May!R28+Jun!R28+Jul!R28+Ago!R28+Sep!R28+Oct!R28+Nov!R28),IF(Config!$C$6=12,SUM(+Ene!R28+Feb!R28+Mar!R28+Abr!R28+May!R28+Jun!R28+Jul!R28+Ago!R28+Sep!R28+Oct!R28+Nov!R28+Dic!R28)))))))))))))</f>
        <v>41</v>
      </c>
      <c r="S28" s="386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p!S28),IF(Config!$C$6=10,SUM(+Ene!S28+Feb!S28+Mar!S28+Abr!S28+May!S28+Jun!S28+Jul!S28+Ago!S28+Sep!S28+Oct!S28),IF(Config!$C$6=11,SUM(+Ene!S28+Feb!S28+Mar!S28+Abr!S28+May!S28+Jun!S28+Jul!S28+Ago!S28+Sep!S28+Oct!S28+Nov!S28),IF(Config!$C$6=12,SUM(+Ene!S28+Feb!S28+Mar!S28+Abr!S28+May!S28+Jun!S28+Jul!S28+Ago!S28+Sep!S28+Oct!S28+Nov!S28+Dic!S28)))))))))))))</f>
        <v>48</v>
      </c>
      <c r="T28" s="386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p!T28),IF(Config!$C$6=10,SUM(+Ene!T28+Feb!T28+Mar!T28+Abr!T28+May!T28+Jun!T28+Jul!T28+Ago!T28+Sep!T28+Oct!T28),IF(Config!$C$6=11,SUM(+Ene!T28+Feb!T28+Mar!T28+Abr!T28+May!T28+Jun!T28+Jul!T28+Ago!T28+Sep!T28+Oct!T28+Nov!T28),IF(Config!$C$6=12,SUM(+Ene!T28+Feb!T28+Mar!T28+Abr!T28+May!T28+Jun!T28+Jul!T28+Ago!T28+Sep!T28+Oct!T28+Nov!T28+Dic!T28)))))))))))))</f>
        <v>71</v>
      </c>
      <c r="U28" s="386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p!U28),IF(Config!$C$6=10,SUM(+Ene!U28+Feb!U28+Mar!U28+Abr!U28+May!U28+Jun!U28+Jul!U28+Ago!U28+Sep!U28+Oct!U28),IF(Config!$C$6=11,SUM(+Ene!U28+Feb!U28+Mar!U28+Abr!U28+May!U28+Jun!U28+Jul!U28+Ago!U28+Sep!U28+Oct!U28+Nov!U28),IF(Config!$C$6=12,SUM(+Ene!U28+Feb!U28+Mar!U28+Abr!U28+May!U28+Jun!U28+Jul!U28+Ago!U28+Sep!U28+Oct!U28+Nov!U28+Dic!U28)))))))))))))</f>
        <v>36</v>
      </c>
      <c r="V28" s="386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p!V28),IF(Config!$C$6=10,SUM(+Ene!V28+Feb!V28+Mar!V28+Abr!V28+May!V28+Jun!V28+Jul!V28+Ago!V28+Sep!V28+Oct!V28),IF(Config!$C$6=11,SUM(+Ene!V28+Feb!V28+Mar!V28+Abr!V28+May!V28+Jun!V28+Jul!V28+Ago!V28+Sep!V28+Oct!V28+Nov!V28),IF(Config!$C$6=12,SUM(+Ene!V28+Feb!V28+Mar!V28+Abr!V28+May!V28+Jun!V28+Jul!V28+Ago!V28+Sep!V28+Oct!V28+Nov!V28+Dic!V28)))))))))))))</f>
        <v>16</v>
      </c>
      <c r="W28" s="386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p!W28),IF(Config!$C$6=10,SUM(+Ene!W28+Feb!W28+Mar!W28+Abr!W28+May!W28+Jun!W28+Jul!W28+Ago!W28+Sep!W28+Oct!W28),IF(Config!$C$6=11,SUM(+Ene!W28+Feb!W28+Mar!W28+Abr!W28+May!W28+Jun!W28+Jul!W28+Ago!W28+Sep!W28+Oct!W28+Nov!W28),IF(Config!$C$6=12,SUM(+Ene!W28+Feb!W28+Mar!W28+Abr!W28+May!W28+Jun!W28+Jul!W28+Ago!W28+Sep!W28+Oct!W28+Nov!W28+Dic!W28)))))))))))))</f>
        <v>36</v>
      </c>
      <c r="X28" s="386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p!X28),IF(Config!$C$6=10,SUM(+Ene!X28+Feb!X28+Mar!X28+Abr!X28+May!X28+Jun!X28+Jul!X28+Ago!X28+Sep!X28+Oct!X28),IF(Config!$C$6=11,SUM(+Ene!X28+Feb!X28+Mar!X28+Abr!X28+May!X28+Jun!X28+Jul!X28+Ago!X28+Sep!X28+Oct!X28+Nov!X28),IF(Config!$C$6=12,SUM(+Ene!X28+Feb!X28+Mar!X28+Abr!X28+May!X28+Jun!X28+Jul!X28+Ago!X28+Sep!X28+Oct!X28+Nov!X28+Dic!X28)))))))))))))</f>
        <v>42</v>
      </c>
      <c r="Y28" s="386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p!Y28),IF(Config!$C$6=10,SUM(+Ene!Y28+Feb!Y28+Mar!Y28+Abr!Y28+May!Y28+Jun!Y28+Jul!Y28+Ago!Y28+Sep!Y28+Oct!Y28),IF(Config!$C$6=11,SUM(+Ene!Y28+Feb!Y28+Mar!Y28+Abr!Y28+May!Y28+Jun!Y28+Jul!Y28+Ago!Y28+Sep!Y28+Oct!Y28+Nov!Y28),IF(Config!$C$6=12,SUM(+Ene!Y28+Feb!Y28+Mar!Y28+Abr!Y28+May!Y28+Jun!Y28+Jul!Y28+Ago!Y28+Sep!Y28+Oct!Y28+Nov!Y28+Dic!Y28)))))))))))))</f>
        <v>552</v>
      </c>
      <c r="Z28" s="386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p!Z28),IF(Config!$C$6=10,SUM(+Ene!Z28+Feb!Z28+Mar!Z28+Abr!Z28+May!Z28+Jun!Z28+Jul!Z28+Ago!Z28+Sep!Z28+Oct!Z28),IF(Config!$C$6=11,SUM(+Ene!Z28+Feb!Z28+Mar!Z28+Abr!Z28+May!Z28+Jun!Z28+Jul!Z28+Ago!Z28+Sep!Z28+Oct!Z28+Nov!Z28),IF(Config!$C$6=12,SUM(+Ene!Z28+Feb!Z28+Mar!Z28+Abr!Z28+May!Z28+Jun!Z28+Jul!Z28+Ago!Z28+Sep!Z28+Oct!Z28+Nov!Z28+Dic!Z28)))))))))))))</f>
        <v>34</v>
      </c>
      <c r="AA28" s="386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p!AA28),IF(Config!$C$6=10,SUM(+Ene!AA28+Feb!AA28+Mar!AA28+Abr!AA28+May!AA28+Jun!AA28+Jul!AA28+Ago!AA28+Sep!AA28+Oct!AA28),IF(Config!$C$6=11,SUM(+Ene!AA28+Feb!AA28+Mar!AA28+Abr!AA28+May!AA28+Jun!AA28+Jul!AA28+Ago!AA28+Sep!AA28+Oct!AA28+Nov!AA28),IF(Config!$C$6=12,SUM(+Ene!AA28+Feb!AA28+Mar!AA28+Abr!AA28+May!AA28+Jun!AA28+Jul!AA28+Ago!AA28+Sep!AA28+Oct!AA28+Nov!AA28+Dic!AA28)))))))))))))</f>
        <v>113</v>
      </c>
      <c r="AB28" s="386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p!AB28),IF(Config!$C$6=10,SUM(+Ene!AB28+Feb!AB28+Mar!AB28+Abr!AB28+May!AB28+Jun!AB28+Jul!AB28+Ago!AB28+Sep!AB28+Oct!AB28),IF(Config!$C$6=11,SUM(+Ene!AB28+Feb!AB28+Mar!AB28+Abr!AB28+May!AB28+Jun!AB28+Jul!AB28+Ago!AB28+Sep!AB28+Oct!AB28+Nov!AB28),IF(Config!$C$6=12,SUM(+Ene!AB28+Feb!AB28+Mar!AB28+Abr!AB28+May!AB28+Jun!AB28+Jul!AB28+Ago!AB28+Sep!AB28+Oct!AB28+Nov!AB28+Dic!AB28)))))))))))))</f>
        <v>53</v>
      </c>
      <c r="AC28" s="386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p!AC28),IF(Config!$C$6=10,SUM(+Ene!AC28+Feb!AC28+Mar!AC28+Abr!AC28+May!AC28+Jun!AC28+Jul!AC28+Ago!AC28+Sep!AC28+Oct!AC28),IF(Config!$C$6=11,SUM(+Ene!AC28+Feb!AC28+Mar!AC28+Abr!AC28+May!AC28+Jun!AC28+Jul!AC28+Ago!AC28+Sep!AC28+Oct!AC28+Nov!AC28),IF(Config!$C$6=12,SUM(+Ene!AC28+Feb!AC28+Mar!AC28+Abr!AC28+May!AC28+Jun!AC28+Jul!AC28+Ago!AC28+Sep!AC28+Oct!AC28+Nov!AC28+Dic!AC28)))))))))))))</f>
        <v>63</v>
      </c>
      <c r="AD28" s="386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p!AD28),IF(Config!$C$6=10,SUM(+Ene!AD28+Feb!AD28+Mar!AD28+Abr!AD28+May!AD28+Jun!AD28+Jul!AD28+Ago!AD28+Sep!AD28+Oct!AD28),IF(Config!$C$6=11,SUM(+Ene!AD28+Feb!AD28+Mar!AD28+Abr!AD28+May!AD28+Jun!AD28+Jul!AD28+Ago!AD28+Sep!AD28+Oct!AD28+Nov!AD28),IF(Config!$C$6=12,SUM(+Ene!AD28+Feb!AD28+Mar!AD28+Abr!AD28+May!AD28+Jun!AD28+Jul!AD28+Ago!AD28+Sep!AD28+Oct!AD28+Nov!AD28+Dic!AD28)))))))))))))</f>
        <v>232</v>
      </c>
      <c r="AE28" s="386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p!AE28),IF(Config!$C$6=10,SUM(+Ene!AE28+Feb!AE28+Mar!AE28+Abr!AE28+May!AE28+Jun!AE28+Jul!AE28+Ago!AE28+Sep!AE28+Oct!AE28),IF(Config!$C$6=11,SUM(+Ene!AE28+Feb!AE28+Mar!AE28+Abr!AE28+May!AE28+Jun!AE28+Jul!AE28+Ago!AE28+Sep!AE28+Oct!AE28+Nov!AE28),IF(Config!$C$6=12,SUM(+Ene!AE28+Feb!AE28+Mar!AE28+Abr!AE28+May!AE28+Jun!AE28+Jul!AE28+Ago!AE28+Sep!AE28+Oct!AE28+Nov!AE28+Dic!AE28)))))))))))))</f>
        <v>38</v>
      </c>
      <c r="AF28" s="386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p!AF28),IF(Config!$C$6=10,SUM(+Ene!AF28+Feb!AF28+Mar!AF28+Abr!AF28+May!AF28+Jun!AF28+Jul!AF28+Ago!AF28+Sep!AF28+Oct!AF28),IF(Config!$C$6=11,SUM(+Ene!AF28+Feb!AF28+Mar!AF28+Abr!AF28+May!AF28+Jun!AF28+Jul!AF28+Ago!AF28+Sep!AF28+Oct!AF28+Nov!AF28),IF(Config!$C$6=12,SUM(+Ene!AF28+Feb!AF28+Mar!AF28+Abr!AF28+May!AF28+Jun!AF28+Jul!AF28+Ago!AF28+Sep!AF28+Oct!AF28+Nov!AF28+Dic!AF28)))))))))))))</f>
        <v>40</v>
      </c>
      <c r="AG28" s="386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p!AG28),IF(Config!$C$6=10,SUM(+Ene!AG28+Feb!AG28+Mar!AG28+Abr!AG28+May!AG28+Jun!AG28+Jul!AG28+Ago!AG28+Sep!AG28+Oct!AG28),IF(Config!$C$6=11,SUM(+Ene!AG28+Feb!AG28+Mar!AG28+Abr!AG28+May!AG28+Jun!AG28+Jul!AG28+Ago!AG28+Sep!AG28+Oct!AG28+Nov!AG28),IF(Config!$C$6=12,SUM(+Ene!AG28+Feb!AG28+Mar!AG28+Abr!AG28+May!AG28+Jun!AG28+Jul!AG28+Ago!AG28+Sep!AG28+Oct!AG28+Nov!AG28+Dic!AG28)))))))))))))</f>
        <v>70</v>
      </c>
      <c r="AH28" s="386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p!AH28),IF(Config!$C$6=10,SUM(+Ene!AH28+Feb!AH28+Mar!AH28+Abr!AH28+May!AH28+Jun!AH28+Jul!AH28+Ago!AH28+Sep!AH28+Oct!AH28),IF(Config!$C$6=11,SUM(+Ene!AH28+Feb!AH28+Mar!AH28+Abr!AH28+May!AH28+Jun!AH28+Jul!AH28+Ago!AH28+Sep!AH28+Oct!AH28+Nov!AH28),IF(Config!$C$6=12,SUM(+Ene!AH28+Feb!AH28+Mar!AH28+Abr!AH28+May!AH28+Jun!AH28+Jul!AH28+Ago!AH28+Sep!AH28+Oct!AH28+Nov!AH28+Dic!AH28)))))))))))))</f>
        <v>78</v>
      </c>
      <c r="AI28" s="386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p!AI28),IF(Config!$C$6=10,SUM(+Ene!AI28+Feb!AI28+Mar!AI28+Abr!AI28+May!AI28+Jun!AI28+Jul!AI28+Ago!AI28+Sep!AI28+Oct!AI28),IF(Config!$C$6=11,SUM(+Ene!AI28+Feb!AI28+Mar!AI28+Abr!AI28+May!AI28+Jun!AI28+Jul!AI28+Ago!AI28+Sep!AI28+Oct!AI28+Nov!AI28),IF(Config!$C$6=12,SUM(+Ene!AI28+Feb!AI28+Mar!AI28+Abr!AI28+May!AI28+Jun!AI28+Jul!AI28+Ago!AI28+Sep!AI28+Oct!AI28+Nov!AI28+Dic!AI28)))))))))))))</f>
        <v>0</v>
      </c>
      <c r="AJ28" s="386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p!AJ28),IF(Config!$C$6=10,SUM(+Ene!AJ28+Feb!AJ28+Mar!AJ28+Abr!AJ28+May!AJ28+Jun!AJ28+Jul!AJ28+Ago!AJ28+Sep!AJ28+Oct!AJ28),IF(Config!$C$6=11,SUM(+Ene!AJ28+Feb!AJ28+Mar!AJ28+Abr!AJ28+May!AJ28+Jun!AJ28+Jul!AJ28+Ago!AJ28+Sep!AJ28+Oct!AJ28+Nov!AJ28),IF(Config!$C$6=12,SUM(+Ene!AJ28+Feb!AJ28+Mar!AJ28+Abr!AJ28+May!AJ28+Jun!AJ28+Jul!AJ28+Ago!AJ28+Sep!AJ28+Oct!AJ28+Nov!AJ28+Dic!AJ28)))))))))))))</f>
        <v>231</v>
      </c>
      <c r="AK28" s="386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p!AK28),IF(Config!$C$6=10,SUM(+Ene!AK28+Feb!AK28+Mar!AK28+Abr!AK28+May!AK28+Jun!AK28+Jul!AK28+Ago!AK28+Sep!AK28+Oct!AK28),IF(Config!$C$6=11,SUM(+Ene!AK28+Feb!AK28+Mar!AK28+Abr!AK28+May!AK28+Jun!AK28+Jul!AK28+Ago!AK28+Sep!AK28+Oct!AK28+Nov!AK28),IF(Config!$C$6=12,SUM(+Ene!AK28+Feb!AK28+Mar!AK28+Abr!AK28+May!AK28+Jun!AK28+Jul!AK28+Ago!AK28+Sep!AK28+Oct!AK28+Nov!AK28+Dic!AK28)))))))))))))</f>
        <v>52</v>
      </c>
      <c r="AL28" s="386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p!AL28),IF(Config!$C$6=10,SUM(+Ene!AL28+Feb!AL28+Mar!AL28+Abr!AL28+May!AL28+Jun!AL28+Jul!AL28+Ago!AL28+Sep!AL28+Oct!AL28),IF(Config!$C$6=11,SUM(+Ene!AL28+Feb!AL28+Mar!AL28+Abr!AL28+May!AL28+Jun!AL28+Jul!AL28+Ago!AL28+Sep!AL28+Oct!AL28+Nov!AL28),IF(Config!$C$6=12,SUM(+Ene!AL28+Feb!AL28+Mar!AL28+Abr!AL28+May!AL28+Jun!AL28+Jul!AL28+Ago!AL28+Sep!AL28+Oct!AL28+Nov!AL28+Dic!AL28)))))))))))))</f>
        <v>95</v>
      </c>
      <c r="AM28" s="386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p!AM28),IF(Config!$C$6=10,SUM(+Ene!AM28+Feb!AM28+Mar!AM28+Abr!AM28+May!AM28+Jun!AM28+Jul!AM28+Ago!AM28+Sep!AM28+Oct!AM28),IF(Config!$C$6=11,SUM(+Ene!AM28+Feb!AM28+Mar!AM28+Abr!AM28+May!AM28+Jun!AM28+Jul!AM28+Ago!AM28+Sep!AM28+Oct!AM28+Nov!AM28),IF(Config!$C$6=12,SUM(+Ene!AM28+Feb!AM28+Mar!AM28+Abr!AM28+May!AM28+Jun!AM28+Jul!AM28+Ago!AM28+Sep!AM28+Oct!AM28+Nov!AM28+Dic!AM28)))))))))))))</f>
        <v>159</v>
      </c>
      <c r="AN28" s="386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p!AN28),IF(Config!$C$6=10,SUM(+Ene!AN28+Feb!AN28+Mar!AN28+Abr!AN28+May!AN28+Jun!AN28+Jul!AN28+Ago!AN28+Sep!AN28+Oct!AN28),IF(Config!$C$6=11,SUM(+Ene!AN28+Feb!AN28+Mar!AN28+Abr!AN28+May!AN28+Jun!AN28+Jul!AN28+Ago!AN28+Sep!AN28+Oct!AN28+Nov!AN28),IF(Config!$C$6=12,SUM(+Ene!AN28+Feb!AN28+Mar!AN28+Abr!AN28+May!AN28+Jun!AN28+Jul!AN28+Ago!AN28+Sep!AN28+Oct!AN28+Nov!AN28+Dic!AN28)))))))))))))</f>
        <v>28</v>
      </c>
      <c r="AO28" s="386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p!AO28),IF(Config!$C$6=10,SUM(+Ene!AO28+Feb!AO28+Mar!AO28+Abr!AO28+May!AO28+Jun!AO28+Jul!AO28+Ago!AO28+Sep!AO28+Oct!AO28),IF(Config!$C$6=11,SUM(+Ene!AO28+Feb!AO28+Mar!AO28+Abr!AO28+May!AO28+Jun!AO28+Jul!AO28+Ago!AO28+Sep!AO28+Oct!AO28+Nov!AO28),IF(Config!$C$6=12,SUM(+Ene!AO28+Feb!AO28+Mar!AO28+Abr!AO28+May!AO28+Jun!AO28+Jul!AO28+Ago!AO28+Sep!AO28+Oct!AO28+Nov!AO28+Dic!AO28)))))))))))))</f>
        <v>24</v>
      </c>
      <c r="AP28" s="386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p!AP28),IF(Config!$C$6=10,SUM(+Ene!AP28+Feb!AP28+Mar!AP28+Abr!AP28+May!AP28+Jun!AP28+Jul!AP28+Ago!AP28+Sep!AP28+Oct!AP28),IF(Config!$C$6=11,SUM(+Ene!AP28+Feb!AP28+Mar!AP28+Abr!AP28+May!AP28+Jun!AP28+Jul!AP28+Ago!AP28+Sep!AP28+Oct!AP28+Nov!AP28),IF(Config!$C$6=12,SUM(+Ene!AP28+Feb!AP28+Mar!AP28+Abr!AP28+May!AP28+Jun!AP28+Jul!AP28+Ago!AP28+Sep!AP28+Oct!AP28+Nov!AP28+Dic!AP28)))))))))))))</f>
        <v>9</v>
      </c>
      <c r="AQ28" s="386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p!AQ28),IF(Config!$C$6=10,SUM(+Ene!AQ28+Feb!AQ28+Mar!AQ28+Abr!AQ28+May!AQ28+Jun!AQ28+Jul!AQ28+Ago!AQ28+Sep!AQ28+Oct!AQ28),IF(Config!$C$6=11,SUM(+Ene!AQ28+Feb!AQ28+Mar!AQ28+Abr!AQ28+May!AQ28+Jun!AQ28+Jul!AQ28+Ago!AQ28+Sep!AQ28+Oct!AQ28+Nov!AQ28),IF(Config!$C$6=12,SUM(+Ene!AQ28+Feb!AQ28+Mar!AQ28+Abr!AQ28+May!AQ28+Jun!AQ28+Jul!AQ28+Ago!AQ28+Sep!AQ28+Oct!AQ28+Nov!AQ28+Dic!AQ28)))))))))))))</f>
        <v>140</v>
      </c>
      <c r="AR28" s="386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p!AR28),IF(Config!$C$6=10,SUM(+Ene!AR28+Feb!AR28+Mar!AR28+Abr!AR28+May!AR28+Jun!AR28+Jul!AR28+Ago!AR28+Sep!AR28+Oct!AR28),IF(Config!$C$6=11,SUM(+Ene!AR28+Feb!AR28+Mar!AR28+Abr!AR28+May!AR28+Jun!AR28+Jul!AR28+Ago!AR28+Sep!AR28+Oct!AR28+Nov!AR28),IF(Config!$C$6=12,SUM(+Ene!AR28+Feb!AR28+Mar!AR28+Abr!AR28+May!AR28+Jun!AR28+Jul!AR28+Ago!AR28+Sep!AR28+Oct!AR28+Nov!AR28+Dic!AR28)))))))))))))</f>
        <v>17</v>
      </c>
      <c r="AS28" s="386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p!AS28),IF(Config!$C$6=10,SUM(+Ene!AS28+Feb!AS28+Mar!AS28+Abr!AS28+May!AS28+Jun!AS28+Jul!AS28+Ago!AS28+Sep!AS28+Oct!AS28),IF(Config!$C$6=11,SUM(+Ene!AS28+Feb!AS28+Mar!AS28+Abr!AS28+May!AS28+Jun!AS28+Jul!AS28+Ago!AS28+Sep!AS28+Oct!AS28+Nov!AS28),IF(Config!$C$6=12,SUM(+Ene!AS28+Feb!AS28+Mar!AS28+Abr!AS28+May!AS28+Jun!AS28+Jul!AS28+Ago!AS28+Sep!AS28+Oct!AS28+Nov!AS28+Dic!AS28)))))))))))))</f>
        <v>27</v>
      </c>
      <c r="AT28" s="386">
        <f>IF(Config!$C$6=1,SUM(+Ene!AT28),IF(Config!$C$6=2,SUM(+Ene!AT28+Feb!AT28),IF(Config!$C$6=3,SUM(+Ene!AT28+Feb!AT28+Mar!AT28),IF(Config!$C$6=4,SUM(+Ene!AT28+Feb!AT28+Mar!AT28+Abr!AT28),IF(Config!$C$6=5,SUM(Ene!AT28+Feb!AT28+Mar!AT28+Abr!AT28+May!AT28),IF(Config!$C$6=6,SUM(+Ene!AT28+Feb!AT28+Mar!AT28+Abr!AT28+May!AT28+Jun!AT28),IF(Config!$C$6=7,SUM(Ene!AT28+Feb!AT28+Mar!AT28+Abr!AT28+May!AT28+Jun!AT28+Jul!AT28),IF(Config!$C$6=8,SUM(+Ene!AT28+Feb!AT28+Mar!AT28+Abr!AT28+May!AT28+Jun!AT28+Jul!AT28+Ago!AT28),IF(Config!$C$6=9,SUM(+Ene!AT28+Feb!AT28+Mar!AT28+Abr!AT28+May!AT28+Jun!AT28+Jul!AT28+Ago!AT28+Sep!AT28),IF(Config!$C$6=10,SUM(+Ene!AT28+Feb!AT28+Mar!AT28+Abr!AT28+May!AT28+Jun!AT28+Jul!AT28+Ago!AT28+Sep!AT28+Oct!AT28),IF(Config!$C$6=11,SUM(+Ene!AT28+Feb!AT28+Mar!AT28+Abr!AT28+May!AT28+Jun!AT28+Jul!AT28+Ago!AT28+Sep!AT28+Oct!AT28+Nov!AT28),IF(Config!$C$6=12,SUM(+Ene!AT28+Feb!AT28+Mar!AT28+Abr!AT28+May!AT28+Jun!AT28+Jul!AT28+Ago!AT28+Sep!AT28+Oct!AT28+Nov!AT28+Dic!AT28)))))))))))))</f>
        <v>24</v>
      </c>
      <c r="AV28" s="357">
        <f t="shared" si="17"/>
        <v>3</v>
      </c>
      <c r="AW28" s="357">
        <f t="shared" si="18"/>
        <v>1960</v>
      </c>
      <c r="AX28" s="357">
        <f t="shared" si="19"/>
        <v>147</v>
      </c>
      <c r="AY28" s="357">
        <f t="shared" si="20"/>
        <v>159</v>
      </c>
      <c r="AZ28" s="357">
        <f t="shared" si="21"/>
        <v>857</v>
      </c>
      <c r="BA28" s="357">
        <f t="shared" si="12"/>
        <v>458</v>
      </c>
      <c r="BB28" s="357">
        <f t="shared" si="22"/>
        <v>378</v>
      </c>
      <c r="BC28" s="358">
        <f t="shared" si="23"/>
        <v>220</v>
      </c>
      <c r="BD28" s="357">
        <f t="shared" si="24"/>
        <v>208</v>
      </c>
      <c r="BE28" s="45">
        <f t="shared" si="16"/>
        <v>4390</v>
      </c>
    </row>
    <row r="29" spans="1:57" x14ac:dyDescent="0.25">
      <c r="A29" s="339">
        <f>METAS!A29</f>
        <v>26</v>
      </c>
      <c r="B29" s="353" t="str">
        <f>METAS!B29</f>
        <v>PORCENTAJE  DE GESTANTES VACUNADAS CON 1 DOSIS DE VACUNA dTpa</v>
      </c>
      <c r="C29" s="382" t="str">
        <f>METAS!D29</f>
        <v>INMUNIZACIONES</v>
      </c>
      <c r="D29" s="386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p!D29),IF(Config!$C$6=10,SUM(+Ene!D29+Feb!D29+Mar!D29+Abr!D29+May!D29+Jun!D29+Jul!D29+Ago!D29+Sep!D29+Oct!D29),IF(Config!$C$6=11,SUM(+Ene!D29+Feb!D29+Mar!D29+Abr!D29+May!D29+Jun!D29+Jul!D29+Ago!D29+Sep!D29+Oct!D29+Nov!D29),IF(Config!$C$6=12,SUM(+Ene!D29+Feb!D29+Mar!D29+Abr!D29+May!D29+Jun!D29+Jul!D29+Ago!D29+Sep!D29+Oct!D29+Nov!D29+Dic!D29)))))))))))))</f>
        <v>3</v>
      </c>
      <c r="E29" s="386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p!E29),IF(Config!$C$6=10,SUM(+Ene!E29+Feb!E29+Mar!E29+Abr!E29+May!E29+Jun!E29+Jul!E29+Ago!E29+Sep!E29+Oct!E29),IF(Config!$C$6=11,SUM(+Ene!E29+Feb!E29+Mar!E29+Abr!E29+May!E29+Jun!E29+Jul!E29+Ago!E29+Sep!E29+Oct!E29+Nov!E29),IF(Config!$C$6=12,SUM(+Ene!E29+Feb!E29+Mar!E29+Abr!E29+May!E29+Jun!E29+Jul!E29+Ago!E29+Sep!E29+Oct!E29+Nov!E29+Dic!E29)))))))))))))</f>
        <v>0</v>
      </c>
      <c r="F29" s="386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p!F29),IF(Config!$C$6=10,SUM(+Ene!F29+Feb!F29+Mar!F29+Abr!F29+May!F29+Jun!F29+Jul!F29+Ago!F29+Sep!F29+Oct!F29),IF(Config!$C$6=11,SUM(+Ene!F29+Feb!F29+Mar!F29+Abr!F29+May!F29+Jun!F29+Jul!F29+Ago!F29+Sep!F29+Oct!F29+Nov!F29),IF(Config!$C$6=12,SUM(+Ene!F29+Feb!F29+Mar!F29+Abr!F29+May!F29+Jun!F29+Jul!F29+Ago!F29+Sep!F29+Oct!F29+Nov!F29+Dic!F29)))))))))))))</f>
        <v>0</v>
      </c>
      <c r="G29" s="386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p!G29),IF(Config!$C$6=10,SUM(+Ene!G29+Feb!G29+Mar!G29+Abr!G29+May!G29+Jun!G29+Jul!G29+Ago!G29+Sep!G29+Oct!G29),IF(Config!$C$6=11,SUM(+Ene!G29+Feb!G29+Mar!G29+Abr!G29+May!G29+Jun!G29+Jul!G29+Ago!G29+Sep!G29+Oct!G29+Nov!G29),IF(Config!$C$6=12,SUM(+Ene!G29+Feb!G29+Mar!G29+Abr!G29+May!G29+Jun!G29+Jul!G29+Ago!G29+Sep!G29+Oct!G29+Nov!G29+Dic!G29)))))))))))))</f>
        <v>237</v>
      </c>
      <c r="H29" s="386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p!H29),IF(Config!$C$6=10,SUM(+Ene!H29+Feb!H29+Mar!H29+Abr!H29+May!H29+Jun!H29+Jul!H29+Ago!H29+Sep!H29+Oct!H29),IF(Config!$C$6=11,SUM(+Ene!H29+Feb!H29+Mar!H29+Abr!H29+May!H29+Jun!H29+Jul!H29+Ago!H29+Sep!H29+Oct!H29+Nov!H29),IF(Config!$C$6=12,SUM(+Ene!H29+Feb!H29+Mar!H29+Abr!H29+May!H29+Jun!H29+Jul!H29+Ago!H29+Sep!H29+Oct!H29+Nov!H29+Dic!H29)))))))))))))</f>
        <v>18</v>
      </c>
      <c r="I29" s="386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p!I29),IF(Config!$C$6=10,SUM(+Ene!I29+Feb!I29+Mar!I29+Abr!I29+May!I29+Jun!I29+Jul!I29+Ago!I29+Sep!I29+Oct!I29),IF(Config!$C$6=11,SUM(+Ene!I29+Feb!I29+Mar!I29+Abr!I29+May!I29+Jun!I29+Jul!I29+Ago!I29+Sep!I29+Oct!I29+Nov!I29),IF(Config!$C$6=12,SUM(+Ene!I29+Feb!I29+Mar!I29+Abr!I29+May!I29+Jun!I29+Jul!I29+Ago!I29+Sep!I29+Oct!I29+Nov!I29+Dic!I29)))))))))))))</f>
        <v>9</v>
      </c>
      <c r="J29" s="386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p!J29),IF(Config!$C$6=10,SUM(+Ene!J29+Feb!J29+Mar!J29+Abr!J29+May!J29+Jun!J29+Jul!J29+Ago!J29+Sep!J29+Oct!J29),IF(Config!$C$6=11,SUM(+Ene!J29+Feb!J29+Mar!J29+Abr!J29+May!J29+Jun!J29+Jul!J29+Ago!J29+Sep!J29+Oct!J29+Nov!J29),IF(Config!$C$6=12,SUM(+Ene!J29+Feb!J29+Mar!J29+Abr!J29+May!J29+Jun!J29+Jul!J29+Ago!J29+Sep!J29+Oct!J29+Nov!J29+Dic!J29)))))))))))))</f>
        <v>17</v>
      </c>
      <c r="K29" s="386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p!K29),IF(Config!$C$6=10,SUM(+Ene!K29+Feb!K29+Mar!K29+Abr!K29+May!K29+Jun!K29+Jul!K29+Ago!K29+Sep!K29+Oct!K29),IF(Config!$C$6=11,SUM(+Ene!K29+Feb!K29+Mar!K29+Abr!K29+May!K29+Jun!K29+Jul!K29+Ago!K29+Sep!K29+Oct!K29+Nov!K29),IF(Config!$C$6=12,SUM(+Ene!K29+Feb!K29+Mar!K29+Abr!K29+May!K29+Jun!K29+Jul!K29+Ago!K29+Sep!K29+Oct!K29+Nov!K29+Dic!K29)))))))))))))</f>
        <v>11</v>
      </c>
      <c r="L29" s="386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p!L29),IF(Config!$C$6=10,SUM(+Ene!L29+Feb!L29+Mar!L29+Abr!L29+May!L29+Jun!L29+Jul!L29+Ago!L29+Sep!L29+Oct!L29),IF(Config!$C$6=11,SUM(+Ene!L29+Feb!L29+Mar!L29+Abr!L29+May!L29+Jun!L29+Jul!L29+Ago!L29+Sep!L29+Oct!L29+Nov!L29),IF(Config!$C$6=12,SUM(+Ene!L29+Feb!L29+Mar!L29+Abr!L29+May!L29+Jun!L29+Jul!L29+Ago!L29+Sep!L29+Oct!L29+Nov!L29+Dic!L29)))))))))))))</f>
        <v>1</v>
      </c>
      <c r="M29" s="386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p!M29),IF(Config!$C$6=10,SUM(+Ene!M29+Feb!M29+Mar!M29+Abr!M29+May!M29+Jun!M29+Jul!M29+Ago!M29+Sep!M29+Oct!M29),IF(Config!$C$6=11,SUM(+Ene!M29+Feb!M29+Mar!M29+Abr!M29+May!M29+Jun!M29+Jul!M29+Ago!M29+Sep!M29+Oct!M29+Nov!M29),IF(Config!$C$6=12,SUM(+Ene!M29+Feb!M29+Mar!M29+Abr!M29+May!M29+Jun!M29+Jul!M29+Ago!M29+Sep!M29+Oct!M29+Nov!M29+Dic!M29)))))))))))))</f>
        <v>12</v>
      </c>
      <c r="N29" s="386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p!N29),IF(Config!$C$6=10,SUM(+Ene!N29+Feb!N29+Mar!N29+Abr!N29+May!N29+Jun!N29+Jul!N29+Ago!N29+Sep!N29+Oct!N29),IF(Config!$C$6=11,SUM(+Ene!N29+Feb!N29+Mar!N29+Abr!N29+May!N29+Jun!N29+Jul!N29+Ago!N29+Sep!N29+Oct!N29+Nov!N29),IF(Config!$C$6=12,SUM(+Ene!N29+Feb!N29+Mar!N29+Abr!N29+May!N29+Jun!N29+Jul!N29+Ago!N29+Sep!N29+Oct!N29+Nov!N29+Dic!N29)))))))))))))</f>
        <v>10</v>
      </c>
      <c r="O29" s="386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p!O29),IF(Config!$C$6=10,SUM(+Ene!O29+Feb!O29+Mar!O29+Abr!O29+May!O29+Jun!O29+Jul!O29+Ago!O29+Sep!O29+Oct!O29),IF(Config!$C$6=11,SUM(+Ene!O29+Feb!O29+Mar!O29+Abr!O29+May!O29+Jun!O29+Jul!O29+Ago!O29+Sep!O29+Oct!O29+Nov!O29),IF(Config!$C$6=12,SUM(+Ene!O29+Feb!O29+Mar!O29+Abr!O29+May!O29+Jun!O29+Jul!O29+Ago!O29+Sep!O29+Oct!O29+Nov!O29+Dic!O29)))))))))))))</f>
        <v>13</v>
      </c>
      <c r="P29" s="386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p!P29),IF(Config!$C$6=10,SUM(+Ene!P29+Feb!P29+Mar!P29+Abr!P29+May!P29+Jun!P29+Jul!P29+Ago!P29+Sep!P29+Oct!P29),IF(Config!$C$6=11,SUM(+Ene!P29+Feb!P29+Mar!P29+Abr!P29+May!P29+Jun!P29+Jul!P29+Ago!P29+Sep!P29+Oct!P29+Nov!P29),IF(Config!$C$6=12,SUM(+Ene!P29+Feb!P29+Mar!P29+Abr!P29+May!P29+Jun!P29+Jul!P29+Ago!P29+Sep!P29+Oct!P29+Nov!P29+Dic!P29)))))))))))))</f>
        <v>106</v>
      </c>
      <c r="Q29" s="386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p!Q29),IF(Config!$C$6=10,SUM(+Ene!Q29+Feb!Q29+Mar!Q29+Abr!Q29+May!Q29+Jun!Q29+Jul!Q29+Ago!Q29+Sep!Q29+Oct!Q29),IF(Config!$C$6=11,SUM(+Ene!Q29+Feb!Q29+Mar!Q29+Abr!Q29+May!Q29+Jun!Q29+Jul!Q29+Ago!Q29+Sep!Q29+Oct!Q29+Nov!Q29),IF(Config!$C$6=12,SUM(+Ene!Q29+Feb!Q29+Mar!Q29+Abr!Q29+May!Q29+Jun!Q29+Jul!Q29+Ago!Q29+Sep!Q29+Oct!Q29+Nov!Q29+Dic!Q29)))))))))))))</f>
        <v>15</v>
      </c>
      <c r="R29" s="386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p!R29),IF(Config!$C$6=10,SUM(+Ene!R29+Feb!R29+Mar!R29+Abr!R29+May!R29+Jun!R29+Jul!R29+Ago!R29+Sep!R29+Oct!R29),IF(Config!$C$6=11,SUM(+Ene!R29+Feb!R29+Mar!R29+Abr!R29+May!R29+Jun!R29+Jul!R29+Ago!R29+Sep!R29+Oct!R29+Nov!R29),IF(Config!$C$6=12,SUM(+Ene!R29+Feb!R29+Mar!R29+Abr!R29+May!R29+Jun!R29+Jul!R29+Ago!R29+Sep!R29+Oct!R29+Nov!R29+Dic!R29)))))))))))))</f>
        <v>6</v>
      </c>
      <c r="S29" s="386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p!S29),IF(Config!$C$6=10,SUM(+Ene!S29+Feb!S29+Mar!S29+Abr!S29+May!S29+Jun!S29+Jul!S29+Ago!S29+Sep!S29+Oct!S29),IF(Config!$C$6=11,SUM(+Ene!S29+Feb!S29+Mar!S29+Abr!S29+May!S29+Jun!S29+Jul!S29+Ago!S29+Sep!S29+Oct!S29+Nov!S29),IF(Config!$C$6=12,SUM(+Ene!S29+Feb!S29+Mar!S29+Abr!S29+May!S29+Jun!S29+Jul!S29+Ago!S29+Sep!S29+Oct!S29+Nov!S29+Dic!S29)))))))))))))</f>
        <v>12</v>
      </c>
      <c r="T29" s="386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p!T29),IF(Config!$C$6=10,SUM(+Ene!T29+Feb!T29+Mar!T29+Abr!T29+May!T29+Jun!T29+Jul!T29+Ago!T29+Sep!T29+Oct!T29),IF(Config!$C$6=11,SUM(+Ene!T29+Feb!T29+Mar!T29+Abr!T29+May!T29+Jun!T29+Jul!T29+Ago!T29+Sep!T29+Oct!T29+Nov!T29),IF(Config!$C$6=12,SUM(+Ene!T29+Feb!T29+Mar!T29+Abr!T29+May!T29+Jun!T29+Jul!T29+Ago!T29+Sep!T29+Oct!T29+Nov!T29+Dic!T29)))))))))))))</f>
        <v>19</v>
      </c>
      <c r="U29" s="386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p!U29),IF(Config!$C$6=10,SUM(+Ene!U29+Feb!U29+Mar!U29+Abr!U29+May!U29+Jun!U29+Jul!U29+Ago!U29+Sep!U29+Oct!U29),IF(Config!$C$6=11,SUM(+Ene!U29+Feb!U29+Mar!U29+Abr!U29+May!U29+Jun!U29+Jul!U29+Ago!U29+Sep!U29+Oct!U29+Nov!U29),IF(Config!$C$6=12,SUM(+Ene!U29+Feb!U29+Mar!U29+Abr!U29+May!U29+Jun!U29+Jul!U29+Ago!U29+Sep!U29+Oct!U29+Nov!U29+Dic!U29)))))))))))))</f>
        <v>4</v>
      </c>
      <c r="V29" s="386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p!V29),IF(Config!$C$6=10,SUM(+Ene!V29+Feb!V29+Mar!V29+Abr!V29+May!V29+Jun!V29+Jul!V29+Ago!V29+Sep!V29+Oct!V29),IF(Config!$C$6=11,SUM(+Ene!V29+Feb!V29+Mar!V29+Abr!V29+May!V29+Jun!V29+Jul!V29+Ago!V29+Sep!V29+Oct!V29+Nov!V29),IF(Config!$C$6=12,SUM(+Ene!V29+Feb!V29+Mar!V29+Abr!V29+May!V29+Jun!V29+Jul!V29+Ago!V29+Sep!V29+Oct!V29+Nov!V29+Dic!V29)))))))))))))</f>
        <v>5</v>
      </c>
      <c r="W29" s="386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p!W29),IF(Config!$C$6=10,SUM(+Ene!W29+Feb!W29+Mar!W29+Abr!W29+May!W29+Jun!W29+Jul!W29+Ago!W29+Sep!W29+Oct!W29),IF(Config!$C$6=11,SUM(+Ene!W29+Feb!W29+Mar!W29+Abr!W29+May!W29+Jun!W29+Jul!W29+Ago!W29+Sep!W29+Oct!W29+Nov!W29),IF(Config!$C$6=12,SUM(+Ene!W29+Feb!W29+Mar!W29+Abr!W29+May!W29+Jun!W29+Jul!W29+Ago!W29+Sep!W29+Oct!W29+Nov!W29+Dic!W29)))))))))))))</f>
        <v>10</v>
      </c>
      <c r="X29" s="386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p!X29),IF(Config!$C$6=10,SUM(+Ene!X29+Feb!X29+Mar!X29+Abr!X29+May!X29+Jun!X29+Jul!X29+Ago!X29+Sep!X29+Oct!X29),IF(Config!$C$6=11,SUM(+Ene!X29+Feb!X29+Mar!X29+Abr!X29+May!X29+Jun!X29+Jul!X29+Ago!X29+Sep!X29+Oct!X29+Nov!X29),IF(Config!$C$6=12,SUM(+Ene!X29+Feb!X29+Mar!X29+Abr!X29+May!X29+Jun!X29+Jul!X29+Ago!X29+Sep!X29+Oct!X29+Nov!X29+Dic!X29)))))))))))))</f>
        <v>8</v>
      </c>
      <c r="Y29" s="386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p!Y29),IF(Config!$C$6=10,SUM(+Ene!Y29+Feb!Y29+Mar!Y29+Abr!Y29+May!Y29+Jun!Y29+Jul!Y29+Ago!Y29+Sep!Y29+Oct!Y29),IF(Config!$C$6=11,SUM(+Ene!Y29+Feb!Y29+Mar!Y29+Abr!Y29+May!Y29+Jun!Y29+Jul!Y29+Ago!Y29+Sep!Y29+Oct!Y29+Nov!Y29),IF(Config!$C$6=12,SUM(+Ene!Y29+Feb!Y29+Mar!Y29+Abr!Y29+May!Y29+Jun!Y29+Jul!Y29+Ago!Y29+Sep!Y29+Oct!Y29+Nov!Y29+Dic!Y29)))))))))))))</f>
        <v>79</v>
      </c>
      <c r="Z29" s="386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p!Z29),IF(Config!$C$6=10,SUM(+Ene!Z29+Feb!Z29+Mar!Z29+Abr!Z29+May!Z29+Jun!Z29+Jul!Z29+Ago!Z29+Sep!Z29+Oct!Z29),IF(Config!$C$6=11,SUM(+Ene!Z29+Feb!Z29+Mar!Z29+Abr!Z29+May!Z29+Jun!Z29+Jul!Z29+Ago!Z29+Sep!Z29+Oct!Z29+Nov!Z29),IF(Config!$C$6=12,SUM(+Ene!Z29+Feb!Z29+Mar!Z29+Abr!Z29+May!Z29+Jun!Z29+Jul!Z29+Ago!Z29+Sep!Z29+Oct!Z29+Nov!Z29+Dic!Z29)))))))))))))</f>
        <v>14</v>
      </c>
      <c r="AA29" s="386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p!AA29),IF(Config!$C$6=10,SUM(+Ene!AA29+Feb!AA29+Mar!AA29+Abr!AA29+May!AA29+Jun!AA29+Jul!AA29+Ago!AA29+Sep!AA29+Oct!AA29),IF(Config!$C$6=11,SUM(+Ene!AA29+Feb!AA29+Mar!AA29+Abr!AA29+May!AA29+Jun!AA29+Jul!AA29+Ago!AA29+Sep!AA29+Oct!AA29+Nov!AA29),IF(Config!$C$6=12,SUM(+Ene!AA29+Feb!AA29+Mar!AA29+Abr!AA29+May!AA29+Jun!AA29+Jul!AA29+Ago!AA29+Sep!AA29+Oct!AA29+Nov!AA29+Dic!AA29)))))))))))))</f>
        <v>15</v>
      </c>
      <c r="AB29" s="386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p!AB29),IF(Config!$C$6=10,SUM(+Ene!AB29+Feb!AB29+Mar!AB29+Abr!AB29+May!AB29+Jun!AB29+Jul!AB29+Ago!AB29+Sep!AB29+Oct!AB29),IF(Config!$C$6=11,SUM(+Ene!AB29+Feb!AB29+Mar!AB29+Abr!AB29+May!AB29+Jun!AB29+Jul!AB29+Ago!AB29+Sep!AB29+Oct!AB29+Nov!AB29),IF(Config!$C$6=12,SUM(+Ene!AB29+Feb!AB29+Mar!AB29+Abr!AB29+May!AB29+Jun!AB29+Jul!AB29+Ago!AB29+Sep!AB29+Oct!AB29+Nov!AB29+Dic!AB29)))))))))))))</f>
        <v>4</v>
      </c>
      <c r="AC29" s="386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p!AC29),IF(Config!$C$6=10,SUM(+Ene!AC29+Feb!AC29+Mar!AC29+Abr!AC29+May!AC29+Jun!AC29+Jul!AC29+Ago!AC29+Sep!AC29+Oct!AC29),IF(Config!$C$6=11,SUM(+Ene!AC29+Feb!AC29+Mar!AC29+Abr!AC29+May!AC29+Jun!AC29+Jul!AC29+Ago!AC29+Sep!AC29+Oct!AC29+Nov!AC29),IF(Config!$C$6=12,SUM(+Ene!AC29+Feb!AC29+Mar!AC29+Abr!AC29+May!AC29+Jun!AC29+Jul!AC29+Ago!AC29+Sep!AC29+Oct!AC29+Nov!AC29+Dic!AC29)))))))))))))</f>
        <v>6</v>
      </c>
      <c r="AD29" s="386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p!AD29),IF(Config!$C$6=10,SUM(+Ene!AD29+Feb!AD29+Mar!AD29+Abr!AD29+May!AD29+Jun!AD29+Jul!AD29+Ago!AD29+Sep!AD29+Oct!AD29),IF(Config!$C$6=11,SUM(+Ene!AD29+Feb!AD29+Mar!AD29+Abr!AD29+May!AD29+Jun!AD29+Jul!AD29+Ago!AD29+Sep!AD29+Oct!AD29+Nov!AD29),IF(Config!$C$6=12,SUM(+Ene!AD29+Feb!AD29+Mar!AD29+Abr!AD29+May!AD29+Jun!AD29+Jul!AD29+Ago!AD29+Sep!AD29+Oct!AD29+Nov!AD29+Dic!AD29)))))))))))))</f>
        <v>46</v>
      </c>
      <c r="AE29" s="386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p!AE29),IF(Config!$C$6=10,SUM(+Ene!AE29+Feb!AE29+Mar!AE29+Abr!AE29+May!AE29+Jun!AE29+Jul!AE29+Ago!AE29+Sep!AE29+Oct!AE29),IF(Config!$C$6=11,SUM(+Ene!AE29+Feb!AE29+Mar!AE29+Abr!AE29+May!AE29+Jun!AE29+Jul!AE29+Ago!AE29+Sep!AE29+Oct!AE29+Nov!AE29),IF(Config!$C$6=12,SUM(+Ene!AE29+Feb!AE29+Mar!AE29+Abr!AE29+May!AE29+Jun!AE29+Jul!AE29+Ago!AE29+Sep!AE29+Oct!AE29+Nov!AE29+Dic!AE29)))))))))))))</f>
        <v>7</v>
      </c>
      <c r="AF29" s="386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p!AF29),IF(Config!$C$6=10,SUM(+Ene!AF29+Feb!AF29+Mar!AF29+Abr!AF29+May!AF29+Jun!AF29+Jul!AF29+Ago!AF29+Sep!AF29+Oct!AF29),IF(Config!$C$6=11,SUM(+Ene!AF29+Feb!AF29+Mar!AF29+Abr!AF29+May!AF29+Jun!AF29+Jul!AF29+Ago!AF29+Sep!AF29+Oct!AF29+Nov!AF29),IF(Config!$C$6=12,SUM(+Ene!AF29+Feb!AF29+Mar!AF29+Abr!AF29+May!AF29+Jun!AF29+Jul!AF29+Ago!AF29+Sep!AF29+Oct!AF29+Nov!AF29+Dic!AF29)))))))))))))</f>
        <v>8</v>
      </c>
      <c r="AG29" s="386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p!AG29),IF(Config!$C$6=10,SUM(+Ene!AG29+Feb!AG29+Mar!AG29+Abr!AG29+May!AG29+Jun!AG29+Jul!AG29+Ago!AG29+Sep!AG29+Oct!AG29),IF(Config!$C$6=11,SUM(+Ene!AG29+Feb!AG29+Mar!AG29+Abr!AG29+May!AG29+Jun!AG29+Jul!AG29+Ago!AG29+Sep!AG29+Oct!AG29+Nov!AG29),IF(Config!$C$6=12,SUM(+Ene!AG29+Feb!AG29+Mar!AG29+Abr!AG29+May!AG29+Jun!AG29+Jul!AG29+Ago!AG29+Sep!AG29+Oct!AG29+Nov!AG29+Dic!AG29)))))))))))))</f>
        <v>8</v>
      </c>
      <c r="AH29" s="386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p!AH29),IF(Config!$C$6=10,SUM(+Ene!AH29+Feb!AH29+Mar!AH29+Abr!AH29+May!AH29+Jun!AH29+Jul!AH29+Ago!AH29+Sep!AH29+Oct!AH29),IF(Config!$C$6=11,SUM(+Ene!AH29+Feb!AH29+Mar!AH29+Abr!AH29+May!AH29+Jun!AH29+Jul!AH29+Ago!AH29+Sep!AH29+Oct!AH29+Nov!AH29),IF(Config!$C$6=12,SUM(+Ene!AH29+Feb!AH29+Mar!AH29+Abr!AH29+May!AH29+Jun!AH29+Jul!AH29+Ago!AH29+Sep!AH29+Oct!AH29+Nov!AH29+Dic!AH29)))))))))))))</f>
        <v>15</v>
      </c>
      <c r="AI29" s="386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p!AI29),IF(Config!$C$6=10,SUM(+Ene!AI29+Feb!AI29+Mar!AI29+Abr!AI29+May!AI29+Jun!AI29+Jul!AI29+Ago!AI29+Sep!AI29+Oct!AI29),IF(Config!$C$6=11,SUM(+Ene!AI29+Feb!AI29+Mar!AI29+Abr!AI29+May!AI29+Jun!AI29+Jul!AI29+Ago!AI29+Sep!AI29+Oct!AI29+Nov!AI29),IF(Config!$C$6=12,SUM(+Ene!AI29+Feb!AI29+Mar!AI29+Abr!AI29+May!AI29+Jun!AI29+Jul!AI29+Ago!AI29+Sep!AI29+Oct!AI29+Nov!AI29+Dic!AI29)))))))))))))</f>
        <v>0</v>
      </c>
      <c r="AJ29" s="386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p!AJ29),IF(Config!$C$6=10,SUM(+Ene!AJ29+Feb!AJ29+Mar!AJ29+Abr!AJ29+May!AJ29+Jun!AJ29+Jul!AJ29+Ago!AJ29+Sep!AJ29+Oct!AJ29),IF(Config!$C$6=11,SUM(+Ene!AJ29+Feb!AJ29+Mar!AJ29+Abr!AJ29+May!AJ29+Jun!AJ29+Jul!AJ29+Ago!AJ29+Sep!AJ29+Oct!AJ29+Nov!AJ29),IF(Config!$C$6=12,SUM(+Ene!AJ29+Feb!AJ29+Mar!AJ29+Abr!AJ29+May!AJ29+Jun!AJ29+Jul!AJ29+Ago!AJ29+Sep!AJ29+Oct!AJ29+Nov!AJ29+Dic!AJ29)))))))))))))</f>
        <v>80</v>
      </c>
      <c r="AK29" s="386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p!AK29),IF(Config!$C$6=10,SUM(+Ene!AK29+Feb!AK29+Mar!AK29+Abr!AK29+May!AK29+Jun!AK29+Jul!AK29+Ago!AK29+Sep!AK29+Oct!AK29),IF(Config!$C$6=11,SUM(+Ene!AK29+Feb!AK29+Mar!AK29+Abr!AK29+May!AK29+Jun!AK29+Jul!AK29+Ago!AK29+Sep!AK29+Oct!AK29+Nov!AK29),IF(Config!$C$6=12,SUM(+Ene!AK29+Feb!AK29+Mar!AK29+Abr!AK29+May!AK29+Jun!AK29+Jul!AK29+Ago!AK29+Sep!AK29+Oct!AK29+Nov!AK29+Dic!AK29)))))))))))))</f>
        <v>5</v>
      </c>
      <c r="AL29" s="386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p!AL29),IF(Config!$C$6=10,SUM(+Ene!AL29+Feb!AL29+Mar!AL29+Abr!AL29+May!AL29+Jun!AL29+Jul!AL29+Ago!AL29+Sep!AL29+Oct!AL29),IF(Config!$C$6=11,SUM(+Ene!AL29+Feb!AL29+Mar!AL29+Abr!AL29+May!AL29+Jun!AL29+Jul!AL29+Ago!AL29+Sep!AL29+Oct!AL29+Nov!AL29),IF(Config!$C$6=12,SUM(+Ene!AL29+Feb!AL29+Mar!AL29+Abr!AL29+May!AL29+Jun!AL29+Jul!AL29+Ago!AL29+Sep!AL29+Oct!AL29+Nov!AL29+Dic!AL29)))))))))))))</f>
        <v>11</v>
      </c>
      <c r="AM29" s="386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p!AM29),IF(Config!$C$6=10,SUM(+Ene!AM29+Feb!AM29+Mar!AM29+Abr!AM29+May!AM29+Jun!AM29+Jul!AM29+Ago!AM29+Sep!AM29+Oct!AM29),IF(Config!$C$6=11,SUM(+Ene!AM29+Feb!AM29+Mar!AM29+Abr!AM29+May!AM29+Jun!AM29+Jul!AM29+Ago!AM29+Sep!AM29+Oct!AM29+Nov!AM29),IF(Config!$C$6=12,SUM(+Ene!AM29+Feb!AM29+Mar!AM29+Abr!AM29+May!AM29+Jun!AM29+Jul!AM29+Ago!AM29+Sep!AM29+Oct!AM29+Nov!AM29+Dic!AM29)))))))))))))</f>
        <v>42</v>
      </c>
      <c r="AN29" s="386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p!AN29),IF(Config!$C$6=10,SUM(+Ene!AN29+Feb!AN29+Mar!AN29+Abr!AN29+May!AN29+Jun!AN29+Jul!AN29+Ago!AN29+Sep!AN29+Oct!AN29),IF(Config!$C$6=11,SUM(+Ene!AN29+Feb!AN29+Mar!AN29+Abr!AN29+May!AN29+Jun!AN29+Jul!AN29+Ago!AN29+Sep!AN29+Oct!AN29+Nov!AN29),IF(Config!$C$6=12,SUM(+Ene!AN29+Feb!AN29+Mar!AN29+Abr!AN29+May!AN29+Jun!AN29+Jul!AN29+Ago!AN29+Sep!AN29+Oct!AN29+Nov!AN29+Dic!AN29)))))))))))))</f>
        <v>1</v>
      </c>
      <c r="AO29" s="386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p!AO29),IF(Config!$C$6=10,SUM(+Ene!AO29+Feb!AO29+Mar!AO29+Abr!AO29+May!AO29+Jun!AO29+Jul!AO29+Ago!AO29+Sep!AO29+Oct!AO29),IF(Config!$C$6=11,SUM(+Ene!AO29+Feb!AO29+Mar!AO29+Abr!AO29+May!AO29+Jun!AO29+Jul!AO29+Ago!AO29+Sep!AO29+Oct!AO29+Nov!AO29),IF(Config!$C$6=12,SUM(+Ene!AO29+Feb!AO29+Mar!AO29+Abr!AO29+May!AO29+Jun!AO29+Jul!AO29+Ago!AO29+Sep!AO29+Oct!AO29+Nov!AO29+Dic!AO29)))))))))))))</f>
        <v>5</v>
      </c>
      <c r="AP29" s="386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p!AP29),IF(Config!$C$6=10,SUM(+Ene!AP29+Feb!AP29+Mar!AP29+Abr!AP29+May!AP29+Jun!AP29+Jul!AP29+Ago!AP29+Sep!AP29+Oct!AP29),IF(Config!$C$6=11,SUM(+Ene!AP29+Feb!AP29+Mar!AP29+Abr!AP29+May!AP29+Jun!AP29+Jul!AP29+Ago!AP29+Sep!AP29+Oct!AP29+Nov!AP29),IF(Config!$C$6=12,SUM(+Ene!AP29+Feb!AP29+Mar!AP29+Abr!AP29+May!AP29+Jun!AP29+Jul!AP29+Ago!AP29+Sep!AP29+Oct!AP29+Nov!AP29+Dic!AP29)))))))))))))</f>
        <v>3</v>
      </c>
      <c r="AQ29" s="386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p!AQ29),IF(Config!$C$6=10,SUM(+Ene!AQ29+Feb!AQ29+Mar!AQ29+Abr!AQ29+May!AQ29+Jun!AQ29+Jul!AQ29+Ago!AQ29+Sep!AQ29+Oct!AQ29),IF(Config!$C$6=11,SUM(+Ene!AQ29+Feb!AQ29+Mar!AQ29+Abr!AQ29+May!AQ29+Jun!AQ29+Jul!AQ29+Ago!AQ29+Sep!AQ29+Oct!AQ29+Nov!AQ29),IF(Config!$C$6=12,SUM(+Ene!AQ29+Feb!AQ29+Mar!AQ29+Abr!AQ29+May!AQ29+Jun!AQ29+Jul!AQ29+Ago!AQ29+Sep!AQ29+Oct!AQ29+Nov!AQ29+Dic!AQ29)))))))))))))</f>
        <v>58</v>
      </c>
      <c r="AR29" s="386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p!AR29),IF(Config!$C$6=10,SUM(+Ene!AR29+Feb!AR29+Mar!AR29+Abr!AR29+May!AR29+Jun!AR29+Jul!AR29+Ago!AR29+Sep!AR29+Oct!AR29),IF(Config!$C$6=11,SUM(+Ene!AR29+Feb!AR29+Mar!AR29+Abr!AR29+May!AR29+Jun!AR29+Jul!AR29+Ago!AR29+Sep!AR29+Oct!AR29+Nov!AR29),IF(Config!$C$6=12,SUM(+Ene!AR29+Feb!AR29+Mar!AR29+Abr!AR29+May!AR29+Jun!AR29+Jul!AR29+Ago!AR29+Sep!AR29+Oct!AR29+Nov!AR29+Dic!AR29)))))))))))))</f>
        <v>5</v>
      </c>
      <c r="AS29" s="386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p!AS29),IF(Config!$C$6=10,SUM(+Ene!AS29+Feb!AS29+Mar!AS29+Abr!AS29+May!AS29+Jun!AS29+Jul!AS29+Ago!AS29+Sep!AS29+Oct!AS29),IF(Config!$C$6=11,SUM(+Ene!AS29+Feb!AS29+Mar!AS29+Abr!AS29+May!AS29+Jun!AS29+Jul!AS29+Ago!AS29+Sep!AS29+Oct!AS29+Nov!AS29),IF(Config!$C$6=12,SUM(+Ene!AS29+Feb!AS29+Mar!AS29+Abr!AS29+May!AS29+Jun!AS29+Jul!AS29+Ago!AS29+Sep!AS29+Oct!AS29+Nov!AS29+Dic!AS29)))))))))))))</f>
        <v>17</v>
      </c>
      <c r="AT29" s="386">
        <f>IF(Config!$C$6=1,SUM(+Ene!AT29),IF(Config!$C$6=2,SUM(+Ene!AT29+Feb!AT29),IF(Config!$C$6=3,SUM(+Ene!AT29+Feb!AT29+Mar!AT29),IF(Config!$C$6=4,SUM(+Ene!AT29+Feb!AT29+Mar!AT29+Abr!AT29),IF(Config!$C$6=5,SUM(Ene!AT29+Feb!AT29+Mar!AT29+Abr!AT29+May!AT29),IF(Config!$C$6=6,SUM(+Ene!AT29+Feb!AT29+Mar!AT29+Abr!AT29+May!AT29+Jun!AT29),IF(Config!$C$6=7,SUM(Ene!AT29+Feb!AT29+Mar!AT29+Abr!AT29+May!AT29+Jun!AT29+Jul!AT29),IF(Config!$C$6=8,SUM(+Ene!AT29+Feb!AT29+Mar!AT29+Abr!AT29+May!AT29+Jun!AT29+Jul!AT29+Ago!AT29),IF(Config!$C$6=9,SUM(+Ene!AT29+Feb!AT29+Mar!AT29+Abr!AT29+May!AT29+Jun!AT29+Jul!AT29+Ago!AT29+Sep!AT29),IF(Config!$C$6=10,SUM(+Ene!AT29+Feb!AT29+Mar!AT29+Abr!AT29+May!AT29+Jun!AT29+Jul!AT29+Ago!AT29+Sep!AT29+Oct!AT29),IF(Config!$C$6=11,SUM(+Ene!AT29+Feb!AT29+Mar!AT29+Abr!AT29+May!AT29+Jun!AT29+Jul!AT29+Ago!AT29+Sep!AT29+Oct!AT29+Nov!AT29),IF(Config!$C$6=12,SUM(+Ene!AT29+Feb!AT29+Mar!AT29+Abr!AT29+May!AT29+Jun!AT29+Jul!AT29+Ago!AT29+Sep!AT29+Oct!AT29+Nov!AT29+Dic!AT29)))))))))))))</f>
        <v>18</v>
      </c>
      <c r="AV29" s="357">
        <f t="shared" si="17"/>
        <v>3</v>
      </c>
      <c r="AW29" s="357">
        <f t="shared" si="18"/>
        <v>434</v>
      </c>
      <c r="AX29" s="357">
        <f t="shared" si="19"/>
        <v>33</v>
      </c>
      <c r="AY29" s="357">
        <f t="shared" si="20"/>
        <v>38</v>
      </c>
      <c r="AZ29" s="357">
        <f t="shared" si="21"/>
        <v>126</v>
      </c>
      <c r="BA29" s="357">
        <f t="shared" si="12"/>
        <v>84</v>
      </c>
      <c r="BB29" s="357">
        <f t="shared" si="22"/>
        <v>96</v>
      </c>
      <c r="BC29" s="358">
        <f t="shared" si="23"/>
        <v>51</v>
      </c>
      <c r="BD29" s="357">
        <f t="shared" si="24"/>
        <v>98</v>
      </c>
      <c r="BE29" s="45">
        <f t="shared" si="16"/>
        <v>963</v>
      </c>
    </row>
    <row r="30" spans="1:57" x14ac:dyDescent="0.25">
      <c r="A30" s="339">
        <f>METAS!A30</f>
        <v>27</v>
      </c>
      <c r="B30" s="353" t="str">
        <f>METAS!B30</f>
        <v>PORCENTAJE DE VACUNADOS CON 1 DOSIS CON VACUNA CONTRA LA INFLUENZA, EN LA POBLACIÓN &gt;= 60 AÑOS</v>
      </c>
      <c r="C30" s="382" t="str">
        <f>METAS!D30</f>
        <v>INMUNIZACIONES</v>
      </c>
      <c r="D30" s="386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p!D30),IF(Config!$C$6=10,SUM(+Ene!D30+Feb!D30+Mar!D30+Abr!D30+May!D30+Jun!D30+Jul!D30+Ago!D30+Sep!D30+Oct!D30),IF(Config!$C$6=11,SUM(+Ene!D30+Feb!D30+Mar!D30+Abr!D30+May!D30+Jun!D30+Jul!D30+Ago!D30+Sep!D30+Oct!D30+Nov!D30),IF(Config!$C$6=12,SUM(+Ene!D30+Feb!D30+Mar!D30+Abr!D30+May!D30+Jun!D30+Jul!D30+Ago!D30+Sep!D30+Oct!D30+Nov!D30+Dic!D30)))))))))))))</f>
        <v>68</v>
      </c>
      <c r="E30" s="386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p!E30),IF(Config!$C$6=10,SUM(+Ene!E30+Feb!E30+Mar!E30+Abr!E30+May!E30+Jun!E30+Jul!E30+Ago!E30+Sep!E30+Oct!E30),IF(Config!$C$6=11,SUM(+Ene!E30+Feb!E30+Mar!E30+Abr!E30+May!E30+Jun!E30+Jul!E30+Ago!E30+Sep!E30+Oct!E30+Nov!E30),IF(Config!$C$6=12,SUM(+Ene!E30+Feb!E30+Mar!E30+Abr!E30+May!E30+Jun!E30+Jul!E30+Ago!E30+Sep!E30+Oct!E30+Nov!E30+Dic!E30)))))))))))))</f>
        <v>0</v>
      </c>
      <c r="F30" s="386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p!F30),IF(Config!$C$6=10,SUM(+Ene!F30+Feb!F30+Mar!F30+Abr!F30+May!F30+Jun!F30+Jul!F30+Ago!F30+Sep!F30+Oct!F30),IF(Config!$C$6=11,SUM(+Ene!F30+Feb!F30+Mar!F30+Abr!F30+May!F30+Jun!F30+Jul!F30+Ago!F30+Sep!F30+Oct!F30+Nov!F30),IF(Config!$C$6=12,SUM(+Ene!F30+Feb!F30+Mar!F30+Abr!F30+May!F30+Jun!F30+Jul!F30+Ago!F30+Sep!F30+Oct!F30+Nov!F30+Dic!F30)))))))))))))</f>
        <v>0</v>
      </c>
      <c r="G30" s="386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p!G30),IF(Config!$C$6=10,SUM(+Ene!G30+Feb!G30+Mar!G30+Abr!G30+May!G30+Jun!G30+Jul!G30+Ago!G30+Sep!G30+Oct!G30),IF(Config!$C$6=11,SUM(+Ene!G30+Feb!G30+Mar!G30+Abr!G30+May!G30+Jun!G30+Jul!G30+Ago!G30+Sep!G30+Oct!G30+Nov!G30),IF(Config!$C$6=12,SUM(+Ene!G30+Feb!G30+Mar!G30+Abr!G30+May!G30+Jun!G30+Jul!G30+Ago!G30+Sep!G30+Oct!G30+Nov!G30+Dic!G30)))))))))))))</f>
        <v>951</v>
      </c>
      <c r="H30" s="386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p!H30),IF(Config!$C$6=10,SUM(+Ene!H30+Feb!H30+Mar!H30+Abr!H30+May!H30+Jun!H30+Jul!H30+Ago!H30+Sep!H30+Oct!H30),IF(Config!$C$6=11,SUM(+Ene!H30+Feb!H30+Mar!H30+Abr!H30+May!H30+Jun!H30+Jul!H30+Ago!H30+Sep!H30+Oct!H30+Nov!H30),IF(Config!$C$6=12,SUM(+Ene!H30+Feb!H30+Mar!H30+Abr!H30+May!H30+Jun!H30+Jul!H30+Ago!H30+Sep!H30+Oct!H30+Nov!H30+Dic!H30)))))))))))))</f>
        <v>59</v>
      </c>
      <c r="I30" s="386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p!I30),IF(Config!$C$6=10,SUM(+Ene!I30+Feb!I30+Mar!I30+Abr!I30+May!I30+Jun!I30+Jul!I30+Ago!I30+Sep!I30+Oct!I30),IF(Config!$C$6=11,SUM(+Ene!I30+Feb!I30+Mar!I30+Abr!I30+May!I30+Jun!I30+Jul!I30+Ago!I30+Sep!I30+Oct!I30+Nov!I30),IF(Config!$C$6=12,SUM(+Ene!I30+Feb!I30+Mar!I30+Abr!I30+May!I30+Jun!I30+Jul!I30+Ago!I30+Sep!I30+Oct!I30+Nov!I30+Dic!I30)))))))))))))</f>
        <v>19</v>
      </c>
      <c r="J30" s="386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p!J30),IF(Config!$C$6=10,SUM(+Ene!J30+Feb!J30+Mar!J30+Abr!J30+May!J30+Jun!J30+Jul!J30+Ago!J30+Sep!J30+Oct!J30),IF(Config!$C$6=11,SUM(+Ene!J30+Feb!J30+Mar!J30+Abr!J30+May!J30+Jun!J30+Jul!J30+Ago!J30+Sep!J30+Oct!J30+Nov!J30),IF(Config!$C$6=12,SUM(+Ene!J30+Feb!J30+Mar!J30+Abr!J30+May!J30+Jun!J30+Jul!J30+Ago!J30+Sep!J30+Oct!J30+Nov!J30+Dic!J30)))))))))))))</f>
        <v>73</v>
      </c>
      <c r="K30" s="386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p!K30),IF(Config!$C$6=10,SUM(+Ene!K30+Feb!K30+Mar!K30+Abr!K30+May!K30+Jun!K30+Jul!K30+Ago!K30+Sep!K30+Oct!K30),IF(Config!$C$6=11,SUM(+Ene!K30+Feb!K30+Mar!K30+Abr!K30+May!K30+Jun!K30+Jul!K30+Ago!K30+Sep!K30+Oct!K30+Nov!K30),IF(Config!$C$6=12,SUM(+Ene!K30+Feb!K30+Mar!K30+Abr!K30+May!K30+Jun!K30+Jul!K30+Ago!K30+Sep!K30+Oct!K30+Nov!K30+Dic!K30)))))))))))))</f>
        <v>99</v>
      </c>
      <c r="L30" s="386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p!L30),IF(Config!$C$6=10,SUM(+Ene!L30+Feb!L30+Mar!L30+Abr!L30+May!L30+Jun!L30+Jul!L30+Ago!L30+Sep!L30+Oct!L30),IF(Config!$C$6=11,SUM(+Ene!L30+Feb!L30+Mar!L30+Abr!L30+May!L30+Jun!L30+Jul!L30+Ago!L30+Sep!L30+Oct!L30+Nov!L30),IF(Config!$C$6=12,SUM(+Ene!L30+Feb!L30+Mar!L30+Abr!L30+May!L30+Jun!L30+Jul!L30+Ago!L30+Sep!L30+Oct!L30+Nov!L30+Dic!L30)))))))))))))</f>
        <v>17</v>
      </c>
      <c r="M30" s="386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p!M30),IF(Config!$C$6=10,SUM(+Ene!M30+Feb!M30+Mar!M30+Abr!M30+May!M30+Jun!M30+Jul!M30+Ago!M30+Sep!M30+Oct!M30),IF(Config!$C$6=11,SUM(+Ene!M30+Feb!M30+Mar!M30+Abr!M30+May!M30+Jun!M30+Jul!M30+Ago!M30+Sep!M30+Oct!M30+Nov!M30),IF(Config!$C$6=12,SUM(+Ene!M30+Feb!M30+Mar!M30+Abr!M30+May!M30+Jun!M30+Jul!M30+Ago!M30+Sep!M30+Oct!M30+Nov!M30+Dic!M30)))))))))))))</f>
        <v>4</v>
      </c>
      <c r="N30" s="386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p!N30),IF(Config!$C$6=10,SUM(+Ene!N30+Feb!N30+Mar!N30+Abr!N30+May!N30+Jun!N30+Jul!N30+Ago!N30+Sep!N30+Oct!N30),IF(Config!$C$6=11,SUM(+Ene!N30+Feb!N30+Mar!N30+Abr!N30+May!N30+Jun!N30+Jul!N30+Ago!N30+Sep!N30+Oct!N30+Nov!N30),IF(Config!$C$6=12,SUM(+Ene!N30+Feb!N30+Mar!N30+Abr!N30+May!N30+Jun!N30+Jul!N30+Ago!N30+Sep!N30+Oct!N30+Nov!N30+Dic!N30)))))))))))))</f>
        <v>36</v>
      </c>
      <c r="O30" s="386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p!O30),IF(Config!$C$6=10,SUM(+Ene!O30+Feb!O30+Mar!O30+Abr!O30+May!O30+Jun!O30+Jul!O30+Ago!O30+Sep!O30+Oct!O30),IF(Config!$C$6=11,SUM(+Ene!O30+Feb!O30+Mar!O30+Abr!O30+May!O30+Jun!O30+Jul!O30+Ago!O30+Sep!O30+Oct!O30+Nov!O30),IF(Config!$C$6=12,SUM(+Ene!O30+Feb!O30+Mar!O30+Abr!O30+May!O30+Jun!O30+Jul!O30+Ago!O30+Sep!O30+Oct!O30+Nov!O30+Dic!O30)))))))))))))</f>
        <v>3</v>
      </c>
      <c r="P30" s="386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p!P30),IF(Config!$C$6=10,SUM(+Ene!P30+Feb!P30+Mar!P30+Abr!P30+May!P30+Jun!P30+Jul!P30+Ago!P30+Sep!P30+Oct!P30),IF(Config!$C$6=11,SUM(+Ene!P30+Feb!P30+Mar!P30+Abr!P30+May!P30+Jun!P30+Jul!P30+Ago!P30+Sep!P30+Oct!P30+Nov!P30),IF(Config!$C$6=12,SUM(+Ene!P30+Feb!P30+Mar!P30+Abr!P30+May!P30+Jun!P30+Jul!P30+Ago!P30+Sep!P30+Oct!P30+Nov!P30+Dic!P30)))))))))))))</f>
        <v>78</v>
      </c>
      <c r="Q30" s="386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p!Q30),IF(Config!$C$6=10,SUM(+Ene!Q30+Feb!Q30+Mar!Q30+Abr!Q30+May!Q30+Jun!Q30+Jul!Q30+Ago!Q30+Sep!Q30+Oct!Q30),IF(Config!$C$6=11,SUM(+Ene!Q30+Feb!Q30+Mar!Q30+Abr!Q30+May!Q30+Jun!Q30+Jul!Q30+Ago!Q30+Sep!Q30+Oct!Q30+Nov!Q30),IF(Config!$C$6=12,SUM(+Ene!Q30+Feb!Q30+Mar!Q30+Abr!Q30+May!Q30+Jun!Q30+Jul!Q30+Ago!Q30+Sep!Q30+Oct!Q30+Nov!Q30+Dic!Q30)))))))))))))</f>
        <v>121</v>
      </c>
      <c r="R30" s="386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p!R30),IF(Config!$C$6=10,SUM(+Ene!R30+Feb!R30+Mar!R30+Abr!R30+May!R30+Jun!R30+Jul!R30+Ago!R30+Sep!R30+Oct!R30),IF(Config!$C$6=11,SUM(+Ene!R30+Feb!R30+Mar!R30+Abr!R30+May!R30+Jun!R30+Jul!R30+Ago!R30+Sep!R30+Oct!R30+Nov!R30),IF(Config!$C$6=12,SUM(+Ene!R30+Feb!R30+Mar!R30+Abr!R30+May!R30+Jun!R30+Jul!R30+Ago!R30+Sep!R30+Oct!R30+Nov!R30+Dic!R30)))))))))))))</f>
        <v>53</v>
      </c>
      <c r="S30" s="386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p!S30),IF(Config!$C$6=10,SUM(+Ene!S30+Feb!S30+Mar!S30+Abr!S30+May!S30+Jun!S30+Jul!S30+Ago!S30+Sep!S30+Oct!S30),IF(Config!$C$6=11,SUM(+Ene!S30+Feb!S30+Mar!S30+Abr!S30+May!S30+Jun!S30+Jul!S30+Ago!S30+Sep!S30+Oct!S30+Nov!S30),IF(Config!$C$6=12,SUM(+Ene!S30+Feb!S30+Mar!S30+Abr!S30+May!S30+Jun!S30+Jul!S30+Ago!S30+Sep!S30+Oct!S30+Nov!S30+Dic!S30)))))))))))))</f>
        <v>104</v>
      </c>
      <c r="T30" s="386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p!T30),IF(Config!$C$6=10,SUM(+Ene!T30+Feb!T30+Mar!T30+Abr!T30+May!T30+Jun!T30+Jul!T30+Ago!T30+Sep!T30+Oct!T30),IF(Config!$C$6=11,SUM(+Ene!T30+Feb!T30+Mar!T30+Abr!T30+May!T30+Jun!T30+Jul!T30+Ago!T30+Sep!T30+Oct!T30+Nov!T30),IF(Config!$C$6=12,SUM(+Ene!T30+Feb!T30+Mar!T30+Abr!T30+May!T30+Jun!T30+Jul!T30+Ago!T30+Sep!T30+Oct!T30+Nov!T30+Dic!T30)))))))))))))</f>
        <v>144</v>
      </c>
      <c r="U30" s="386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p!U30),IF(Config!$C$6=10,SUM(+Ene!U30+Feb!U30+Mar!U30+Abr!U30+May!U30+Jun!U30+Jul!U30+Ago!U30+Sep!U30+Oct!U30),IF(Config!$C$6=11,SUM(+Ene!U30+Feb!U30+Mar!U30+Abr!U30+May!U30+Jun!U30+Jul!U30+Ago!U30+Sep!U30+Oct!U30+Nov!U30),IF(Config!$C$6=12,SUM(+Ene!U30+Feb!U30+Mar!U30+Abr!U30+May!U30+Jun!U30+Jul!U30+Ago!U30+Sep!U30+Oct!U30+Nov!U30+Dic!U30)))))))))))))</f>
        <v>34</v>
      </c>
      <c r="V30" s="386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p!V30),IF(Config!$C$6=10,SUM(+Ene!V30+Feb!V30+Mar!V30+Abr!V30+May!V30+Jun!V30+Jul!V30+Ago!V30+Sep!V30+Oct!V30),IF(Config!$C$6=11,SUM(+Ene!V30+Feb!V30+Mar!V30+Abr!V30+May!V30+Jun!V30+Jul!V30+Ago!V30+Sep!V30+Oct!V30+Nov!V30),IF(Config!$C$6=12,SUM(+Ene!V30+Feb!V30+Mar!V30+Abr!V30+May!V30+Jun!V30+Jul!V30+Ago!V30+Sep!V30+Oct!V30+Nov!V30+Dic!V30)))))))))))))</f>
        <v>10</v>
      </c>
      <c r="W30" s="386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p!W30),IF(Config!$C$6=10,SUM(+Ene!W30+Feb!W30+Mar!W30+Abr!W30+May!W30+Jun!W30+Jul!W30+Ago!W30+Sep!W30+Oct!W30),IF(Config!$C$6=11,SUM(+Ene!W30+Feb!W30+Mar!W30+Abr!W30+May!W30+Jun!W30+Jul!W30+Ago!W30+Sep!W30+Oct!W30+Nov!W30),IF(Config!$C$6=12,SUM(+Ene!W30+Feb!W30+Mar!W30+Abr!W30+May!W30+Jun!W30+Jul!W30+Ago!W30+Sep!W30+Oct!W30+Nov!W30+Dic!W30)))))))))))))</f>
        <v>17</v>
      </c>
      <c r="X30" s="386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p!X30),IF(Config!$C$6=10,SUM(+Ene!X30+Feb!X30+Mar!X30+Abr!X30+May!X30+Jun!X30+Jul!X30+Ago!X30+Sep!X30+Oct!X30),IF(Config!$C$6=11,SUM(+Ene!X30+Feb!X30+Mar!X30+Abr!X30+May!X30+Jun!X30+Jul!X30+Ago!X30+Sep!X30+Oct!X30+Nov!X30),IF(Config!$C$6=12,SUM(+Ene!X30+Feb!X30+Mar!X30+Abr!X30+May!X30+Jun!X30+Jul!X30+Ago!X30+Sep!X30+Oct!X30+Nov!X30+Dic!X30)))))))))))))</f>
        <v>52</v>
      </c>
      <c r="Y30" s="386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p!Y30),IF(Config!$C$6=10,SUM(+Ene!Y30+Feb!Y30+Mar!Y30+Abr!Y30+May!Y30+Jun!Y30+Jul!Y30+Ago!Y30+Sep!Y30+Oct!Y30),IF(Config!$C$6=11,SUM(+Ene!Y30+Feb!Y30+Mar!Y30+Abr!Y30+May!Y30+Jun!Y30+Jul!Y30+Ago!Y30+Sep!Y30+Oct!Y30+Nov!Y30),IF(Config!$C$6=12,SUM(+Ene!Y30+Feb!Y30+Mar!Y30+Abr!Y30+May!Y30+Jun!Y30+Jul!Y30+Ago!Y30+Sep!Y30+Oct!Y30+Nov!Y30+Dic!Y30)))))))))))))</f>
        <v>390</v>
      </c>
      <c r="Z30" s="386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p!Z30),IF(Config!$C$6=10,SUM(+Ene!Z30+Feb!Z30+Mar!Z30+Abr!Z30+May!Z30+Jun!Z30+Jul!Z30+Ago!Z30+Sep!Z30+Oct!Z30),IF(Config!$C$6=11,SUM(+Ene!Z30+Feb!Z30+Mar!Z30+Abr!Z30+May!Z30+Jun!Z30+Jul!Z30+Ago!Z30+Sep!Z30+Oct!Z30+Nov!Z30),IF(Config!$C$6=12,SUM(+Ene!Z30+Feb!Z30+Mar!Z30+Abr!Z30+May!Z30+Jun!Z30+Jul!Z30+Ago!Z30+Sep!Z30+Oct!Z30+Nov!Z30+Dic!Z30)))))))))))))</f>
        <v>4</v>
      </c>
      <c r="AA30" s="386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p!AA30),IF(Config!$C$6=10,SUM(+Ene!AA30+Feb!AA30+Mar!AA30+Abr!AA30+May!AA30+Jun!AA30+Jul!AA30+Ago!AA30+Sep!AA30+Oct!AA30),IF(Config!$C$6=11,SUM(+Ene!AA30+Feb!AA30+Mar!AA30+Abr!AA30+May!AA30+Jun!AA30+Jul!AA30+Ago!AA30+Sep!AA30+Oct!AA30+Nov!AA30),IF(Config!$C$6=12,SUM(+Ene!AA30+Feb!AA30+Mar!AA30+Abr!AA30+May!AA30+Jun!AA30+Jul!AA30+Ago!AA30+Sep!AA30+Oct!AA30+Nov!AA30+Dic!AA30)))))))))))))</f>
        <v>14</v>
      </c>
      <c r="AB30" s="386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p!AB30),IF(Config!$C$6=10,SUM(+Ene!AB30+Feb!AB30+Mar!AB30+Abr!AB30+May!AB30+Jun!AB30+Jul!AB30+Ago!AB30+Sep!AB30+Oct!AB30),IF(Config!$C$6=11,SUM(+Ene!AB30+Feb!AB30+Mar!AB30+Abr!AB30+May!AB30+Jun!AB30+Jul!AB30+Ago!AB30+Sep!AB30+Oct!AB30+Nov!AB30),IF(Config!$C$6=12,SUM(+Ene!AB30+Feb!AB30+Mar!AB30+Abr!AB30+May!AB30+Jun!AB30+Jul!AB30+Ago!AB30+Sep!AB30+Oct!AB30+Nov!AB30+Dic!AB30)))))))))))))</f>
        <v>7</v>
      </c>
      <c r="AC30" s="386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p!AC30),IF(Config!$C$6=10,SUM(+Ene!AC30+Feb!AC30+Mar!AC30+Abr!AC30+May!AC30+Jun!AC30+Jul!AC30+Ago!AC30+Sep!AC30+Oct!AC30),IF(Config!$C$6=11,SUM(+Ene!AC30+Feb!AC30+Mar!AC30+Abr!AC30+May!AC30+Jun!AC30+Jul!AC30+Ago!AC30+Sep!AC30+Oct!AC30+Nov!AC30),IF(Config!$C$6=12,SUM(+Ene!AC30+Feb!AC30+Mar!AC30+Abr!AC30+May!AC30+Jun!AC30+Jul!AC30+Ago!AC30+Sep!AC30+Oct!AC30+Nov!AC30+Dic!AC30)))))))))))))</f>
        <v>62</v>
      </c>
      <c r="AD30" s="386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p!AD30),IF(Config!$C$6=10,SUM(+Ene!AD30+Feb!AD30+Mar!AD30+Abr!AD30+May!AD30+Jun!AD30+Jul!AD30+Ago!AD30+Sep!AD30+Oct!AD30),IF(Config!$C$6=11,SUM(+Ene!AD30+Feb!AD30+Mar!AD30+Abr!AD30+May!AD30+Jun!AD30+Jul!AD30+Ago!AD30+Sep!AD30+Oct!AD30+Nov!AD30),IF(Config!$C$6=12,SUM(+Ene!AD30+Feb!AD30+Mar!AD30+Abr!AD30+May!AD30+Jun!AD30+Jul!AD30+Ago!AD30+Sep!AD30+Oct!AD30+Nov!AD30+Dic!AD30)))))))))))))</f>
        <v>83</v>
      </c>
      <c r="AE30" s="386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p!AE30),IF(Config!$C$6=10,SUM(+Ene!AE30+Feb!AE30+Mar!AE30+Abr!AE30+May!AE30+Jun!AE30+Jul!AE30+Ago!AE30+Sep!AE30+Oct!AE30),IF(Config!$C$6=11,SUM(+Ene!AE30+Feb!AE30+Mar!AE30+Abr!AE30+May!AE30+Jun!AE30+Jul!AE30+Ago!AE30+Sep!AE30+Oct!AE30+Nov!AE30),IF(Config!$C$6=12,SUM(+Ene!AE30+Feb!AE30+Mar!AE30+Abr!AE30+May!AE30+Jun!AE30+Jul!AE30+Ago!AE30+Sep!AE30+Oct!AE30+Nov!AE30+Dic!AE30)))))))))))))</f>
        <v>29</v>
      </c>
      <c r="AF30" s="386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p!AF30),IF(Config!$C$6=10,SUM(+Ene!AF30+Feb!AF30+Mar!AF30+Abr!AF30+May!AF30+Jun!AF30+Jul!AF30+Ago!AF30+Sep!AF30+Oct!AF30),IF(Config!$C$6=11,SUM(+Ene!AF30+Feb!AF30+Mar!AF30+Abr!AF30+May!AF30+Jun!AF30+Jul!AF30+Ago!AF30+Sep!AF30+Oct!AF30+Nov!AF30),IF(Config!$C$6=12,SUM(+Ene!AF30+Feb!AF30+Mar!AF30+Abr!AF30+May!AF30+Jun!AF30+Jul!AF30+Ago!AF30+Sep!AF30+Oct!AF30+Nov!AF30+Dic!AF30)))))))))))))</f>
        <v>25</v>
      </c>
      <c r="AG30" s="386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p!AG30),IF(Config!$C$6=10,SUM(+Ene!AG30+Feb!AG30+Mar!AG30+Abr!AG30+May!AG30+Jun!AG30+Jul!AG30+Ago!AG30+Sep!AG30+Oct!AG30),IF(Config!$C$6=11,SUM(+Ene!AG30+Feb!AG30+Mar!AG30+Abr!AG30+May!AG30+Jun!AG30+Jul!AG30+Ago!AG30+Sep!AG30+Oct!AG30+Nov!AG30),IF(Config!$C$6=12,SUM(+Ene!AG30+Feb!AG30+Mar!AG30+Abr!AG30+May!AG30+Jun!AG30+Jul!AG30+Ago!AG30+Sep!AG30+Oct!AG30+Nov!AG30+Dic!AG30)))))))))))))</f>
        <v>27</v>
      </c>
      <c r="AH30" s="386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p!AH30),IF(Config!$C$6=10,SUM(+Ene!AH30+Feb!AH30+Mar!AH30+Abr!AH30+May!AH30+Jun!AH30+Jul!AH30+Ago!AH30+Sep!AH30+Oct!AH30),IF(Config!$C$6=11,SUM(+Ene!AH30+Feb!AH30+Mar!AH30+Abr!AH30+May!AH30+Jun!AH30+Jul!AH30+Ago!AH30+Sep!AH30+Oct!AH30+Nov!AH30),IF(Config!$C$6=12,SUM(+Ene!AH30+Feb!AH30+Mar!AH30+Abr!AH30+May!AH30+Jun!AH30+Jul!AH30+Ago!AH30+Sep!AH30+Oct!AH30+Nov!AH30+Dic!AH30)))))))))))))</f>
        <v>19</v>
      </c>
      <c r="AI30" s="386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p!AI30),IF(Config!$C$6=10,SUM(+Ene!AI30+Feb!AI30+Mar!AI30+Abr!AI30+May!AI30+Jun!AI30+Jul!AI30+Ago!AI30+Sep!AI30+Oct!AI30),IF(Config!$C$6=11,SUM(+Ene!AI30+Feb!AI30+Mar!AI30+Abr!AI30+May!AI30+Jun!AI30+Jul!AI30+Ago!AI30+Sep!AI30+Oct!AI30+Nov!AI30),IF(Config!$C$6=12,SUM(+Ene!AI30+Feb!AI30+Mar!AI30+Abr!AI30+May!AI30+Jun!AI30+Jul!AI30+Ago!AI30+Sep!AI30+Oct!AI30+Nov!AI30+Dic!AI30)))))))))))))</f>
        <v>4</v>
      </c>
      <c r="AJ30" s="386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p!AJ30),IF(Config!$C$6=10,SUM(+Ene!AJ30+Feb!AJ30+Mar!AJ30+Abr!AJ30+May!AJ30+Jun!AJ30+Jul!AJ30+Ago!AJ30+Sep!AJ30+Oct!AJ30),IF(Config!$C$6=11,SUM(+Ene!AJ30+Feb!AJ30+Mar!AJ30+Abr!AJ30+May!AJ30+Jun!AJ30+Jul!AJ30+Ago!AJ30+Sep!AJ30+Oct!AJ30+Nov!AJ30),IF(Config!$C$6=12,SUM(+Ene!AJ30+Feb!AJ30+Mar!AJ30+Abr!AJ30+May!AJ30+Jun!AJ30+Jul!AJ30+Ago!AJ30+Sep!AJ30+Oct!AJ30+Nov!AJ30+Dic!AJ30)))))))))))))</f>
        <v>193</v>
      </c>
      <c r="AK30" s="386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p!AK30),IF(Config!$C$6=10,SUM(+Ene!AK30+Feb!AK30+Mar!AK30+Abr!AK30+May!AK30+Jun!AK30+Jul!AK30+Ago!AK30+Sep!AK30+Oct!AK30),IF(Config!$C$6=11,SUM(+Ene!AK30+Feb!AK30+Mar!AK30+Abr!AK30+May!AK30+Jun!AK30+Jul!AK30+Ago!AK30+Sep!AK30+Oct!AK30+Nov!AK30),IF(Config!$C$6=12,SUM(+Ene!AK30+Feb!AK30+Mar!AK30+Abr!AK30+May!AK30+Jun!AK30+Jul!AK30+Ago!AK30+Sep!AK30+Oct!AK30+Nov!AK30+Dic!AK30)))))))))))))</f>
        <v>21</v>
      </c>
      <c r="AL30" s="386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p!AL30),IF(Config!$C$6=10,SUM(+Ene!AL30+Feb!AL30+Mar!AL30+Abr!AL30+May!AL30+Jun!AL30+Jul!AL30+Ago!AL30+Sep!AL30+Oct!AL30),IF(Config!$C$6=11,SUM(+Ene!AL30+Feb!AL30+Mar!AL30+Abr!AL30+May!AL30+Jun!AL30+Jul!AL30+Ago!AL30+Sep!AL30+Oct!AL30+Nov!AL30),IF(Config!$C$6=12,SUM(+Ene!AL30+Feb!AL30+Mar!AL30+Abr!AL30+May!AL30+Jun!AL30+Jul!AL30+Ago!AL30+Sep!AL30+Oct!AL30+Nov!AL30+Dic!AL30)))))))))))))</f>
        <v>15</v>
      </c>
      <c r="AM30" s="386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p!AM30),IF(Config!$C$6=10,SUM(+Ene!AM30+Feb!AM30+Mar!AM30+Abr!AM30+May!AM30+Jun!AM30+Jul!AM30+Ago!AM30+Sep!AM30+Oct!AM30),IF(Config!$C$6=11,SUM(+Ene!AM30+Feb!AM30+Mar!AM30+Abr!AM30+May!AM30+Jun!AM30+Jul!AM30+Ago!AM30+Sep!AM30+Oct!AM30+Nov!AM30),IF(Config!$C$6=12,SUM(+Ene!AM30+Feb!AM30+Mar!AM30+Abr!AM30+May!AM30+Jun!AM30+Jul!AM30+Ago!AM30+Sep!AM30+Oct!AM30+Nov!AM30+Dic!AM30)))))))))))))</f>
        <v>284</v>
      </c>
      <c r="AN30" s="386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p!AN30),IF(Config!$C$6=10,SUM(+Ene!AN30+Feb!AN30+Mar!AN30+Abr!AN30+May!AN30+Jun!AN30+Jul!AN30+Ago!AN30+Sep!AN30+Oct!AN30),IF(Config!$C$6=11,SUM(+Ene!AN30+Feb!AN30+Mar!AN30+Abr!AN30+May!AN30+Jun!AN30+Jul!AN30+Ago!AN30+Sep!AN30+Oct!AN30+Nov!AN30),IF(Config!$C$6=12,SUM(+Ene!AN30+Feb!AN30+Mar!AN30+Abr!AN30+May!AN30+Jun!AN30+Jul!AN30+Ago!AN30+Sep!AN30+Oct!AN30+Nov!AN30+Dic!AN30)))))))))))))</f>
        <v>35</v>
      </c>
      <c r="AO30" s="386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p!AO30),IF(Config!$C$6=10,SUM(+Ene!AO30+Feb!AO30+Mar!AO30+Abr!AO30+May!AO30+Jun!AO30+Jul!AO30+Ago!AO30+Sep!AO30+Oct!AO30),IF(Config!$C$6=11,SUM(+Ene!AO30+Feb!AO30+Mar!AO30+Abr!AO30+May!AO30+Jun!AO30+Jul!AO30+Ago!AO30+Sep!AO30+Oct!AO30+Nov!AO30),IF(Config!$C$6=12,SUM(+Ene!AO30+Feb!AO30+Mar!AO30+Abr!AO30+May!AO30+Jun!AO30+Jul!AO30+Ago!AO30+Sep!AO30+Oct!AO30+Nov!AO30+Dic!AO30)))))))))))))</f>
        <v>58</v>
      </c>
      <c r="AP30" s="386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p!AP30),IF(Config!$C$6=10,SUM(+Ene!AP30+Feb!AP30+Mar!AP30+Abr!AP30+May!AP30+Jun!AP30+Jul!AP30+Ago!AP30+Sep!AP30+Oct!AP30),IF(Config!$C$6=11,SUM(+Ene!AP30+Feb!AP30+Mar!AP30+Abr!AP30+May!AP30+Jun!AP30+Jul!AP30+Ago!AP30+Sep!AP30+Oct!AP30+Nov!AP30),IF(Config!$C$6=12,SUM(+Ene!AP30+Feb!AP30+Mar!AP30+Abr!AP30+May!AP30+Jun!AP30+Jul!AP30+Ago!AP30+Sep!AP30+Oct!AP30+Nov!AP30+Dic!AP30)))))))))))))</f>
        <v>27</v>
      </c>
      <c r="AQ30" s="386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p!AQ30),IF(Config!$C$6=10,SUM(+Ene!AQ30+Feb!AQ30+Mar!AQ30+Abr!AQ30+May!AQ30+Jun!AQ30+Jul!AQ30+Ago!AQ30+Sep!AQ30+Oct!AQ30),IF(Config!$C$6=11,SUM(+Ene!AQ30+Feb!AQ30+Mar!AQ30+Abr!AQ30+May!AQ30+Jun!AQ30+Jul!AQ30+Ago!AQ30+Sep!AQ30+Oct!AQ30+Nov!AQ30),IF(Config!$C$6=12,SUM(+Ene!AQ30+Feb!AQ30+Mar!AQ30+Abr!AQ30+May!AQ30+Jun!AQ30+Jul!AQ30+Ago!AQ30+Sep!AQ30+Oct!AQ30+Nov!AQ30+Dic!AQ30)))))))))))))</f>
        <v>85</v>
      </c>
      <c r="AR30" s="386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p!AR30),IF(Config!$C$6=10,SUM(+Ene!AR30+Feb!AR30+Mar!AR30+Abr!AR30+May!AR30+Jun!AR30+Jul!AR30+Ago!AR30+Sep!AR30+Oct!AR30),IF(Config!$C$6=11,SUM(+Ene!AR30+Feb!AR30+Mar!AR30+Abr!AR30+May!AR30+Jun!AR30+Jul!AR30+Ago!AR30+Sep!AR30+Oct!AR30+Nov!AR30),IF(Config!$C$6=12,SUM(+Ene!AR30+Feb!AR30+Mar!AR30+Abr!AR30+May!AR30+Jun!AR30+Jul!AR30+Ago!AR30+Sep!AR30+Oct!AR30+Nov!AR30+Dic!AR30)))))))))))))</f>
        <v>3</v>
      </c>
      <c r="AS30" s="386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p!AS30),IF(Config!$C$6=10,SUM(+Ene!AS30+Feb!AS30+Mar!AS30+Abr!AS30+May!AS30+Jun!AS30+Jul!AS30+Ago!AS30+Sep!AS30+Oct!AS30),IF(Config!$C$6=11,SUM(+Ene!AS30+Feb!AS30+Mar!AS30+Abr!AS30+May!AS30+Jun!AS30+Jul!AS30+Ago!AS30+Sep!AS30+Oct!AS30+Nov!AS30),IF(Config!$C$6=12,SUM(+Ene!AS30+Feb!AS30+Mar!AS30+Abr!AS30+May!AS30+Jun!AS30+Jul!AS30+Ago!AS30+Sep!AS30+Oct!AS30+Nov!AS30+Dic!AS30)))))))))))))</f>
        <v>4</v>
      </c>
      <c r="AT30" s="386">
        <f>IF(Config!$C$6=1,SUM(+Ene!AT30),IF(Config!$C$6=2,SUM(+Ene!AT30+Feb!AT30),IF(Config!$C$6=3,SUM(+Ene!AT30+Feb!AT30+Mar!AT30),IF(Config!$C$6=4,SUM(+Ene!AT30+Feb!AT30+Mar!AT30+Abr!AT30),IF(Config!$C$6=5,SUM(Ene!AT30+Feb!AT30+Mar!AT30+Abr!AT30+May!AT30),IF(Config!$C$6=6,SUM(+Ene!AT30+Feb!AT30+Mar!AT30+Abr!AT30+May!AT30+Jun!AT30),IF(Config!$C$6=7,SUM(Ene!AT30+Feb!AT30+Mar!AT30+Abr!AT30+May!AT30+Jun!AT30+Jul!AT30),IF(Config!$C$6=8,SUM(+Ene!AT30+Feb!AT30+Mar!AT30+Abr!AT30+May!AT30+Jun!AT30+Jul!AT30+Ago!AT30),IF(Config!$C$6=9,SUM(+Ene!AT30+Feb!AT30+Mar!AT30+Abr!AT30+May!AT30+Jun!AT30+Jul!AT30+Ago!AT30+Sep!AT30),IF(Config!$C$6=10,SUM(+Ene!AT30+Feb!AT30+Mar!AT30+Abr!AT30+May!AT30+Jun!AT30+Jul!AT30+Ago!AT30+Sep!AT30+Oct!AT30),IF(Config!$C$6=11,SUM(+Ene!AT30+Feb!AT30+Mar!AT30+Abr!AT30+May!AT30+Jun!AT30+Jul!AT30+Ago!AT30+Sep!AT30+Oct!AT30+Nov!AT30),IF(Config!$C$6=12,SUM(+Ene!AT30+Feb!AT30+Mar!AT30+Abr!AT30+May!AT30+Jun!AT30+Jul!AT30+Ago!AT30+Sep!AT30+Oct!AT30+Nov!AT30+Dic!AT30)))))))))))))</f>
        <v>8</v>
      </c>
      <c r="AV30" s="357">
        <f t="shared" si="17"/>
        <v>68</v>
      </c>
      <c r="AW30" s="357">
        <f t="shared" si="18"/>
        <v>1339</v>
      </c>
      <c r="AX30" s="357">
        <f t="shared" si="19"/>
        <v>278</v>
      </c>
      <c r="AY30" s="357">
        <f t="shared" si="20"/>
        <v>205</v>
      </c>
      <c r="AZ30" s="357">
        <f t="shared" si="21"/>
        <v>529</v>
      </c>
      <c r="BA30" s="357">
        <f t="shared" si="12"/>
        <v>187</v>
      </c>
      <c r="BB30" s="357">
        <f t="shared" si="22"/>
        <v>229</v>
      </c>
      <c r="BC30" s="358">
        <f t="shared" si="23"/>
        <v>404</v>
      </c>
      <c r="BD30" s="357">
        <f t="shared" si="24"/>
        <v>100</v>
      </c>
      <c r="BE30" s="45">
        <f t="shared" si="16"/>
        <v>3339</v>
      </c>
    </row>
    <row r="31" spans="1:57" x14ac:dyDescent="0.25">
      <c r="A31" s="339">
        <f>METAS!A31</f>
        <v>28</v>
      </c>
      <c r="B31" s="353" t="str">
        <f>METAS!B31</f>
        <v>PORCENTAJE DE VACUNADOS CON 1 DOSIS CON VACUNA CONTRA NEUMOCOCO, EN LA POBLACIÓN &gt;= 60 AÑOS</v>
      </c>
      <c r="C31" s="382" t="str">
        <f>METAS!D31</f>
        <v>INMUNIZACIONES</v>
      </c>
      <c r="D31" s="386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p!D31),IF(Config!$C$6=10,SUM(+Ene!D31+Feb!D31+Mar!D31+Abr!D31+May!D31+Jun!D31+Jul!D31+Ago!D31+Sep!D31+Oct!D31),IF(Config!$C$6=11,SUM(+Ene!D31+Feb!D31+Mar!D31+Abr!D31+May!D31+Jun!D31+Jul!D31+Ago!D31+Sep!D31+Oct!D31+Nov!D31),IF(Config!$C$6=12,SUM(+Ene!D31+Feb!D31+Mar!D31+Abr!D31+May!D31+Jun!D31+Jul!D31+Ago!D31+Sep!D31+Oct!D31+Nov!D31+Dic!D31)))))))))))))</f>
        <v>20</v>
      </c>
      <c r="E31" s="386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p!E31),IF(Config!$C$6=10,SUM(+Ene!E31+Feb!E31+Mar!E31+Abr!E31+May!E31+Jun!E31+Jul!E31+Ago!E31+Sep!E31+Oct!E31),IF(Config!$C$6=11,SUM(+Ene!E31+Feb!E31+Mar!E31+Abr!E31+May!E31+Jun!E31+Jul!E31+Ago!E31+Sep!E31+Oct!E31+Nov!E31),IF(Config!$C$6=12,SUM(+Ene!E31+Feb!E31+Mar!E31+Abr!E31+May!E31+Jun!E31+Jul!E31+Ago!E31+Sep!E31+Oct!E31+Nov!E31+Dic!E31)))))))))))))</f>
        <v>0</v>
      </c>
      <c r="F31" s="386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p!F31),IF(Config!$C$6=10,SUM(+Ene!F31+Feb!F31+Mar!F31+Abr!F31+May!F31+Jun!F31+Jul!F31+Ago!F31+Sep!F31+Oct!F31),IF(Config!$C$6=11,SUM(+Ene!F31+Feb!F31+Mar!F31+Abr!F31+May!F31+Jun!F31+Jul!F31+Ago!F31+Sep!F31+Oct!F31+Nov!F31),IF(Config!$C$6=12,SUM(+Ene!F31+Feb!F31+Mar!F31+Abr!F31+May!F31+Jun!F31+Jul!F31+Ago!F31+Sep!F31+Oct!F31+Nov!F31+Dic!F31)))))))))))))</f>
        <v>0</v>
      </c>
      <c r="G31" s="386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p!G31),IF(Config!$C$6=10,SUM(+Ene!G31+Feb!G31+Mar!G31+Abr!G31+May!G31+Jun!G31+Jul!G31+Ago!G31+Sep!G31+Oct!G31),IF(Config!$C$6=11,SUM(+Ene!G31+Feb!G31+Mar!G31+Abr!G31+May!G31+Jun!G31+Jul!G31+Ago!G31+Sep!G31+Oct!G31+Nov!G31),IF(Config!$C$6=12,SUM(+Ene!G31+Feb!G31+Mar!G31+Abr!G31+May!G31+Jun!G31+Jul!G31+Ago!G31+Sep!G31+Oct!G31+Nov!G31+Dic!G31)))))))))))))</f>
        <v>283</v>
      </c>
      <c r="H31" s="386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p!H31),IF(Config!$C$6=10,SUM(+Ene!H31+Feb!H31+Mar!H31+Abr!H31+May!H31+Jun!H31+Jul!H31+Ago!H31+Sep!H31+Oct!H31),IF(Config!$C$6=11,SUM(+Ene!H31+Feb!H31+Mar!H31+Abr!H31+May!H31+Jun!H31+Jul!H31+Ago!H31+Sep!H31+Oct!H31+Nov!H31),IF(Config!$C$6=12,SUM(+Ene!H31+Feb!H31+Mar!H31+Abr!H31+May!H31+Jun!H31+Jul!H31+Ago!H31+Sep!H31+Oct!H31+Nov!H31+Dic!H31)))))))))))))</f>
        <v>18</v>
      </c>
      <c r="I31" s="386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p!I31),IF(Config!$C$6=10,SUM(+Ene!I31+Feb!I31+Mar!I31+Abr!I31+May!I31+Jun!I31+Jul!I31+Ago!I31+Sep!I31+Oct!I31),IF(Config!$C$6=11,SUM(+Ene!I31+Feb!I31+Mar!I31+Abr!I31+May!I31+Jun!I31+Jul!I31+Ago!I31+Sep!I31+Oct!I31+Nov!I31),IF(Config!$C$6=12,SUM(+Ene!I31+Feb!I31+Mar!I31+Abr!I31+May!I31+Jun!I31+Jul!I31+Ago!I31+Sep!I31+Oct!I31+Nov!I31+Dic!I31)))))))))))))</f>
        <v>0</v>
      </c>
      <c r="J31" s="386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p!J31),IF(Config!$C$6=10,SUM(+Ene!J31+Feb!J31+Mar!J31+Abr!J31+May!J31+Jun!J31+Jul!J31+Ago!J31+Sep!J31+Oct!J31),IF(Config!$C$6=11,SUM(+Ene!J31+Feb!J31+Mar!J31+Abr!J31+May!J31+Jun!J31+Jul!J31+Ago!J31+Sep!J31+Oct!J31+Nov!J31),IF(Config!$C$6=12,SUM(+Ene!J31+Feb!J31+Mar!J31+Abr!J31+May!J31+Jun!J31+Jul!J31+Ago!J31+Sep!J31+Oct!J31+Nov!J31+Dic!J31)))))))))))))</f>
        <v>30</v>
      </c>
      <c r="K31" s="386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p!K31),IF(Config!$C$6=10,SUM(+Ene!K31+Feb!K31+Mar!K31+Abr!K31+May!K31+Jun!K31+Jul!K31+Ago!K31+Sep!K31+Oct!K31),IF(Config!$C$6=11,SUM(+Ene!K31+Feb!K31+Mar!K31+Abr!K31+May!K31+Jun!K31+Jul!K31+Ago!K31+Sep!K31+Oct!K31+Nov!K31),IF(Config!$C$6=12,SUM(+Ene!K31+Feb!K31+Mar!K31+Abr!K31+May!K31+Jun!K31+Jul!K31+Ago!K31+Sep!K31+Oct!K31+Nov!K31+Dic!K31)))))))))))))</f>
        <v>10</v>
      </c>
      <c r="L31" s="386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p!L31),IF(Config!$C$6=10,SUM(+Ene!L31+Feb!L31+Mar!L31+Abr!L31+May!L31+Jun!L31+Jul!L31+Ago!L31+Sep!L31+Oct!L31),IF(Config!$C$6=11,SUM(+Ene!L31+Feb!L31+Mar!L31+Abr!L31+May!L31+Jun!L31+Jul!L31+Ago!L31+Sep!L31+Oct!L31+Nov!L31),IF(Config!$C$6=12,SUM(+Ene!L31+Feb!L31+Mar!L31+Abr!L31+May!L31+Jun!L31+Jul!L31+Ago!L31+Sep!L31+Oct!L31+Nov!L31+Dic!L31)))))))))))))</f>
        <v>2</v>
      </c>
      <c r="M31" s="386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p!M31),IF(Config!$C$6=10,SUM(+Ene!M31+Feb!M31+Mar!M31+Abr!M31+May!M31+Jun!M31+Jul!M31+Ago!M31+Sep!M31+Oct!M31),IF(Config!$C$6=11,SUM(+Ene!M31+Feb!M31+Mar!M31+Abr!M31+May!M31+Jun!M31+Jul!M31+Ago!M31+Sep!M31+Oct!M31+Nov!M31),IF(Config!$C$6=12,SUM(+Ene!M31+Feb!M31+Mar!M31+Abr!M31+May!M31+Jun!M31+Jul!M31+Ago!M31+Sep!M31+Oct!M31+Nov!M31+Dic!M31)))))))))))))</f>
        <v>5</v>
      </c>
      <c r="N31" s="386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p!N31),IF(Config!$C$6=10,SUM(+Ene!N31+Feb!N31+Mar!N31+Abr!N31+May!N31+Jun!N31+Jul!N31+Ago!N31+Sep!N31+Oct!N31),IF(Config!$C$6=11,SUM(+Ene!N31+Feb!N31+Mar!N31+Abr!N31+May!N31+Jun!N31+Jul!N31+Ago!N31+Sep!N31+Oct!N31+Nov!N31),IF(Config!$C$6=12,SUM(+Ene!N31+Feb!N31+Mar!N31+Abr!N31+May!N31+Jun!N31+Jul!N31+Ago!N31+Sep!N31+Oct!N31+Nov!N31+Dic!N31)))))))))))))</f>
        <v>14</v>
      </c>
      <c r="O31" s="386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p!O31),IF(Config!$C$6=10,SUM(+Ene!O31+Feb!O31+Mar!O31+Abr!O31+May!O31+Jun!O31+Jul!O31+Ago!O31+Sep!O31+Oct!O31),IF(Config!$C$6=11,SUM(+Ene!O31+Feb!O31+Mar!O31+Abr!O31+May!O31+Jun!O31+Jul!O31+Ago!O31+Sep!O31+Oct!O31+Nov!O31),IF(Config!$C$6=12,SUM(+Ene!O31+Feb!O31+Mar!O31+Abr!O31+May!O31+Jun!O31+Jul!O31+Ago!O31+Sep!O31+Oct!O31+Nov!O31+Dic!O31)))))))))))))</f>
        <v>2</v>
      </c>
      <c r="P31" s="386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p!P31),IF(Config!$C$6=10,SUM(+Ene!P31+Feb!P31+Mar!P31+Abr!P31+May!P31+Jun!P31+Jul!P31+Ago!P31+Sep!P31+Oct!P31),IF(Config!$C$6=11,SUM(+Ene!P31+Feb!P31+Mar!P31+Abr!P31+May!P31+Jun!P31+Jul!P31+Ago!P31+Sep!P31+Oct!P31+Nov!P31),IF(Config!$C$6=12,SUM(+Ene!P31+Feb!P31+Mar!P31+Abr!P31+May!P31+Jun!P31+Jul!P31+Ago!P31+Sep!P31+Oct!P31+Nov!P31+Dic!P31)))))))))))))</f>
        <v>27</v>
      </c>
      <c r="Q31" s="386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p!Q31),IF(Config!$C$6=10,SUM(+Ene!Q31+Feb!Q31+Mar!Q31+Abr!Q31+May!Q31+Jun!Q31+Jul!Q31+Ago!Q31+Sep!Q31+Oct!Q31),IF(Config!$C$6=11,SUM(+Ene!Q31+Feb!Q31+Mar!Q31+Abr!Q31+May!Q31+Jun!Q31+Jul!Q31+Ago!Q31+Sep!Q31+Oct!Q31+Nov!Q31),IF(Config!$C$6=12,SUM(+Ene!Q31+Feb!Q31+Mar!Q31+Abr!Q31+May!Q31+Jun!Q31+Jul!Q31+Ago!Q31+Sep!Q31+Oct!Q31+Nov!Q31+Dic!Q31)))))))))))))</f>
        <v>54</v>
      </c>
      <c r="R31" s="386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p!R31),IF(Config!$C$6=10,SUM(+Ene!R31+Feb!R31+Mar!R31+Abr!R31+May!R31+Jun!R31+Jul!R31+Ago!R31+Sep!R31+Oct!R31),IF(Config!$C$6=11,SUM(+Ene!R31+Feb!R31+Mar!R31+Abr!R31+May!R31+Jun!R31+Jul!R31+Ago!R31+Sep!R31+Oct!R31+Nov!R31),IF(Config!$C$6=12,SUM(+Ene!R31+Feb!R31+Mar!R31+Abr!R31+May!R31+Jun!R31+Jul!R31+Ago!R31+Sep!R31+Oct!R31+Nov!R31+Dic!R31)))))))))))))</f>
        <v>24</v>
      </c>
      <c r="S31" s="386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p!S31),IF(Config!$C$6=10,SUM(+Ene!S31+Feb!S31+Mar!S31+Abr!S31+May!S31+Jun!S31+Jul!S31+Ago!S31+Sep!S31+Oct!S31),IF(Config!$C$6=11,SUM(+Ene!S31+Feb!S31+Mar!S31+Abr!S31+May!S31+Jun!S31+Jul!S31+Ago!S31+Sep!S31+Oct!S31+Nov!S31),IF(Config!$C$6=12,SUM(+Ene!S31+Feb!S31+Mar!S31+Abr!S31+May!S31+Jun!S31+Jul!S31+Ago!S31+Sep!S31+Oct!S31+Nov!S31+Dic!S31)))))))))))))</f>
        <v>31</v>
      </c>
      <c r="T31" s="386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p!T31),IF(Config!$C$6=10,SUM(+Ene!T31+Feb!T31+Mar!T31+Abr!T31+May!T31+Jun!T31+Jul!T31+Ago!T31+Sep!T31+Oct!T31),IF(Config!$C$6=11,SUM(+Ene!T31+Feb!T31+Mar!T31+Abr!T31+May!T31+Jun!T31+Jul!T31+Ago!T31+Sep!T31+Oct!T31+Nov!T31),IF(Config!$C$6=12,SUM(+Ene!T31+Feb!T31+Mar!T31+Abr!T31+May!T31+Jun!T31+Jul!T31+Ago!T31+Sep!T31+Oct!T31+Nov!T31+Dic!T31)))))))))))))</f>
        <v>46</v>
      </c>
      <c r="U31" s="386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p!U31),IF(Config!$C$6=10,SUM(+Ene!U31+Feb!U31+Mar!U31+Abr!U31+May!U31+Jun!U31+Jul!U31+Ago!U31+Sep!U31+Oct!U31),IF(Config!$C$6=11,SUM(+Ene!U31+Feb!U31+Mar!U31+Abr!U31+May!U31+Jun!U31+Jul!U31+Ago!U31+Sep!U31+Oct!U31+Nov!U31),IF(Config!$C$6=12,SUM(+Ene!U31+Feb!U31+Mar!U31+Abr!U31+May!U31+Jun!U31+Jul!U31+Ago!U31+Sep!U31+Oct!U31+Nov!U31+Dic!U31)))))))))))))</f>
        <v>12</v>
      </c>
      <c r="V31" s="386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p!V31),IF(Config!$C$6=10,SUM(+Ene!V31+Feb!V31+Mar!V31+Abr!V31+May!V31+Jun!V31+Jul!V31+Ago!V31+Sep!V31+Oct!V31),IF(Config!$C$6=11,SUM(+Ene!V31+Feb!V31+Mar!V31+Abr!V31+May!V31+Jun!V31+Jul!V31+Ago!V31+Sep!V31+Oct!V31+Nov!V31),IF(Config!$C$6=12,SUM(+Ene!V31+Feb!V31+Mar!V31+Abr!V31+May!V31+Jun!V31+Jul!V31+Ago!V31+Sep!V31+Oct!V31+Nov!V31+Dic!V31)))))))))))))</f>
        <v>3</v>
      </c>
      <c r="W31" s="386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p!W31),IF(Config!$C$6=10,SUM(+Ene!W31+Feb!W31+Mar!W31+Abr!W31+May!W31+Jun!W31+Jul!W31+Ago!W31+Sep!W31+Oct!W31),IF(Config!$C$6=11,SUM(+Ene!W31+Feb!W31+Mar!W31+Abr!W31+May!W31+Jun!W31+Jul!W31+Ago!W31+Sep!W31+Oct!W31+Nov!W31),IF(Config!$C$6=12,SUM(+Ene!W31+Feb!W31+Mar!W31+Abr!W31+May!W31+Jun!W31+Jul!W31+Ago!W31+Sep!W31+Oct!W31+Nov!W31+Dic!W31)))))))))))))</f>
        <v>4</v>
      </c>
      <c r="X31" s="386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p!X31),IF(Config!$C$6=10,SUM(+Ene!X31+Feb!X31+Mar!X31+Abr!X31+May!X31+Jun!X31+Jul!X31+Ago!X31+Sep!X31+Oct!X31),IF(Config!$C$6=11,SUM(+Ene!X31+Feb!X31+Mar!X31+Abr!X31+May!X31+Jun!X31+Jul!X31+Ago!X31+Sep!X31+Oct!X31+Nov!X31),IF(Config!$C$6=12,SUM(+Ene!X31+Feb!X31+Mar!X31+Abr!X31+May!X31+Jun!X31+Jul!X31+Ago!X31+Sep!X31+Oct!X31+Nov!X31+Dic!X31)))))))))))))</f>
        <v>13</v>
      </c>
      <c r="Y31" s="386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p!Y31),IF(Config!$C$6=10,SUM(+Ene!Y31+Feb!Y31+Mar!Y31+Abr!Y31+May!Y31+Jun!Y31+Jul!Y31+Ago!Y31+Sep!Y31+Oct!Y31),IF(Config!$C$6=11,SUM(+Ene!Y31+Feb!Y31+Mar!Y31+Abr!Y31+May!Y31+Jun!Y31+Jul!Y31+Ago!Y31+Sep!Y31+Oct!Y31+Nov!Y31),IF(Config!$C$6=12,SUM(+Ene!Y31+Feb!Y31+Mar!Y31+Abr!Y31+May!Y31+Jun!Y31+Jul!Y31+Ago!Y31+Sep!Y31+Oct!Y31+Nov!Y31+Dic!Y31)))))))))))))</f>
        <v>44</v>
      </c>
      <c r="Z31" s="386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p!Z31),IF(Config!$C$6=10,SUM(+Ene!Z31+Feb!Z31+Mar!Z31+Abr!Z31+May!Z31+Jun!Z31+Jul!Z31+Ago!Z31+Sep!Z31+Oct!Z31),IF(Config!$C$6=11,SUM(+Ene!Z31+Feb!Z31+Mar!Z31+Abr!Z31+May!Z31+Jun!Z31+Jul!Z31+Ago!Z31+Sep!Z31+Oct!Z31+Nov!Z31),IF(Config!$C$6=12,SUM(+Ene!Z31+Feb!Z31+Mar!Z31+Abr!Z31+May!Z31+Jun!Z31+Jul!Z31+Ago!Z31+Sep!Z31+Oct!Z31+Nov!Z31+Dic!Z31)))))))))))))</f>
        <v>1</v>
      </c>
      <c r="AA31" s="386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p!AA31),IF(Config!$C$6=10,SUM(+Ene!AA31+Feb!AA31+Mar!AA31+Abr!AA31+May!AA31+Jun!AA31+Jul!AA31+Ago!AA31+Sep!AA31+Oct!AA31),IF(Config!$C$6=11,SUM(+Ene!AA31+Feb!AA31+Mar!AA31+Abr!AA31+May!AA31+Jun!AA31+Jul!AA31+Ago!AA31+Sep!AA31+Oct!AA31+Nov!AA31),IF(Config!$C$6=12,SUM(+Ene!AA31+Feb!AA31+Mar!AA31+Abr!AA31+May!AA31+Jun!AA31+Jul!AA31+Ago!AA31+Sep!AA31+Oct!AA31+Nov!AA31+Dic!AA31)))))))))))))</f>
        <v>2</v>
      </c>
      <c r="AB31" s="386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p!AB31),IF(Config!$C$6=10,SUM(+Ene!AB31+Feb!AB31+Mar!AB31+Abr!AB31+May!AB31+Jun!AB31+Jul!AB31+Ago!AB31+Sep!AB31+Oct!AB31),IF(Config!$C$6=11,SUM(+Ene!AB31+Feb!AB31+Mar!AB31+Abr!AB31+May!AB31+Jun!AB31+Jul!AB31+Ago!AB31+Sep!AB31+Oct!AB31+Nov!AB31),IF(Config!$C$6=12,SUM(+Ene!AB31+Feb!AB31+Mar!AB31+Abr!AB31+May!AB31+Jun!AB31+Jul!AB31+Ago!AB31+Sep!AB31+Oct!AB31+Nov!AB31+Dic!AB31)))))))))))))</f>
        <v>1</v>
      </c>
      <c r="AC31" s="386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p!AC31),IF(Config!$C$6=10,SUM(+Ene!AC31+Feb!AC31+Mar!AC31+Abr!AC31+May!AC31+Jun!AC31+Jul!AC31+Ago!AC31+Sep!AC31+Oct!AC31),IF(Config!$C$6=11,SUM(+Ene!AC31+Feb!AC31+Mar!AC31+Abr!AC31+May!AC31+Jun!AC31+Jul!AC31+Ago!AC31+Sep!AC31+Oct!AC31+Nov!AC31),IF(Config!$C$6=12,SUM(+Ene!AC31+Feb!AC31+Mar!AC31+Abr!AC31+May!AC31+Jun!AC31+Jul!AC31+Ago!AC31+Sep!AC31+Oct!AC31+Nov!AC31+Dic!AC31)))))))))))))</f>
        <v>18</v>
      </c>
      <c r="AD31" s="386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p!AD31),IF(Config!$C$6=10,SUM(+Ene!AD31+Feb!AD31+Mar!AD31+Abr!AD31+May!AD31+Jun!AD31+Jul!AD31+Ago!AD31+Sep!AD31+Oct!AD31),IF(Config!$C$6=11,SUM(+Ene!AD31+Feb!AD31+Mar!AD31+Abr!AD31+May!AD31+Jun!AD31+Jul!AD31+Ago!AD31+Sep!AD31+Oct!AD31+Nov!AD31),IF(Config!$C$6=12,SUM(+Ene!AD31+Feb!AD31+Mar!AD31+Abr!AD31+May!AD31+Jun!AD31+Jul!AD31+Ago!AD31+Sep!AD31+Oct!AD31+Nov!AD31+Dic!AD31)))))))))))))</f>
        <v>32</v>
      </c>
      <c r="AE31" s="386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p!AE31),IF(Config!$C$6=10,SUM(+Ene!AE31+Feb!AE31+Mar!AE31+Abr!AE31+May!AE31+Jun!AE31+Jul!AE31+Ago!AE31+Sep!AE31+Oct!AE31),IF(Config!$C$6=11,SUM(+Ene!AE31+Feb!AE31+Mar!AE31+Abr!AE31+May!AE31+Jun!AE31+Jul!AE31+Ago!AE31+Sep!AE31+Oct!AE31+Nov!AE31),IF(Config!$C$6=12,SUM(+Ene!AE31+Feb!AE31+Mar!AE31+Abr!AE31+May!AE31+Jun!AE31+Jul!AE31+Ago!AE31+Sep!AE31+Oct!AE31+Nov!AE31+Dic!AE31)))))))))))))</f>
        <v>22</v>
      </c>
      <c r="AF31" s="386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p!AF31),IF(Config!$C$6=10,SUM(+Ene!AF31+Feb!AF31+Mar!AF31+Abr!AF31+May!AF31+Jun!AF31+Jul!AF31+Ago!AF31+Sep!AF31+Oct!AF31),IF(Config!$C$6=11,SUM(+Ene!AF31+Feb!AF31+Mar!AF31+Abr!AF31+May!AF31+Jun!AF31+Jul!AF31+Ago!AF31+Sep!AF31+Oct!AF31+Nov!AF31),IF(Config!$C$6=12,SUM(+Ene!AF31+Feb!AF31+Mar!AF31+Abr!AF31+May!AF31+Jun!AF31+Jul!AF31+Ago!AF31+Sep!AF31+Oct!AF31+Nov!AF31+Dic!AF31)))))))))))))</f>
        <v>0</v>
      </c>
      <c r="AG31" s="386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p!AG31),IF(Config!$C$6=10,SUM(+Ene!AG31+Feb!AG31+Mar!AG31+Abr!AG31+May!AG31+Jun!AG31+Jul!AG31+Ago!AG31+Sep!AG31+Oct!AG31),IF(Config!$C$6=11,SUM(+Ene!AG31+Feb!AG31+Mar!AG31+Abr!AG31+May!AG31+Jun!AG31+Jul!AG31+Ago!AG31+Sep!AG31+Oct!AG31+Nov!AG31),IF(Config!$C$6=12,SUM(+Ene!AG31+Feb!AG31+Mar!AG31+Abr!AG31+May!AG31+Jun!AG31+Jul!AG31+Ago!AG31+Sep!AG31+Oct!AG31+Nov!AG31+Dic!AG31)))))))))))))</f>
        <v>15</v>
      </c>
      <c r="AH31" s="386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p!AH31),IF(Config!$C$6=10,SUM(+Ene!AH31+Feb!AH31+Mar!AH31+Abr!AH31+May!AH31+Jun!AH31+Jul!AH31+Ago!AH31+Sep!AH31+Oct!AH31),IF(Config!$C$6=11,SUM(+Ene!AH31+Feb!AH31+Mar!AH31+Abr!AH31+May!AH31+Jun!AH31+Jul!AH31+Ago!AH31+Sep!AH31+Oct!AH31+Nov!AH31),IF(Config!$C$6=12,SUM(+Ene!AH31+Feb!AH31+Mar!AH31+Abr!AH31+May!AH31+Jun!AH31+Jul!AH31+Ago!AH31+Sep!AH31+Oct!AH31+Nov!AH31+Dic!AH31)))))))))))))</f>
        <v>3</v>
      </c>
      <c r="AI31" s="386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p!AI31),IF(Config!$C$6=10,SUM(+Ene!AI31+Feb!AI31+Mar!AI31+Abr!AI31+May!AI31+Jun!AI31+Jul!AI31+Ago!AI31+Sep!AI31+Oct!AI31),IF(Config!$C$6=11,SUM(+Ene!AI31+Feb!AI31+Mar!AI31+Abr!AI31+May!AI31+Jun!AI31+Jul!AI31+Ago!AI31+Sep!AI31+Oct!AI31+Nov!AI31),IF(Config!$C$6=12,SUM(+Ene!AI31+Feb!AI31+Mar!AI31+Abr!AI31+May!AI31+Jun!AI31+Jul!AI31+Ago!AI31+Sep!AI31+Oct!AI31+Nov!AI31+Dic!AI31)))))))))))))</f>
        <v>2</v>
      </c>
      <c r="AJ31" s="386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p!AJ31),IF(Config!$C$6=10,SUM(+Ene!AJ31+Feb!AJ31+Mar!AJ31+Abr!AJ31+May!AJ31+Jun!AJ31+Jul!AJ31+Ago!AJ31+Sep!AJ31+Oct!AJ31),IF(Config!$C$6=11,SUM(+Ene!AJ31+Feb!AJ31+Mar!AJ31+Abr!AJ31+May!AJ31+Jun!AJ31+Jul!AJ31+Ago!AJ31+Sep!AJ31+Oct!AJ31+Nov!AJ31),IF(Config!$C$6=12,SUM(+Ene!AJ31+Feb!AJ31+Mar!AJ31+Abr!AJ31+May!AJ31+Jun!AJ31+Jul!AJ31+Ago!AJ31+Sep!AJ31+Oct!AJ31+Nov!AJ31+Dic!AJ31)))))))))))))</f>
        <v>117</v>
      </c>
      <c r="AK31" s="386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p!AK31),IF(Config!$C$6=10,SUM(+Ene!AK31+Feb!AK31+Mar!AK31+Abr!AK31+May!AK31+Jun!AK31+Jul!AK31+Ago!AK31+Sep!AK31+Oct!AK31),IF(Config!$C$6=11,SUM(+Ene!AK31+Feb!AK31+Mar!AK31+Abr!AK31+May!AK31+Jun!AK31+Jul!AK31+Ago!AK31+Sep!AK31+Oct!AK31+Nov!AK31),IF(Config!$C$6=12,SUM(+Ene!AK31+Feb!AK31+Mar!AK31+Abr!AK31+May!AK31+Jun!AK31+Jul!AK31+Ago!AK31+Sep!AK31+Oct!AK31+Nov!AK31+Dic!AK31)))))))))))))</f>
        <v>13</v>
      </c>
      <c r="AL31" s="386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p!AL31),IF(Config!$C$6=10,SUM(+Ene!AL31+Feb!AL31+Mar!AL31+Abr!AL31+May!AL31+Jun!AL31+Jul!AL31+Ago!AL31+Sep!AL31+Oct!AL31),IF(Config!$C$6=11,SUM(+Ene!AL31+Feb!AL31+Mar!AL31+Abr!AL31+May!AL31+Jun!AL31+Jul!AL31+Ago!AL31+Sep!AL31+Oct!AL31+Nov!AL31),IF(Config!$C$6=12,SUM(+Ene!AL31+Feb!AL31+Mar!AL31+Abr!AL31+May!AL31+Jun!AL31+Jul!AL31+Ago!AL31+Sep!AL31+Oct!AL31+Nov!AL31+Dic!AL31)))))))))))))</f>
        <v>22</v>
      </c>
      <c r="AM31" s="386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p!AM31),IF(Config!$C$6=10,SUM(+Ene!AM31+Feb!AM31+Mar!AM31+Abr!AM31+May!AM31+Jun!AM31+Jul!AM31+Ago!AM31+Sep!AM31+Oct!AM31),IF(Config!$C$6=11,SUM(+Ene!AM31+Feb!AM31+Mar!AM31+Abr!AM31+May!AM31+Jun!AM31+Jul!AM31+Ago!AM31+Sep!AM31+Oct!AM31+Nov!AM31),IF(Config!$C$6=12,SUM(+Ene!AM31+Feb!AM31+Mar!AM31+Abr!AM31+May!AM31+Jun!AM31+Jul!AM31+Ago!AM31+Sep!AM31+Oct!AM31+Nov!AM31+Dic!AM31)))))))))))))</f>
        <v>54</v>
      </c>
      <c r="AN31" s="386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p!AN31),IF(Config!$C$6=10,SUM(+Ene!AN31+Feb!AN31+Mar!AN31+Abr!AN31+May!AN31+Jun!AN31+Jul!AN31+Ago!AN31+Sep!AN31+Oct!AN31),IF(Config!$C$6=11,SUM(+Ene!AN31+Feb!AN31+Mar!AN31+Abr!AN31+May!AN31+Jun!AN31+Jul!AN31+Ago!AN31+Sep!AN31+Oct!AN31+Nov!AN31),IF(Config!$C$6=12,SUM(+Ene!AN31+Feb!AN31+Mar!AN31+Abr!AN31+May!AN31+Jun!AN31+Jul!AN31+Ago!AN31+Sep!AN31+Oct!AN31+Nov!AN31+Dic!AN31)))))))))))))</f>
        <v>4</v>
      </c>
      <c r="AO31" s="386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p!AO31),IF(Config!$C$6=10,SUM(+Ene!AO31+Feb!AO31+Mar!AO31+Abr!AO31+May!AO31+Jun!AO31+Jul!AO31+Ago!AO31+Sep!AO31+Oct!AO31),IF(Config!$C$6=11,SUM(+Ene!AO31+Feb!AO31+Mar!AO31+Abr!AO31+May!AO31+Jun!AO31+Jul!AO31+Ago!AO31+Sep!AO31+Oct!AO31+Nov!AO31),IF(Config!$C$6=12,SUM(+Ene!AO31+Feb!AO31+Mar!AO31+Abr!AO31+May!AO31+Jun!AO31+Jul!AO31+Ago!AO31+Sep!AO31+Oct!AO31+Nov!AO31+Dic!AO31)))))))))))))</f>
        <v>8</v>
      </c>
      <c r="AP31" s="386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p!AP31),IF(Config!$C$6=10,SUM(+Ene!AP31+Feb!AP31+Mar!AP31+Abr!AP31+May!AP31+Jun!AP31+Jul!AP31+Ago!AP31+Sep!AP31+Oct!AP31),IF(Config!$C$6=11,SUM(+Ene!AP31+Feb!AP31+Mar!AP31+Abr!AP31+May!AP31+Jun!AP31+Jul!AP31+Ago!AP31+Sep!AP31+Oct!AP31+Nov!AP31),IF(Config!$C$6=12,SUM(+Ene!AP31+Feb!AP31+Mar!AP31+Abr!AP31+May!AP31+Jun!AP31+Jul!AP31+Ago!AP31+Sep!AP31+Oct!AP31+Nov!AP31+Dic!AP31)))))))))))))</f>
        <v>6</v>
      </c>
      <c r="AQ31" s="386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p!AQ31),IF(Config!$C$6=10,SUM(+Ene!AQ31+Feb!AQ31+Mar!AQ31+Abr!AQ31+May!AQ31+Jun!AQ31+Jul!AQ31+Ago!AQ31+Sep!AQ31+Oct!AQ31),IF(Config!$C$6=11,SUM(+Ene!AQ31+Feb!AQ31+Mar!AQ31+Abr!AQ31+May!AQ31+Jun!AQ31+Jul!AQ31+Ago!AQ31+Sep!AQ31+Oct!AQ31+Nov!AQ31),IF(Config!$C$6=12,SUM(+Ene!AQ31+Feb!AQ31+Mar!AQ31+Abr!AQ31+May!AQ31+Jun!AQ31+Jul!AQ31+Ago!AQ31+Sep!AQ31+Oct!AQ31+Nov!AQ31+Dic!AQ31)))))))))))))</f>
        <v>27</v>
      </c>
      <c r="AR31" s="386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p!AR31),IF(Config!$C$6=10,SUM(+Ene!AR31+Feb!AR31+Mar!AR31+Abr!AR31+May!AR31+Jun!AR31+Jul!AR31+Ago!AR31+Sep!AR31+Oct!AR31),IF(Config!$C$6=11,SUM(+Ene!AR31+Feb!AR31+Mar!AR31+Abr!AR31+May!AR31+Jun!AR31+Jul!AR31+Ago!AR31+Sep!AR31+Oct!AR31+Nov!AR31),IF(Config!$C$6=12,SUM(+Ene!AR31+Feb!AR31+Mar!AR31+Abr!AR31+May!AR31+Jun!AR31+Jul!AR31+Ago!AR31+Sep!AR31+Oct!AR31+Nov!AR31+Dic!AR31)))))))))))))</f>
        <v>2</v>
      </c>
      <c r="AS31" s="386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p!AS31),IF(Config!$C$6=10,SUM(+Ene!AS31+Feb!AS31+Mar!AS31+Abr!AS31+May!AS31+Jun!AS31+Jul!AS31+Ago!AS31+Sep!AS31+Oct!AS31),IF(Config!$C$6=11,SUM(+Ene!AS31+Feb!AS31+Mar!AS31+Abr!AS31+May!AS31+Jun!AS31+Jul!AS31+Ago!AS31+Sep!AS31+Oct!AS31+Nov!AS31),IF(Config!$C$6=12,SUM(+Ene!AS31+Feb!AS31+Mar!AS31+Abr!AS31+May!AS31+Jun!AS31+Jul!AS31+Ago!AS31+Sep!AS31+Oct!AS31+Nov!AS31+Dic!AS31)))))))))))))</f>
        <v>3</v>
      </c>
      <c r="AT31" s="386">
        <f>IF(Config!$C$6=1,SUM(+Ene!AT31),IF(Config!$C$6=2,SUM(+Ene!AT31+Feb!AT31),IF(Config!$C$6=3,SUM(+Ene!AT31+Feb!AT31+Mar!AT31),IF(Config!$C$6=4,SUM(+Ene!AT31+Feb!AT31+Mar!AT31+Abr!AT31),IF(Config!$C$6=5,SUM(Ene!AT31+Feb!AT31+Mar!AT31+Abr!AT31+May!AT31),IF(Config!$C$6=6,SUM(+Ene!AT31+Feb!AT31+Mar!AT31+Abr!AT31+May!AT31+Jun!AT31),IF(Config!$C$6=7,SUM(Ene!AT31+Feb!AT31+Mar!AT31+Abr!AT31+May!AT31+Jun!AT31+Jul!AT31),IF(Config!$C$6=8,SUM(+Ene!AT31+Feb!AT31+Mar!AT31+Abr!AT31+May!AT31+Jun!AT31+Jul!AT31+Ago!AT31),IF(Config!$C$6=9,SUM(+Ene!AT31+Feb!AT31+Mar!AT31+Abr!AT31+May!AT31+Jun!AT31+Jul!AT31+Ago!AT31+Sep!AT31),IF(Config!$C$6=10,SUM(+Ene!AT31+Feb!AT31+Mar!AT31+Abr!AT31+May!AT31+Jun!AT31+Jul!AT31+Ago!AT31+Sep!AT31+Oct!AT31),IF(Config!$C$6=11,SUM(+Ene!AT31+Feb!AT31+Mar!AT31+Abr!AT31+May!AT31+Jun!AT31+Jul!AT31+Ago!AT31+Sep!AT31+Oct!AT31+Nov!AT31),IF(Config!$C$6=12,SUM(+Ene!AT31+Feb!AT31+Mar!AT31+Abr!AT31+May!AT31+Jun!AT31+Jul!AT31+Ago!AT31+Sep!AT31+Oct!AT31+Nov!AT31+Dic!AT31)))))))))))))</f>
        <v>4</v>
      </c>
      <c r="AV31" s="357">
        <f t="shared" si="17"/>
        <v>20</v>
      </c>
      <c r="AW31" s="357">
        <f t="shared" si="18"/>
        <v>391</v>
      </c>
      <c r="AX31" s="357">
        <f t="shared" si="19"/>
        <v>109</v>
      </c>
      <c r="AY31" s="357">
        <f t="shared" si="20"/>
        <v>65</v>
      </c>
      <c r="AZ31" s="357">
        <f t="shared" si="21"/>
        <v>79</v>
      </c>
      <c r="BA31" s="357">
        <f t="shared" si="12"/>
        <v>74</v>
      </c>
      <c r="BB31" s="357">
        <f t="shared" si="22"/>
        <v>152</v>
      </c>
      <c r="BC31" s="358">
        <f t="shared" si="23"/>
        <v>72</v>
      </c>
      <c r="BD31" s="357">
        <f t="shared" si="24"/>
        <v>36</v>
      </c>
      <c r="BE31" s="45">
        <f t="shared" si="16"/>
        <v>998</v>
      </c>
    </row>
    <row r="32" spans="1:57" x14ac:dyDescent="0.25">
      <c r="A32" s="339">
        <f>METAS!A32</f>
        <v>29</v>
      </c>
      <c r="B32" s="373" t="s">
        <v>687</v>
      </c>
      <c r="C32" s="383" t="s">
        <v>689</v>
      </c>
      <c r="D32" s="387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p!D32),IF(Config!$C$6=10,SUM(+Ene!D32+Feb!D32+Mar!D32+Abr!D32+May!D32+Jun!D32+Jul!D32+Ago!D32+Sep!D32+Oct!D32),IF(Config!$C$6=11,SUM(+Ene!D32+Feb!D32+Mar!D32+Abr!D32+May!D32+Jun!D32+Jul!D32+Ago!D32+Sep!D32+Oct!D32+Nov!D32),IF(Config!$C$6=12,SUM(+Ene!D32+Feb!D32+Mar!D32+Abr!D32+May!D32+Jun!D32+Jul!D32+Ago!D32+Sep!D32+Oct!D32+Nov!D32+Dic!D32)))))))))))))</f>
        <v>2341</v>
      </c>
      <c r="E32" s="387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p!E32),IF(Config!$C$6=10,SUM(+Ene!E32+Feb!E32+Mar!E32+Abr!E32+May!E32+Jun!E32+Jul!E32+Ago!E32+Sep!E32+Oct!E32),IF(Config!$C$6=11,SUM(+Ene!E32+Feb!E32+Mar!E32+Abr!E32+May!E32+Jun!E32+Jul!E32+Ago!E32+Sep!E32+Oct!E32+Nov!E32),IF(Config!$C$6=12,SUM(+Ene!E32+Feb!E32+Mar!E32+Abr!E32+May!E32+Jun!E32+Jul!E32+Ago!E32+Sep!E32+Oct!E32+Nov!E32+Dic!E32)))))))))))))</f>
        <v>275</v>
      </c>
      <c r="F32" s="387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p!F32),IF(Config!$C$6=10,SUM(+Ene!F32+Feb!F32+Mar!F32+Abr!F32+May!F32+Jun!F32+Jul!F32+Ago!F32+Sep!F32+Oct!F32),IF(Config!$C$6=11,SUM(+Ene!F32+Feb!F32+Mar!F32+Abr!F32+May!F32+Jun!F32+Jul!F32+Ago!F32+Sep!F32+Oct!F32+Nov!F32),IF(Config!$C$6=12,SUM(+Ene!F32+Feb!F32+Mar!F32+Abr!F32+May!F32+Jun!F32+Jul!F32+Ago!F32+Sep!F32+Oct!F32+Nov!F32+Dic!F32)))))))))))))</f>
        <v>0</v>
      </c>
      <c r="G32" s="387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p!G32),IF(Config!$C$6=10,SUM(+Ene!G32+Feb!G32+Mar!G32+Abr!G32+May!G32+Jun!G32+Jul!G32+Ago!G32+Sep!G32+Oct!G32),IF(Config!$C$6=11,SUM(+Ene!G32+Feb!G32+Mar!G32+Abr!G32+May!G32+Jun!G32+Jul!G32+Ago!G32+Sep!G32+Oct!G32+Nov!G32),IF(Config!$C$6=12,SUM(+Ene!G32+Feb!G32+Mar!G32+Abr!G32+May!G32+Jun!G32+Jul!G32+Ago!G32+Sep!G32+Oct!G32+Nov!G32+Dic!G32)))))))))))))</f>
        <v>10421</v>
      </c>
      <c r="H32" s="387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p!H32),IF(Config!$C$6=10,SUM(+Ene!H32+Feb!H32+Mar!H32+Abr!H32+May!H32+Jun!H32+Jul!H32+Ago!H32+Sep!H32+Oct!H32),IF(Config!$C$6=11,SUM(+Ene!H32+Feb!H32+Mar!H32+Abr!H32+May!H32+Jun!H32+Jul!H32+Ago!H32+Sep!H32+Oct!H32+Nov!H32),IF(Config!$C$6=12,SUM(+Ene!H32+Feb!H32+Mar!H32+Abr!H32+May!H32+Jun!H32+Jul!H32+Ago!H32+Sep!H32+Oct!H32+Nov!H32+Dic!H32)))))))))))))</f>
        <v>625</v>
      </c>
      <c r="I32" s="387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p!I32),IF(Config!$C$6=10,SUM(+Ene!I32+Feb!I32+Mar!I32+Abr!I32+May!I32+Jun!I32+Jul!I32+Ago!I32+Sep!I32+Oct!I32),IF(Config!$C$6=11,SUM(+Ene!I32+Feb!I32+Mar!I32+Abr!I32+May!I32+Jun!I32+Jul!I32+Ago!I32+Sep!I32+Oct!I32+Nov!I32),IF(Config!$C$6=12,SUM(+Ene!I32+Feb!I32+Mar!I32+Abr!I32+May!I32+Jun!I32+Jul!I32+Ago!I32+Sep!I32+Oct!I32+Nov!I32+Dic!I32)))))))))))))</f>
        <v>577</v>
      </c>
      <c r="J32" s="387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p!J32),IF(Config!$C$6=10,SUM(+Ene!J32+Feb!J32+Mar!J32+Abr!J32+May!J32+Jun!J32+Jul!J32+Ago!J32+Sep!J32+Oct!J32),IF(Config!$C$6=11,SUM(+Ene!J32+Feb!J32+Mar!J32+Abr!J32+May!J32+Jun!J32+Jul!J32+Ago!J32+Sep!J32+Oct!J32+Nov!J32),IF(Config!$C$6=12,SUM(+Ene!J32+Feb!J32+Mar!J32+Abr!J32+May!J32+Jun!J32+Jul!J32+Ago!J32+Sep!J32+Oct!J32+Nov!J32+Dic!J32)))))))))))))</f>
        <v>750</v>
      </c>
      <c r="K32" s="387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p!K32),IF(Config!$C$6=10,SUM(+Ene!K32+Feb!K32+Mar!K32+Abr!K32+May!K32+Jun!K32+Jul!K32+Ago!K32+Sep!K32+Oct!K32),IF(Config!$C$6=11,SUM(+Ene!K32+Feb!K32+Mar!K32+Abr!K32+May!K32+Jun!K32+Jul!K32+Ago!K32+Sep!K32+Oct!K32+Nov!K32),IF(Config!$C$6=12,SUM(+Ene!K32+Feb!K32+Mar!K32+Abr!K32+May!K32+Jun!K32+Jul!K32+Ago!K32+Sep!K32+Oct!K32+Nov!K32+Dic!K32)))))))))))))</f>
        <v>1303</v>
      </c>
      <c r="L32" s="387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p!L32),IF(Config!$C$6=10,SUM(+Ene!L32+Feb!L32+Mar!L32+Abr!L32+May!L32+Jun!L32+Jul!L32+Ago!L32+Sep!L32+Oct!L32),IF(Config!$C$6=11,SUM(+Ene!L32+Feb!L32+Mar!L32+Abr!L32+May!L32+Jun!L32+Jul!L32+Ago!L32+Sep!L32+Oct!L32+Nov!L32),IF(Config!$C$6=12,SUM(+Ene!L32+Feb!L32+Mar!L32+Abr!L32+May!L32+Jun!L32+Jul!L32+Ago!L32+Sep!L32+Oct!L32+Nov!L32+Dic!L32)))))))))))))</f>
        <v>68</v>
      </c>
      <c r="M32" s="387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p!M32),IF(Config!$C$6=10,SUM(+Ene!M32+Feb!M32+Mar!M32+Abr!M32+May!M32+Jun!M32+Jul!M32+Ago!M32+Sep!M32+Oct!M32),IF(Config!$C$6=11,SUM(+Ene!M32+Feb!M32+Mar!M32+Abr!M32+May!M32+Jun!M32+Jul!M32+Ago!M32+Sep!M32+Oct!M32+Nov!M32),IF(Config!$C$6=12,SUM(+Ene!M32+Feb!M32+Mar!M32+Abr!M32+May!M32+Jun!M32+Jul!M32+Ago!M32+Sep!M32+Oct!M32+Nov!M32+Dic!M32)))))))))))))</f>
        <v>621</v>
      </c>
      <c r="N32" s="387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p!N32),IF(Config!$C$6=10,SUM(+Ene!N32+Feb!N32+Mar!N32+Abr!N32+May!N32+Jun!N32+Jul!N32+Ago!N32+Sep!N32+Oct!N32),IF(Config!$C$6=11,SUM(+Ene!N32+Feb!N32+Mar!N32+Abr!N32+May!N32+Jun!N32+Jul!N32+Ago!N32+Sep!N32+Oct!N32+Nov!N32),IF(Config!$C$6=12,SUM(+Ene!N32+Feb!N32+Mar!N32+Abr!N32+May!N32+Jun!N32+Jul!N32+Ago!N32+Sep!N32+Oct!N32+Nov!N32+Dic!N32)))))))))))))</f>
        <v>496</v>
      </c>
      <c r="O32" s="387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p!O32),IF(Config!$C$6=10,SUM(+Ene!O32+Feb!O32+Mar!O32+Abr!O32+May!O32+Jun!O32+Jul!O32+Ago!O32+Sep!O32+Oct!O32),IF(Config!$C$6=11,SUM(+Ene!O32+Feb!O32+Mar!O32+Abr!O32+May!O32+Jun!O32+Jul!O32+Ago!O32+Sep!O32+Oct!O32+Nov!O32),IF(Config!$C$6=12,SUM(+Ene!O32+Feb!O32+Mar!O32+Abr!O32+May!O32+Jun!O32+Jul!O32+Ago!O32+Sep!O32+Oct!O32+Nov!O32+Dic!O32)))))))))))))</f>
        <v>665</v>
      </c>
      <c r="P32" s="387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p!P32),IF(Config!$C$6=10,SUM(+Ene!P32+Feb!P32+Mar!P32+Abr!P32+May!P32+Jun!P32+Jul!P32+Ago!P32+Sep!P32+Oct!P32),IF(Config!$C$6=11,SUM(+Ene!P32+Feb!P32+Mar!P32+Abr!P32+May!P32+Jun!P32+Jul!P32+Ago!P32+Sep!P32+Oct!P32+Nov!P32),IF(Config!$C$6=12,SUM(+Ene!P32+Feb!P32+Mar!P32+Abr!P32+May!P32+Jun!P32+Jul!P32+Ago!P32+Sep!P32+Oct!P32+Nov!P32+Dic!P32)))))))))))))</f>
        <v>4303</v>
      </c>
      <c r="Q32" s="387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p!Q32),IF(Config!$C$6=10,SUM(+Ene!Q32+Feb!Q32+Mar!Q32+Abr!Q32+May!Q32+Jun!Q32+Jul!Q32+Ago!Q32+Sep!Q32+Oct!Q32),IF(Config!$C$6=11,SUM(+Ene!Q32+Feb!Q32+Mar!Q32+Abr!Q32+May!Q32+Jun!Q32+Jul!Q32+Ago!Q32+Sep!Q32+Oct!Q32+Nov!Q32),IF(Config!$C$6=12,SUM(+Ene!Q32+Feb!Q32+Mar!Q32+Abr!Q32+May!Q32+Jun!Q32+Jul!Q32+Ago!Q32+Sep!Q32+Oct!Q32+Nov!Q32+Dic!Q32)))))))))))))</f>
        <v>1161</v>
      </c>
      <c r="R32" s="387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p!R32),IF(Config!$C$6=10,SUM(+Ene!R32+Feb!R32+Mar!R32+Abr!R32+May!R32+Jun!R32+Jul!R32+Ago!R32+Sep!R32+Oct!R32),IF(Config!$C$6=11,SUM(+Ene!R32+Feb!R32+Mar!R32+Abr!R32+May!R32+Jun!R32+Jul!R32+Ago!R32+Sep!R32+Oct!R32+Nov!R32),IF(Config!$C$6=12,SUM(+Ene!R32+Feb!R32+Mar!R32+Abr!R32+May!R32+Jun!R32+Jul!R32+Ago!R32+Sep!R32+Oct!R32+Nov!R32+Dic!R32)))))))))))))</f>
        <v>474</v>
      </c>
      <c r="S32" s="387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p!S32),IF(Config!$C$6=10,SUM(+Ene!S32+Feb!S32+Mar!S32+Abr!S32+May!S32+Jun!S32+Jul!S32+Ago!S32+Sep!S32+Oct!S32),IF(Config!$C$6=11,SUM(+Ene!S32+Feb!S32+Mar!S32+Abr!S32+May!S32+Jun!S32+Jul!S32+Ago!S32+Sep!S32+Oct!S32+Nov!S32),IF(Config!$C$6=12,SUM(+Ene!S32+Feb!S32+Mar!S32+Abr!S32+May!S32+Jun!S32+Jul!S32+Ago!S32+Sep!S32+Oct!S32+Nov!S32+Dic!S32)))))))))))))</f>
        <v>750</v>
      </c>
      <c r="T32" s="387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p!T32),IF(Config!$C$6=10,SUM(+Ene!T32+Feb!T32+Mar!T32+Abr!T32+May!T32+Jun!T32+Jul!T32+Ago!T32+Sep!T32+Oct!T32),IF(Config!$C$6=11,SUM(+Ene!T32+Feb!T32+Mar!T32+Abr!T32+May!T32+Jun!T32+Jul!T32+Ago!T32+Sep!T32+Oct!T32+Nov!T32),IF(Config!$C$6=12,SUM(+Ene!T32+Feb!T32+Mar!T32+Abr!T32+May!T32+Jun!T32+Jul!T32+Ago!T32+Sep!T32+Oct!T32+Nov!T32+Dic!T32)))))))))))))</f>
        <v>1627</v>
      </c>
      <c r="U32" s="387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p!U32),IF(Config!$C$6=10,SUM(+Ene!U32+Feb!U32+Mar!U32+Abr!U32+May!U32+Jun!U32+Jul!U32+Ago!U32+Sep!U32+Oct!U32),IF(Config!$C$6=11,SUM(+Ene!U32+Feb!U32+Mar!U32+Abr!U32+May!U32+Jun!U32+Jul!U32+Ago!U32+Sep!U32+Oct!U32+Nov!U32),IF(Config!$C$6=12,SUM(+Ene!U32+Feb!U32+Mar!U32+Abr!U32+May!U32+Jun!U32+Jul!U32+Ago!U32+Sep!U32+Oct!U32+Nov!U32+Dic!U32)))))))))))))</f>
        <v>373</v>
      </c>
      <c r="V32" s="387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p!V32),IF(Config!$C$6=10,SUM(+Ene!V32+Feb!V32+Mar!V32+Abr!V32+May!V32+Jun!V32+Jul!V32+Ago!V32+Sep!V32+Oct!V32),IF(Config!$C$6=11,SUM(+Ene!V32+Feb!V32+Mar!V32+Abr!V32+May!V32+Jun!V32+Jul!V32+Ago!V32+Sep!V32+Oct!V32+Nov!V32),IF(Config!$C$6=12,SUM(+Ene!V32+Feb!V32+Mar!V32+Abr!V32+May!V32+Jun!V32+Jul!V32+Ago!V32+Sep!V32+Oct!V32+Nov!V32+Dic!V32)))))))))))))</f>
        <v>415</v>
      </c>
      <c r="W32" s="387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p!W32),IF(Config!$C$6=10,SUM(+Ene!W32+Feb!W32+Mar!W32+Abr!W32+May!W32+Jun!W32+Jul!W32+Ago!W32+Sep!W32+Oct!W32),IF(Config!$C$6=11,SUM(+Ene!W32+Feb!W32+Mar!W32+Abr!W32+May!W32+Jun!W32+Jul!W32+Ago!W32+Sep!W32+Oct!W32+Nov!W32),IF(Config!$C$6=12,SUM(+Ene!W32+Feb!W32+Mar!W32+Abr!W32+May!W32+Jun!W32+Jul!W32+Ago!W32+Sep!W32+Oct!W32+Nov!W32+Dic!W32)))))))))))))</f>
        <v>834</v>
      </c>
      <c r="X32" s="387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p!X32),IF(Config!$C$6=10,SUM(+Ene!X32+Feb!X32+Mar!X32+Abr!X32+May!X32+Jun!X32+Jul!X32+Ago!X32+Sep!X32+Oct!X32),IF(Config!$C$6=11,SUM(+Ene!X32+Feb!X32+Mar!X32+Abr!X32+May!X32+Jun!X32+Jul!X32+Ago!X32+Sep!X32+Oct!X32+Nov!X32),IF(Config!$C$6=12,SUM(+Ene!X32+Feb!X32+Mar!X32+Abr!X32+May!X32+Jun!X32+Jul!X32+Ago!X32+Sep!X32+Oct!X32+Nov!X32+Dic!X32)))))))))))))</f>
        <v>1179</v>
      </c>
      <c r="Y32" s="387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p!Y32),IF(Config!$C$6=10,SUM(+Ene!Y32+Feb!Y32+Mar!Y32+Abr!Y32+May!Y32+Jun!Y32+Jul!Y32+Ago!Y32+Sep!Y32+Oct!Y32),IF(Config!$C$6=11,SUM(+Ene!Y32+Feb!Y32+Mar!Y32+Abr!Y32+May!Y32+Jun!Y32+Jul!Y32+Ago!Y32+Sep!Y32+Oct!Y32+Nov!Y32),IF(Config!$C$6=12,SUM(+Ene!Y32+Feb!Y32+Mar!Y32+Abr!Y32+May!Y32+Jun!Y32+Jul!Y32+Ago!Y32+Sep!Y32+Oct!Y32+Nov!Y32+Dic!Y32)))))))))))))</f>
        <v>5783</v>
      </c>
      <c r="Z32" s="387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p!Z32),IF(Config!$C$6=10,SUM(+Ene!Z32+Feb!Z32+Mar!Z32+Abr!Z32+May!Z32+Jun!Z32+Jul!Z32+Ago!Z32+Sep!Z32+Oct!Z32),IF(Config!$C$6=11,SUM(+Ene!Z32+Feb!Z32+Mar!Z32+Abr!Z32+May!Z32+Jun!Z32+Jul!Z32+Ago!Z32+Sep!Z32+Oct!Z32+Nov!Z32),IF(Config!$C$6=12,SUM(+Ene!Z32+Feb!Z32+Mar!Z32+Abr!Z32+May!Z32+Jun!Z32+Jul!Z32+Ago!Z32+Sep!Z32+Oct!Z32+Nov!Z32+Dic!Z32)))))))))))))</f>
        <v>592</v>
      </c>
      <c r="AA32" s="387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p!AA32),IF(Config!$C$6=10,SUM(+Ene!AA32+Feb!AA32+Mar!AA32+Abr!AA32+May!AA32+Jun!AA32+Jul!AA32+Ago!AA32+Sep!AA32+Oct!AA32),IF(Config!$C$6=11,SUM(+Ene!AA32+Feb!AA32+Mar!AA32+Abr!AA32+May!AA32+Jun!AA32+Jul!AA32+Ago!AA32+Sep!AA32+Oct!AA32+Nov!AA32),IF(Config!$C$6=12,SUM(+Ene!AA32+Feb!AA32+Mar!AA32+Abr!AA32+May!AA32+Jun!AA32+Jul!AA32+Ago!AA32+Sep!AA32+Oct!AA32+Nov!AA32+Dic!AA32)))))))))))))</f>
        <v>1424</v>
      </c>
      <c r="AB32" s="387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p!AB32),IF(Config!$C$6=10,SUM(+Ene!AB32+Feb!AB32+Mar!AB32+Abr!AB32+May!AB32+Jun!AB32+Jul!AB32+Ago!AB32+Sep!AB32+Oct!AB32),IF(Config!$C$6=11,SUM(+Ene!AB32+Feb!AB32+Mar!AB32+Abr!AB32+May!AB32+Jun!AB32+Jul!AB32+Ago!AB32+Sep!AB32+Oct!AB32+Nov!AB32),IF(Config!$C$6=12,SUM(+Ene!AB32+Feb!AB32+Mar!AB32+Abr!AB32+May!AB32+Jun!AB32+Jul!AB32+Ago!AB32+Sep!AB32+Oct!AB32+Nov!AB32+Dic!AB32)))))))))))))</f>
        <v>640</v>
      </c>
      <c r="AC32" s="387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p!AC32),IF(Config!$C$6=10,SUM(+Ene!AC32+Feb!AC32+Mar!AC32+Abr!AC32+May!AC32+Jun!AC32+Jul!AC32+Ago!AC32+Sep!AC32+Oct!AC32),IF(Config!$C$6=11,SUM(+Ene!AC32+Feb!AC32+Mar!AC32+Abr!AC32+May!AC32+Jun!AC32+Jul!AC32+Ago!AC32+Sep!AC32+Oct!AC32+Nov!AC32),IF(Config!$C$6=12,SUM(+Ene!AC32+Feb!AC32+Mar!AC32+Abr!AC32+May!AC32+Jun!AC32+Jul!AC32+Ago!AC32+Sep!AC32+Oct!AC32+Nov!AC32+Dic!AC32)))))))))))))</f>
        <v>968</v>
      </c>
      <c r="AD32" s="387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p!AD32),IF(Config!$C$6=10,SUM(+Ene!AD32+Feb!AD32+Mar!AD32+Abr!AD32+May!AD32+Jun!AD32+Jul!AD32+Ago!AD32+Sep!AD32+Oct!AD32),IF(Config!$C$6=11,SUM(+Ene!AD32+Feb!AD32+Mar!AD32+Abr!AD32+May!AD32+Jun!AD32+Jul!AD32+Ago!AD32+Sep!AD32+Oct!AD32+Nov!AD32),IF(Config!$C$6=12,SUM(+Ene!AD32+Feb!AD32+Mar!AD32+Abr!AD32+May!AD32+Jun!AD32+Jul!AD32+Ago!AD32+Sep!AD32+Oct!AD32+Nov!AD32+Dic!AD32)))))))))))))</f>
        <v>2455</v>
      </c>
      <c r="AE32" s="387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p!AE32),IF(Config!$C$6=10,SUM(+Ene!AE32+Feb!AE32+Mar!AE32+Abr!AE32+May!AE32+Jun!AE32+Jul!AE32+Ago!AE32+Sep!AE32+Oct!AE32),IF(Config!$C$6=11,SUM(+Ene!AE32+Feb!AE32+Mar!AE32+Abr!AE32+May!AE32+Jun!AE32+Jul!AE32+Ago!AE32+Sep!AE32+Oct!AE32+Nov!AE32),IF(Config!$C$6=12,SUM(+Ene!AE32+Feb!AE32+Mar!AE32+Abr!AE32+May!AE32+Jun!AE32+Jul!AE32+Ago!AE32+Sep!AE32+Oct!AE32+Nov!AE32+Dic!AE32)))))))))))))</f>
        <v>451</v>
      </c>
      <c r="AF32" s="387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p!AF32),IF(Config!$C$6=10,SUM(+Ene!AF32+Feb!AF32+Mar!AF32+Abr!AF32+May!AF32+Jun!AF32+Jul!AF32+Ago!AF32+Sep!AF32+Oct!AF32),IF(Config!$C$6=11,SUM(+Ene!AF32+Feb!AF32+Mar!AF32+Abr!AF32+May!AF32+Jun!AF32+Jul!AF32+Ago!AF32+Sep!AF32+Oct!AF32+Nov!AF32),IF(Config!$C$6=12,SUM(+Ene!AF32+Feb!AF32+Mar!AF32+Abr!AF32+May!AF32+Jun!AF32+Jul!AF32+Ago!AF32+Sep!AF32+Oct!AF32+Nov!AF32+Dic!AF32)))))))))))))</f>
        <v>722</v>
      </c>
      <c r="AG32" s="387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p!AG32),IF(Config!$C$6=10,SUM(+Ene!AG32+Feb!AG32+Mar!AG32+Abr!AG32+May!AG32+Jun!AG32+Jul!AG32+Ago!AG32+Sep!AG32+Oct!AG32),IF(Config!$C$6=11,SUM(+Ene!AG32+Feb!AG32+Mar!AG32+Abr!AG32+May!AG32+Jun!AG32+Jul!AG32+Ago!AG32+Sep!AG32+Oct!AG32+Nov!AG32),IF(Config!$C$6=12,SUM(+Ene!AG32+Feb!AG32+Mar!AG32+Abr!AG32+May!AG32+Jun!AG32+Jul!AG32+Ago!AG32+Sep!AG32+Oct!AG32+Nov!AG32+Dic!AG32)))))))))))))</f>
        <v>670</v>
      </c>
      <c r="AH32" s="387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p!AH32),IF(Config!$C$6=10,SUM(+Ene!AH32+Feb!AH32+Mar!AH32+Abr!AH32+May!AH32+Jun!AH32+Jul!AH32+Ago!AH32+Sep!AH32+Oct!AH32),IF(Config!$C$6=11,SUM(+Ene!AH32+Feb!AH32+Mar!AH32+Abr!AH32+May!AH32+Jun!AH32+Jul!AH32+Ago!AH32+Sep!AH32+Oct!AH32+Nov!AH32),IF(Config!$C$6=12,SUM(+Ene!AH32+Feb!AH32+Mar!AH32+Abr!AH32+May!AH32+Jun!AH32+Jul!AH32+Ago!AH32+Sep!AH32+Oct!AH32+Nov!AH32+Dic!AH32)))))))))))))</f>
        <v>851</v>
      </c>
      <c r="AI32" s="387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p!AI32),IF(Config!$C$6=10,SUM(+Ene!AI32+Feb!AI32+Mar!AI32+Abr!AI32+May!AI32+Jun!AI32+Jul!AI32+Ago!AI32+Sep!AI32+Oct!AI32),IF(Config!$C$6=11,SUM(+Ene!AI32+Feb!AI32+Mar!AI32+Abr!AI32+May!AI32+Jun!AI32+Jul!AI32+Ago!AI32+Sep!AI32+Oct!AI32+Nov!AI32),IF(Config!$C$6=12,SUM(+Ene!AI32+Feb!AI32+Mar!AI32+Abr!AI32+May!AI32+Jun!AI32+Jul!AI32+Ago!AI32+Sep!AI32+Oct!AI32+Nov!AI32+Dic!AI32)))))))))))))</f>
        <v>77</v>
      </c>
      <c r="AJ32" s="387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p!AJ32),IF(Config!$C$6=10,SUM(+Ene!AJ32+Feb!AJ32+Mar!AJ32+Abr!AJ32+May!AJ32+Jun!AJ32+Jul!AJ32+Ago!AJ32+Sep!AJ32+Oct!AJ32),IF(Config!$C$6=11,SUM(+Ene!AJ32+Feb!AJ32+Mar!AJ32+Abr!AJ32+May!AJ32+Jun!AJ32+Jul!AJ32+Ago!AJ32+Sep!AJ32+Oct!AJ32+Nov!AJ32),IF(Config!$C$6=12,SUM(+Ene!AJ32+Feb!AJ32+Mar!AJ32+Abr!AJ32+May!AJ32+Jun!AJ32+Jul!AJ32+Ago!AJ32+Sep!AJ32+Oct!AJ32+Nov!AJ32+Dic!AJ32)))))))))))))</f>
        <v>2800</v>
      </c>
      <c r="AK32" s="387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p!AK32),IF(Config!$C$6=10,SUM(+Ene!AK32+Feb!AK32+Mar!AK32+Abr!AK32+May!AK32+Jun!AK32+Jul!AK32+Ago!AK32+Sep!AK32+Oct!AK32),IF(Config!$C$6=11,SUM(+Ene!AK32+Feb!AK32+Mar!AK32+Abr!AK32+May!AK32+Jun!AK32+Jul!AK32+Ago!AK32+Sep!AK32+Oct!AK32+Nov!AK32),IF(Config!$C$6=12,SUM(+Ene!AK32+Feb!AK32+Mar!AK32+Abr!AK32+May!AK32+Jun!AK32+Jul!AK32+Ago!AK32+Sep!AK32+Oct!AK32+Nov!AK32+Dic!AK32)))))))))))))</f>
        <v>581</v>
      </c>
      <c r="AL32" s="387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p!AL32),IF(Config!$C$6=10,SUM(+Ene!AL32+Feb!AL32+Mar!AL32+Abr!AL32+May!AL32+Jun!AL32+Jul!AL32+Ago!AL32+Sep!AL32+Oct!AL32),IF(Config!$C$6=11,SUM(+Ene!AL32+Feb!AL32+Mar!AL32+Abr!AL32+May!AL32+Jun!AL32+Jul!AL32+Ago!AL32+Sep!AL32+Oct!AL32+Nov!AL32),IF(Config!$C$6=12,SUM(+Ene!AL32+Feb!AL32+Mar!AL32+Abr!AL32+May!AL32+Jun!AL32+Jul!AL32+Ago!AL32+Sep!AL32+Oct!AL32+Nov!AL32+Dic!AL32)))))))))))))</f>
        <v>582</v>
      </c>
      <c r="AM32" s="387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p!AM32),IF(Config!$C$6=10,SUM(+Ene!AM32+Feb!AM32+Mar!AM32+Abr!AM32+May!AM32+Jun!AM32+Jul!AM32+Ago!AM32+Sep!AM32+Oct!AM32),IF(Config!$C$6=11,SUM(+Ene!AM32+Feb!AM32+Mar!AM32+Abr!AM32+May!AM32+Jun!AM32+Jul!AM32+Ago!AM32+Sep!AM32+Oct!AM32+Nov!AM32),IF(Config!$C$6=12,SUM(+Ene!AM32+Feb!AM32+Mar!AM32+Abr!AM32+May!AM32+Jun!AM32+Jul!AM32+Ago!AM32+Sep!AM32+Oct!AM32+Nov!AM32+Dic!AM32)))))))))))))</f>
        <v>2480</v>
      </c>
      <c r="AN32" s="387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p!AN32),IF(Config!$C$6=10,SUM(+Ene!AN32+Feb!AN32+Mar!AN32+Abr!AN32+May!AN32+Jun!AN32+Jul!AN32+Ago!AN32+Sep!AN32+Oct!AN32),IF(Config!$C$6=11,SUM(+Ene!AN32+Feb!AN32+Mar!AN32+Abr!AN32+May!AN32+Jun!AN32+Jul!AN32+Ago!AN32+Sep!AN32+Oct!AN32+Nov!AN32),IF(Config!$C$6=12,SUM(+Ene!AN32+Feb!AN32+Mar!AN32+Abr!AN32+May!AN32+Jun!AN32+Jul!AN32+Ago!AN32+Sep!AN32+Oct!AN32+Nov!AN32+Dic!AN32)))))))))))))</f>
        <v>191</v>
      </c>
      <c r="AO32" s="387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p!AO32),IF(Config!$C$6=10,SUM(+Ene!AO32+Feb!AO32+Mar!AO32+Abr!AO32+May!AO32+Jun!AO32+Jul!AO32+Ago!AO32+Sep!AO32+Oct!AO32),IF(Config!$C$6=11,SUM(+Ene!AO32+Feb!AO32+Mar!AO32+Abr!AO32+May!AO32+Jun!AO32+Jul!AO32+Ago!AO32+Sep!AO32+Oct!AO32+Nov!AO32),IF(Config!$C$6=12,SUM(+Ene!AO32+Feb!AO32+Mar!AO32+Abr!AO32+May!AO32+Jun!AO32+Jul!AO32+Ago!AO32+Sep!AO32+Oct!AO32+Nov!AO32+Dic!AO32)))))))))))))</f>
        <v>412</v>
      </c>
      <c r="AP32" s="387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p!AP32),IF(Config!$C$6=10,SUM(+Ene!AP32+Feb!AP32+Mar!AP32+Abr!AP32+May!AP32+Jun!AP32+Jul!AP32+Ago!AP32+Sep!AP32+Oct!AP32),IF(Config!$C$6=11,SUM(+Ene!AP32+Feb!AP32+Mar!AP32+Abr!AP32+May!AP32+Jun!AP32+Jul!AP32+Ago!AP32+Sep!AP32+Oct!AP32+Nov!AP32),IF(Config!$C$6=12,SUM(+Ene!AP32+Feb!AP32+Mar!AP32+Abr!AP32+May!AP32+Jun!AP32+Jul!AP32+Ago!AP32+Sep!AP32+Oct!AP32+Nov!AP32+Dic!AP32)))))))))))))</f>
        <v>170</v>
      </c>
      <c r="AQ32" s="387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p!AQ32),IF(Config!$C$6=10,SUM(+Ene!AQ32+Feb!AQ32+Mar!AQ32+Abr!AQ32+May!AQ32+Jun!AQ32+Jul!AQ32+Ago!AQ32+Sep!AQ32+Oct!AQ32),IF(Config!$C$6=11,SUM(+Ene!AQ32+Feb!AQ32+Mar!AQ32+Abr!AQ32+May!AQ32+Jun!AQ32+Jul!AQ32+Ago!AQ32+Sep!AQ32+Oct!AQ32+Nov!AQ32),IF(Config!$C$6=12,SUM(+Ene!AQ32+Feb!AQ32+Mar!AQ32+Abr!AQ32+May!AQ32+Jun!AQ32+Jul!AQ32+Ago!AQ32+Sep!AQ32+Oct!AQ32+Nov!AQ32+Dic!AQ32)))))))))))))</f>
        <v>2242</v>
      </c>
      <c r="AR32" s="387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p!AR32),IF(Config!$C$6=10,SUM(+Ene!AR32+Feb!AR32+Mar!AR32+Abr!AR32+May!AR32+Jun!AR32+Jul!AR32+Ago!AR32+Sep!AR32+Oct!AR32),IF(Config!$C$6=11,SUM(+Ene!AR32+Feb!AR32+Mar!AR32+Abr!AR32+May!AR32+Jun!AR32+Jul!AR32+Ago!AR32+Sep!AR32+Oct!AR32+Nov!AR32),IF(Config!$C$6=12,SUM(+Ene!AR32+Feb!AR32+Mar!AR32+Abr!AR32+May!AR32+Jun!AR32+Jul!AR32+Ago!AR32+Sep!AR32+Oct!AR32+Nov!AR32+Dic!AR32)))))))))))))</f>
        <v>304</v>
      </c>
      <c r="AS32" s="387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p!AS32),IF(Config!$C$6=10,SUM(+Ene!AS32+Feb!AS32+Mar!AS32+Abr!AS32+May!AS32+Jun!AS32+Jul!AS32+Ago!AS32+Sep!AS32+Oct!AS32),IF(Config!$C$6=11,SUM(+Ene!AS32+Feb!AS32+Mar!AS32+Abr!AS32+May!AS32+Jun!AS32+Jul!AS32+Ago!AS32+Sep!AS32+Oct!AS32+Nov!AS32),IF(Config!$C$6=12,SUM(+Ene!AS32+Feb!AS32+Mar!AS32+Abr!AS32+May!AS32+Jun!AS32+Jul!AS32+Ago!AS32+Sep!AS32+Oct!AS32+Nov!AS32+Dic!AS32)))))))))))))</f>
        <v>656</v>
      </c>
      <c r="AT32" s="387">
        <f>IF(Config!$C$6=1,SUM(+Ene!AT32),IF(Config!$C$6=2,SUM(+Ene!AT32+Feb!AT32),IF(Config!$C$6=3,SUM(+Ene!AT32+Feb!AT32+Mar!AT32),IF(Config!$C$6=4,SUM(+Ene!AT32+Feb!AT32+Mar!AT32+Abr!AT32),IF(Config!$C$6=5,SUM(Ene!AT32+Feb!AT32+Mar!AT32+Abr!AT32+May!AT32),IF(Config!$C$6=6,SUM(+Ene!AT32+Feb!AT32+Mar!AT32+Abr!AT32+May!AT32+Jun!AT32),IF(Config!$C$6=7,SUM(Ene!AT32+Feb!AT32+Mar!AT32+Abr!AT32+May!AT32+Jun!AT32+Jul!AT32),IF(Config!$C$6=8,SUM(+Ene!AT32+Feb!AT32+Mar!AT32+Abr!AT32+May!AT32+Jun!AT32+Jul!AT32+Ago!AT32),IF(Config!$C$6=9,SUM(+Ene!AT32+Feb!AT32+Mar!AT32+Abr!AT32+May!AT32+Jun!AT32+Jul!AT32+Ago!AT32+Sep!AT32),IF(Config!$C$6=10,SUM(+Ene!AT32+Feb!AT32+Mar!AT32+Abr!AT32+May!AT32+Jun!AT32+Jul!AT32+Ago!AT32+Sep!AT32+Oct!AT32),IF(Config!$C$6=11,SUM(+Ene!AT32+Feb!AT32+Mar!AT32+Abr!AT32+May!AT32+Jun!AT32+Jul!AT32+Ago!AT32+Sep!AT32+Oct!AT32+Nov!AT32),IF(Config!$C$6=12,SUM(+Ene!AT32+Feb!AT32+Mar!AT32+Abr!AT32+May!AT32+Jun!AT32+Jul!AT32+Ago!AT32+Sep!AT32+Oct!AT32+Nov!AT32+Dic!AT32)))))))))))))</f>
        <v>717</v>
      </c>
      <c r="AV32" s="374">
        <f t="shared" ref="AV32:AV34" si="25">SUM(D32)</f>
        <v>2341</v>
      </c>
      <c r="AW32" s="374">
        <f t="shared" ref="AW32:AW34" si="26">+SUM(G32:P32)</f>
        <v>19829</v>
      </c>
      <c r="AX32" s="374">
        <f t="shared" ref="AX32:AX34" si="27">+SUM(Q32:S32)</f>
        <v>2385</v>
      </c>
      <c r="AY32" s="374">
        <f t="shared" ref="AY32:AY34" si="28">+SUM(T32:W32)</f>
        <v>3249</v>
      </c>
      <c r="AZ32" s="374">
        <f t="shared" ref="AZ32:AZ34" si="29">+SUM(X32:AC32)</f>
        <v>10586</v>
      </c>
      <c r="BA32" s="374">
        <f t="shared" ref="BA32:BA34" si="30">+SUM(AD32:AI32)</f>
        <v>5226</v>
      </c>
      <c r="BB32" s="374">
        <f t="shared" ref="BB32:BB34" si="31">+SUM(AJ32:AL32)</f>
        <v>3963</v>
      </c>
      <c r="BC32" s="375">
        <f t="shared" ref="BC32:BC34" si="32">+SUM(AM32:AP32)</f>
        <v>3253</v>
      </c>
      <c r="BD32" s="374">
        <f t="shared" ref="BD32:BD34" si="33">+SUM(AQ32:AT32)</f>
        <v>3919</v>
      </c>
      <c r="BE32" s="45">
        <f t="shared" ref="BE32:BE34" si="34">SUM(D32:AT32)</f>
        <v>55026</v>
      </c>
    </row>
    <row r="33" spans="1:57" x14ac:dyDescent="0.25">
      <c r="A33" s="339">
        <f>METAS!A33</f>
        <v>30</v>
      </c>
      <c r="B33" s="368" t="str">
        <f>METAS!B32</f>
        <v>PORCENTAJE DE NIÑOS  MENORES DE 5 AÑOS  DE EDAD CON DCI (PATRÓN DE  REFERENCIA  OMS).</v>
      </c>
      <c r="C33" s="384" t="str">
        <f>METAS!D32</f>
        <v>NUTRICIÓN</v>
      </c>
      <c r="D33" s="388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p!D33),IF(Config!$C$6=10,SUM(+Ene!D33+Feb!D33+Mar!D33+Abr!D33+May!D33+Jun!D33+Jul!D33+Ago!D33+Sep!D33+Oct!D33),IF(Config!$C$6=11,SUM(+Ene!D33+Feb!D33+Mar!D33+Abr!D33+May!D33+Jun!D33+Jul!D33+Ago!D33+Sep!D33+Oct!D33+Nov!D33),IF(Config!$C$6=12,SUM(+Ene!D33+Feb!D33+Mar!D33+Abr!D33+May!D33+Jun!D33+Jul!D33+Ago!D33+Sep!D33+Oct!D33+Nov!D33+Dic!D33)))))))))))))</f>
        <v>0</v>
      </c>
      <c r="E33" s="388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p!E33),IF(Config!$C$6=10,SUM(+Ene!E33+Feb!E33+Mar!E33+Abr!E33+May!E33+Jun!E33+Jul!E33+Ago!E33+Sep!E33+Oct!E33),IF(Config!$C$6=11,SUM(+Ene!E33+Feb!E33+Mar!E33+Abr!E33+May!E33+Jun!E33+Jul!E33+Ago!E33+Sep!E33+Oct!E33+Nov!E33),IF(Config!$C$6=12,SUM(+Ene!E33+Feb!E33+Mar!E33+Abr!E33+May!E33+Jun!E33+Jul!E33+Ago!E33+Sep!E33+Oct!E33+Nov!E33+Dic!E33)))))))))))))</f>
        <v>0</v>
      </c>
      <c r="F33" s="388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p!F33),IF(Config!$C$6=10,SUM(+Ene!F33+Feb!F33+Mar!F33+Abr!F33+May!F33+Jun!F33+Jul!F33+Ago!F33+Sep!F33+Oct!F33),IF(Config!$C$6=11,SUM(+Ene!F33+Feb!F33+Mar!F33+Abr!F33+May!F33+Jun!F33+Jul!F33+Ago!F33+Sep!F33+Oct!F33+Nov!F33),IF(Config!$C$6=12,SUM(+Ene!F33+Feb!F33+Mar!F33+Abr!F33+May!F33+Jun!F33+Jul!F33+Ago!F33+Sep!F33+Oct!F33+Nov!F33+Dic!F33)))))))))))))</f>
        <v>0</v>
      </c>
      <c r="G33" s="388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p!G33),IF(Config!$C$6=10,SUM(+Ene!G33+Feb!G33+Mar!G33+Abr!G33+May!G33+Jun!G33+Jul!G33+Ago!G33+Sep!G33+Oct!G33),IF(Config!$C$6=11,SUM(+Ene!G33+Feb!G33+Mar!G33+Abr!G33+May!G33+Jun!G33+Jul!G33+Ago!G33+Sep!G33+Oct!G33+Nov!G33),IF(Config!$C$6=12,SUM(+Ene!G33+Feb!G33+Mar!G33+Abr!G33+May!G33+Jun!G33+Jul!G33+Ago!G33+Sep!G33+Oct!G33+Nov!G33+Dic!G33)))))))))))))</f>
        <v>20</v>
      </c>
      <c r="H33" s="388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p!H33),IF(Config!$C$6=10,SUM(+Ene!H33+Feb!H33+Mar!H33+Abr!H33+May!H33+Jun!H33+Jul!H33+Ago!H33+Sep!H33+Oct!H33),IF(Config!$C$6=11,SUM(+Ene!H33+Feb!H33+Mar!H33+Abr!H33+May!H33+Jun!H33+Jul!H33+Ago!H33+Sep!H33+Oct!H33+Nov!H33),IF(Config!$C$6=12,SUM(+Ene!H33+Feb!H33+Mar!H33+Abr!H33+May!H33+Jun!H33+Jul!H33+Ago!H33+Sep!H33+Oct!H33+Nov!H33+Dic!H33)))))))))))))</f>
        <v>0</v>
      </c>
      <c r="I33" s="388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p!I33),IF(Config!$C$6=10,SUM(+Ene!I33+Feb!I33+Mar!I33+Abr!I33+May!I33+Jun!I33+Jul!I33+Ago!I33+Sep!I33+Oct!I33),IF(Config!$C$6=11,SUM(+Ene!I33+Feb!I33+Mar!I33+Abr!I33+May!I33+Jun!I33+Jul!I33+Ago!I33+Sep!I33+Oct!I33+Nov!I33),IF(Config!$C$6=12,SUM(+Ene!I33+Feb!I33+Mar!I33+Abr!I33+May!I33+Jun!I33+Jul!I33+Ago!I33+Sep!I33+Oct!I33+Nov!I33+Dic!I33)))))))))))))</f>
        <v>0</v>
      </c>
      <c r="J33" s="388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p!J33),IF(Config!$C$6=10,SUM(+Ene!J33+Feb!J33+Mar!J33+Abr!J33+May!J33+Jun!J33+Jul!J33+Ago!J33+Sep!J33+Oct!J33),IF(Config!$C$6=11,SUM(+Ene!J33+Feb!J33+Mar!J33+Abr!J33+May!J33+Jun!J33+Jul!J33+Ago!J33+Sep!J33+Oct!J33+Nov!J33),IF(Config!$C$6=12,SUM(+Ene!J33+Feb!J33+Mar!J33+Abr!J33+May!J33+Jun!J33+Jul!J33+Ago!J33+Sep!J33+Oct!J33+Nov!J33+Dic!J33)))))))))))))</f>
        <v>0</v>
      </c>
      <c r="K33" s="388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p!K33),IF(Config!$C$6=10,SUM(+Ene!K33+Feb!K33+Mar!K33+Abr!K33+May!K33+Jun!K33+Jul!K33+Ago!K33+Sep!K33+Oct!K33),IF(Config!$C$6=11,SUM(+Ene!K33+Feb!K33+Mar!K33+Abr!K33+May!K33+Jun!K33+Jul!K33+Ago!K33+Sep!K33+Oct!K33+Nov!K33),IF(Config!$C$6=12,SUM(+Ene!K33+Feb!K33+Mar!K33+Abr!K33+May!K33+Jun!K33+Jul!K33+Ago!K33+Sep!K33+Oct!K33+Nov!K33+Dic!K33)))))))))))))</f>
        <v>1</v>
      </c>
      <c r="L33" s="388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p!L33),IF(Config!$C$6=10,SUM(+Ene!L33+Feb!L33+Mar!L33+Abr!L33+May!L33+Jun!L33+Jul!L33+Ago!L33+Sep!L33+Oct!L33),IF(Config!$C$6=11,SUM(+Ene!L33+Feb!L33+Mar!L33+Abr!L33+May!L33+Jun!L33+Jul!L33+Ago!L33+Sep!L33+Oct!L33+Nov!L33),IF(Config!$C$6=12,SUM(+Ene!L33+Feb!L33+Mar!L33+Abr!L33+May!L33+Jun!L33+Jul!L33+Ago!L33+Sep!L33+Oct!L33+Nov!L33+Dic!L33)))))))))))))</f>
        <v>0</v>
      </c>
      <c r="M33" s="388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p!M33),IF(Config!$C$6=10,SUM(+Ene!M33+Feb!M33+Mar!M33+Abr!M33+May!M33+Jun!M33+Jul!M33+Ago!M33+Sep!M33+Oct!M33),IF(Config!$C$6=11,SUM(+Ene!M33+Feb!M33+Mar!M33+Abr!M33+May!M33+Jun!M33+Jul!M33+Ago!M33+Sep!M33+Oct!M33+Nov!M33),IF(Config!$C$6=12,SUM(+Ene!M33+Feb!M33+Mar!M33+Abr!M33+May!M33+Jun!M33+Jul!M33+Ago!M33+Sep!M33+Oct!M33+Nov!M33+Dic!M33)))))))))))))</f>
        <v>0</v>
      </c>
      <c r="N33" s="388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p!N33),IF(Config!$C$6=10,SUM(+Ene!N33+Feb!N33+Mar!N33+Abr!N33+May!N33+Jun!N33+Jul!N33+Ago!N33+Sep!N33+Oct!N33),IF(Config!$C$6=11,SUM(+Ene!N33+Feb!N33+Mar!N33+Abr!N33+May!N33+Jun!N33+Jul!N33+Ago!N33+Sep!N33+Oct!N33+Nov!N33),IF(Config!$C$6=12,SUM(+Ene!N33+Feb!N33+Mar!N33+Abr!N33+May!N33+Jun!N33+Jul!N33+Ago!N33+Sep!N33+Oct!N33+Nov!N33+Dic!N33)))))))))))))</f>
        <v>0</v>
      </c>
      <c r="O33" s="388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p!O33),IF(Config!$C$6=10,SUM(+Ene!O33+Feb!O33+Mar!O33+Abr!O33+May!O33+Jun!O33+Jul!O33+Ago!O33+Sep!O33+Oct!O33),IF(Config!$C$6=11,SUM(+Ene!O33+Feb!O33+Mar!O33+Abr!O33+May!O33+Jun!O33+Jul!O33+Ago!O33+Sep!O33+Oct!O33+Nov!O33),IF(Config!$C$6=12,SUM(+Ene!O33+Feb!O33+Mar!O33+Abr!O33+May!O33+Jun!O33+Jul!O33+Ago!O33+Sep!O33+Oct!O33+Nov!O33+Dic!O33)))))))))))))</f>
        <v>0</v>
      </c>
      <c r="P33" s="388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p!P33),IF(Config!$C$6=10,SUM(+Ene!P33+Feb!P33+Mar!P33+Abr!P33+May!P33+Jun!P33+Jul!P33+Ago!P33+Sep!P33+Oct!P33),IF(Config!$C$6=11,SUM(+Ene!P33+Feb!P33+Mar!P33+Abr!P33+May!P33+Jun!P33+Jul!P33+Ago!P33+Sep!P33+Oct!P33+Nov!P33),IF(Config!$C$6=12,SUM(+Ene!P33+Feb!P33+Mar!P33+Abr!P33+May!P33+Jun!P33+Jul!P33+Ago!P33+Sep!P33+Oct!P33+Nov!P33+Dic!P33)))))))))))))</f>
        <v>0</v>
      </c>
      <c r="Q33" s="388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p!Q33),IF(Config!$C$6=10,SUM(+Ene!Q33+Feb!Q33+Mar!Q33+Abr!Q33+May!Q33+Jun!Q33+Jul!Q33+Ago!Q33+Sep!Q33+Oct!Q33),IF(Config!$C$6=11,SUM(+Ene!Q33+Feb!Q33+Mar!Q33+Abr!Q33+May!Q33+Jun!Q33+Jul!Q33+Ago!Q33+Sep!Q33+Oct!Q33+Nov!Q33),IF(Config!$C$6=12,SUM(+Ene!Q33+Feb!Q33+Mar!Q33+Abr!Q33+May!Q33+Jun!Q33+Jul!Q33+Ago!Q33+Sep!Q33+Oct!Q33+Nov!Q33+Dic!Q33)))))))))))))</f>
        <v>0</v>
      </c>
      <c r="R33" s="388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p!R33),IF(Config!$C$6=10,SUM(+Ene!R33+Feb!R33+Mar!R33+Abr!R33+May!R33+Jun!R33+Jul!R33+Ago!R33+Sep!R33+Oct!R33),IF(Config!$C$6=11,SUM(+Ene!R33+Feb!R33+Mar!R33+Abr!R33+May!R33+Jun!R33+Jul!R33+Ago!R33+Sep!R33+Oct!R33+Nov!R33),IF(Config!$C$6=12,SUM(+Ene!R33+Feb!R33+Mar!R33+Abr!R33+May!R33+Jun!R33+Jul!R33+Ago!R33+Sep!R33+Oct!R33+Nov!R33+Dic!R33)))))))))))))</f>
        <v>0</v>
      </c>
      <c r="S33" s="388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p!S33),IF(Config!$C$6=10,SUM(+Ene!S33+Feb!S33+Mar!S33+Abr!S33+May!S33+Jun!S33+Jul!S33+Ago!S33+Sep!S33+Oct!S33),IF(Config!$C$6=11,SUM(+Ene!S33+Feb!S33+Mar!S33+Abr!S33+May!S33+Jun!S33+Jul!S33+Ago!S33+Sep!S33+Oct!S33+Nov!S33),IF(Config!$C$6=12,SUM(+Ene!S33+Feb!S33+Mar!S33+Abr!S33+May!S33+Jun!S33+Jul!S33+Ago!S33+Sep!S33+Oct!S33+Nov!S33+Dic!S33)))))))))))))</f>
        <v>0</v>
      </c>
      <c r="T33" s="388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p!T33),IF(Config!$C$6=10,SUM(+Ene!T33+Feb!T33+Mar!T33+Abr!T33+May!T33+Jun!T33+Jul!T33+Ago!T33+Sep!T33+Oct!T33),IF(Config!$C$6=11,SUM(+Ene!T33+Feb!T33+Mar!T33+Abr!T33+May!T33+Jun!T33+Jul!T33+Ago!T33+Sep!T33+Oct!T33+Nov!T33),IF(Config!$C$6=12,SUM(+Ene!T33+Feb!T33+Mar!T33+Abr!T33+May!T33+Jun!T33+Jul!T33+Ago!T33+Sep!T33+Oct!T33+Nov!T33+Dic!T33)))))))))))))</f>
        <v>13</v>
      </c>
      <c r="U33" s="388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p!U33),IF(Config!$C$6=10,SUM(+Ene!U33+Feb!U33+Mar!U33+Abr!U33+May!U33+Jun!U33+Jul!U33+Ago!U33+Sep!U33+Oct!U33),IF(Config!$C$6=11,SUM(+Ene!U33+Feb!U33+Mar!U33+Abr!U33+May!U33+Jun!U33+Jul!U33+Ago!U33+Sep!U33+Oct!U33+Nov!U33),IF(Config!$C$6=12,SUM(+Ene!U33+Feb!U33+Mar!U33+Abr!U33+May!U33+Jun!U33+Jul!U33+Ago!U33+Sep!U33+Oct!U33+Nov!U33+Dic!U33)))))))))))))</f>
        <v>0</v>
      </c>
      <c r="V33" s="388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p!V33),IF(Config!$C$6=10,SUM(+Ene!V33+Feb!V33+Mar!V33+Abr!V33+May!V33+Jun!V33+Jul!V33+Ago!V33+Sep!V33+Oct!V33),IF(Config!$C$6=11,SUM(+Ene!V33+Feb!V33+Mar!V33+Abr!V33+May!V33+Jun!V33+Jul!V33+Ago!V33+Sep!V33+Oct!V33+Nov!V33),IF(Config!$C$6=12,SUM(+Ene!V33+Feb!V33+Mar!V33+Abr!V33+May!V33+Jun!V33+Jul!V33+Ago!V33+Sep!V33+Oct!V33+Nov!V33+Dic!V33)))))))))))))</f>
        <v>0</v>
      </c>
      <c r="W33" s="388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p!W33),IF(Config!$C$6=10,SUM(+Ene!W33+Feb!W33+Mar!W33+Abr!W33+May!W33+Jun!W33+Jul!W33+Ago!W33+Sep!W33+Oct!W33),IF(Config!$C$6=11,SUM(+Ene!W33+Feb!W33+Mar!W33+Abr!W33+May!W33+Jun!W33+Jul!W33+Ago!W33+Sep!W33+Oct!W33+Nov!W33),IF(Config!$C$6=12,SUM(+Ene!W33+Feb!W33+Mar!W33+Abr!W33+May!W33+Jun!W33+Jul!W33+Ago!W33+Sep!W33+Oct!W33+Nov!W33+Dic!W33)))))))))))))</f>
        <v>2</v>
      </c>
      <c r="X33" s="388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p!X33),IF(Config!$C$6=10,SUM(+Ene!X33+Feb!X33+Mar!X33+Abr!X33+May!X33+Jun!X33+Jul!X33+Ago!X33+Sep!X33+Oct!X33),IF(Config!$C$6=11,SUM(+Ene!X33+Feb!X33+Mar!X33+Abr!X33+May!X33+Jun!X33+Jul!X33+Ago!X33+Sep!X33+Oct!X33+Nov!X33),IF(Config!$C$6=12,SUM(+Ene!X33+Feb!X33+Mar!X33+Abr!X33+May!X33+Jun!X33+Jul!X33+Ago!X33+Sep!X33+Oct!X33+Nov!X33+Dic!X33)))))))))))))</f>
        <v>0</v>
      </c>
      <c r="Y33" s="388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p!Y33),IF(Config!$C$6=10,SUM(+Ene!Y33+Feb!Y33+Mar!Y33+Abr!Y33+May!Y33+Jun!Y33+Jul!Y33+Ago!Y33+Sep!Y33+Oct!Y33),IF(Config!$C$6=11,SUM(+Ene!Y33+Feb!Y33+Mar!Y33+Abr!Y33+May!Y33+Jun!Y33+Jul!Y33+Ago!Y33+Sep!Y33+Oct!Y33+Nov!Y33),IF(Config!$C$6=12,SUM(+Ene!Y33+Feb!Y33+Mar!Y33+Abr!Y33+May!Y33+Jun!Y33+Jul!Y33+Ago!Y33+Sep!Y33+Oct!Y33+Nov!Y33+Dic!Y33)))))))))))))</f>
        <v>29</v>
      </c>
      <c r="Z33" s="388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p!Z33),IF(Config!$C$6=10,SUM(+Ene!Z33+Feb!Z33+Mar!Z33+Abr!Z33+May!Z33+Jun!Z33+Jul!Z33+Ago!Z33+Sep!Z33+Oct!Z33),IF(Config!$C$6=11,SUM(+Ene!Z33+Feb!Z33+Mar!Z33+Abr!Z33+May!Z33+Jun!Z33+Jul!Z33+Ago!Z33+Sep!Z33+Oct!Z33+Nov!Z33),IF(Config!$C$6=12,SUM(+Ene!Z33+Feb!Z33+Mar!Z33+Abr!Z33+May!Z33+Jun!Z33+Jul!Z33+Ago!Z33+Sep!Z33+Oct!Z33+Nov!Z33+Dic!Z33)))))))))))))</f>
        <v>0</v>
      </c>
      <c r="AA33" s="388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p!AA33),IF(Config!$C$6=10,SUM(+Ene!AA33+Feb!AA33+Mar!AA33+Abr!AA33+May!AA33+Jun!AA33+Jul!AA33+Ago!AA33+Sep!AA33+Oct!AA33),IF(Config!$C$6=11,SUM(+Ene!AA33+Feb!AA33+Mar!AA33+Abr!AA33+May!AA33+Jun!AA33+Jul!AA33+Ago!AA33+Sep!AA33+Oct!AA33+Nov!AA33),IF(Config!$C$6=12,SUM(+Ene!AA33+Feb!AA33+Mar!AA33+Abr!AA33+May!AA33+Jun!AA33+Jul!AA33+Ago!AA33+Sep!AA33+Oct!AA33+Nov!AA33+Dic!AA33)))))))))))))</f>
        <v>0</v>
      </c>
      <c r="AB33" s="388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p!AB33),IF(Config!$C$6=10,SUM(+Ene!AB33+Feb!AB33+Mar!AB33+Abr!AB33+May!AB33+Jun!AB33+Jul!AB33+Ago!AB33+Sep!AB33+Oct!AB33),IF(Config!$C$6=11,SUM(+Ene!AB33+Feb!AB33+Mar!AB33+Abr!AB33+May!AB33+Jun!AB33+Jul!AB33+Ago!AB33+Sep!AB33+Oct!AB33+Nov!AB33),IF(Config!$C$6=12,SUM(+Ene!AB33+Feb!AB33+Mar!AB33+Abr!AB33+May!AB33+Jun!AB33+Jul!AB33+Ago!AB33+Sep!AB33+Oct!AB33+Nov!AB33+Dic!AB33)))))))))))))</f>
        <v>0</v>
      </c>
      <c r="AC33" s="388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p!AC33),IF(Config!$C$6=10,SUM(+Ene!AC33+Feb!AC33+Mar!AC33+Abr!AC33+May!AC33+Jun!AC33+Jul!AC33+Ago!AC33+Sep!AC33+Oct!AC33),IF(Config!$C$6=11,SUM(+Ene!AC33+Feb!AC33+Mar!AC33+Abr!AC33+May!AC33+Jun!AC33+Jul!AC33+Ago!AC33+Sep!AC33+Oct!AC33+Nov!AC33),IF(Config!$C$6=12,SUM(+Ene!AC33+Feb!AC33+Mar!AC33+Abr!AC33+May!AC33+Jun!AC33+Jul!AC33+Ago!AC33+Sep!AC33+Oct!AC33+Nov!AC33+Dic!AC33)))))))))))))</f>
        <v>0</v>
      </c>
      <c r="AD33" s="388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p!AD33),IF(Config!$C$6=10,SUM(+Ene!AD33+Feb!AD33+Mar!AD33+Abr!AD33+May!AD33+Jun!AD33+Jul!AD33+Ago!AD33+Sep!AD33+Oct!AD33),IF(Config!$C$6=11,SUM(+Ene!AD33+Feb!AD33+Mar!AD33+Abr!AD33+May!AD33+Jun!AD33+Jul!AD33+Ago!AD33+Sep!AD33+Oct!AD33+Nov!AD33),IF(Config!$C$6=12,SUM(+Ene!AD33+Feb!AD33+Mar!AD33+Abr!AD33+May!AD33+Jun!AD33+Jul!AD33+Ago!AD33+Sep!AD33+Oct!AD33+Nov!AD33+Dic!AD33)))))))))))))</f>
        <v>0</v>
      </c>
      <c r="AE33" s="388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p!AE33),IF(Config!$C$6=10,SUM(+Ene!AE33+Feb!AE33+Mar!AE33+Abr!AE33+May!AE33+Jun!AE33+Jul!AE33+Ago!AE33+Sep!AE33+Oct!AE33),IF(Config!$C$6=11,SUM(+Ene!AE33+Feb!AE33+Mar!AE33+Abr!AE33+May!AE33+Jun!AE33+Jul!AE33+Ago!AE33+Sep!AE33+Oct!AE33+Nov!AE33),IF(Config!$C$6=12,SUM(+Ene!AE33+Feb!AE33+Mar!AE33+Abr!AE33+May!AE33+Jun!AE33+Jul!AE33+Ago!AE33+Sep!AE33+Oct!AE33+Nov!AE33+Dic!AE33)))))))))))))</f>
        <v>0</v>
      </c>
      <c r="AF33" s="388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p!AF33),IF(Config!$C$6=10,SUM(+Ene!AF33+Feb!AF33+Mar!AF33+Abr!AF33+May!AF33+Jun!AF33+Jul!AF33+Ago!AF33+Sep!AF33+Oct!AF33),IF(Config!$C$6=11,SUM(+Ene!AF33+Feb!AF33+Mar!AF33+Abr!AF33+May!AF33+Jun!AF33+Jul!AF33+Ago!AF33+Sep!AF33+Oct!AF33+Nov!AF33),IF(Config!$C$6=12,SUM(+Ene!AF33+Feb!AF33+Mar!AF33+Abr!AF33+May!AF33+Jun!AF33+Jul!AF33+Ago!AF33+Sep!AF33+Oct!AF33+Nov!AF33+Dic!AF33)))))))))))))</f>
        <v>0</v>
      </c>
      <c r="AG33" s="388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p!AG33),IF(Config!$C$6=10,SUM(+Ene!AG33+Feb!AG33+Mar!AG33+Abr!AG33+May!AG33+Jun!AG33+Jul!AG33+Ago!AG33+Sep!AG33+Oct!AG33),IF(Config!$C$6=11,SUM(+Ene!AG33+Feb!AG33+Mar!AG33+Abr!AG33+May!AG33+Jun!AG33+Jul!AG33+Ago!AG33+Sep!AG33+Oct!AG33+Nov!AG33),IF(Config!$C$6=12,SUM(+Ene!AG33+Feb!AG33+Mar!AG33+Abr!AG33+May!AG33+Jun!AG33+Jul!AG33+Ago!AG33+Sep!AG33+Oct!AG33+Nov!AG33+Dic!AG33)))))))))))))</f>
        <v>0</v>
      </c>
      <c r="AH33" s="388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p!AH33),IF(Config!$C$6=10,SUM(+Ene!AH33+Feb!AH33+Mar!AH33+Abr!AH33+May!AH33+Jun!AH33+Jul!AH33+Ago!AH33+Sep!AH33+Oct!AH33),IF(Config!$C$6=11,SUM(+Ene!AH33+Feb!AH33+Mar!AH33+Abr!AH33+May!AH33+Jun!AH33+Jul!AH33+Ago!AH33+Sep!AH33+Oct!AH33+Nov!AH33),IF(Config!$C$6=12,SUM(+Ene!AH33+Feb!AH33+Mar!AH33+Abr!AH33+May!AH33+Jun!AH33+Jul!AH33+Ago!AH33+Sep!AH33+Oct!AH33+Nov!AH33+Dic!AH33)))))))))))))</f>
        <v>0</v>
      </c>
      <c r="AI33" s="388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p!AI33),IF(Config!$C$6=10,SUM(+Ene!AI33+Feb!AI33+Mar!AI33+Abr!AI33+May!AI33+Jun!AI33+Jul!AI33+Ago!AI33+Sep!AI33+Oct!AI33),IF(Config!$C$6=11,SUM(+Ene!AI33+Feb!AI33+Mar!AI33+Abr!AI33+May!AI33+Jun!AI33+Jul!AI33+Ago!AI33+Sep!AI33+Oct!AI33+Nov!AI33),IF(Config!$C$6=12,SUM(+Ene!AI33+Feb!AI33+Mar!AI33+Abr!AI33+May!AI33+Jun!AI33+Jul!AI33+Ago!AI33+Sep!AI33+Oct!AI33+Nov!AI33+Dic!AI33)))))))))))))</f>
        <v>0</v>
      </c>
      <c r="AJ33" s="388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p!AJ33),IF(Config!$C$6=10,SUM(+Ene!AJ33+Feb!AJ33+Mar!AJ33+Abr!AJ33+May!AJ33+Jun!AJ33+Jul!AJ33+Ago!AJ33+Sep!AJ33+Oct!AJ33),IF(Config!$C$6=11,SUM(+Ene!AJ33+Feb!AJ33+Mar!AJ33+Abr!AJ33+May!AJ33+Jun!AJ33+Jul!AJ33+Ago!AJ33+Sep!AJ33+Oct!AJ33+Nov!AJ33),IF(Config!$C$6=12,SUM(+Ene!AJ33+Feb!AJ33+Mar!AJ33+Abr!AJ33+May!AJ33+Jun!AJ33+Jul!AJ33+Ago!AJ33+Sep!AJ33+Oct!AJ33+Nov!AJ33+Dic!AJ33)))))))))))))</f>
        <v>0</v>
      </c>
      <c r="AK33" s="388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p!AK33),IF(Config!$C$6=10,SUM(+Ene!AK33+Feb!AK33+Mar!AK33+Abr!AK33+May!AK33+Jun!AK33+Jul!AK33+Ago!AK33+Sep!AK33+Oct!AK33),IF(Config!$C$6=11,SUM(+Ene!AK33+Feb!AK33+Mar!AK33+Abr!AK33+May!AK33+Jun!AK33+Jul!AK33+Ago!AK33+Sep!AK33+Oct!AK33+Nov!AK33),IF(Config!$C$6=12,SUM(+Ene!AK33+Feb!AK33+Mar!AK33+Abr!AK33+May!AK33+Jun!AK33+Jul!AK33+Ago!AK33+Sep!AK33+Oct!AK33+Nov!AK33+Dic!AK33)))))))))))))</f>
        <v>0</v>
      </c>
      <c r="AL33" s="388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p!AL33),IF(Config!$C$6=10,SUM(+Ene!AL33+Feb!AL33+Mar!AL33+Abr!AL33+May!AL33+Jun!AL33+Jul!AL33+Ago!AL33+Sep!AL33+Oct!AL33),IF(Config!$C$6=11,SUM(+Ene!AL33+Feb!AL33+Mar!AL33+Abr!AL33+May!AL33+Jun!AL33+Jul!AL33+Ago!AL33+Sep!AL33+Oct!AL33+Nov!AL33),IF(Config!$C$6=12,SUM(+Ene!AL33+Feb!AL33+Mar!AL33+Abr!AL33+May!AL33+Jun!AL33+Jul!AL33+Ago!AL33+Sep!AL33+Oct!AL33+Nov!AL33+Dic!AL33)))))))))))))</f>
        <v>0</v>
      </c>
      <c r="AM33" s="388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p!AM33),IF(Config!$C$6=10,SUM(+Ene!AM33+Feb!AM33+Mar!AM33+Abr!AM33+May!AM33+Jun!AM33+Jul!AM33+Ago!AM33+Sep!AM33+Oct!AM33),IF(Config!$C$6=11,SUM(+Ene!AM33+Feb!AM33+Mar!AM33+Abr!AM33+May!AM33+Jun!AM33+Jul!AM33+Ago!AM33+Sep!AM33+Oct!AM33+Nov!AM33),IF(Config!$C$6=12,SUM(+Ene!AM33+Feb!AM33+Mar!AM33+Abr!AM33+May!AM33+Jun!AM33+Jul!AM33+Ago!AM33+Sep!AM33+Oct!AM33+Nov!AM33+Dic!AM33)))))))))))))</f>
        <v>8</v>
      </c>
      <c r="AN33" s="388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p!AN33),IF(Config!$C$6=10,SUM(+Ene!AN33+Feb!AN33+Mar!AN33+Abr!AN33+May!AN33+Jun!AN33+Jul!AN33+Ago!AN33+Sep!AN33+Oct!AN33),IF(Config!$C$6=11,SUM(+Ene!AN33+Feb!AN33+Mar!AN33+Abr!AN33+May!AN33+Jun!AN33+Jul!AN33+Ago!AN33+Sep!AN33+Oct!AN33+Nov!AN33),IF(Config!$C$6=12,SUM(+Ene!AN33+Feb!AN33+Mar!AN33+Abr!AN33+May!AN33+Jun!AN33+Jul!AN33+Ago!AN33+Sep!AN33+Oct!AN33+Nov!AN33+Dic!AN33)))))))))))))</f>
        <v>0</v>
      </c>
      <c r="AO33" s="388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p!AO33),IF(Config!$C$6=10,SUM(+Ene!AO33+Feb!AO33+Mar!AO33+Abr!AO33+May!AO33+Jun!AO33+Jul!AO33+Ago!AO33+Sep!AO33+Oct!AO33),IF(Config!$C$6=11,SUM(+Ene!AO33+Feb!AO33+Mar!AO33+Abr!AO33+May!AO33+Jun!AO33+Jul!AO33+Ago!AO33+Sep!AO33+Oct!AO33+Nov!AO33),IF(Config!$C$6=12,SUM(+Ene!AO33+Feb!AO33+Mar!AO33+Abr!AO33+May!AO33+Jun!AO33+Jul!AO33+Ago!AO33+Sep!AO33+Oct!AO33+Nov!AO33+Dic!AO33)))))))))))))</f>
        <v>0</v>
      </c>
      <c r="AP33" s="388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p!AP33),IF(Config!$C$6=10,SUM(+Ene!AP33+Feb!AP33+Mar!AP33+Abr!AP33+May!AP33+Jun!AP33+Jul!AP33+Ago!AP33+Sep!AP33+Oct!AP33),IF(Config!$C$6=11,SUM(+Ene!AP33+Feb!AP33+Mar!AP33+Abr!AP33+May!AP33+Jun!AP33+Jul!AP33+Ago!AP33+Sep!AP33+Oct!AP33+Nov!AP33),IF(Config!$C$6=12,SUM(+Ene!AP33+Feb!AP33+Mar!AP33+Abr!AP33+May!AP33+Jun!AP33+Jul!AP33+Ago!AP33+Sep!AP33+Oct!AP33+Nov!AP33+Dic!AP33)))))))))))))</f>
        <v>0</v>
      </c>
      <c r="AQ33" s="388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p!AQ33),IF(Config!$C$6=10,SUM(+Ene!AQ33+Feb!AQ33+Mar!AQ33+Abr!AQ33+May!AQ33+Jun!AQ33+Jul!AQ33+Ago!AQ33+Sep!AQ33+Oct!AQ33),IF(Config!$C$6=11,SUM(+Ene!AQ33+Feb!AQ33+Mar!AQ33+Abr!AQ33+May!AQ33+Jun!AQ33+Jul!AQ33+Ago!AQ33+Sep!AQ33+Oct!AQ33+Nov!AQ33),IF(Config!$C$6=12,SUM(+Ene!AQ33+Feb!AQ33+Mar!AQ33+Abr!AQ33+May!AQ33+Jun!AQ33+Jul!AQ33+Ago!AQ33+Sep!AQ33+Oct!AQ33+Nov!AQ33+Dic!AQ33)))))))))))))</f>
        <v>10</v>
      </c>
      <c r="AR33" s="388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p!AR33),IF(Config!$C$6=10,SUM(+Ene!AR33+Feb!AR33+Mar!AR33+Abr!AR33+May!AR33+Jun!AR33+Jul!AR33+Ago!AR33+Sep!AR33+Oct!AR33),IF(Config!$C$6=11,SUM(+Ene!AR33+Feb!AR33+Mar!AR33+Abr!AR33+May!AR33+Jun!AR33+Jul!AR33+Ago!AR33+Sep!AR33+Oct!AR33+Nov!AR33),IF(Config!$C$6=12,SUM(+Ene!AR33+Feb!AR33+Mar!AR33+Abr!AR33+May!AR33+Jun!AR33+Jul!AR33+Ago!AR33+Sep!AR33+Oct!AR33+Nov!AR33+Dic!AR33)))))))))))))</f>
        <v>0</v>
      </c>
      <c r="AS33" s="388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p!AS33),IF(Config!$C$6=10,SUM(+Ene!AS33+Feb!AS33+Mar!AS33+Abr!AS33+May!AS33+Jun!AS33+Jul!AS33+Ago!AS33+Sep!AS33+Oct!AS33),IF(Config!$C$6=11,SUM(+Ene!AS33+Feb!AS33+Mar!AS33+Abr!AS33+May!AS33+Jun!AS33+Jul!AS33+Ago!AS33+Sep!AS33+Oct!AS33+Nov!AS33),IF(Config!$C$6=12,SUM(+Ene!AS33+Feb!AS33+Mar!AS33+Abr!AS33+May!AS33+Jun!AS33+Jul!AS33+Ago!AS33+Sep!AS33+Oct!AS33+Nov!AS33+Dic!AS33)))))))))))))</f>
        <v>1</v>
      </c>
      <c r="AT33" s="388">
        <f>IF(Config!$C$6=1,SUM(+Ene!AT33),IF(Config!$C$6=2,SUM(+Ene!AT33+Feb!AT33),IF(Config!$C$6=3,SUM(+Ene!AT33+Feb!AT33+Mar!AT33),IF(Config!$C$6=4,SUM(+Ene!AT33+Feb!AT33+Mar!AT33+Abr!AT33),IF(Config!$C$6=5,SUM(Ene!AT33+Feb!AT33+Mar!AT33+Abr!AT33+May!AT33),IF(Config!$C$6=6,SUM(+Ene!AT33+Feb!AT33+Mar!AT33+Abr!AT33+May!AT33+Jun!AT33),IF(Config!$C$6=7,SUM(Ene!AT33+Feb!AT33+Mar!AT33+Abr!AT33+May!AT33+Jun!AT33+Jul!AT33),IF(Config!$C$6=8,SUM(+Ene!AT33+Feb!AT33+Mar!AT33+Abr!AT33+May!AT33+Jun!AT33+Jul!AT33+Ago!AT33),IF(Config!$C$6=9,SUM(+Ene!AT33+Feb!AT33+Mar!AT33+Abr!AT33+May!AT33+Jun!AT33+Jul!AT33+Ago!AT33+Sep!AT33),IF(Config!$C$6=10,SUM(+Ene!AT33+Feb!AT33+Mar!AT33+Abr!AT33+May!AT33+Jun!AT33+Jul!AT33+Ago!AT33+Sep!AT33+Oct!AT33),IF(Config!$C$6=11,SUM(+Ene!AT33+Feb!AT33+Mar!AT33+Abr!AT33+May!AT33+Jun!AT33+Jul!AT33+Ago!AT33+Sep!AT33+Oct!AT33+Nov!AT33),IF(Config!$C$6=12,SUM(+Ene!AT33+Feb!AT33+Mar!AT33+Abr!AT33+May!AT33+Jun!AT33+Jul!AT33+Ago!AT33+Sep!AT33+Oct!AT33+Nov!AT33+Dic!AT33)))))))))))))</f>
        <v>0</v>
      </c>
      <c r="AV33" s="357">
        <f t="shared" si="25"/>
        <v>0</v>
      </c>
      <c r="AW33" s="357">
        <f t="shared" si="26"/>
        <v>21</v>
      </c>
      <c r="AX33" s="357">
        <f t="shared" si="27"/>
        <v>0</v>
      </c>
      <c r="AY33" s="357">
        <f t="shared" si="28"/>
        <v>15</v>
      </c>
      <c r="AZ33" s="357">
        <f t="shared" si="29"/>
        <v>29</v>
      </c>
      <c r="BA33" s="357">
        <f t="shared" si="30"/>
        <v>0</v>
      </c>
      <c r="BB33" s="357">
        <f t="shared" si="31"/>
        <v>0</v>
      </c>
      <c r="BC33" s="358">
        <f t="shared" si="32"/>
        <v>8</v>
      </c>
      <c r="BD33" s="357">
        <f t="shared" si="33"/>
        <v>11</v>
      </c>
      <c r="BE33" s="45">
        <f t="shared" si="34"/>
        <v>84</v>
      </c>
    </row>
    <row r="34" spans="1:57" x14ac:dyDescent="0.25">
      <c r="A34" s="339">
        <f>METAS!A34</f>
        <v>31</v>
      </c>
      <c r="B34" s="373" t="s">
        <v>688</v>
      </c>
      <c r="C34" s="383" t="s">
        <v>689</v>
      </c>
      <c r="D34" s="387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p!D34),IF(Config!$C$6=10,SUM(+Ene!D34+Feb!D34+Mar!D34+Abr!D34+May!D34+Jun!D34+Jul!D34+Ago!D34+Sep!D34+Oct!D34),IF(Config!$C$6=11,SUM(+Ene!D34+Feb!D34+Mar!D34+Abr!D34+May!D34+Jun!D34+Jul!D34+Ago!D34+Sep!D34+Oct!D34+Nov!D34),IF(Config!$C$6=12,SUM(+Ene!D34+Feb!D34+Mar!D34+Abr!D34+May!D34+Jun!D34+Jul!D34+Ago!D34+Sep!D34+Oct!D34+Nov!D34+Dic!D34)))))))))))))</f>
        <v>1472</v>
      </c>
      <c r="E34" s="387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p!E34),IF(Config!$C$6=10,SUM(+Ene!E34+Feb!E34+Mar!E34+Abr!E34+May!E34+Jun!E34+Jul!E34+Ago!E34+Sep!E34+Oct!E34),IF(Config!$C$6=11,SUM(+Ene!E34+Feb!E34+Mar!E34+Abr!E34+May!E34+Jun!E34+Jul!E34+Ago!E34+Sep!E34+Oct!E34+Nov!E34),IF(Config!$C$6=12,SUM(+Ene!E34+Feb!E34+Mar!E34+Abr!E34+May!E34+Jun!E34+Jul!E34+Ago!E34+Sep!E34+Oct!E34+Nov!E34+Dic!E34)))))))))))))</f>
        <v>53</v>
      </c>
      <c r="F34" s="387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p!F34),IF(Config!$C$6=10,SUM(+Ene!F34+Feb!F34+Mar!F34+Abr!F34+May!F34+Jun!F34+Jul!F34+Ago!F34+Sep!F34+Oct!F34),IF(Config!$C$6=11,SUM(+Ene!F34+Feb!F34+Mar!F34+Abr!F34+May!F34+Jun!F34+Jul!F34+Ago!F34+Sep!F34+Oct!F34+Nov!F34),IF(Config!$C$6=12,SUM(+Ene!F34+Feb!F34+Mar!F34+Abr!F34+May!F34+Jun!F34+Jul!F34+Ago!F34+Sep!F34+Oct!F34+Nov!F34+Dic!F34)))))))))))))</f>
        <v>0</v>
      </c>
      <c r="G34" s="387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p!G34),IF(Config!$C$6=10,SUM(+Ene!G34+Feb!G34+Mar!G34+Abr!G34+May!G34+Jun!G34+Jul!G34+Ago!G34+Sep!G34+Oct!G34),IF(Config!$C$6=11,SUM(+Ene!G34+Feb!G34+Mar!G34+Abr!G34+May!G34+Jun!G34+Jul!G34+Ago!G34+Sep!G34+Oct!G34+Nov!G34),IF(Config!$C$6=12,SUM(+Ene!G34+Feb!G34+Mar!G34+Abr!G34+May!G34+Jun!G34+Jul!G34+Ago!G34+Sep!G34+Oct!G34+Nov!G34+Dic!G34)))))))))))))</f>
        <v>7446</v>
      </c>
      <c r="H34" s="387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p!H34),IF(Config!$C$6=10,SUM(+Ene!H34+Feb!H34+Mar!H34+Abr!H34+May!H34+Jun!H34+Jul!H34+Ago!H34+Sep!H34+Oct!H34),IF(Config!$C$6=11,SUM(+Ene!H34+Feb!H34+Mar!H34+Abr!H34+May!H34+Jun!H34+Jul!H34+Ago!H34+Sep!H34+Oct!H34+Nov!H34),IF(Config!$C$6=12,SUM(+Ene!H34+Feb!H34+Mar!H34+Abr!H34+May!H34+Jun!H34+Jul!H34+Ago!H34+Sep!H34+Oct!H34+Nov!H34+Dic!H34)))))))))))))</f>
        <v>432</v>
      </c>
      <c r="I34" s="387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p!I34),IF(Config!$C$6=10,SUM(+Ene!I34+Feb!I34+Mar!I34+Abr!I34+May!I34+Jun!I34+Jul!I34+Ago!I34+Sep!I34+Oct!I34),IF(Config!$C$6=11,SUM(+Ene!I34+Feb!I34+Mar!I34+Abr!I34+May!I34+Jun!I34+Jul!I34+Ago!I34+Sep!I34+Oct!I34+Nov!I34),IF(Config!$C$6=12,SUM(+Ene!I34+Feb!I34+Mar!I34+Abr!I34+May!I34+Jun!I34+Jul!I34+Ago!I34+Sep!I34+Oct!I34+Nov!I34+Dic!I34)))))))))))))</f>
        <v>430</v>
      </c>
      <c r="J34" s="387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p!J34),IF(Config!$C$6=10,SUM(+Ene!J34+Feb!J34+Mar!J34+Abr!J34+May!J34+Jun!J34+Jul!J34+Ago!J34+Sep!J34+Oct!J34),IF(Config!$C$6=11,SUM(+Ene!J34+Feb!J34+Mar!J34+Abr!J34+May!J34+Jun!J34+Jul!J34+Ago!J34+Sep!J34+Oct!J34+Nov!J34),IF(Config!$C$6=12,SUM(+Ene!J34+Feb!J34+Mar!J34+Abr!J34+May!J34+Jun!J34+Jul!J34+Ago!J34+Sep!J34+Oct!J34+Nov!J34+Dic!J34)))))))))))))</f>
        <v>600</v>
      </c>
      <c r="K34" s="387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p!K34),IF(Config!$C$6=10,SUM(+Ene!K34+Feb!K34+Mar!K34+Abr!K34+May!K34+Jun!K34+Jul!K34+Ago!K34+Sep!K34+Oct!K34),IF(Config!$C$6=11,SUM(+Ene!K34+Feb!K34+Mar!K34+Abr!K34+May!K34+Jun!K34+Jul!K34+Ago!K34+Sep!K34+Oct!K34+Nov!K34),IF(Config!$C$6=12,SUM(+Ene!K34+Feb!K34+Mar!K34+Abr!K34+May!K34+Jun!K34+Jul!K34+Ago!K34+Sep!K34+Oct!K34+Nov!K34+Dic!K34)))))))))))))</f>
        <v>1062</v>
      </c>
      <c r="L34" s="387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p!L34),IF(Config!$C$6=10,SUM(+Ene!L34+Feb!L34+Mar!L34+Abr!L34+May!L34+Jun!L34+Jul!L34+Ago!L34+Sep!L34+Oct!L34),IF(Config!$C$6=11,SUM(+Ene!L34+Feb!L34+Mar!L34+Abr!L34+May!L34+Jun!L34+Jul!L34+Ago!L34+Sep!L34+Oct!L34+Nov!L34),IF(Config!$C$6=12,SUM(+Ene!L34+Feb!L34+Mar!L34+Abr!L34+May!L34+Jun!L34+Jul!L34+Ago!L34+Sep!L34+Oct!L34+Nov!L34+Dic!L34)))))))))))))</f>
        <v>77</v>
      </c>
      <c r="M34" s="387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p!M34),IF(Config!$C$6=10,SUM(+Ene!M34+Feb!M34+Mar!M34+Abr!M34+May!M34+Jun!M34+Jul!M34+Ago!M34+Sep!M34+Oct!M34),IF(Config!$C$6=11,SUM(+Ene!M34+Feb!M34+Mar!M34+Abr!M34+May!M34+Jun!M34+Jul!M34+Ago!M34+Sep!M34+Oct!M34+Nov!M34),IF(Config!$C$6=12,SUM(+Ene!M34+Feb!M34+Mar!M34+Abr!M34+May!M34+Jun!M34+Jul!M34+Ago!M34+Sep!M34+Oct!M34+Nov!M34+Dic!M34)))))))))))))</f>
        <v>519</v>
      </c>
      <c r="N34" s="387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p!N34),IF(Config!$C$6=10,SUM(+Ene!N34+Feb!N34+Mar!N34+Abr!N34+May!N34+Jun!N34+Jul!N34+Ago!N34+Sep!N34+Oct!N34),IF(Config!$C$6=11,SUM(+Ene!N34+Feb!N34+Mar!N34+Abr!N34+May!N34+Jun!N34+Jul!N34+Ago!N34+Sep!N34+Oct!N34+Nov!N34),IF(Config!$C$6=12,SUM(+Ene!N34+Feb!N34+Mar!N34+Abr!N34+May!N34+Jun!N34+Jul!N34+Ago!N34+Sep!N34+Oct!N34+Nov!N34+Dic!N34)))))))))))))</f>
        <v>368</v>
      </c>
      <c r="O34" s="387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p!O34),IF(Config!$C$6=10,SUM(+Ene!O34+Feb!O34+Mar!O34+Abr!O34+May!O34+Jun!O34+Jul!O34+Ago!O34+Sep!O34+Oct!O34),IF(Config!$C$6=11,SUM(+Ene!O34+Feb!O34+Mar!O34+Abr!O34+May!O34+Jun!O34+Jul!O34+Ago!O34+Sep!O34+Oct!O34+Nov!O34),IF(Config!$C$6=12,SUM(+Ene!O34+Feb!O34+Mar!O34+Abr!O34+May!O34+Jun!O34+Jul!O34+Ago!O34+Sep!O34+Oct!O34+Nov!O34+Dic!O34)))))))))))))</f>
        <v>600</v>
      </c>
      <c r="P34" s="387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p!P34),IF(Config!$C$6=10,SUM(+Ene!P34+Feb!P34+Mar!P34+Abr!P34+May!P34+Jun!P34+Jul!P34+Ago!P34+Sep!P34+Oct!P34),IF(Config!$C$6=11,SUM(+Ene!P34+Feb!P34+Mar!P34+Abr!P34+May!P34+Jun!P34+Jul!P34+Ago!P34+Sep!P34+Oct!P34+Nov!P34),IF(Config!$C$6=12,SUM(+Ene!P34+Feb!P34+Mar!P34+Abr!P34+May!P34+Jun!P34+Jul!P34+Ago!P34+Sep!P34+Oct!P34+Nov!P34+Dic!P34)))))))))))))</f>
        <v>3640</v>
      </c>
      <c r="Q34" s="387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p!Q34),IF(Config!$C$6=10,SUM(+Ene!Q34+Feb!Q34+Mar!Q34+Abr!Q34+May!Q34+Jun!Q34+Jul!Q34+Ago!Q34+Sep!Q34+Oct!Q34),IF(Config!$C$6=11,SUM(+Ene!Q34+Feb!Q34+Mar!Q34+Abr!Q34+May!Q34+Jun!Q34+Jul!Q34+Ago!Q34+Sep!Q34+Oct!Q34+Nov!Q34),IF(Config!$C$6=12,SUM(+Ene!Q34+Feb!Q34+Mar!Q34+Abr!Q34+May!Q34+Jun!Q34+Jul!Q34+Ago!Q34+Sep!Q34+Oct!Q34+Nov!Q34+Dic!Q34)))))))))))))</f>
        <v>868</v>
      </c>
      <c r="R34" s="387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p!R34),IF(Config!$C$6=10,SUM(+Ene!R34+Feb!R34+Mar!R34+Abr!R34+May!R34+Jun!R34+Jul!R34+Ago!R34+Sep!R34+Oct!R34),IF(Config!$C$6=11,SUM(+Ene!R34+Feb!R34+Mar!R34+Abr!R34+May!R34+Jun!R34+Jul!R34+Ago!R34+Sep!R34+Oct!R34+Nov!R34),IF(Config!$C$6=12,SUM(+Ene!R34+Feb!R34+Mar!R34+Abr!R34+May!R34+Jun!R34+Jul!R34+Ago!R34+Sep!R34+Oct!R34+Nov!R34+Dic!R34)))))))))))))</f>
        <v>350</v>
      </c>
      <c r="S34" s="387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p!S34),IF(Config!$C$6=10,SUM(+Ene!S34+Feb!S34+Mar!S34+Abr!S34+May!S34+Jun!S34+Jul!S34+Ago!S34+Sep!S34+Oct!S34),IF(Config!$C$6=11,SUM(+Ene!S34+Feb!S34+Mar!S34+Abr!S34+May!S34+Jun!S34+Jul!S34+Ago!S34+Sep!S34+Oct!S34+Nov!S34),IF(Config!$C$6=12,SUM(+Ene!S34+Feb!S34+Mar!S34+Abr!S34+May!S34+Jun!S34+Jul!S34+Ago!S34+Sep!S34+Oct!S34+Nov!S34+Dic!S34)))))))))))))</f>
        <v>593</v>
      </c>
      <c r="T34" s="387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p!T34),IF(Config!$C$6=10,SUM(+Ene!T34+Feb!T34+Mar!T34+Abr!T34+May!T34+Jun!T34+Jul!T34+Ago!T34+Sep!T34+Oct!T34),IF(Config!$C$6=11,SUM(+Ene!T34+Feb!T34+Mar!T34+Abr!T34+May!T34+Jun!T34+Jul!T34+Ago!T34+Sep!T34+Oct!T34+Nov!T34),IF(Config!$C$6=12,SUM(+Ene!T34+Feb!T34+Mar!T34+Abr!T34+May!T34+Jun!T34+Jul!T34+Ago!T34+Sep!T34+Oct!T34+Nov!T34+Dic!T34)))))))))))))</f>
        <v>1143</v>
      </c>
      <c r="U34" s="387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p!U34),IF(Config!$C$6=10,SUM(+Ene!U34+Feb!U34+Mar!U34+Abr!U34+May!U34+Jun!U34+Jul!U34+Ago!U34+Sep!U34+Oct!U34),IF(Config!$C$6=11,SUM(+Ene!U34+Feb!U34+Mar!U34+Abr!U34+May!U34+Jun!U34+Jul!U34+Ago!U34+Sep!U34+Oct!U34+Nov!U34),IF(Config!$C$6=12,SUM(+Ene!U34+Feb!U34+Mar!U34+Abr!U34+May!U34+Jun!U34+Jul!U34+Ago!U34+Sep!U34+Oct!U34+Nov!U34+Dic!U34)))))))))))))</f>
        <v>278</v>
      </c>
      <c r="V34" s="387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p!V34),IF(Config!$C$6=10,SUM(+Ene!V34+Feb!V34+Mar!V34+Abr!V34+May!V34+Jun!V34+Jul!V34+Ago!V34+Sep!V34+Oct!V34),IF(Config!$C$6=11,SUM(+Ene!V34+Feb!V34+Mar!V34+Abr!V34+May!V34+Jun!V34+Jul!V34+Ago!V34+Sep!V34+Oct!V34+Nov!V34),IF(Config!$C$6=12,SUM(+Ene!V34+Feb!V34+Mar!V34+Abr!V34+May!V34+Jun!V34+Jul!V34+Ago!V34+Sep!V34+Oct!V34+Nov!V34+Dic!V34)))))))))))))</f>
        <v>305</v>
      </c>
      <c r="W34" s="387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p!W34),IF(Config!$C$6=10,SUM(+Ene!W34+Feb!W34+Mar!W34+Abr!W34+May!W34+Jun!W34+Jul!W34+Ago!W34+Sep!W34+Oct!W34),IF(Config!$C$6=11,SUM(+Ene!W34+Feb!W34+Mar!W34+Abr!W34+May!W34+Jun!W34+Jul!W34+Ago!W34+Sep!W34+Oct!W34+Nov!W34),IF(Config!$C$6=12,SUM(+Ene!W34+Feb!W34+Mar!W34+Abr!W34+May!W34+Jun!W34+Jul!W34+Ago!W34+Sep!W34+Oct!W34+Nov!W34+Dic!W34)))))))))))))</f>
        <v>636</v>
      </c>
      <c r="X34" s="387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p!X34),IF(Config!$C$6=10,SUM(+Ene!X34+Feb!X34+Mar!X34+Abr!X34+May!X34+Jun!X34+Jul!X34+Ago!X34+Sep!X34+Oct!X34),IF(Config!$C$6=11,SUM(+Ene!X34+Feb!X34+Mar!X34+Abr!X34+May!X34+Jun!X34+Jul!X34+Ago!X34+Sep!X34+Oct!X34+Nov!X34),IF(Config!$C$6=12,SUM(+Ene!X34+Feb!X34+Mar!X34+Abr!X34+May!X34+Jun!X34+Jul!X34+Ago!X34+Sep!X34+Oct!X34+Nov!X34+Dic!X34)))))))))))))</f>
        <v>924</v>
      </c>
      <c r="Y34" s="387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p!Y34),IF(Config!$C$6=10,SUM(+Ene!Y34+Feb!Y34+Mar!Y34+Abr!Y34+May!Y34+Jun!Y34+Jul!Y34+Ago!Y34+Sep!Y34+Oct!Y34),IF(Config!$C$6=11,SUM(+Ene!Y34+Feb!Y34+Mar!Y34+Abr!Y34+May!Y34+Jun!Y34+Jul!Y34+Ago!Y34+Sep!Y34+Oct!Y34+Nov!Y34),IF(Config!$C$6=12,SUM(+Ene!Y34+Feb!Y34+Mar!Y34+Abr!Y34+May!Y34+Jun!Y34+Jul!Y34+Ago!Y34+Sep!Y34+Oct!Y34+Nov!Y34+Dic!Y34)))))))))))))</f>
        <v>5183</v>
      </c>
      <c r="Z34" s="387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p!Z34),IF(Config!$C$6=10,SUM(+Ene!Z34+Feb!Z34+Mar!Z34+Abr!Z34+May!Z34+Jun!Z34+Jul!Z34+Ago!Z34+Sep!Z34+Oct!Z34),IF(Config!$C$6=11,SUM(+Ene!Z34+Feb!Z34+Mar!Z34+Abr!Z34+May!Z34+Jun!Z34+Jul!Z34+Ago!Z34+Sep!Z34+Oct!Z34+Nov!Z34),IF(Config!$C$6=12,SUM(+Ene!Z34+Feb!Z34+Mar!Z34+Abr!Z34+May!Z34+Jun!Z34+Jul!Z34+Ago!Z34+Sep!Z34+Oct!Z34+Nov!Z34+Dic!Z34)))))))))))))</f>
        <v>476</v>
      </c>
      <c r="AA34" s="387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p!AA34),IF(Config!$C$6=10,SUM(+Ene!AA34+Feb!AA34+Mar!AA34+Abr!AA34+May!AA34+Jun!AA34+Jul!AA34+Ago!AA34+Sep!AA34+Oct!AA34),IF(Config!$C$6=11,SUM(+Ene!AA34+Feb!AA34+Mar!AA34+Abr!AA34+May!AA34+Jun!AA34+Jul!AA34+Ago!AA34+Sep!AA34+Oct!AA34+Nov!AA34),IF(Config!$C$6=12,SUM(+Ene!AA34+Feb!AA34+Mar!AA34+Abr!AA34+May!AA34+Jun!AA34+Jul!AA34+Ago!AA34+Sep!AA34+Oct!AA34+Nov!AA34+Dic!AA34)))))))))))))</f>
        <v>1234</v>
      </c>
      <c r="AB34" s="387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p!AB34),IF(Config!$C$6=10,SUM(+Ene!AB34+Feb!AB34+Mar!AB34+Abr!AB34+May!AB34+Jun!AB34+Jul!AB34+Ago!AB34+Sep!AB34+Oct!AB34),IF(Config!$C$6=11,SUM(+Ene!AB34+Feb!AB34+Mar!AB34+Abr!AB34+May!AB34+Jun!AB34+Jul!AB34+Ago!AB34+Sep!AB34+Oct!AB34+Nov!AB34),IF(Config!$C$6=12,SUM(+Ene!AB34+Feb!AB34+Mar!AB34+Abr!AB34+May!AB34+Jun!AB34+Jul!AB34+Ago!AB34+Sep!AB34+Oct!AB34+Nov!AB34+Dic!AB34)))))))))))))</f>
        <v>435</v>
      </c>
      <c r="AC34" s="387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p!AC34),IF(Config!$C$6=10,SUM(+Ene!AC34+Feb!AC34+Mar!AC34+Abr!AC34+May!AC34+Jun!AC34+Jul!AC34+Ago!AC34+Sep!AC34+Oct!AC34),IF(Config!$C$6=11,SUM(+Ene!AC34+Feb!AC34+Mar!AC34+Abr!AC34+May!AC34+Jun!AC34+Jul!AC34+Ago!AC34+Sep!AC34+Oct!AC34+Nov!AC34),IF(Config!$C$6=12,SUM(+Ene!AC34+Feb!AC34+Mar!AC34+Abr!AC34+May!AC34+Jun!AC34+Jul!AC34+Ago!AC34+Sep!AC34+Oct!AC34+Nov!AC34+Dic!AC34)))))))))))))</f>
        <v>715</v>
      </c>
      <c r="AD34" s="387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p!AD34),IF(Config!$C$6=10,SUM(+Ene!AD34+Feb!AD34+Mar!AD34+Abr!AD34+May!AD34+Jun!AD34+Jul!AD34+Ago!AD34+Sep!AD34+Oct!AD34),IF(Config!$C$6=11,SUM(+Ene!AD34+Feb!AD34+Mar!AD34+Abr!AD34+May!AD34+Jun!AD34+Jul!AD34+Ago!AD34+Sep!AD34+Oct!AD34+Nov!AD34),IF(Config!$C$6=12,SUM(+Ene!AD34+Feb!AD34+Mar!AD34+Abr!AD34+May!AD34+Jun!AD34+Jul!AD34+Ago!AD34+Sep!AD34+Oct!AD34+Nov!AD34+Dic!AD34)))))))))))))</f>
        <v>1748</v>
      </c>
      <c r="AE34" s="387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p!AE34),IF(Config!$C$6=10,SUM(+Ene!AE34+Feb!AE34+Mar!AE34+Abr!AE34+May!AE34+Jun!AE34+Jul!AE34+Ago!AE34+Sep!AE34+Oct!AE34),IF(Config!$C$6=11,SUM(+Ene!AE34+Feb!AE34+Mar!AE34+Abr!AE34+May!AE34+Jun!AE34+Jul!AE34+Ago!AE34+Sep!AE34+Oct!AE34+Nov!AE34),IF(Config!$C$6=12,SUM(+Ene!AE34+Feb!AE34+Mar!AE34+Abr!AE34+May!AE34+Jun!AE34+Jul!AE34+Ago!AE34+Sep!AE34+Oct!AE34+Nov!AE34+Dic!AE34)))))))))))))</f>
        <v>381</v>
      </c>
      <c r="AF34" s="387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p!AF34),IF(Config!$C$6=10,SUM(+Ene!AF34+Feb!AF34+Mar!AF34+Abr!AF34+May!AF34+Jun!AF34+Jul!AF34+Ago!AF34+Sep!AF34+Oct!AF34),IF(Config!$C$6=11,SUM(+Ene!AF34+Feb!AF34+Mar!AF34+Abr!AF34+May!AF34+Jun!AF34+Jul!AF34+Ago!AF34+Sep!AF34+Oct!AF34+Nov!AF34),IF(Config!$C$6=12,SUM(+Ene!AF34+Feb!AF34+Mar!AF34+Abr!AF34+May!AF34+Jun!AF34+Jul!AF34+Ago!AF34+Sep!AF34+Oct!AF34+Nov!AF34+Dic!AF34)))))))))))))</f>
        <v>634</v>
      </c>
      <c r="AG34" s="387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p!AG34),IF(Config!$C$6=10,SUM(+Ene!AG34+Feb!AG34+Mar!AG34+Abr!AG34+May!AG34+Jun!AG34+Jul!AG34+Ago!AG34+Sep!AG34+Oct!AG34),IF(Config!$C$6=11,SUM(+Ene!AG34+Feb!AG34+Mar!AG34+Abr!AG34+May!AG34+Jun!AG34+Jul!AG34+Ago!AG34+Sep!AG34+Oct!AG34+Nov!AG34),IF(Config!$C$6=12,SUM(+Ene!AG34+Feb!AG34+Mar!AG34+Abr!AG34+May!AG34+Jun!AG34+Jul!AG34+Ago!AG34+Sep!AG34+Oct!AG34+Nov!AG34+Dic!AG34)))))))))))))</f>
        <v>560</v>
      </c>
      <c r="AH34" s="387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p!AH34),IF(Config!$C$6=10,SUM(+Ene!AH34+Feb!AH34+Mar!AH34+Abr!AH34+May!AH34+Jun!AH34+Jul!AH34+Ago!AH34+Sep!AH34+Oct!AH34),IF(Config!$C$6=11,SUM(+Ene!AH34+Feb!AH34+Mar!AH34+Abr!AH34+May!AH34+Jun!AH34+Jul!AH34+Ago!AH34+Sep!AH34+Oct!AH34+Nov!AH34),IF(Config!$C$6=12,SUM(+Ene!AH34+Feb!AH34+Mar!AH34+Abr!AH34+May!AH34+Jun!AH34+Jul!AH34+Ago!AH34+Sep!AH34+Oct!AH34+Nov!AH34+Dic!AH34)))))))))))))</f>
        <v>611</v>
      </c>
      <c r="AI34" s="387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p!AI34),IF(Config!$C$6=10,SUM(+Ene!AI34+Feb!AI34+Mar!AI34+Abr!AI34+May!AI34+Jun!AI34+Jul!AI34+Ago!AI34+Sep!AI34+Oct!AI34),IF(Config!$C$6=11,SUM(+Ene!AI34+Feb!AI34+Mar!AI34+Abr!AI34+May!AI34+Jun!AI34+Jul!AI34+Ago!AI34+Sep!AI34+Oct!AI34+Nov!AI34),IF(Config!$C$6=12,SUM(+Ene!AI34+Feb!AI34+Mar!AI34+Abr!AI34+May!AI34+Jun!AI34+Jul!AI34+Ago!AI34+Sep!AI34+Oct!AI34+Nov!AI34+Dic!AI34)))))))))))))</f>
        <v>49</v>
      </c>
      <c r="AJ34" s="387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p!AJ34),IF(Config!$C$6=10,SUM(+Ene!AJ34+Feb!AJ34+Mar!AJ34+Abr!AJ34+May!AJ34+Jun!AJ34+Jul!AJ34+Ago!AJ34+Sep!AJ34+Oct!AJ34),IF(Config!$C$6=11,SUM(+Ene!AJ34+Feb!AJ34+Mar!AJ34+Abr!AJ34+May!AJ34+Jun!AJ34+Jul!AJ34+Ago!AJ34+Sep!AJ34+Oct!AJ34+Nov!AJ34),IF(Config!$C$6=12,SUM(+Ene!AJ34+Feb!AJ34+Mar!AJ34+Abr!AJ34+May!AJ34+Jun!AJ34+Jul!AJ34+Ago!AJ34+Sep!AJ34+Oct!AJ34+Nov!AJ34+Dic!AJ34)))))))))))))</f>
        <v>2242</v>
      </c>
      <c r="AK34" s="387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p!AK34),IF(Config!$C$6=10,SUM(+Ene!AK34+Feb!AK34+Mar!AK34+Abr!AK34+May!AK34+Jun!AK34+Jul!AK34+Ago!AK34+Sep!AK34+Oct!AK34),IF(Config!$C$6=11,SUM(+Ene!AK34+Feb!AK34+Mar!AK34+Abr!AK34+May!AK34+Jun!AK34+Jul!AK34+Ago!AK34+Sep!AK34+Oct!AK34+Nov!AK34),IF(Config!$C$6=12,SUM(+Ene!AK34+Feb!AK34+Mar!AK34+Abr!AK34+May!AK34+Jun!AK34+Jul!AK34+Ago!AK34+Sep!AK34+Oct!AK34+Nov!AK34+Dic!AK34)))))))))))))</f>
        <v>387</v>
      </c>
      <c r="AL34" s="387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p!AL34),IF(Config!$C$6=10,SUM(+Ene!AL34+Feb!AL34+Mar!AL34+Abr!AL34+May!AL34+Jun!AL34+Jul!AL34+Ago!AL34+Sep!AL34+Oct!AL34),IF(Config!$C$6=11,SUM(+Ene!AL34+Feb!AL34+Mar!AL34+Abr!AL34+May!AL34+Jun!AL34+Jul!AL34+Ago!AL34+Sep!AL34+Oct!AL34+Nov!AL34),IF(Config!$C$6=12,SUM(+Ene!AL34+Feb!AL34+Mar!AL34+Abr!AL34+May!AL34+Jun!AL34+Jul!AL34+Ago!AL34+Sep!AL34+Oct!AL34+Nov!AL34+Dic!AL34)))))))))))))</f>
        <v>349</v>
      </c>
      <c r="AM34" s="387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p!AM34),IF(Config!$C$6=10,SUM(+Ene!AM34+Feb!AM34+Mar!AM34+Abr!AM34+May!AM34+Jun!AM34+Jul!AM34+Ago!AM34+Sep!AM34+Oct!AM34),IF(Config!$C$6=11,SUM(+Ene!AM34+Feb!AM34+Mar!AM34+Abr!AM34+May!AM34+Jun!AM34+Jul!AM34+Ago!AM34+Sep!AM34+Oct!AM34+Nov!AM34),IF(Config!$C$6=12,SUM(+Ene!AM34+Feb!AM34+Mar!AM34+Abr!AM34+May!AM34+Jun!AM34+Jul!AM34+Ago!AM34+Sep!AM34+Oct!AM34+Nov!AM34+Dic!AM34)))))))))))))</f>
        <v>1653</v>
      </c>
      <c r="AN34" s="387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p!AN34),IF(Config!$C$6=10,SUM(+Ene!AN34+Feb!AN34+Mar!AN34+Abr!AN34+May!AN34+Jun!AN34+Jul!AN34+Ago!AN34+Sep!AN34+Oct!AN34),IF(Config!$C$6=11,SUM(+Ene!AN34+Feb!AN34+Mar!AN34+Abr!AN34+May!AN34+Jun!AN34+Jul!AN34+Ago!AN34+Sep!AN34+Oct!AN34+Nov!AN34),IF(Config!$C$6=12,SUM(+Ene!AN34+Feb!AN34+Mar!AN34+Abr!AN34+May!AN34+Jun!AN34+Jul!AN34+Ago!AN34+Sep!AN34+Oct!AN34+Nov!AN34+Dic!AN34)))))))))))))</f>
        <v>122</v>
      </c>
      <c r="AO34" s="387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p!AO34),IF(Config!$C$6=10,SUM(+Ene!AO34+Feb!AO34+Mar!AO34+Abr!AO34+May!AO34+Jun!AO34+Jul!AO34+Ago!AO34+Sep!AO34+Oct!AO34),IF(Config!$C$6=11,SUM(+Ene!AO34+Feb!AO34+Mar!AO34+Abr!AO34+May!AO34+Jun!AO34+Jul!AO34+Ago!AO34+Sep!AO34+Oct!AO34+Nov!AO34),IF(Config!$C$6=12,SUM(+Ene!AO34+Feb!AO34+Mar!AO34+Abr!AO34+May!AO34+Jun!AO34+Jul!AO34+Ago!AO34+Sep!AO34+Oct!AO34+Nov!AO34+Dic!AO34)))))))))))))</f>
        <v>326</v>
      </c>
      <c r="AP34" s="387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p!AP34),IF(Config!$C$6=10,SUM(+Ene!AP34+Feb!AP34+Mar!AP34+Abr!AP34+May!AP34+Jun!AP34+Jul!AP34+Ago!AP34+Sep!AP34+Oct!AP34),IF(Config!$C$6=11,SUM(+Ene!AP34+Feb!AP34+Mar!AP34+Abr!AP34+May!AP34+Jun!AP34+Jul!AP34+Ago!AP34+Sep!AP34+Oct!AP34+Nov!AP34),IF(Config!$C$6=12,SUM(+Ene!AP34+Feb!AP34+Mar!AP34+Abr!AP34+May!AP34+Jun!AP34+Jul!AP34+Ago!AP34+Sep!AP34+Oct!AP34+Nov!AP34+Dic!AP34)))))))))))))</f>
        <v>100</v>
      </c>
      <c r="AQ34" s="387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p!AQ34),IF(Config!$C$6=10,SUM(+Ene!AQ34+Feb!AQ34+Mar!AQ34+Abr!AQ34+May!AQ34+Jun!AQ34+Jul!AQ34+Ago!AQ34+Sep!AQ34+Oct!AQ34),IF(Config!$C$6=11,SUM(+Ene!AQ34+Feb!AQ34+Mar!AQ34+Abr!AQ34+May!AQ34+Jun!AQ34+Jul!AQ34+Ago!AQ34+Sep!AQ34+Oct!AQ34+Nov!AQ34),IF(Config!$C$6=12,SUM(+Ene!AQ34+Feb!AQ34+Mar!AQ34+Abr!AQ34+May!AQ34+Jun!AQ34+Jul!AQ34+Ago!AQ34+Sep!AQ34+Oct!AQ34+Nov!AQ34+Dic!AQ34)))))))))))))</f>
        <v>1983</v>
      </c>
      <c r="AR34" s="387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p!AR34),IF(Config!$C$6=10,SUM(+Ene!AR34+Feb!AR34+Mar!AR34+Abr!AR34+May!AR34+Jun!AR34+Jul!AR34+Ago!AR34+Sep!AR34+Oct!AR34),IF(Config!$C$6=11,SUM(+Ene!AR34+Feb!AR34+Mar!AR34+Abr!AR34+May!AR34+Jun!AR34+Jul!AR34+Ago!AR34+Sep!AR34+Oct!AR34+Nov!AR34),IF(Config!$C$6=12,SUM(+Ene!AR34+Feb!AR34+Mar!AR34+Abr!AR34+May!AR34+Jun!AR34+Jul!AR34+Ago!AR34+Sep!AR34+Oct!AR34+Nov!AR34+Dic!AR34)))))))))))))</f>
        <v>195</v>
      </c>
      <c r="AS34" s="387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p!AS34),IF(Config!$C$6=10,SUM(+Ene!AS34+Feb!AS34+Mar!AS34+Abr!AS34+May!AS34+Jun!AS34+Jul!AS34+Ago!AS34+Sep!AS34+Oct!AS34),IF(Config!$C$6=11,SUM(+Ene!AS34+Feb!AS34+Mar!AS34+Abr!AS34+May!AS34+Jun!AS34+Jul!AS34+Ago!AS34+Sep!AS34+Oct!AS34+Nov!AS34),IF(Config!$C$6=12,SUM(+Ene!AS34+Feb!AS34+Mar!AS34+Abr!AS34+May!AS34+Jun!AS34+Jul!AS34+Ago!AS34+Sep!AS34+Oct!AS34+Nov!AS34+Dic!AS34)))))))))))))</f>
        <v>641</v>
      </c>
      <c r="AT34" s="387">
        <f>IF(Config!$C$6=1,SUM(+Ene!AT34),IF(Config!$C$6=2,SUM(+Ene!AT34+Feb!AT34),IF(Config!$C$6=3,SUM(+Ene!AT34+Feb!AT34+Mar!AT34),IF(Config!$C$6=4,SUM(+Ene!AT34+Feb!AT34+Mar!AT34+Abr!AT34),IF(Config!$C$6=5,SUM(Ene!AT34+Feb!AT34+Mar!AT34+Abr!AT34+May!AT34),IF(Config!$C$6=6,SUM(+Ene!AT34+Feb!AT34+Mar!AT34+Abr!AT34+May!AT34+Jun!AT34),IF(Config!$C$6=7,SUM(Ene!AT34+Feb!AT34+Mar!AT34+Abr!AT34+May!AT34+Jun!AT34+Jul!AT34),IF(Config!$C$6=8,SUM(+Ene!AT34+Feb!AT34+Mar!AT34+Abr!AT34+May!AT34+Jun!AT34+Jul!AT34+Ago!AT34),IF(Config!$C$6=9,SUM(+Ene!AT34+Feb!AT34+Mar!AT34+Abr!AT34+May!AT34+Jun!AT34+Jul!AT34+Ago!AT34+Sep!AT34),IF(Config!$C$6=10,SUM(+Ene!AT34+Feb!AT34+Mar!AT34+Abr!AT34+May!AT34+Jun!AT34+Jul!AT34+Ago!AT34+Sep!AT34+Oct!AT34),IF(Config!$C$6=11,SUM(+Ene!AT34+Feb!AT34+Mar!AT34+Abr!AT34+May!AT34+Jun!AT34+Jul!AT34+Ago!AT34+Sep!AT34+Oct!AT34+Nov!AT34),IF(Config!$C$6=12,SUM(+Ene!AT34+Feb!AT34+Mar!AT34+Abr!AT34+May!AT34+Jun!AT34+Jul!AT34+Ago!AT34+Sep!AT34+Oct!AT34+Nov!AT34+Dic!AT34)))))))))))))</f>
        <v>639</v>
      </c>
      <c r="AV34" s="374">
        <f t="shared" si="25"/>
        <v>1472</v>
      </c>
      <c r="AW34" s="374">
        <f t="shared" si="26"/>
        <v>15174</v>
      </c>
      <c r="AX34" s="374">
        <f t="shared" si="27"/>
        <v>1811</v>
      </c>
      <c r="AY34" s="374">
        <f t="shared" si="28"/>
        <v>2362</v>
      </c>
      <c r="AZ34" s="374">
        <f t="shared" si="29"/>
        <v>8967</v>
      </c>
      <c r="BA34" s="374">
        <f t="shared" si="30"/>
        <v>3983</v>
      </c>
      <c r="BB34" s="374">
        <f t="shared" si="31"/>
        <v>2978</v>
      </c>
      <c r="BC34" s="375">
        <f t="shared" si="32"/>
        <v>2201</v>
      </c>
      <c r="BD34" s="374">
        <f t="shared" si="33"/>
        <v>3458</v>
      </c>
      <c r="BE34" s="45">
        <f t="shared" si="34"/>
        <v>42459</v>
      </c>
    </row>
    <row r="35" spans="1:57" x14ac:dyDescent="0.25">
      <c r="A35" s="339">
        <f>METAS!A35</f>
        <v>32</v>
      </c>
      <c r="B35" s="368" t="str">
        <f>METAS!B33</f>
        <v>PORCENTAJE DE NIÑOS DE 6 A 35 MESES  DE EDAD CON AMENIA (PATRÓN DE  REFERENCIA  OMS).</v>
      </c>
      <c r="C35" s="384" t="str">
        <f>METAS!D33</f>
        <v>NUTRICIÓN</v>
      </c>
      <c r="D35" s="388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p!D35),IF(Config!$C$6=10,SUM(+Ene!D35+Feb!D35+Mar!D35+Abr!D35+May!D35+Jun!D35+Jul!D35+Ago!D35+Sep!D35+Oct!D35),IF(Config!$C$6=11,SUM(+Ene!D35+Feb!D35+Mar!D35+Abr!D35+May!D35+Jun!D35+Jul!D35+Ago!D35+Sep!D35+Oct!D35+Nov!D35),IF(Config!$C$6=12,SUM(+Ene!D35+Feb!D35+Mar!D35+Abr!D35+May!D35+Jun!D35+Jul!D35+Ago!D35+Sep!D35+Oct!D35+Nov!D35+Dic!D35)))))))))))))</f>
        <v>7</v>
      </c>
      <c r="E35" s="388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p!E35),IF(Config!$C$6=10,SUM(+Ene!E35+Feb!E35+Mar!E35+Abr!E35+May!E35+Jun!E35+Jul!E35+Ago!E35+Sep!E35+Oct!E35),IF(Config!$C$6=11,SUM(+Ene!E35+Feb!E35+Mar!E35+Abr!E35+May!E35+Jun!E35+Jul!E35+Ago!E35+Sep!E35+Oct!E35+Nov!E35),IF(Config!$C$6=12,SUM(+Ene!E35+Feb!E35+Mar!E35+Abr!E35+May!E35+Jun!E35+Jul!E35+Ago!E35+Sep!E35+Oct!E35+Nov!E35+Dic!E35)))))))))))))</f>
        <v>0</v>
      </c>
      <c r="F35" s="388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p!F35),IF(Config!$C$6=10,SUM(+Ene!F35+Feb!F35+Mar!F35+Abr!F35+May!F35+Jun!F35+Jul!F35+Ago!F35+Sep!F35+Oct!F35),IF(Config!$C$6=11,SUM(+Ene!F35+Feb!F35+Mar!F35+Abr!F35+May!F35+Jun!F35+Jul!F35+Ago!F35+Sep!F35+Oct!F35+Nov!F35),IF(Config!$C$6=12,SUM(+Ene!F35+Feb!F35+Mar!F35+Abr!F35+May!F35+Jun!F35+Jul!F35+Ago!F35+Sep!F35+Oct!F35+Nov!F35+Dic!F35)))))))))))))</f>
        <v>0</v>
      </c>
      <c r="G35" s="388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p!G35),IF(Config!$C$6=10,SUM(+Ene!G35+Feb!G35+Mar!G35+Abr!G35+May!G35+Jun!G35+Jul!G35+Ago!G35+Sep!G35+Oct!G35),IF(Config!$C$6=11,SUM(+Ene!G35+Feb!G35+Mar!G35+Abr!G35+May!G35+Jun!G35+Jul!G35+Ago!G35+Sep!G35+Oct!G35+Nov!G35),IF(Config!$C$6=12,SUM(+Ene!G35+Feb!G35+Mar!G35+Abr!G35+May!G35+Jun!G35+Jul!G35+Ago!G35+Sep!G35+Oct!G35+Nov!G35+Dic!G35)))))))))))))</f>
        <v>136</v>
      </c>
      <c r="H35" s="388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p!H35),IF(Config!$C$6=10,SUM(+Ene!H35+Feb!H35+Mar!H35+Abr!H35+May!H35+Jun!H35+Jul!H35+Ago!H35+Sep!H35+Oct!H35),IF(Config!$C$6=11,SUM(+Ene!H35+Feb!H35+Mar!H35+Abr!H35+May!H35+Jun!H35+Jul!H35+Ago!H35+Sep!H35+Oct!H35+Nov!H35),IF(Config!$C$6=12,SUM(+Ene!H35+Feb!H35+Mar!H35+Abr!H35+May!H35+Jun!H35+Jul!H35+Ago!H35+Sep!H35+Oct!H35+Nov!H35+Dic!H35)))))))))))))</f>
        <v>7</v>
      </c>
      <c r="I35" s="388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p!I35),IF(Config!$C$6=10,SUM(+Ene!I35+Feb!I35+Mar!I35+Abr!I35+May!I35+Jun!I35+Jul!I35+Ago!I35+Sep!I35+Oct!I35),IF(Config!$C$6=11,SUM(+Ene!I35+Feb!I35+Mar!I35+Abr!I35+May!I35+Jun!I35+Jul!I35+Ago!I35+Sep!I35+Oct!I35+Nov!I35),IF(Config!$C$6=12,SUM(+Ene!I35+Feb!I35+Mar!I35+Abr!I35+May!I35+Jun!I35+Jul!I35+Ago!I35+Sep!I35+Oct!I35+Nov!I35+Dic!I35)))))))))))))</f>
        <v>6</v>
      </c>
      <c r="J35" s="388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p!J35),IF(Config!$C$6=10,SUM(+Ene!J35+Feb!J35+Mar!J35+Abr!J35+May!J35+Jun!J35+Jul!J35+Ago!J35+Sep!J35+Oct!J35),IF(Config!$C$6=11,SUM(+Ene!J35+Feb!J35+Mar!J35+Abr!J35+May!J35+Jun!J35+Jul!J35+Ago!J35+Sep!J35+Oct!J35+Nov!J35),IF(Config!$C$6=12,SUM(+Ene!J35+Feb!J35+Mar!J35+Abr!J35+May!J35+Jun!J35+Jul!J35+Ago!J35+Sep!J35+Oct!J35+Nov!J35+Dic!J35)))))))))))))</f>
        <v>1</v>
      </c>
      <c r="K35" s="388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p!K35),IF(Config!$C$6=10,SUM(+Ene!K35+Feb!K35+Mar!K35+Abr!K35+May!K35+Jun!K35+Jul!K35+Ago!K35+Sep!K35+Oct!K35),IF(Config!$C$6=11,SUM(+Ene!K35+Feb!K35+Mar!K35+Abr!K35+May!K35+Jun!K35+Jul!K35+Ago!K35+Sep!K35+Oct!K35+Nov!K35),IF(Config!$C$6=12,SUM(+Ene!K35+Feb!K35+Mar!K35+Abr!K35+May!K35+Jun!K35+Jul!K35+Ago!K35+Sep!K35+Oct!K35+Nov!K35+Dic!K35)))))))))))))</f>
        <v>3</v>
      </c>
      <c r="L35" s="388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p!L35),IF(Config!$C$6=10,SUM(+Ene!L35+Feb!L35+Mar!L35+Abr!L35+May!L35+Jun!L35+Jul!L35+Ago!L35+Sep!L35+Oct!L35),IF(Config!$C$6=11,SUM(+Ene!L35+Feb!L35+Mar!L35+Abr!L35+May!L35+Jun!L35+Jul!L35+Ago!L35+Sep!L35+Oct!L35+Nov!L35),IF(Config!$C$6=12,SUM(+Ene!L35+Feb!L35+Mar!L35+Abr!L35+May!L35+Jun!L35+Jul!L35+Ago!L35+Sep!L35+Oct!L35+Nov!L35+Dic!L35)))))))))))))</f>
        <v>0</v>
      </c>
      <c r="M35" s="388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p!M35),IF(Config!$C$6=10,SUM(+Ene!M35+Feb!M35+Mar!M35+Abr!M35+May!M35+Jun!M35+Jul!M35+Ago!M35+Sep!M35+Oct!M35),IF(Config!$C$6=11,SUM(+Ene!M35+Feb!M35+Mar!M35+Abr!M35+May!M35+Jun!M35+Jul!M35+Ago!M35+Sep!M35+Oct!M35+Nov!M35),IF(Config!$C$6=12,SUM(+Ene!M35+Feb!M35+Mar!M35+Abr!M35+May!M35+Jun!M35+Jul!M35+Ago!M35+Sep!M35+Oct!M35+Nov!M35+Dic!M35)))))))))))))</f>
        <v>0</v>
      </c>
      <c r="N35" s="388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p!N35),IF(Config!$C$6=10,SUM(+Ene!N35+Feb!N35+Mar!N35+Abr!N35+May!N35+Jun!N35+Jul!N35+Ago!N35+Sep!N35+Oct!N35),IF(Config!$C$6=11,SUM(+Ene!N35+Feb!N35+Mar!N35+Abr!N35+May!N35+Jun!N35+Jul!N35+Ago!N35+Sep!N35+Oct!N35+Nov!N35),IF(Config!$C$6=12,SUM(+Ene!N35+Feb!N35+Mar!N35+Abr!N35+May!N35+Jun!N35+Jul!N35+Ago!N35+Sep!N35+Oct!N35+Nov!N35+Dic!N35)))))))))))))</f>
        <v>1</v>
      </c>
      <c r="O35" s="388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p!O35),IF(Config!$C$6=10,SUM(+Ene!O35+Feb!O35+Mar!O35+Abr!O35+May!O35+Jun!O35+Jul!O35+Ago!O35+Sep!O35+Oct!O35),IF(Config!$C$6=11,SUM(+Ene!O35+Feb!O35+Mar!O35+Abr!O35+May!O35+Jun!O35+Jul!O35+Ago!O35+Sep!O35+Oct!O35+Nov!O35),IF(Config!$C$6=12,SUM(+Ene!O35+Feb!O35+Mar!O35+Abr!O35+May!O35+Jun!O35+Jul!O35+Ago!O35+Sep!O35+Oct!O35+Nov!O35+Dic!O35)))))))))))))</f>
        <v>0</v>
      </c>
      <c r="P35" s="388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p!P35),IF(Config!$C$6=10,SUM(+Ene!P35+Feb!P35+Mar!P35+Abr!P35+May!P35+Jun!P35+Jul!P35+Ago!P35+Sep!P35+Oct!P35),IF(Config!$C$6=11,SUM(+Ene!P35+Feb!P35+Mar!P35+Abr!P35+May!P35+Jun!P35+Jul!P35+Ago!P35+Sep!P35+Oct!P35+Nov!P35),IF(Config!$C$6=12,SUM(+Ene!P35+Feb!P35+Mar!P35+Abr!P35+May!P35+Jun!P35+Jul!P35+Ago!P35+Sep!P35+Oct!P35+Nov!P35+Dic!P35)))))))))))))</f>
        <v>10</v>
      </c>
      <c r="Q35" s="388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p!Q35),IF(Config!$C$6=10,SUM(+Ene!Q35+Feb!Q35+Mar!Q35+Abr!Q35+May!Q35+Jun!Q35+Jul!Q35+Ago!Q35+Sep!Q35+Oct!Q35),IF(Config!$C$6=11,SUM(+Ene!Q35+Feb!Q35+Mar!Q35+Abr!Q35+May!Q35+Jun!Q35+Jul!Q35+Ago!Q35+Sep!Q35+Oct!Q35+Nov!Q35),IF(Config!$C$6=12,SUM(+Ene!Q35+Feb!Q35+Mar!Q35+Abr!Q35+May!Q35+Jun!Q35+Jul!Q35+Ago!Q35+Sep!Q35+Oct!Q35+Nov!Q35+Dic!Q35)))))))))))))</f>
        <v>14</v>
      </c>
      <c r="R35" s="388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p!R35),IF(Config!$C$6=10,SUM(+Ene!R35+Feb!R35+Mar!R35+Abr!R35+May!R35+Jun!R35+Jul!R35+Ago!R35+Sep!R35+Oct!R35),IF(Config!$C$6=11,SUM(+Ene!R35+Feb!R35+Mar!R35+Abr!R35+May!R35+Jun!R35+Jul!R35+Ago!R35+Sep!R35+Oct!R35+Nov!R35),IF(Config!$C$6=12,SUM(+Ene!R35+Feb!R35+Mar!R35+Abr!R35+May!R35+Jun!R35+Jul!R35+Ago!R35+Sep!R35+Oct!R35+Nov!R35+Dic!R35)))))))))))))</f>
        <v>2</v>
      </c>
      <c r="S35" s="388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p!S35),IF(Config!$C$6=10,SUM(+Ene!S35+Feb!S35+Mar!S35+Abr!S35+May!S35+Jun!S35+Jul!S35+Ago!S35+Sep!S35+Oct!S35),IF(Config!$C$6=11,SUM(+Ene!S35+Feb!S35+Mar!S35+Abr!S35+May!S35+Jun!S35+Jul!S35+Ago!S35+Sep!S35+Oct!S35+Nov!S35),IF(Config!$C$6=12,SUM(+Ene!S35+Feb!S35+Mar!S35+Abr!S35+May!S35+Jun!S35+Jul!S35+Ago!S35+Sep!S35+Oct!S35+Nov!S35+Dic!S35)))))))))))))</f>
        <v>1</v>
      </c>
      <c r="T35" s="388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p!T35),IF(Config!$C$6=10,SUM(+Ene!T35+Feb!T35+Mar!T35+Abr!T35+May!T35+Jun!T35+Jul!T35+Ago!T35+Sep!T35+Oct!T35),IF(Config!$C$6=11,SUM(+Ene!T35+Feb!T35+Mar!T35+Abr!T35+May!T35+Jun!T35+Jul!T35+Ago!T35+Sep!T35+Oct!T35+Nov!T35),IF(Config!$C$6=12,SUM(+Ene!T35+Feb!T35+Mar!T35+Abr!T35+May!T35+Jun!T35+Jul!T35+Ago!T35+Sep!T35+Oct!T35+Nov!T35+Dic!T35)))))))))))))</f>
        <v>32</v>
      </c>
      <c r="U35" s="388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p!U35),IF(Config!$C$6=10,SUM(+Ene!U35+Feb!U35+Mar!U35+Abr!U35+May!U35+Jun!U35+Jul!U35+Ago!U35+Sep!U35+Oct!U35),IF(Config!$C$6=11,SUM(+Ene!U35+Feb!U35+Mar!U35+Abr!U35+May!U35+Jun!U35+Jul!U35+Ago!U35+Sep!U35+Oct!U35+Nov!U35),IF(Config!$C$6=12,SUM(+Ene!U35+Feb!U35+Mar!U35+Abr!U35+May!U35+Jun!U35+Jul!U35+Ago!U35+Sep!U35+Oct!U35+Nov!U35+Dic!U35)))))))))))))</f>
        <v>0</v>
      </c>
      <c r="V35" s="388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p!V35),IF(Config!$C$6=10,SUM(+Ene!V35+Feb!V35+Mar!V35+Abr!V35+May!V35+Jun!V35+Jul!V35+Ago!V35+Sep!V35+Oct!V35),IF(Config!$C$6=11,SUM(+Ene!V35+Feb!V35+Mar!V35+Abr!V35+May!V35+Jun!V35+Jul!V35+Ago!V35+Sep!V35+Oct!V35+Nov!V35),IF(Config!$C$6=12,SUM(+Ene!V35+Feb!V35+Mar!V35+Abr!V35+May!V35+Jun!V35+Jul!V35+Ago!V35+Sep!V35+Oct!V35+Nov!V35+Dic!V35)))))))))))))</f>
        <v>8</v>
      </c>
      <c r="W35" s="388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p!W35),IF(Config!$C$6=10,SUM(+Ene!W35+Feb!W35+Mar!W35+Abr!W35+May!W35+Jun!W35+Jul!W35+Ago!W35+Sep!W35+Oct!W35),IF(Config!$C$6=11,SUM(+Ene!W35+Feb!W35+Mar!W35+Abr!W35+May!W35+Jun!W35+Jul!W35+Ago!W35+Sep!W35+Oct!W35+Nov!W35),IF(Config!$C$6=12,SUM(+Ene!W35+Feb!W35+Mar!W35+Abr!W35+May!W35+Jun!W35+Jul!W35+Ago!W35+Sep!W35+Oct!W35+Nov!W35+Dic!W35)))))))))))))</f>
        <v>8</v>
      </c>
      <c r="X35" s="388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p!X35),IF(Config!$C$6=10,SUM(+Ene!X35+Feb!X35+Mar!X35+Abr!X35+May!X35+Jun!X35+Jul!X35+Ago!X35+Sep!X35+Oct!X35),IF(Config!$C$6=11,SUM(+Ene!X35+Feb!X35+Mar!X35+Abr!X35+May!X35+Jun!X35+Jul!X35+Ago!X35+Sep!X35+Oct!X35+Nov!X35),IF(Config!$C$6=12,SUM(+Ene!X35+Feb!X35+Mar!X35+Abr!X35+May!X35+Jun!X35+Jul!X35+Ago!X35+Sep!X35+Oct!X35+Nov!X35+Dic!X35)))))))))))))</f>
        <v>6</v>
      </c>
      <c r="Y35" s="388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p!Y35),IF(Config!$C$6=10,SUM(+Ene!Y35+Feb!Y35+Mar!Y35+Abr!Y35+May!Y35+Jun!Y35+Jul!Y35+Ago!Y35+Sep!Y35+Oct!Y35),IF(Config!$C$6=11,SUM(+Ene!Y35+Feb!Y35+Mar!Y35+Abr!Y35+May!Y35+Jun!Y35+Jul!Y35+Ago!Y35+Sep!Y35+Oct!Y35+Nov!Y35),IF(Config!$C$6=12,SUM(+Ene!Y35+Feb!Y35+Mar!Y35+Abr!Y35+May!Y35+Jun!Y35+Jul!Y35+Ago!Y35+Sep!Y35+Oct!Y35+Nov!Y35+Dic!Y35)))))))))))))</f>
        <v>17</v>
      </c>
      <c r="Z35" s="388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p!Z35),IF(Config!$C$6=10,SUM(+Ene!Z35+Feb!Z35+Mar!Z35+Abr!Z35+May!Z35+Jun!Z35+Jul!Z35+Ago!Z35+Sep!Z35+Oct!Z35),IF(Config!$C$6=11,SUM(+Ene!Z35+Feb!Z35+Mar!Z35+Abr!Z35+May!Z35+Jun!Z35+Jul!Z35+Ago!Z35+Sep!Z35+Oct!Z35+Nov!Z35),IF(Config!$C$6=12,SUM(+Ene!Z35+Feb!Z35+Mar!Z35+Abr!Z35+May!Z35+Jun!Z35+Jul!Z35+Ago!Z35+Sep!Z35+Oct!Z35+Nov!Z35+Dic!Z35)))))))))))))</f>
        <v>1</v>
      </c>
      <c r="AA35" s="388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p!AA35),IF(Config!$C$6=10,SUM(+Ene!AA35+Feb!AA35+Mar!AA35+Abr!AA35+May!AA35+Jun!AA35+Jul!AA35+Ago!AA35+Sep!AA35+Oct!AA35),IF(Config!$C$6=11,SUM(+Ene!AA35+Feb!AA35+Mar!AA35+Abr!AA35+May!AA35+Jun!AA35+Jul!AA35+Ago!AA35+Sep!AA35+Oct!AA35+Nov!AA35),IF(Config!$C$6=12,SUM(+Ene!AA35+Feb!AA35+Mar!AA35+Abr!AA35+May!AA35+Jun!AA35+Jul!AA35+Ago!AA35+Sep!AA35+Oct!AA35+Nov!AA35+Dic!AA35)))))))))))))</f>
        <v>5</v>
      </c>
      <c r="AB35" s="388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p!AB35),IF(Config!$C$6=10,SUM(+Ene!AB35+Feb!AB35+Mar!AB35+Abr!AB35+May!AB35+Jun!AB35+Jul!AB35+Ago!AB35+Sep!AB35+Oct!AB35),IF(Config!$C$6=11,SUM(+Ene!AB35+Feb!AB35+Mar!AB35+Abr!AB35+May!AB35+Jun!AB35+Jul!AB35+Ago!AB35+Sep!AB35+Oct!AB35+Nov!AB35),IF(Config!$C$6=12,SUM(+Ene!AB35+Feb!AB35+Mar!AB35+Abr!AB35+May!AB35+Jun!AB35+Jul!AB35+Ago!AB35+Sep!AB35+Oct!AB35+Nov!AB35+Dic!AB35)))))))))))))</f>
        <v>5</v>
      </c>
      <c r="AC35" s="388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p!AC35),IF(Config!$C$6=10,SUM(+Ene!AC35+Feb!AC35+Mar!AC35+Abr!AC35+May!AC35+Jun!AC35+Jul!AC35+Ago!AC35+Sep!AC35+Oct!AC35),IF(Config!$C$6=11,SUM(+Ene!AC35+Feb!AC35+Mar!AC35+Abr!AC35+May!AC35+Jun!AC35+Jul!AC35+Ago!AC35+Sep!AC35+Oct!AC35+Nov!AC35),IF(Config!$C$6=12,SUM(+Ene!AC35+Feb!AC35+Mar!AC35+Abr!AC35+May!AC35+Jun!AC35+Jul!AC35+Ago!AC35+Sep!AC35+Oct!AC35+Nov!AC35+Dic!AC35)))))))))))))</f>
        <v>3</v>
      </c>
      <c r="AD35" s="388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p!AD35),IF(Config!$C$6=10,SUM(+Ene!AD35+Feb!AD35+Mar!AD35+Abr!AD35+May!AD35+Jun!AD35+Jul!AD35+Ago!AD35+Sep!AD35+Oct!AD35),IF(Config!$C$6=11,SUM(+Ene!AD35+Feb!AD35+Mar!AD35+Abr!AD35+May!AD35+Jun!AD35+Jul!AD35+Ago!AD35+Sep!AD35+Oct!AD35+Nov!AD35),IF(Config!$C$6=12,SUM(+Ene!AD35+Feb!AD35+Mar!AD35+Abr!AD35+May!AD35+Jun!AD35+Jul!AD35+Ago!AD35+Sep!AD35+Oct!AD35+Nov!AD35+Dic!AD35)))))))))))))</f>
        <v>21</v>
      </c>
      <c r="AE35" s="388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p!AE35),IF(Config!$C$6=10,SUM(+Ene!AE35+Feb!AE35+Mar!AE35+Abr!AE35+May!AE35+Jun!AE35+Jul!AE35+Ago!AE35+Sep!AE35+Oct!AE35),IF(Config!$C$6=11,SUM(+Ene!AE35+Feb!AE35+Mar!AE35+Abr!AE35+May!AE35+Jun!AE35+Jul!AE35+Ago!AE35+Sep!AE35+Oct!AE35+Nov!AE35),IF(Config!$C$6=12,SUM(+Ene!AE35+Feb!AE35+Mar!AE35+Abr!AE35+May!AE35+Jun!AE35+Jul!AE35+Ago!AE35+Sep!AE35+Oct!AE35+Nov!AE35+Dic!AE35)))))))))))))</f>
        <v>7</v>
      </c>
      <c r="AF35" s="388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p!AF35),IF(Config!$C$6=10,SUM(+Ene!AF35+Feb!AF35+Mar!AF35+Abr!AF35+May!AF35+Jun!AF35+Jul!AF35+Ago!AF35+Sep!AF35+Oct!AF35),IF(Config!$C$6=11,SUM(+Ene!AF35+Feb!AF35+Mar!AF35+Abr!AF35+May!AF35+Jun!AF35+Jul!AF35+Ago!AF35+Sep!AF35+Oct!AF35+Nov!AF35),IF(Config!$C$6=12,SUM(+Ene!AF35+Feb!AF35+Mar!AF35+Abr!AF35+May!AF35+Jun!AF35+Jul!AF35+Ago!AF35+Sep!AF35+Oct!AF35+Nov!AF35+Dic!AF35)))))))))))))</f>
        <v>4</v>
      </c>
      <c r="AG35" s="388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p!AG35),IF(Config!$C$6=10,SUM(+Ene!AG35+Feb!AG35+Mar!AG35+Abr!AG35+May!AG35+Jun!AG35+Jul!AG35+Ago!AG35+Sep!AG35+Oct!AG35),IF(Config!$C$6=11,SUM(+Ene!AG35+Feb!AG35+Mar!AG35+Abr!AG35+May!AG35+Jun!AG35+Jul!AG35+Ago!AG35+Sep!AG35+Oct!AG35+Nov!AG35),IF(Config!$C$6=12,SUM(+Ene!AG35+Feb!AG35+Mar!AG35+Abr!AG35+May!AG35+Jun!AG35+Jul!AG35+Ago!AG35+Sep!AG35+Oct!AG35+Nov!AG35+Dic!AG35)))))))))))))</f>
        <v>3</v>
      </c>
      <c r="AH35" s="388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p!AH35),IF(Config!$C$6=10,SUM(+Ene!AH35+Feb!AH35+Mar!AH35+Abr!AH35+May!AH35+Jun!AH35+Jul!AH35+Ago!AH35+Sep!AH35+Oct!AH35),IF(Config!$C$6=11,SUM(+Ene!AH35+Feb!AH35+Mar!AH35+Abr!AH35+May!AH35+Jun!AH35+Jul!AH35+Ago!AH35+Sep!AH35+Oct!AH35+Nov!AH35),IF(Config!$C$6=12,SUM(+Ene!AH35+Feb!AH35+Mar!AH35+Abr!AH35+May!AH35+Jun!AH35+Jul!AH35+Ago!AH35+Sep!AH35+Oct!AH35+Nov!AH35+Dic!AH35)))))))))))))</f>
        <v>4</v>
      </c>
      <c r="AI35" s="388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p!AI35),IF(Config!$C$6=10,SUM(+Ene!AI35+Feb!AI35+Mar!AI35+Abr!AI35+May!AI35+Jun!AI35+Jul!AI35+Ago!AI35+Sep!AI35+Oct!AI35),IF(Config!$C$6=11,SUM(+Ene!AI35+Feb!AI35+Mar!AI35+Abr!AI35+May!AI35+Jun!AI35+Jul!AI35+Ago!AI35+Sep!AI35+Oct!AI35+Nov!AI35),IF(Config!$C$6=12,SUM(+Ene!AI35+Feb!AI35+Mar!AI35+Abr!AI35+May!AI35+Jun!AI35+Jul!AI35+Ago!AI35+Sep!AI35+Oct!AI35+Nov!AI35+Dic!AI35)))))))))))))</f>
        <v>0</v>
      </c>
      <c r="AJ35" s="388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p!AJ35),IF(Config!$C$6=10,SUM(+Ene!AJ35+Feb!AJ35+Mar!AJ35+Abr!AJ35+May!AJ35+Jun!AJ35+Jul!AJ35+Ago!AJ35+Sep!AJ35+Oct!AJ35),IF(Config!$C$6=11,SUM(+Ene!AJ35+Feb!AJ35+Mar!AJ35+Abr!AJ35+May!AJ35+Jun!AJ35+Jul!AJ35+Ago!AJ35+Sep!AJ35+Oct!AJ35+Nov!AJ35),IF(Config!$C$6=12,SUM(+Ene!AJ35+Feb!AJ35+Mar!AJ35+Abr!AJ35+May!AJ35+Jun!AJ35+Jul!AJ35+Ago!AJ35+Sep!AJ35+Oct!AJ35+Nov!AJ35+Dic!AJ35)))))))))))))</f>
        <v>2</v>
      </c>
      <c r="AK35" s="388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p!AK35),IF(Config!$C$6=10,SUM(+Ene!AK35+Feb!AK35+Mar!AK35+Abr!AK35+May!AK35+Jun!AK35+Jul!AK35+Ago!AK35+Sep!AK35+Oct!AK35),IF(Config!$C$6=11,SUM(+Ene!AK35+Feb!AK35+Mar!AK35+Abr!AK35+May!AK35+Jun!AK35+Jul!AK35+Ago!AK35+Sep!AK35+Oct!AK35+Nov!AK35),IF(Config!$C$6=12,SUM(+Ene!AK35+Feb!AK35+Mar!AK35+Abr!AK35+May!AK35+Jun!AK35+Jul!AK35+Ago!AK35+Sep!AK35+Oct!AK35+Nov!AK35+Dic!AK35)))))))))))))</f>
        <v>0</v>
      </c>
      <c r="AL35" s="388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p!AL35),IF(Config!$C$6=10,SUM(+Ene!AL35+Feb!AL35+Mar!AL35+Abr!AL35+May!AL35+Jun!AL35+Jul!AL35+Ago!AL35+Sep!AL35+Oct!AL35),IF(Config!$C$6=11,SUM(+Ene!AL35+Feb!AL35+Mar!AL35+Abr!AL35+May!AL35+Jun!AL35+Jul!AL35+Ago!AL35+Sep!AL35+Oct!AL35+Nov!AL35),IF(Config!$C$6=12,SUM(+Ene!AL35+Feb!AL35+Mar!AL35+Abr!AL35+May!AL35+Jun!AL35+Jul!AL35+Ago!AL35+Sep!AL35+Oct!AL35+Nov!AL35+Dic!AL35)))))))))))))</f>
        <v>0</v>
      </c>
      <c r="AM35" s="388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p!AM35),IF(Config!$C$6=10,SUM(+Ene!AM35+Feb!AM35+Mar!AM35+Abr!AM35+May!AM35+Jun!AM35+Jul!AM35+Ago!AM35+Sep!AM35+Oct!AM35),IF(Config!$C$6=11,SUM(+Ene!AM35+Feb!AM35+Mar!AM35+Abr!AM35+May!AM35+Jun!AM35+Jul!AM35+Ago!AM35+Sep!AM35+Oct!AM35+Nov!AM35),IF(Config!$C$6=12,SUM(+Ene!AM35+Feb!AM35+Mar!AM35+Abr!AM35+May!AM35+Jun!AM35+Jul!AM35+Ago!AM35+Sep!AM35+Oct!AM35+Nov!AM35+Dic!AM35)))))))))))))</f>
        <v>39</v>
      </c>
      <c r="AN35" s="388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p!AN35),IF(Config!$C$6=10,SUM(+Ene!AN35+Feb!AN35+Mar!AN35+Abr!AN35+May!AN35+Jun!AN35+Jul!AN35+Ago!AN35+Sep!AN35+Oct!AN35),IF(Config!$C$6=11,SUM(+Ene!AN35+Feb!AN35+Mar!AN35+Abr!AN35+May!AN35+Jun!AN35+Jul!AN35+Ago!AN35+Sep!AN35+Oct!AN35+Nov!AN35),IF(Config!$C$6=12,SUM(+Ene!AN35+Feb!AN35+Mar!AN35+Abr!AN35+May!AN35+Jun!AN35+Jul!AN35+Ago!AN35+Sep!AN35+Oct!AN35+Nov!AN35+Dic!AN35)))))))))))))</f>
        <v>2</v>
      </c>
      <c r="AO35" s="388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p!AO35),IF(Config!$C$6=10,SUM(+Ene!AO35+Feb!AO35+Mar!AO35+Abr!AO35+May!AO35+Jun!AO35+Jul!AO35+Ago!AO35+Sep!AO35+Oct!AO35),IF(Config!$C$6=11,SUM(+Ene!AO35+Feb!AO35+Mar!AO35+Abr!AO35+May!AO35+Jun!AO35+Jul!AO35+Ago!AO35+Sep!AO35+Oct!AO35+Nov!AO35),IF(Config!$C$6=12,SUM(+Ene!AO35+Feb!AO35+Mar!AO35+Abr!AO35+May!AO35+Jun!AO35+Jul!AO35+Ago!AO35+Sep!AO35+Oct!AO35+Nov!AO35+Dic!AO35)))))))))))))</f>
        <v>4</v>
      </c>
      <c r="AP35" s="388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p!AP35),IF(Config!$C$6=10,SUM(+Ene!AP35+Feb!AP35+Mar!AP35+Abr!AP35+May!AP35+Jun!AP35+Jul!AP35+Ago!AP35+Sep!AP35+Oct!AP35),IF(Config!$C$6=11,SUM(+Ene!AP35+Feb!AP35+Mar!AP35+Abr!AP35+May!AP35+Jun!AP35+Jul!AP35+Ago!AP35+Sep!AP35+Oct!AP35+Nov!AP35),IF(Config!$C$6=12,SUM(+Ene!AP35+Feb!AP35+Mar!AP35+Abr!AP35+May!AP35+Jun!AP35+Jul!AP35+Ago!AP35+Sep!AP35+Oct!AP35+Nov!AP35+Dic!AP35)))))))))))))</f>
        <v>3</v>
      </c>
      <c r="AQ35" s="388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p!AQ35),IF(Config!$C$6=10,SUM(+Ene!AQ35+Feb!AQ35+Mar!AQ35+Abr!AQ35+May!AQ35+Jun!AQ35+Jul!AQ35+Ago!AQ35+Sep!AQ35+Oct!AQ35),IF(Config!$C$6=11,SUM(+Ene!AQ35+Feb!AQ35+Mar!AQ35+Abr!AQ35+May!AQ35+Jun!AQ35+Jul!AQ35+Ago!AQ35+Sep!AQ35+Oct!AQ35+Nov!AQ35),IF(Config!$C$6=12,SUM(+Ene!AQ35+Feb!AQ35+Mar!AQ35+Abr!AQ35+May!AQ35+Jun!AQ35+Jul!AQ35+Ago!AQ35+Sep!AQ35+Oct!AQ35+Nov!AQ35+Dic!AQ35)))))))))))))</f>
        <v>31</v>
      </c>
      <c r="AR35" s="388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p!AR35),IF(Config!$C$6=10,SUM(+Ene!AR35+Feb!AR35+Mar!AR35+Abr!AR35+May!AR35+Jun!AR35+Jul!AR35+Ago!AR35+Sep!AR35+Oct!AR35),IF(Config!$C$6=11,SUM(+Ene!AR35+Feb!AR35+Mar!AR35+Abr!AR35+May!AR35+Jun!AR35+Jul!AR35+Ago!AR35+Sep!AR35+Oct!AR35+Nov!AR35),IF(Config!$C$6=12,SUM(+Ene!AR35+Feb!AR35+Mar!AR35+Abr!AR35+May!AR35+Jun!AR35+Jul!AR35+Ago!AR35+Sep!AR35+Oct!AR35+Nov!AR35+Dic!AR35)))))))))))))</f>
        <v>2</v>
      </c>
      <c r="AS35" s="388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p!AS35),IF(Config!$C$6=10,SUM(+Ene!AS35+Feb!AS35+Mar!AS35+Abr!AS35+May!AS35+Jun!AS35+Jul!AS35+Ago!AS35+Sep!AS35+Oct!AS35),IF(Config!$C$6=11,SUM(+Ene!AS35+Feb!AS35+Mar!AS35+Abr!AS35+May!AS35+Jun!AS35+Jul!AS35+Ago!AS35+Sep!AS35+Oct!AS35+Nov!AS35),IF(Config!$C$6=12,SUM(+Ene!AS35+Feb!AS35+Mar!AS35+Abr!AS35+May!AS35+Jun!AS35+Jul!AS35+Ago!AS35+Sep!AS35+Oct!AS35+Nov!AS35+Dic!AS35)))))))))))))</f>
        <v>11</v>
      </c>
      <c r="AT35" s="388">
        <f>IF(Config!$C$6=1,SUM(+Ene!AT35),IF(Config!$C$6=2,SUM(+Ene!AT35+Feb!AT35),IF(Config!$C$6=3,SUM(+Ene!AT35+Feb!AT35+Mar!AT35),IF(Config!$C$6=4,SUM(+Ene!AT35+Feb!AT35+Mar!AT35+Abr!AT35),IF(Config!$C$6=5,SUM(Ene!AT35+Feb!AT35+Mar!AT35+Abr!AT35+May!AT35),IF(Config!$C$6=6,SUM(+Ene!AT35+Feb!AT35+Mar!AT35+Abr!AT35+May!AT35+Jun!AT35),IF(Config!$C$6=7,SUM(Ene!AT35+Feb!AT35+Mar!AT35+Abr!AT35+May!AT35+Jun!AT35+Jul!AT35),IF(Config!$C$6=8,SUM(+Ene!AT35+Feb!AT35+Mar!AT35+Abr!AT35+May!AT35+Jun!AT35+Jul!AT35+Ago!AT35),IF(Config!$C$6=9,SUM(+Ene!AT35+Feb!AT35+Mar!AT35+Abr!AT35+May!AT35+Jun!AT35+Jul!AT35+Ago!AT35+Sep!AT35),IF(Config!$C$6=10,SUM(+Ene!AT35+Feb!AT35+Mar!AT35+Abr!AT35+May!AT35+Jun!AT35+Jul!AT35+Ago!AT35+Sep!AT35+Oct!AT35),IF(Config!$C$6=11,SUM(+Ene!AT35+Feb!AT35+Mar!AT35+Abr!AT35+May!AT35+Jun!AT35+Jul!AT35+Ago!AT35+Sep!AT35+Oct!AT35+Nov!AT35),IF(Config!$C$6=12,SUM(+Ene!AT35+Feb!AT35+Mar!AT35+Abr!AT35+May!AT35+Jun!AT35+Jul!AT35+Ago!AT35+Sep!AT35+Oct!AT35+Nov!AT35+Dic!AT35)))))))))))))</f>
        <v>4</v>
      </c>
      <c r="AV35" s="369">
        <f t="shared" ref="AV35:AV57" si="35">SUM(D35)</f>
        <v>7</v>
      </c>
      <c r="AW35" s="369">
        <f t="shared" ref="AW35:AW57" si="36">+SUM(G35:P35)</f>
        <v>164</v>
      </c>
      <c r="AX35" s="369">
        <f t="shared" ref="AX35:AX57" si="37">+SUM(Q35:S35)</f>
        <v>17</v>
      </c>
      <c r="AY35" s="369">
        <f t="shared" ref="AY35:AY57" si="38">+SUM(T35:W35)</f>
        <v>48</v>
      </c>
      <c r="AZ35" s="369">
        <f t="shared" ref="AZ35:AZ57" si="39">+SUM(X35:AC35)</f>
        <v>37</v>
      </c>
      <c r="BA35" s="369">
        <f t="shared" si="12"/>
        <v>39</v>
      </c>
      <c r="BB35" s="369">
        <f t="shared" ref="BB35:BB57" si="40">+SUM(AJ35:AL35)</f>
        <v>2</v>
      </c>
      <c r="BC35" s="370">
        <f t="shared" ref="BC35:BC57" si="41">+SUM(AM35:AP35)</f>
        <v>48</v>
      </c>
      <c r="BD35" s="369">
        <f t="shared" ref="BD35:BD57" si="42">+SUM(AQ35:AT35)</f>
        <v>48</v>
      </c>
      <c r="BE35" s="45">
        <f t="shared" si="16"/>
        <v>410</v>
      </c>
    </row>
    <row r="36" spans="1:57" x14ac:dyDescent="0.25">
      <c r="A36" s="339">
        <f>METAS!A36</f>
        <v>33</v>
      </c>
      <c r="B36" s="368" t="str">
        <f>METAS!B34</f>
        <v>PORCENTAJE DE NIÑOS DE 4 MESES QUE  INICIAN SUMPLEMENTACIÓN CON HIERRO EN GOTAS</v>
      </c>
      <c r="C36" s="384" t="str">
        <f>METAS!D34</f>
        <v>NUTRICIÓN</v>
      </c>
      <c r="D36" s="388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p!D36),IF(Config!$C$6=10,SUM(+Ene!D36+Feb!D36+Mar!D36+Abr!D36+May!D36+Jun!D36+Jul!D36+Ago!D36+Sep!D36+Oct!D36),IF(Config!$C$6=11,SUM(+Ene!D36+Feb!D36+Mar!D36+Abr!D36+May!D36+Jun!D36+Jul!D36+Ago!D36+Sep!D36+Oct!D36+Nov!D36),IF(Config!$C$6=12,SUM(+Ene!D36+Feb!D36+Mar!D36+Abr!D36+May!D36+Jun!D36+Jul!D36+Ago!D36+Sep!D36+Oct!D36+Nov!D36+Dic!D36)))))))))))))</f>
        <v>0</v>
      </c>
      <c r="E36" s="388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p!E36),IF(Config!$C$6=10,SUM(+Ene!E36+Feb!E36+Mar!E36+Abr!E36+May!E36+Jun!E36+Jul!E36+Ago!E36+Sep!E36+Oct!E36),IF(Config!$C$6=11,SUM(+Ene!E36+Feb!E36+Mar!E36+Abr!E36+May!E36+Jun!E36+Jul!E36+Ago!E36+Sep!E36+Oct!E36+Nov!E36),IF(Config!$C$6=12,SUM(+Ene!E36+Feb!E36+Mar!E36+Abr!E36+May!E36+Jun!E36+Jul!E36+Ago!E36+Sep!E36+Oct!E36+Nov!E36+Dic!E36)))))))))))))</f>
        <v>0</v>
      </c>
      <c r="F36" s="388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p!F36),IF(Config!$C$6=10,SUM(+Ene!F36+Feb!F36+Mar!F36+Abr!F36+May!F36+Jun!F36+Jul!F36+Ago!F36+Sep!F36+Oct!F36),IF(Config!$C$6=11,SUM(+Ene!F36+Feb!F36+Mar!F36+Abr!F36+May!F36+Jun!F36+Jul!F36+Ago!F36+Sep!F36+Oct!F36+Nov!F36),IF(Config!$C$6=12,SUM(+Ene!F36+Feb!F36+Mar!F36+Abr!F36+May!F36+Jun!F36+Jul!F36+Ago!F36+Sep!F36+Oct!F36+Nov!F36+Dic!F36)))))))))))))</f>
        <v>0</v>
      </c>
      <c r="G36" s="388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p!G36),IF(Config!$C$6=10,SUM(+Ene!G36+Feb!G36+Mar!G36+Abr!G36+May!G36+Jun!G36+Jul!G36+Ago!G36+Sep!G36+Oct!G36),IF(Config!$C$6=11,SUM(+Ene!G36+Feb!G36+Mar!G36+Abr!G36+May!G36+Jun!G36+Jul!G36+Ago!G36+Sep!G36+Oct!G36+Nov!G36),IF(Config!$C$6=12,SUM(+Ene!G36+Feb!G36+Mar!G36+Abr!G36+May!G36+Jun!G36+Jul!G36+Ago!G36+Sep!G36+Oct!G36+Nov!G36+Dic!G36)))))))))))))</f>
        <v>334</v>
      </c>
      <c r="H36" s="388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p!H36),IF(Config!$C$6=10,SUM(+Ene!H36+Feb!H36+Mar!H36+Abr!H36+May!H36+Jun!H36+Jul!H36+Ago!H36+Sep!H36+Oct!H36),IF(Config!$C$6=11,SUM(+Ene!H36+Feb!H36+Mar!H36+Abr!H36+May!H36+Jun!H36+Jul!H36+Ago!H36+Sep!H36+Oct!H36+Nov!H36),IF(Config!$C$6=12,SUM(+Ene!H36+Feb!H36+Mar!H36+Abr!H36+May!H36+Jun!H36+Jul!H36+Ago!H36+Sep!H36+Oct!H36+Nov!H36+Dic!H36)))))))))))))</f>
        <v>13</v>
      </c>
      <c r="I36" s="388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p!I36),IF(Config!$C$6=10,SUM(+Ene!I36+Feb!I36+Mar!I36+Abr!I36+May!I36+Jun!I36+Jul!I36+Ago!I36+Sep!I36+Oct!I36),IF(Config!$C$6=11,SUM(+Ene!I36+Feb!I36+Mar!I36+Abr!I36+May!I36+Jun!I36+Jul!I36+Ago!I36+Sep!I36+Oct!I36+Nov!I36),IF(Config!$C$6=12,SUM(+Ene!I36+Feb!I36+Mar!I36+Abr!I36+May!I36+Jun!I36+Jul!I36+Ago!I36+Sep!I36+Oct!I36+Nov!I36+Dic!I36)))))))))))))</f>
        <v>14</v>
      </c>
      <c r="J36" s="388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p!J36),IF(Config!$C$6=10,SUM(+Ene!J36+Feb!J36+Mar!J36+Abr!J36+May!J36+Jun!J36+Jul!J36+Ago!J36+Sep!J36+Oct!J36),IF(Config!$C$6=11,SUM(+Ene!J36+Feb!J36+Mar!J36+Abr!J36+May!J36+Jun!J36+Jul!J36+Ago!J36+Sep!J36+Oct!J36+Nov!J36),IF(Config!$C$6=12,SUM(+Ene!J36+Feb!J36+Mar!J36+Abr!J36+May!J36+Jun!J36+Jul!J36+Ago!J36+Sep!J36+Oct!J36+Nov!J36+Dic!J36)))))))))))))</f>
        <v>14</v>
      </c>
      <c r="K36" s="388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p!K36),IF(Config!$C$6=10,SUM(+Ene!K36+Feb!K36+Mar!K36+Abr!K36+May!K36+Jun!K36+Jul!K36+Ago!K36+Sep!K36+Oct!K36),IF(Config!$C$6=11,SUM(+Ene!K36+Feb!K36+Mar!K36+Abr!K36+May!K36+Jun!K36+Jul!K36+Ago!K36+Sep!K36+Oct!K36+Nov!K36),IF(Config!$C$6=12,SUM(+Ene!K36+Feb!K36+Mar!K36+Abr!K36+May!K36+Jun!K36+Jul!K36+Ago!K36+Sep!K36+Oct!K36+Nov!K36+Dic!K36)))))))))))))</f>
        <v>41</v>
      </c>
      <c r="L36" s="388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p!L36),IF(Config!$C$6=10,SUM(+Ene!L36+Feb!L36+Mar!L36+Abr!L36+May!L36+Jun!L36+Jul!L36+Ago!L36+Sep!L36+Oct!L36),IF(Config!$C$6=11,SUM(+Ene!L36+Feb!L36+Mar!L36+Abr!L36+May!L36+Jun!L36+Jul!L36+Ago!L36+Sep!L36+Oct!L36+Nov!L36),IF(Config!$C$6=12,SUM(+Ene!L36+Feb!L36+Mar!L36+Abr!L36+May!L36+Jun!L36+Jul!L36+Ago!L36+Sep!L36+Oct!L36+Nov!L36+Dic!L36)))))))))))))</f>
        <v>3</v>
      </c>
      <c r="M36" s="388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p!M36),IF(Config!$C$6=10,SUM(+Ene!M36+Feb!M36+Mar!M36+Abr!M36+May!M36+Jun!M36+Jul!M36+Ago!M36+Sep!M36+Oct!M36),IF(Config!$C$6=11,SUM(+Ene!M36+Feb!M36+Mar!M36+Abr!M36+May!M36+Jun!M36+Jul!M36+Ago!M36+Sep!M36+Oct!M36+Nov!M36),IF(Config!$C$6=12,SUM(+Ene!M36+Feb!M36+Mar!M36+Abr!M36+May!M36+Jun!M36+Jul!M36+Ago!M36+Sep!M36+Oct!M36+Nov!M36+Dic!M36)))))))))))))</f>
        <v>24</v>
      </c>
      <c r="N36" s="388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p!N36),IF(Config!$C$6=10,SUM(+Ene!N36+Feb!N36+Mar!N36+Abr!N36+May!N36+Jun!N36+Jul!N36+Ago!N36+Sep!N36+Oct!N36),IF(Config!$C$6=11,SUM(+Ene!N36+Feb!N36+Mar!N36+Abr!N36+May!N36+Jun!N36+Jul!N36+Ago!N36+Sep!N36+Oct!N36+Nov!N36),IF(Config!$C$6=12,SUM(+Ene!N36+Feb!N36+Mar!N36+Abr!N36+May!N36+Jun!N36+Jul!N36+Ago!N36+Sep!N36+Oct!N36+Nov!N36+Dic!N36)))))))))))))</f>
        <v>14</v>
      </c>
      <c r="O36" s="388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p!O36),IF(Config!$C$6=10,SUM(+Ene!O36+Feb!O36+Mar!O36+Abr!O36+May!O36+Jun!O36+Jul!O36+Ago!O36+Sep!O36+Oct!O36),IF(Config!$C$6=11,SUM(+Ene!O36+Feb!O36+Mar!O36+Abr!O36+May!O36+Jun!O36+Jul!O36+Ago!O36+Sep!O36+Oct!O36+Nov!O36),IF(Config!$C$6=12,SUM(+Ene!O36+Feb!O36+Mar!O36+Abr!O36+May!O36+Jun!O36+Jul!O36+Ago!O36+Sep!O36+Oct!O36+Nov!O36+Dic!O36)))))))))))))</f>
        <v>35</v>
      </c>
      <c r="P36" s="388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p!P36),IF(Config!$C$6=10,SUM(+Ene!P36+Feb!P36+Mar!P36+Abr!P36+May!P36+Jun!P36+Jul!P36+Ago!P36+Sep!P36+Oct!P36),IF(Config!$C$6=11,SUM(+Ene!P36+Feb!P36+Mar!P36+Abr!P36+May!P36+Jun!P36+Jul!P36+Ago!P36+Sep!P36+Oct!P36+Nov!P36),IF(Config!$C$6=12,SUM(+Ene!P36+Feb!P36+Mar!P36+Abr!P36+May!P36+Jun!P36+Jul!P36+Ago!P36+Sep!P36+Oct!P36+Nov!P36+Dic!P36)))))))))))))</f>
        <v>182</v>
      </c>
      <c r="Q36" s="388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p!Q36),IF(Config!$C$6=10,SUM(+Ene!Q36+Feb!Q36+Mar!Q36+Abr!Q36+May!Q36+Jun!Q36+Jul!Q36+Ago!Q36+Sep!Q36+Oct!Q36),IF(Config!$C$6=11,SUM(+Ene!Q36+Feb!Q36+Mar!Q36+Abr!Q36+May!Q36+Jun!Q36+Jul!Q36+Ago!Q36+Sep!Q36+Oct!Q36+Nov!Q36),IF(Config!$C$6=12,SUM(+Ene!Q36+Feb!Q36+Mar!Q36+Abr!Q36+May!Q36+Jun!Q36+Jul!Q36+Ago!Q36+Sep!Q36+Oct!Q36+Nov!Q36+Dic!Q36)))))))))))))</f>
        <v>20</v>
      </c>
      <c r="R36" s="388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p!R36),IF(Config!$C$6=10,SUM(+Ene!R36+Feb!R36+Mar!R36+Abr!R36+May!R36+Jun!R36+Jul!R36+Ago!R36+Sep!R36+Oct!R36),IF(Config!$C$6=11,SUM(+Ene!R36+Feb!R36+Mar!R36+Abr!R36+May!R36+Jun!R36+Jul!R36+Ago!R36+Sep!R36+Oct!R36+Nov!R36),IF(Config!$C$6=12,SUM(+Ene!R36+Feb!R36+Mar!R36+Abr!R36+May!R36+Jun!R36+Jul!R36+Ago!R36+Sep!R36+Oct!R36+Nov!R36+Dic!R36)))))))))))))</f>
        <v>10</v>
      </c>
      <c r="S36" s="388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p!S36),IF(Config!$C$6=10,SUM(+Ene!S36+Feb!S36+Mar!S36+Abr!S36+May!S36+Jun!S36+Jul!S36+Ago!S36+Sep!S36+Oct!S36),IF(Config!$C$6=11,SUM(+Ene!S36+Feb!S36+Mar!S36+Abr!S36+May!S36+Jun!S36+Jul!S36+Ago!S36+Sep!S36+Oct!S36+Nov!S36),IF(Config!$C$6=12,SUM(+Ene!S36+Feb!S36+Mar!S36+Abr!S36+May!S36+Jun!S36+Jul!S36+Ago!S36+Sep!S36+Oct!S36+Nov!S36+Dic!S36)))))))))))))</f>
        <v>23</v>
      </c>
      <c r="T36" s="388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p!T36),IF(Config!$C$6=10,SUM(+Ene!T36+Feb!T36+Mar!T36+Abr!T36+May!T36+Jun!T36+Jul!T36+Ago!T36+Sep!T36+Oct!T36),IF(Config!$C$6=11,SUM(+Ene!T36+Feb!T36+Mar!T36+Abr!T36+May!T36+Jun!T36+Jul!T36+Ago!T36+Sep!T36+Oct!T36+Nov!T36),IF(Config!$C$6=12,SUM(+Ene!T36+Feb!T36+Mar!T36+Abr!T36+May!T36+Jun!T36+Jul!T36+Ago!T36+Sep!T36+Oct!T36+Nov!T36+Dic!T36)))))))))))))</f>
        <v>40</v>
      </c>
      <c r="U36" s="388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p!U36),IF(Config!$C$6=10,SUM(+Ene!U36+Feb!U36+Mar!U36+Abr!U36+May!U36+Jun!U36+Jul!U36+Ago!U36+Sep!U36+Oct!U36),IF(Config!$C$6=11,SUM(+Ene!U36+Feb!U36+Mar!U36+Abr!U36+May!U36+Jun!U36+Jul!U36+Ago!U36+Sep!U36+Oct!U36+Nov!U36),IF(Config!$C$6=12,SUM(+Ene!U36+Feb!U36+Mar!U36+Abr!U36+May!U36+Jun!U36+Jul!U36+Ago!U36+Sep!U36+Oct!U36+Nov!U36+Dic!U36)))))))))))))</f>
        <v>10</v>
      </c>
      <c r="V36" s="388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p!V36),IF(Config!$C$6=10,SUM(+Ene!V36+Feb!V36+Mar!V36+Abr!V36+May!V36+Jun!V36+Jul!V36+Ago!V36+Sep!V36+Oct!V36),IF(Config!$C$6=11,SUM(+Ene!V36+Feb!V36+Mar!V36+Abr!V36+May!V36+Jun!V36+Jul!V36+Ago!V36+Sep!V36+Oct!V36+Nov!V36),IF(Config!$C$6=12,SUM(+Ene!V36+Feb!V36+Mar!V36+Abr!V36+May!V36+Jun!V36+Jul!V36+Ago!V36+Sep!V36+Oct!V36+Nov!V36+Dic!V36)))))))))))))</f>
        <v>16</v>
      </c>
      <c r="W36" s="388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p!W36),IF(Config!$C$6=10,SUM(+Ene!W36+Feb!W36+Mar!W36+Abr!W36+May!W36+Jun!W36+Jul!W36+Ago!W36+Sep!W36+Oct!W36),IF(Config!$C$6=11,SUM(+Ene!W36+Feb!W36+Mar!W36+Abr!W36+May!W36+Jun!W36+Jul!W36+Ago!W36+Sep!W36+Oct!W36+Nov!W36),IF(Config!$C$6=12,SUM(+Ene!W36+Feb!W36+Mar!W36+Abr!W36+May!W36+Jun!W36+Jul!W36+Ago!W36+Sep!W36+Oct!W36+Nov!W36+Dic!W36)))))))))))))</f>
        <v>21</v>
      </c>
      <c r="X36" s="388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p!X36),IF(Config!$C$6=10,SUM(+Ene!X36+Feb!X36+Mar!X36+Abr!X36+May!X36+Jun!X36+Jul!X36+Ago!X36+Sep!X36+Oct!X36),IF(Config!$C$6=11,SUM(+Ene!X36+Feb!X36+Mar!X36+Abr!X36+May!X36+Jun!X36+Jul!X36+Ago!X36+Sep!X36+Oct!X36+Nov!X36),IF(Config!$C$6=12,SUM(+Ene!X36+Feb!X36+Mar!X36+Abr!X36+May!X36+Jun!X36+Jul!X36+Ago!X36+Sep!X36+Oct!X36+Nov!X36+Dic!X36)))))))))))))</f>
        <v>35</v>
      </c>
      <c r="Y36" s="388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p!Y36),IF(Config!$C$6=10,SUM(+Ene!Y36+Feb!Y36+Mar!Y36+Abr!Y36+May!Y36+Jun!Y36+Jul!Y36+Ago!Y36+Sep!Y36+Oct!Y36),IF(Config!$C$6=11,SUM(+Ene!Y36+Feb!Y36+Mar!Y36+Abr!Y36+May!Y36+Jun!Y36+Jul!Y36+Ago!Y36+Sep!Y36+Oct!Y36+Nov!Y36),IF(Config!$C$6=12,SUM(+Ene!Y36+Feb!Y36+Mar!Y36+Abr!Y36+May!Y36+Jun!Y36+Jul!Y36+Ago!Y36+Sep!Y36+Oct!Y36+Nov!Y36+Dic!Y36)))))))))))))</f>
        <v>230</v>
      </c>
      <c r="Z36" s="388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p!Z36),IF(Config!$C$6=10,SUM(+Ene!Z36+Feb!Z36+Mar!Z36+Abr!Z36+May!Z36+Jun!Z36+Jul!Z36+Ago!Z36+Sep!Z36+Oct!Z36),IF(Config!$C$6=11,SUM(+Ene!Z36+Feb!Z36+Mar!Z36+Abr!Z36+May!Z36+Jun!Z36+Jul!Z36+Ago!Z36+Sep!Z36+Oct!Z36+Nov!Z36),IF(Config!$C$6=12,SUM(+Ene!Z36+Feb!Z36+Mar!Z36+Abr!Z36+May!Z36+Jun!Z36+Jul!Z36+Ago!Z36+Sep!Z36+Oct!Z36+Nov!Z36+Dic!Z36)))))))))))))</f>
        <v>16</v>
      </c>
      <c r="AA36" s="388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p!AA36),IF(Config!$C$6=10,SUM(+Ene!AA36+Feb!AA36+Mar!AA36+Abr!AA36+May!AA36+Jun!AA36+Jul!AA36+Ago!AA36+Sep!AA36+Oct!AA36),IF(Config!$C$6=11,SUM(+Ene!AA36+Feb!AA36+Mar!AA36+Abr!AA36+May!AA36+Jun!AA36+Jul!AA36+Ago!AA36+Sep!AA36+Oct!AA36+Nov!AA36),IF(Config!$C$6=12,SUM(+Ene!AA36+Feb!AA36+Mar!AA36+Abr!AA36+May!AA36+Jun!AA36+Jul!AA36+Ago!AA36+Sep!AA36+Oct!AA36+Nov!AA36+Dic!AA36)))))))))))))</f>
        <v>44</v>
      </c>
      <c r="AB36" s="388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p!AB36),IF(Config!$C$6=10,SUM(+Ene!AB36+Feb!AB36+Mar!AB36+Abr!AB36+May!AB36+Jun!AB36+Jul!AB36+Ago!AB36+Sep!AB36+Oct!AB36),IF(Config!$C$6=11,SUM(+Ene!AB36+Feb!AB36+Mar!AB36+Abr!AB36+May!AB36+Jun!AB36+Jul!AB36+Ago!AB36+Sep!AB36+Oct!AB36+Nov!AB36),IF(Config!$C$6=12,SUM(+Ene!AB36+Feb!AB36+Mar!AB36+Abr!AB36+May!AB36+Jun!AB36+Jul!AB36+Ago!AB36+Sep!AB36+Oct!AB36+Nov!AB36+Dic!AB36)))))))))))))</f>
        <v>18</v>
      </c>
      <c r="AC36" s="388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p!AC36),IF(Config!$C$6=10,SUM(+Ene!AC36+Feb!AC36+Mar!AC36+Abr!AC36+May!AC36+Jun!AC36+Jul!AC36+Ago!AC36+Sep!AC36+Oct!AC36),IF(Config!$C$6=11,SUM(+Ene!AC36+Feb!AC36+Mar!AC36+Abr!AC36+May!AC36+Jun!AC36+Jul!AC36+Ago!AC36+Sep!AC36+Oct!AC36+Nov!AC36),IF(Config!$C$6=12,SUM(+Ene!AC36+Feb!AC36+Mar!AC36+Abr!AC36+May!AC36+Jun!AC36+Jul!AC36+Ago!AC36+Sep!AC36+Oct!AC36+Nov!AC36+Dic!AC36)))))))))))))</f>
        <v>26</v>
      </c>
      <c r="AD36" s="388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p!AD36),IF(Config!$C$6=10,SUM(+Ene!AD36+Feb!AD36+Mar!AD36+Abr!AD36+May!AD36+Jun!AD36+Jul!AD36+Ago!AD36+Sep!AD36+Oct!AD36),IF(Config!$C$6=11,SUM(+Ene!AD36+Feb!AD36+Mar!AD36+Abr!AD36+May!AD36+Jun!AD36+Jul!AD36+Ago!AD36+Sep!AD36+Oct!AD36+Nov!AD36),IF(Config!$C$6=12,SUM(+Ene!AD36+Feb!AD36+Mar!AD36+Abr!AD36+May!AD36+Jun!AD36+Jul!AD36+Ago!AD36+Sep!AD36+Oct!AD36+Nov!AD36+Dic!AD36)))))))))))))</f>
        <v>62</v>
      </c>
      <c r="AE36" s="388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p!AE36),IF(Config!$C$6=10,SUM(+Ene!AE36+Feb!AE36+Mar!AE36+Abr!AE36+May!AE36+Jun!AE36+Jul!AE36+Ago!AE36+Sep!AE36+Oct!AE36),IF(Config!$C$6=11,SUM(+Ene!AE36+Feb!AE36+Mar!AE36+Abr!AE36+May!AE36+Jun!AE36+Jul!AE36+Ago!AE36+Sep!AE36+Oct!AE36+Nov!AE36),IF(Config!$C$6=12,SUM(+Ene!AE36+Feb!AE36+Mar!AE36+Abr!AE36+May!AE36+Jun!AE36+Jul!AE36+Ago!AE36+Sep!AE36+Oct!AE36+Nov!AE36+Dic!AE36)))))))))))))</f>
        <v>16</v>
      </c>
      <c r="AF36" s="388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p!AF36),IF(Config!$C$6=10,SUM(+Ene!AF36+Feb!AF36+Mar!AF36+Abr!AF36+May!AF36+Jun!AF36+Jul!AF36+Ago!AF36+Sep!AF36+Oct!AF36),IF(Config!$C$6=11,SUM(+Ene!AF36+Feb!AF36+Mar!AF36+Abr!AF36+May!AF36+Jun!AF36+Jul!AF36+Ago!AF36+Sep!AF36+Oct!AF36+Nov!AF36),IF(Config!$C$6=12,SUM(+Ene!AF36+Feb!AF36+Mar!AF36+Abr!AF36+May!AF36+Jun!AF36+Jul!AF36+Ago!AF36+Sep!AF36+Oct!AF36+Nov!AF36+Dic!AF36)))))))))))))</f>
        <v>20</v>
      </c>
      <c r="AG36" s="388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p!AG36),IF(Config!$C$6=10,SUM(+Ene!AG36+Feb!AG36+Mar!AG36+Abr!AG36+May!AG36+Jun!AG36+Jul!AG36+Ago!AG36+Sep!AG36+Oct!AG36),IF(Config!$C$6=11,SUM(+Ene!AG36+Feb!AG36+Mar!AG36+Abr!AG36+May!AG36+Jun!AG36+Jul!AG36+Ago!AG36+Sep!AG36+Oct!AG36+Nov!AG36),IF(Config!$C$6=12,SUM(+Ene!AG36+Feb!AG36+Mar!AG36+Abr!AG36+May!AG36+Jun!AG36+Jul!AG36+Ago!AG36+Sep!AG36+Oct!AG36+Nov!AG36+Dic!AG36)))))))))))))</f>
        <v>14</v>
      </c>
      <c r="AH36" s="388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p!AH36),IF(Config!$C$6=10,SUM(+Ene!AH36+Feb!AH36+Mar!AH36+Abr!AH36+May!AH36+Jun!AH36+Jul!AH36+Ago!AH36+Sep!AH36+Oct!AH36),IF(Config!$C$6=11,SUM(+Ene!AH36+Feb!AH36+Mar!AH36+Abr!AH36+May!AH36+Jun!AH36+Jul!AH36+Ago!AH36+Sep!AH36+Oct!AH36+Nov!AH36),IF(Config!$C$6=12,SUM(+Ene!AH36+Feb!AH36+Mar!AH36+Abr!AH36+May!AH36+Jun!AH36+Jul!AH36+Ago!AH36+Sep!AH36+Oct!AH36+Nov!AH36+Dic!AH36)))))))))))))</f>
        <v>14</v>
      </c>
      <c r="AI36" s="388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p!AI36),IF(Config!$C$6=10,SUM(+Ene!AI36+Feb!AI36+Mar!AI36+Abr!AI36+May!AI36+Jun!AI36+Jul!AI36+Ago!AI36+Sep!AI36+Oct!AI36),IF(Config!$C$6=11,SUM(+Ene!AI36+Feb!AI36+Mar!AI36+Abr!AI36+May!AI36+Jun!AI36+Jul!AI36+Ago!AI36+Sep!AI36+Oct!AI36+Nov!AI36),IF(Config!$C$6=12,SUM(+Ene!AI36+Feb!AI36+Mar!AI36+Abr!AI36+May!AI36+Jun!AI36+Jul!AI36+Ago!AI36+Sep!AI36+Oct!AI36+Nov!AI36+Dic!AI36)))))))))))))</f>
        <v>1</v>
      </c>
      <c r="AJ36" s="388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p!AJ36),IF(Config!$C$6=10,SUM(+Ene!AJ36+Feb!AJ36+Mar!AJ36+Abr!AJ36+May!AJ36+Jun!AJ36+Jul!AJ36+Ago!AJ36+Sep!AJ36+Oct!AJ36),IF(Config!$C$6=11,SUM(+Ene!AJ36+Feb!AJ36+Mar!AJ36+Abr!AJ36+May!AJ36+Jun!AJ36+Jul!AJ36+Ago!AJ36+Sep!AJ36+Oct!AJ36+Nov!AJ36),IF(Config!$C$6=12,SUM(+Ene!AJ36+Feb!AJ36+Mar!AJ36+Abr!AJ36+May!AJ36+Jun!AJ36+Jul!AJ36+Ago!AJ36+Sep!AJ36+Oct!AJ36+Nov!AJ36+Dic!AJ36)))))))))))))</f>
        <v>82</v>
      </c>
      <c r="AK36" s="388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p!AK36),IF(Config!$C$6=10,SUM(+Ene!AK36+Feb!AK36+Mar!AK36+Abr!AK36+May!AK36+Jun!AK36+Jul!AK36+Ago!AK36+Sep!AK36+Oct!AK36),IF(Config!$C$6=11,SUM(+Ene!AK36+Feb!AK36+Mar!AK36+Abr!AK36+May!AK36+Jun!AK36+Jul!AK36+Ago!AK36+Sep!AK36+Oct!AK36+Nov!AK36),IF(Config!$C$6=12,SUM(+Ene!AK36+Feb!AK36+Mar!AK36+Abr!AK36+May!AK36+Jun!AK36+Jul!AK36+Ago!AK36+Sep!AK36+Oct!AK36+Nov!AK36+Dic!AK36)))))))))))))</f>
        <v>14</v>
      </c>
      <c r="AL36" s="388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p!AL36),IF(Config!$C$6=10,SUM(+Ene!AL36+Feb!AL36+Mar!AL36+Abr!AL36+May!AL36+Jun!AL36+Jul!AL36+Ago!AL36+Sep!AL36+Oct!AL36),IF(Config!$C$6=11,SUM(+Ene!AL36+Feb!AL36+Mar!AL36+Abr!AL36+May!AL36+Jun!AL36+Jul!AL36+Ago!AL36+Sep!AL36+Oct!AL36+Nov!AL36),IF(Config!$C$6=12,SUM(+Ene!AL36+Feb!AL36+Mar!AL36+Abr!AL36+May!AL36+Jun!AL36+Jul!AL36+Ago!AL36+Sep!AL36+Oct!AL36+Nov!AL36+Dic!AL36)))))))))))))</f>
        <v>9</v>
      </c>
      <c r="AM36" s="388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p!AM36),IF(Config!$C$6=10,SUM(+Ene!AM36+Feb!AM36+Mar!AM36+Abr!AM36+May!AM36+Jun!AM36+Jul!AM36+Ago!AM36+Sep!AM36+Oct!AM36),IF(Config!$C$6=11,SUM(+Ene!AM36+Feb!AM36+Mar!AM36+Abr!AM36+May!AM36+Jun!AM36+Jul!AM36+Ago!AM36+Sep!AM36+Oct!AM36+Nov!AM36),IF(Config!$C$6=12,SUM(+Ene!AM36+Feb!AM36+Mar!AM36+Abr!AM36+May!AM36+Jun!AM36+Jul!AM36+Ago!AM36+Sep!AM36+Oct!AM36+Nov!AM36+Dic!AM36)))))))))))))</f>
        <v>47</v>
      </c>
      <c r="AN36" s="388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p!AN36),IF(Config!$C$6=10,SUM(+Ene!AN36+Feb!AN36+Mar!AN36+Abr!AN36+May!AN36+Jun!AN36+Jul!AN36+Ago!AN36+Sep!AN36+Oct!AN36),IF(Config!$C$6=11,SUM(+Ene!AN36+Feb!AN36+Mar!AN36+Abr!AN36+May!AN36+Jun!AN36+Jul!AN36+Ago!AN36+Sep!AN36+Oct!AN36+Nov!AN36),IF(Config!$C$6=12,SUM(+Ene!AN36+Feb!AN36+Mar!AN36+Abr!AN36+May!AN36+Jun!AN36+Jul!AN36+Ago!AN36+Sep!AN36+Oct!AN36+Nov!AN36+Dic!AN36)))))))))))))</f>
        <v>2</v>
      </c>
      <c r="AO36" s="388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p!AO36),IF(Config!$C$6=10,SUM(+Ene!AO36+Feb!AO36+Mar!AO36+Abr!AO36+May!AO36+Jun!AO36+Jul!AO36+Ago!AO36+Sep!AO36+Oct!AO36),IF(Config!$C$6=11,SUM(+Ene!AO36+Feb!AO36+Mar!AO36+Abr!AO36+May!AO36+Jun!AO36+Jul!AO36+Ago!AO36+Sep!AO36+Oct!AO36+Nov!AO36),IF(Config!$C$6=12,SUM(+Ene!AO36+Feb!AO36+Mar!AO36+Abr!AO36+May!AO36+Jun!AO36+Jul!AO36+Ago!AO36+Sep!AO36+Oct!AO36+Nov!AO36+Dic!AO36)))))))))))))</f>
        <v>11</v>
      </c>
      <c r="AP36" s="388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p!AP36),IF(Config!$C$6=10,SUM(+Ene!AP36+Feb!AP36+Mar!AP36+Abr!AP36+May!AP36+Jun!AP36+Jul!AP36+Ago!AP36+Sep!AP36+Oct!AP36),IF(Config!$C$6=11,SUM(+Ene!AP36+Feb!AP36+Mar!AP36+Abr!AP36+May!AP36+Jun!AP36+Jul!AP36+Ago!AP36+Sep!AP36+Oct!AP36+Nov!AP36),IF(Config!$C$6=12,SUM(+Ene!AP36+Feb!AP36+Mar!AP36+Abr!AP36+May!AP36+Jun!AP36+Jul!AP36+Ago!AP36+Sep!AP36+Oct!AP36+Nov!AP36+Dic!AP36)))))))))))))</f>
        <v>3</v>
      </c>
      <c r="AQ36" s="388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p!AQ36),IF(Config!$C$6=10,SUM(+Ene!AQ36+Feb!AQ36+Mar!AQ36+Abr!AQ36+May!AQ36+Jun!AQ36+Jul!AQ36+Ago!AQ36+Sep!AQ36+Oct!AQ36),IF(Config!$C$6=11,SUM(+Ene!AQ36+Feb!AQ36+Mar!AQ36+Abr!AQ36+May!AQ36+Jun!AQ36+Jul!AQ36+Ago!AQ36+Sep!AQ36+Oct!AQ36+Nov!AQ36),IF(Config!$C$6=12,SUM(+Ene!AQ36+Feb!AQ36+Mar!AQ36+Abr!AQ36+May!AQ36+Jun!AQ36+Jul!AQ36+Ago!AQ36+Sep!AQ36+Oct!AQ36+Nov!AQ36+Dic!AQ36)))))))))))))</f>
        <v>87</v>
      </c>
      <c r="AR36" s="388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p!AR36),IF(Config!$C$6=10,SUM(+Ene!AR36+Feb!AR36+Mar!AR36+Abr!AR36+May!AR36+Jun!AR36+Jul!AR36+Ago!AR36+Sep!AR36+Oct!AR36),IF(Config!$C$6=11,SUM(+Ene!AR36+Feb!AR36+Mar!AR36+Abr!AR36+May!AR36+Jun!AR36+Jul!AR36+Ago!AR36+Sep!AR36+Oct!AR36+Nov!AR36),IF(Config!$C$6=12,SUM(+Ene!AR36+Feb!AR36+Mar!AR36+Abr!AR36+May!AR36+Jun!AR36+Jul!AR36+Ago!AR36+Sep!AR36+Oct!AR36+Nov!AR36+Dic!AR36)))))))))))))</f>
        <v>7</v>
      </c>
      <c r="AS36" s="388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p!AS36),IF(Config!$C$6=10,SUM(+Ene!AS36+Feb!AS36+Mar!AS36+Abr!AS36+May!AS36+Jun!AS36+Jul!AS36+Ago!AS36+Sep!AS36+Oct!AS36),IF(Config!$C$6=11,SUM(+Ene!AS36+Feb!AS36+Mar!AS36+Abr!AS36+May!AS36+Jun!AS36+Jul!AS36+Ago!AS36+Sep!AS36+Oct!AS36+Nov!AS36),IF(Config!$C$6=12,SUM(+Ene!AS36+Feb!AS36+Mar!AS36+Abr!AS36+May!AS36+Jun!AS36+Jul!AS36+Ago!AS36+Sep!AS36+Oct!AS36+Nov!AS36+Dic!AS36)))))))))))))</f>
        <v>30</v>
      </c>
      <c r="AT36" s="388">
        <f>IF(Config!$C$6=1,SUM(+Ene!AT36),IF(Config!$C$6=2,SUM(+Ene!AT36+Feb!AT36),IF(Config!$C$6=3,SUM(+Ene!AT36+Feb!AT36+Mar!AT36),IF(Config!$C$6=4,SUM(+Ene!AT36+Feb!AT36+Mar!AT36+Abr!AT36),IF(Config!$C$6=5,SUM(Ene!AT36+Feb!AT36+Mar!AT36+Abr!AT36+May!AT36),IF(Config!$C$6=6,SUM(+Ene!AT36+Feb!AT36+Mar!AT36+Abr!AT36+May!AT36+Jun!AT36),IF(Config!$C$6=7,SUM(Ene!AT36+Feb!AT36+Mar!AT36+Abr!AT36+May!AT36+Jun!AT36+Jul!AT36),IF(Config!$C$6=8,SUM(+Ene!AT36+Feb!AT36+Mar!AT36+Abr!AT36+May!AT36+Jun!AT36+Jul!AT36+Ago!AT36),IF(Config!$C$6=9,SUM(+Ene!AT36+Feb!AT36+Mar!AT36+Abr!AT36+May!AT36+Jun!AT36+Jul!AT36+Ago!AT36+Sep!AT36),IF(Config!$C$6=10,SUM(+Ene!AT36+Feb!AT36+Mar!AT36+Abr!AT36+May!AT36+Jun!AT36+Jul!AT36+Ago!AT36+Sep!AT36+Oct!AT36),IF(Config!$C$6=11,SUM(+Ene!AT36+Feb!AT36+Mar!AT36+Abr!AT36+May!AT36+Jun!AT36+Jul!AT36+Ago!AT36+Sep!AT36+Oct!AT36+Nov!AT36),IF(Config!$C$6=12,SUM(+Ene!AT36+Feb!AT36+Mar!AT36+Abr!AT36+May!AT36+Jun!AT36+Jul!AT36+Ago!AT36+Sep!AT36+Oct!AT36+Nov!AT36+Dic!AT36)))))))))))))</f>
        <v>28</v>
      </c>
      <c r="AV36" s="369">
        <f t="shared" si="35"/>
        <v>0</v>
      </c>
      <c r="AW36" s="369">
        <f t="shared" si="36"/>
        <v>674</v>
      </c>
      <c r="AX36" s="369">
        <f t="shared" si="37"/>
        <v>53</v>
      </c>
      <c r="AY36" s="369">
        <f t="shared" si="38"/>
        <v>87</v>
      </c>
      <c r="AZ36" s="369">
        <f t="shared" si="39"/>
        <v>369</v>
      </c>
      <c r="BA36" s="369">
        <f t="shared" si="12"/>
        <v>127</v>
      </c>
      <c r="BB36" s="369">
        <f t="shared" si="40"/>
        <v>105</v>
      </c>
      <c r="BC36" s="370">
        <f t="shared" si="41"/>
        <v>63</v>
      </c>
      <c r="BD36" s="369">
        <f t="shared" si="42"/>
        <v>152</v>
      </c>
      <c r="BE36" s="45">
        <f t="shared" si="16"/>
        <v>1630</v>
      </c>
    </row>
    <row r="37" spans="1:57" x14ac:dyDescent="0.25">
      <c r="A37" s="339">
        <f>METAS!A37</f>
        <v>34</v>
      </c>
      <c r="B37" s="368" t="str">
        <f>METAS!B35</f>
        <v>PORCENTAJE DE NIÑAS/NIÑOS DE 12 MESES DE EDAD QUE RECIBIERON  SUPLEMENTACIÓN PREVENTIVA  (TA)</v>
      </c>
      <c r="C37" s="384" t="str">
        <f>METAS!D35</f>
        <v>NUTRICIÓN</v>
      </c>
      <c r="D37" s="388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p!D37),IF(Config!$C$6=10,SUM(+Ene!D37+Feb!D37+Mar!D37+Abr!D37+May!D37+Jun!D37+Jul!D37+Ago!D37+Sep!D37+Oct!D37),IF(Config!$C$6=11,SUM(+Ene!D37+Feb!D37+Mar!D37+Abr!D37+May!D37+Jun!D37+Jul!D37+Ago!D37+Sep!D37+Oct!D37+Nov!D37),IF(Config!$C$6=12,SUM(+Ene!D37+Feb!D37+Mar!D37+Abr!D37+May!D37+Jun!D37+Jul!D37+Ago!D37+Sep!D37+Oct!D37+Nov!D37+Dic!D37)))))))))))))</f>
        <v>0</v>
      </c>
      <c r="E37" s="388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p!E37),IF(Config!$C$6=10,SUM(+Ene!E37+Feb!E37+Mar!E37+Abr!E37+May!E37+Jun!E37+Jul!E37+Ago!E37+Sep!E37+Oct!E37),IF(Config!$C$6=11,SUM(+Ene!E37+Feb!E37+Mar!E37+Abr!E37+May!E37+Jun!E37+Jul!E37+Ago!E37+Sep!E37+Oct!E37+Nov!E37),IF(Config!$C$6=12,SUM(+Ene!E37+Feb!E37+Mar!E37+Abr!E37+May!E37+Jun!E37+Jul!E37+Ago!E37+Sep!E37+Oct!E37+Nov!E37+Dic!E37)))))))))))))</f>
        <v>0</v>
      </c>
      <c r="F37" s="388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p!F37),IF(Config!$C$6=10,SUM(+Ene!F37+Feb!F37+Mar!F37+Abr!F37+May!F37+Jun!F37+Jul!F37+Ago!F37+Sep!F37+Oct!F37),IF(Config!$C$6=11,SUM(+Ene!F37+Feb!F37+Mar!F37+Abr!F37+May!F37+Jun!F37+Jul!F37+Ago!F37+Sep!F37+Oct!F37+Nov!F37),IF(Config!$C$6=12,SUM(+Ene!F37+Feb!F37+Mar!F37+Abr!F37+May!F37+Jun!F37+Jul!F37+Ago!F37+Sep!F37+Oct!F37+Nov!F37+Dic!F37)))))))))))))</f>
        <v>0</v>
      </c>
      <c r="G37" s="388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p!G37),IF(Config!$C$6=10,SUM(+Ene!G37+Feb!G37+Mar!G37+Abr!G37+May!G37+Jun!G37+Jul!G37+Ago!G37+Sep!G37+Oct!G37),IF(Config!$C$6=11,SUM(+Ene!G37+Feb!G37+Mar!G37+Abr!G37+May!G37+Jun!G37+Jul!G37+Ago!G37+Sep!G37+Oct!G37+Nov!G37),IF(Config!$C$6=12,SUM(+Ene!G37+Feb!G37+Mar!G37+Abr!G37+May!G37+Jun!G37+Jul!G37+Ago!G37+Sep!G37+Oct!G37+Nov!G37+Dic!G37)))))))))))))</f>
        <v>134</v>
      </c>
      <c r="H37" s="388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p!H37),IF(Config!$C$6=10,SUM(+Ene!H37+Feb!H37+Mar!H37+Abr!H37+May!H37+Jun!H37+Jul!H37+Ago!H37+Sep!H37+Oct!H37),IF(Config!$C$6=11,SUM(+Ene!H37+Feb!H37+Mar!H37+Abr!H37+May!H37+Jun!H37+Jul!H37+Ago!H37+Sep!H37+Oct!H37+Nov!H37),IF(Config!$C$6=12,SUM(+Ene!H37+Feb!H37+Mar!H37+Abr!H37+May!H37+Jun!H37+Jul!H37+Ago!H37+Sep!H37+Oct!H37+Nov!H37+Dic!H37)))))))))))))</f>
        <v>15</v>
      </c>
      <c r="I37" s="388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p!I37),IF(Config!$C$6=10,SUM(+Ene!I37+Feb!I37+Mar!I37+Abr!I37+May!I37+Jun!I37+Jul!I37+Ago!I37+Sep!I37+Oct!I37),IF(Config!$C$6=11,SUM(+Ene!I37+Feb!I37+Mar!I37+Abr!I37+May!I37+Jun!I37+Jul!I37+Ago!I37+Sep!I37+Oct!I37+Nov!I37),IF(Config!$C$6=12,SUM(+Ene!I37+Feb!I37+Mar!I37+Abr!I37+May!I37+Jun!I37+Jul!I37+Ago!I37+Sep!I37+Oct!I37+Nov!I37+Dic!I37)))))))))))))</f>
        <v>12</v>
      </c>
      <c r="J37" s="388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p!J37),IF(Config!$C$6=10,SUM(+Ene!J37+Feb!J37+Mar!J37+Abr!J37+May!J37+Jun!J37+Jul!J37+Ago!J37+Sep!J37+Oct!J37),IF(Config!$C$6=11,SUM(+Ene!J37+Feb!J37+Mar!J37+Abr!J37+May!J37+Jun!J37+Jul!J37+Ago!J37+Sep!J37+Oct!J37+Nov!J37),IF(Config!$C$6=12,SUM(+Ene!J37+Feb!J37+Mar!J37+Abr!J37+May!J37+Jun!J37+Jul!J37+Ago!J37+Sep!J37+Oct!J37+Nov!J37+Dic!J37)))))))))))))</f>
        <v>14</v>
      </c>
      <c r="K37" s="388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p!K37),IF(Config!$C$6=10,SUM(+Ene!K37+Feb!K37+Mar!K37+Abr!K37+May!K37+Jun!K37+Jul!K37+Ago!K37+Sep!K37+Oct!K37),IF(Config!$C$6=11,SUM(+Ene!K37+Feb!K37+Mar!K37+Abr!K37+May!K37+Jun!K37+Jul!K37+Ago!K37+Sep!K37+Oct!K37+Nov!K37),IF(Config!$C$6=12,SUM(+Ene!K37+Feb!K37+Mar!K37+Abr!K37+May!K37+Jun!K37+Jul!K37+Ago!K37+Sep!K37+Oct!K37+Nov!K37+Dic!K37)))))))))))))</f>
        <v>31</v>
      </c>
      <c r="L37" s="388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p!L37),IF(Config!$C$6=10,SUM(+Ene!L37+Feb!L37+Mar!L37+Abr!L37+May!L37+Jun!L37+Jul!L37+Ago!L37+Sep!L37+Oct!L37),IF(Config!$C$6=11,SUM(+Ene!L37+Feb!L37+Mar!L37+Abr!L37+May!L37+Jun!L37+Jul!L37+Ago!L37+Sep!L37+Oct!L37+Nov!L37),IF(Config!$C$6=12,SUM(+Ene!L37+Feb!L37+Mar!L37+Abr!L37+May!L37+Jun!L37+Jul!L37+Ago!L37+Sep!L37+Oct!L37+Nov!L37+Dic!L37)))))))))))))</f>
        <v>2</v>
      </c>
      <c r="M37" s="388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p!M37),IF(Config!$C$6=10,SUM(+Ene!M37+Feb!M37+Mar!M37+Abr!M37+May!M37+Jun!M37+Jul!M37+Ago!M37+Sep!M37+Oct!M37),IF(Config!$C$6=11,SUM(+Ene!M37+Feb!M37+Mar!M37+Abr!M37+May!M37+Jun!M37+Jul!M37+Ago!M37+Sep!M37+Oct!M37+Nov!M37),IF(Config!$C$6=12,SUM(+Ene!M37+Feb!M37+Mar!M37+Abr!M37+May!M37+Jun!M37+Jul!M37+Ago!M37+Sep!M37+Oct!M37+Nov!M37+Dic!M37)))))))))))))</f>
        <v>22</v>
      </c>
      <c r="N37" s="388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p!N37),IF(Config!$C$6=10,SUM(+Ene!N37+Feb!N37+Mar!N37+Abr!N37+May!N37+Jun!N37+Jul!N37+Ago!N37+Sep!N37+Oct!N37),IF(Config!$C$6=11,SUM(+Ene!N37+Feb!N37+Mar!N37+Abr!N37+May!N37+Jun!N37+Jul!N37+Ago!N37+Sep!N37+Oct!N37+Nov!N37),IF(Config!$C$6=12,SUM(+Ene!N37+Feb!N37+Mar!N37+Abr!N37+May!N37+Jun!N37+Jul!N37+Ago!N37+Sep!N37+Oct!N37+Nov!N37+Dic!N37)))))))))))))</f>
        <v>5</v>
      </c>
      <c r="O37" s="388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p!O37),IF(Config!$C$6=10,SUM(+Ene!O37+Feb!O37+Mar!O37+Abr!O37+May!O37+Jun!O37+Jul!O37+Ago!O37+Sep!O37+Oct!O37),IF(Config!$C$6=11,SUM(+Ene!O37+Feb!O37+Mar!O37+Abr!O37+May!O37+Jun!O37+Jul!O37+Ago!O37+Sep!O37+Oct!O37+Nov!O37),IF(Config!$C$6=12,SUM(+Ene!O37+Feb!O37+Mar!O37+Abr!O37+May!O37+Jun!O37+Jul!O37+Ago!O37+Sep!O37+Oct!O37+Nov!O37+Dic!O37)))))))))))))</f>
        <v>17</v>
      </c>
      <c r="P37" s="388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p!P37),IF(Config!$C$6=10,SUM(+Ene!P37+Feb!P37+Mar!P37+Abr!P37+May!P37+Jun!P37+Jul!P37+Ago!P37+Sep!P37+Oct!P37),IF(Config!$C$6=11,SUM(+Ene!P37+Feb!P37+Mar!P37+Abr!P37+May!P37+Jun!P37+Jul!P37+Ago!P37+Sep!P37+Oct!P37+Nov!P37),IF(Config!$C$6=12,SUM(+Ene!P37+Feb!P37+Mar!P37+Abr!P37+May!P37+Jun!P37+Jul!P37+Ago!P37+Sep!P37+Oct!P37+Nov!P37+Dic!P37)))))))))))))</f>
        <v>73</v>
      </c>
      <c r="Q37" s="388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p!Q37),IF(Config!$C$6=10,SUM(+Ene!Q37+Feb!Q37+Mar!Q37+Abr!Q37+May!Q37+Jun!Q37+Jul!Q37+Ago!Q37+Sep!Q37+Oct!Q37),IF(Config!$C$6=11,SUM(+Ene!Q37+Feb!Q37+Mar!Q37+Abr!Q37+May!Q37+Jun!Q37+Jul!Q37+Ago!Q37+Sep!Q37+Oct!Q37+Nov!Q37),IF(Config!$C$6=12,SUM(+Ene!Q37+Feb!Q37+Mar!Q37+Abr!Q37+May!Q37+Jun!Q37+Jul!Q37+Ago!Q37+Sep!Q37+Oct!Q37+Nov!Q37+Dic!Q37)))))))))))))</f>
        <v>22</v>
      </c>
      <c r="R37" s="388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p!R37),IF(Config!$C$6=10,SUM(+Ene!R37+Feb!R37+Mar!R37+Abr!R37+May!R37+Jun!R37+Jul!R37+Ago!R37+Sep!R37+Oct!R37),IF(Config!$C$6=11,SUM(+Ene!R37+Feb!R37+Mar!R37+Abr!R37+May!R37+Jun!R37+Jul!R37+Ago!R37+Sep!R37+Oct!R37+Nov!R37),IF(Config!$C$6=12,SUM(+Ene!R37+Feb!R37+Mar!R37+Abr!R37+May!R37+Jun!R37+Jul!R37+Ago!R37+Sep!R37+Oct!R37+Nov!R37+Dic!R37)))))))))))))</f>
        <v>12</v>
      </c>
      <c r="S37" s="388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p!S37),IF(Config!$C$6=10,SUM(+Ene!S37+Feb!S37+Mar!S37+Abr!S37+May!S37+Jun!S37+Jul!S37+Ago!S37+Sep!S37+Oct!S37),IF(Config!$C$6=11,SUM(+Ene!S37+Feb!S37+Mar!S37+Abr!S37+May!S37+Jun!S37+Jul!S37+Ago!S37+Sep!S37+Oct!S37+Nov!S37),IF(Config!$C$6=12,SUM(+Ene!S37+Feb!S37+Mar!S37+Abr!S37+May!S37+Jun!S37+Jul!S37+Ago!S37+Sep!S37+Oct!S37+Nov!S37+Dic!S37)))))))))))))</f>
        <v>13</v>
      </c>
      <c r="T37" s="388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p!T37),IF(Config!$C$6=10,SUM(+Ene!T37+Feb!T37+Mar!T37+Abr!T37+May!T37+Jun!T37+Jul!T37+Ago!T37+Sep!T37+Oct!T37),IF(Config!$C$6=11,SUM(+Ene!T37+Feb!T37+Mar!T37+Abr!T37+May!T37+Jun!T37+Jul!T37+Ago!T37+Sep!T37+Oct!T37+Nov!T37),IF(Config!$C$6=12,SUM(+Ene!T37+Feb!T37+Mar!T37+Abr!T37+May!T37+Jun!T37+Jul!T37+Ago!T37+Sep!T37+Oct!T37+Nov!T37+Dic!T37)))))))))))))</f>
        <v>26</v>
      </c>
      <c r="U37" s="388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p!U37),IF(Config!$C$6=10,SUM(+Ene!U37+Feb!U37+Mar!U37+Abr!U37+May!U37+Jun!U37+Jul!U37+Ago!U37+Sep!U37+Oct!U37),IF(Config!$C$6=11,SUM(+Ene!U37+Feb!U37+Mar!U37+Abr!U37+May!U37+Jun!U37+Jul!U37+Ago!U37+Sep!U37+Oct!U37+Nov!U37),IF(Config!$C$6=12,SUM(+Ene!U37+Feb!U37+Mar!U37+Abr!U37+May!U37+Jun!U37+Jul!U37+Ago!U37+Sep!U37+Oct!U37+Nov!U37+Dic!U37)))))))))))))</f>
        <v>4</v>
      </c>
      <c r="V37" s="388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p!V37),IF(Config!$C$6=10,SUM(+Ene!V37+Feb!V37+Mar!V37+Abr!V37+May!V37+Jun!V37+Jul!V37+Ago!V37+Sep!V37+Oct!V37),IF(Config!$C$6=11,SUM(+Ene!V37+Feb!V37+Mar!V37+Abr!V37+May!V37+Jun!V37+Jul!V37+Ago!V37+Sep!V37+Oct!V37+Nov!V37),IF(Config!$C$6=12,SUM(+Ene!V37+Feb!V37+Mar!V37+Abr!V37+May!V37+Jun!V37+Jul!V37+Ago!V37+Sep!V37+Oct!V37+Nov!V37+Dic!V37)))))))))))))</f>
        <v>6</v>
      </c>
      <c r="W37" s="388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p!W37),IF(Config!$C$6=10,SUM(+Ene!W37+Feb!W37+Mar!W37+Abr!W37+May!W37+Jun!W37+Jul!W37+Ago!W37+Sep!W37+Oct!W37),IF(Config!$C$6=11,SUM(+Ene!W37+Feb!W37+Mar!W37+Abr!W37+May!W37+Jun!W37+Jul!W37+Ago!W37+Sep!W37+Oct!W37+Nov!W37),IF(Config!$C$6=12,SUM(+Ene!W37+Feb!W37+Mar!W37+Abr!W37+May!W37+Jun!W37+Jul!W37+Ago!W37+Sep!W37+Oct!W37+Nov!W37+Dic!W37)))))))))))))</f>
        <v>7</v>
      </c>
      <c r="X37" s="388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p!X37),IF(Config!$C$6=10,SUM(+Ene!X37+Feb!X37+Mar!X37+Abr!X37+May!X37+Jun!X37+Jul!X37+Ago!X37+Sep!X37+Oct!X37),IF(Config!$C$6=11,SUM(+Ene!X37+Feb!X37+Mar!X37+Abr!X37+May!X37+Jun!X37+Jul!X37+Ago!X37+Sep!X37+Oct!X37+Nov!X37),IF(Config!$C$6=12,SUM(+Ene!X37+Feb!X37+Mar!X37+Abr!X37+May!X37+Jun!X37+Jul!X37+Ago!X37+Sep!X37+Oct!X37+Nov!X37+Dic!X37)))))))))))))</f>
        <v>33</v>
      </c>
      <c r="Y37" s="388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p!Y37),IF(Config!$C$6=10,SUM(+Ene!Y37+Feb!Y37+Mar!Y37+Abr!Y37+May!Y37+Jun!Y37+Jul!Y37+Ago!Y37+Sep!Y37+Oct!Y37),IF(Config!$C$6=11,SUM(+Ene!Y37+Feb!Y37+Mar!Y37+Abr!Y37+May!Y37+Jun!Y37+Jul!Y37+Ago!Y37+Sep!Y37+Oct!Y37+Nov!Y37),IF(Config!$C$6=12,SUM(+Ene!Y37+Feb!Y37+Mar!Y37+Abr!Y37+May!Y37+Jun!Y37+Jul!Y37+Ago!Y37+Sep!Y37+Oct!Y37+Nov!Y37+Dic!Y37)))))))))))))</f>
        <v>159</v>
      </c>
      <c r="Z37" s="388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p!Z37),IF(Config!$C$6=10,SUM(+Ene!Z37+Feb!Z37+Mar!Z37+Abr!Z37+May!Z37+Jun!Z37+Jul!Z37+Ago!Z37+Sep!Z37+Oct!Z37),IF(Config!$C$6=11,SUM(+Ene!Z37+Feb!Z37+Mar!Z37+Abr!Z37+May!Z37+Jun!Z37+Jul!Z37+Ago!Z37+Sep!Z37+Oct!Z37+Nov!Z37),IF(Config!$C$6=12,SUM(+Ene!Z37+Feb!Z37+Mar!Z37+Abr!Z37+May!Z37+Jun!Z37+Jul!Z37+Ago!Z37+Sep!Z37+Oct!Z37+Nov!Z37+Dic!Z37)))))))))))))</f>
        <v>17</v>
      </c>
      <c r="AA37" s="388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p!AA37),IF(Config!$C$6=10,SUM(+Ene!AA37+Feb!AA37+Mar!AA37+Abr!AA37+May!AA37+Jun!AA37+Jul!AA37+Ago!AA37+Sep!AA37+Oct!AA37),IF(Config!$C$6=11,SUM(+Ene!AA37+Feb!AA37+Mar!AA37+Abr!AA37+May!AA37+Jun!AA37+Jul!AA37+Ago!AA37+Sep!AA37+Oct!AA37+Nov!AA37),IF(Config!$C$6=12,SUM(+Ene!AA37+Feb!AA37+Mar!AA37+Abr!AA37+May!AA37+Jun!AA37+Jul!AA37+Ago!AA37+Sep!AA37+Oct!AA37+Nov!AA37+Dic!AA37)))))))))))))</f>
        <v>41</v>
      </c>
      <c r="AB37" s="388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p!AB37),IF(Config!$C$6=10,SUM(+Ene!AB37+Feb!AB37+Mar!AB37+Abr!AB37+May!AB37+Jun!AB37+Jul!AB37+Ago!AB37+Sep!AB37+Oct!AB37),IF(Config!$C$6=11,SUM(+Ene!AB37+Feb!AB37+Mar!AB37+Abr!AB37+May!AB37+Jun!AB37+Jul!AB37+Ago!AB37+Sep!AB37+Oct!AB37+Nov!AB37),IF(Config!$C$6=12,SUM(+Ene!AB37+Feb!AB37+Mar!AB37+Abr!AB37+May!AB37+Jun!AB37+Jul!AB37+Ago!AB37+Sep!AB37+Oct!AB37+Nov!AB37+Dic!AB37)))))))))))))</f>
        <v>16</v>
      </c>
      <c r="AC37" s="388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p!AC37),IF(Config!$C$6=10,SUM(+Ene!AC37+Feb!AC37+Mar!AC37+Abr!AC37+May!AC37+Jun!AC37+Jul!AC37+Ago!AC37+Sep!AC37+Oct!AC37),IF(Config!$C$6=11,SUM(+Ene!AC37+Feb!AC37+Mar!AC37+Abr!AC37+May!AC37+Jun!AC37+Jul!AC37+Ago!AC37+Sep!AC37+Oct!AC37+Nov!AC37),IF(Config!$C$6=12,SUM(+Ene!AC37+Feb!AC37+Mar!AC37+Abr!AC37+May!AC37+Jun!AC37+Jul!AC37+Ago!AC37+Sep!AC37+Oct!AC37+Nov!AC37+Dic!AC37)))))))))))))</f>
        <v>20</v>
      </c>
      <c r="AD37" s="388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p!AD37),IF(Config!$C$6=10,SUM(+Ene!AD37+Feb!AD37+Mar!AD37+Abr!AD37+May!AD37+Jun!AD37+Jul!AD37+Ago!AD37+Sep!AD37+Oct!AD37),IF(Config!$C$6=11,SUM(+Ene!AD37+Feb!AD37+Mar!AD37+Abr!AD37+May!AD37+Jun!AD37+Jul!AD37+Ago!AD37+Sep!AD37+Oct!AD37+Nov!AD37),IF(Config!$C$6=12,SUM(+Ene!AD37+Feb!AD37+Mar!AD37+Abr!AD37+May!AD37+Jun!AD37+Jul!AD37+Ago!AD37+Sep!AD37+Oct!AD37+Nov!AD37+Dic!AD37)))))))))))))</f>
        <v>34</v>
      </c>
      <c r="AE37" s="388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p!AE37),IF(Config!$C$6=10,SUM(+Ene!AE37+Feb!AE37+Mar!AE37+Abr!AE37+May!AE37+Jun!AE37+Jul!AE37+Ago!AE37+Sep!AE37+Oct!AE37),IF(Config!$C$6=11,SUM(+Ene!AE37+Feb!AE37+Mar!AE37+Abr!AE37+May!AE37+Jun!AE37+Jul!AE37+Ago!AE37+Sep!AE37+Oct!AE37+Nov!AE37),IF(Config!$C$6=12,SUM(+Ene!AE37+Feb!AE37+Mar!AE37+Abr!AE37+May!AE37+Jun!AE37+Jul!AE37+Ago!AE37+Sep!AE37+Oct!AE37+Nov!AE37+Dic!AE37)))))))))))))</f>
        <v>12</v>
      </c>
      <c r="AF37" s="388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p!AF37),IF(Config!$C$6=10,SUM(+Ene!AF37+Feb!AF37+Mar!AF37+Abr!AF37+May!AF37+Jun!AF37+Jul!AF37+Ago!AF37+Sep!AF37+Oct!AF37),IF(Config!$C$6=11,SUM(+Ene!AF37+Feb!AF37+Mar!AF37+Abr!AF37+May!AF37+Jun!AF37+Jul!AF37+Ago!AF37+Sep!AF37+Oct!AF37+Nov!AF37),IF(Config!$C$6=12,SUM(+Ene!AF37+Feb!AF37+Mar!AF37+Abr!AF37+May!AF37+Jun!AF37+Jul!AF37+Ago!AF37+Sep!AF37+Oct!AF37+Nov!AF37+Dic!AF37)))))))))))))</f>
        <v>18</v>
      </c>
      <c r="AG37" s="388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p!AG37),IF(Config!$C$6=10,SUM(+Ene!AG37+Feb!AG37+Mar!AG37+Abr!AG37+May!AG37+Jun!AG37+Jul!AG37+Ago!AG37+Sep!AG37+Oct!AG37),IF(Config!$C$6=11,SUM(+Ene!AG37+Feb!AG37+Mar!AG37+Abr!AG37+May!AG37+Jun!AG37+Jul!AG37+Ago!AG37+Sep!AG37+Oct!AG37+Nov!AG37),IF(Config!$C$6=12,SUM(+Ene!AG37+Feb!AG37+Mar!AG37+Abr!AG37+May!AG37+Jun!AG37+Jul!AG37+Ago!AG37+Sep!AG37+Oct!AG37+Nov!AG37+Dic!AG37)))))))))))))</f>
        <v>19</v>
      </c>
      <c r="AH37" s="388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p!AH37),IF(Config!$C$6=10,SUM(+Ene!AH37+Feb!AH37+Mar!AH37+Abr!AH37+May!AH37+Jun!AH37+Jul!AH37+Ago!AH37+Sep!AH37+Oct!AH37),IF(Config!$C$6=11,SUM(+Ene!AH37+Feb!AH37+Mar!AH37+Abr!AH37+May!AH37+Jun!AH37+Jul!AH37+Ago!AH37+Sep!AH37+Oct!AH37+Nov!AH37),IF(Config!$C$6=12,SUM(+Ene!AH37+Feb!AH37+Mar!AH37+Abr!AH37+May!AH37+Jun!AH37+Jul!AH37+Ago!AH37+Sep!AH37+Oct!AH37+Nov!AH37+Dic!AH37)))))))))))))</f>
        <v>14</v>
      </c>
      <c r="AI37" s="388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p!AI37),IF(Config!$C$6=10,SUM(+Ene!AI37+Feb!AI37+Mar!AI37+Abr!AI37+May!AI37+Jun!AI37+Jul!AI37+Ago!AI37+Sep!AI37+Oct!AI37),IF(Config!$C$6=11,SUM(+Ene!AI37+Feb!AI37+Mar!AI37+Abr!AI37+May!AI37+Jun!AI37+Jul!AI37+Ago!AI37+Sep!AI37+Oct!AI37+Nov!AI37),IF(Config!$C$6=12,SUM(+Ene!AI37+Feb!AI37+Mar!AI37+Abr!AI37+May!AI37+Jun!AI37+Jul!AI37+Ago!AI37+Sep!AI37+Oct!AI37+Nov!AI37+Dic!AI37)))))))))))))</f>
        <v>0</v>
      </c>
      <c r="AJ37" s="388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p!AJ37),IF(Config!$C$6=10,SUM(+Ene!AJ37+Feb!AJ37+Mar!AJ37+Abr!AJ37+May!AJ37+Jun!AJ37+Jul!AJ37+Ago!AJ37+Sep!AJ37+Oct!AJ37),IF(Config!$C$6=11,SUM(+Ene!AJ37+Feb!AJ37+Mar!AJ37+Abr!AJ37+May!AJ37+Jun!AJ37+Jul!AJ37+Ago!AJ37+Sep!AJ37+Oct!AJ37+Nov!AJ37),IF(Config!$C$6=12,SUM(+Ene!AJ37+Feb!AJ37+Mar!AJ37+Abr!AJ37+May!AJ37+Jun!AJ37+Jul!AJ37+Ago!AJ37+Sep!AJ37+Oct!AJ37+Nov!AJ37+Dic!AJ37)))))))))))))</f>
        <v>32</v>
      </c>
      <c r="AK37" s="388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p!AK37),IF(Config!$C$6=10,SUM(+Ene!AK37+Feb!AK37+Mar!AK37+Abr!AK37+May!AK37+Jun!AK37+Jul!AK37+Ago!AK37+Sep!AK37+Oct!AK37),IF(Config!$C$6=11,SUM(+Ene!AK37+Feb!AK37+Mar!AK37+Abr!AK37+May!AK37+Jun!AK37+Jul!AK37+Ago!AK37+Sep!AK37+Oct!AK37+Nov!AK37),IF(Config!$C$6=12,SUM(+Ene!AK37+Feb!AK37+Mar!AK37+Abr!AK37+May!AK37+Jun!AK37+Jul!AK37+Ago!AK37+Sep!AK37+Oct!AK37+Nov!AK37+Dic!AK37)))))))))))))</f>
        <v>6</v>
      </c>
      <c r="AL37" s="388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p!AL37),IF(Config!$C$6=10,SUM(+Ene!AL37+Feb!AL37+Mar!AL37+Abr!AL37+May!AL37+Jun!AL37+Jul!AL37+Ago!AL37+Sep!AL37+Oct!AL37),IF(Config!$C$6=11,SUM(+Ene!AL37+Feb!AL37+Mar!AL37+Abr!AL37+May!AL37+Jun!AL37+Jul!AL37+Ago!AL37+Sep!AL37+Oct!AL37+Nov!AL37),IF(Config!$C$6=12,SUM(+Ene!AL37+Feb!AL37+Mar!AL37+Abr!AL37+May!AL37+Jun!AL37+Jul!AL37+Ago!AL37+Sep!AL37+Oct!AL37+Nov!AL37+Dic!AL37)))))))))))))</f>
        <v>10</v>
      </c>
      <c r="AM37" s="388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p!AM37),IF(Config!$C$6=10,SUM(+Ene!AM37+Feb!AM37+Mar!AM37+Abr!AM37+May!AM37+Jun!AM37+Jul!AM37+Ago!AM37+Sep!AM37+Oct!AM37),IF(Config!$C$6=11,SUM(+Ene!AM37+Feb!AM37+Mar!AM37+Abr!AM37+May!AM37+Jun!AM37+Jul!AM37+Ago!AM37+Sep!AM37+Oct!AM37+Nov!AM37),IF(Config!$C$6=12,SUM(+Ene!AM37+Feb!AM37+Mar!AM37+Abr!AM37+May!AM37+Jun!AM37+Jul!AM37+Ago!AM37+Sep!AM37+Oct!AM37+Nov!AM37+Dic!AM37)))))))))))))</f>
        <v>32</v>
      </c>
      <c r="AN37" s="388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p!AN37),IF(Config!$C$6=10,SUM(+Ene!AN37+Feb!AN37+Mar!AN37+Abr!AN37+May!AN37+Jun!AN37+Jul!AN37+Ago!AN37+Sep!AN37+Oct!AN37),IF(Config!$C$6=11,SUM(+Ene!AN37+Feb!AN37+Mar!AN37+Abr!AN37+May!AN37+Jun!AN37+Jul!AN37+Ago!AN37+Sep!AN37+Oct!AN37+Nov!AN37),IF(Config!$C$6=12,SUM(+Ene!AN37+Feb!AN37+Mar!AN37+Abr!AN37+May!AN37+Jun!AN37+Jul!AN37+Ago!AN37+Sep!AN37+Oct!AN37+Nov!AN37+Dic!AN37)))))))))))))</f>
        <v>2</v>
      </c>
      <c r="AO37" s="388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p!AO37),IF(Config!$C$6=10,SUM(+Ene!AO37+Feb!AO37+Mar!AO37+Abr!AO37+May!AO37+Jun!AO37+Jul!AO37+Ago!AO37+Sep!AO37+Oct!AO37),IF(Config!$C$6=11,SUM(+Ene!AO37+Feb!AO37+Mar!AO37+Abr!AO37+May!AO37+Jun!AO37+Jul!AO37+Ago!AO37+Sep!AO37+Oct!AO37+Nov!AO37),IF(Config!$C$6=12,SUM(+Ene!AO37+Feb!AO37+Mar!AO37+Abr!AO37+May!AO37+Jun!AO37+Jul!AO37+Ago!AO37+Sep!AO37+Oct!AO37+Nov!AO37+Dic!AO37)))))))))))))</f>
        <v>13</v>
      </c>
      <c r="AP37" s="388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p!AP37),IF(Config!$C$6=10,SUM(+Ene!AP37+Feb!AP37+Mar!AP37+Abr!AP37+May!AP37+Jun!AP37+Jul!AP37+Ago!AP37+Sep!AP37+Oct!AP37),IF(Config!$C$6=11,SUM(+Ene!AP37+Feb!AP37+Mar!AP37+Abr!AP37+May!AP37+Jun!AP37+Jul!AP37+Ago!AP37+Sep!AP37+Oct!AP37+Nov!AP37),IF(Config!$C$6=12,SUM(+Ene!AP37+Feb!AP37+Mar!AP37+Abr!AP37+May!AP37+Jun!AP37+Jul!AP37+Ago!AP37+Sep!AP37+Oct!AP37+Nov!AP37+Dic!AP37)))))))))))))</f>
        <v>4</v>
      </c>
      <c r="AQ37" s="388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p!AQ37),IF(Config!$C$6=10,SUM(+Ene!AQ37+Feb!AQ37+Mar!AQ37+Abr!AQ37+May!AQ37+Jun!AQ37+Jul!AQ37+Ago!AQ37+Sep!AQ37+Oct!AQ37),IF(Config!$C$6=11,SUM(+Ene!AQ37+Feb!AQ37+Mar!AQ37+Abr!AQ37+May!AQ37+Jun!AQ37+Jul!AQ37+Ago!AQ37+Sep!AQ37+Oct!AQ37+Nov!AQ37),IF(Config!$C$6=12,SUM(+Ene!AQ37+Feb!AQ37+Mar!AQ37+Abr!AQ37+May!AQ37+Jun!AQ37+Jul!AQ37+Ago!AQ37+Sep!AQ37+Oct!AQ37+Nov!AQ37+Dic!AQ37)))))))))))))</f>
        <v>37</v>
      </c>
      <c r="AR37" s="388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p!AR37),IF(Config!$C$6=10,SUM(+Ene!AR37+Feb!AR37+Mar!AR37+Abr!AR37+May!AR37+Jun!AR37+Jul!AR37+Ago!AR37+Sep!AR37+Oct!AR37),IF(Config!$C$6=11,SUM(+Ene!AR37+Feb!AR37+Mar!AR37+Abr!AR37+May!AR37+Jun!AR37+Jul!AR37+Ago!AR37+Sep!AR37+Oct!AR37+Nov!AR37),IF(Config!$C$6=12,SUM(+Ene!AR37+Feb!AR37+Mar!AR37+Abr!AR37+May!AR37+Jun!AR37+Jul!AR37+Ago!AR37+Sep!AR37+Oct!AR37+Nov!AR37+Dic!AR37)))))))))))))</f>
        <v>0</v>
      </c>
      <c r="AS37" s="388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p!AS37),IF(Config!$C$6=10,SUM(+Ene!AS37+Feb!AS37+Mar!AS37+Abr!AS37+May!AS37+Jun!AS37+Jul!AS37+Ago!AS37+Sep!AS37+Oct!AS37),IF(Config!$C$6=11,SUM(+Ene!AS37+Feb!AS37+Mar!AS37+Abr!AS37+May!AS37+Jun!AS37+Jul!AS37+Ago!AS37+Sep!AS37+Oct!AS37+Nov!AS37),IF(Config!$C$6=12,SUM(+Ene!AS37+Feb!AS37+Mar!AS37+Abr!AS37+May!AS37+Jun!AS37+Jul!AS37+Ago!AS37+Sep!AS37+Oct!AS37+Nov!AS37+Dic!AS37)))))))))))))</f>
        <v>4</v>
      </c>
      <c r="AT37" s="388">
        <f>IF(Config!$C$6=1,SUM(+Ene!AT37),IF(Config!$C$6=2,SUM(+Ene!AT37+Feb!AT37),IF(Config!$C$6=3,SUM(+Ene!AT37+Feb!AT37+Mar!AT37),IF(Config!$C$6=4,SUM(+Ene!AT37+Feb!AT37+Mar!AT37+Abr!AT37),IF(Config!$C$6=5,SUM(Ene!AT37+Feb!AT37+Mar!AT37+Abr!AT37+May!AT37),IF(Config!$C$6=6,SUM(+Ene!AT37+Feb!AT37+Mar!AT37+Abr!AT37+May!AT37+Jun!AT37),IF(Config!$C$6=7,SUM(Ene!AT37+Feb!AT37+Mar!AT37+Abr!AT37+May!AT37+Jun!AT37+Jul!AT37),IF(Config!$C$6=8,SUM(+Ene!AT37+Feb!AT37+Mar!AT37+Abr!AT37+May!AT37+Jun!AT37+Jul!AT37+Ago!AT37),IF(Config!$C$6=9,SUM(+Ene!AT37+Feb!AT37+Mar!AT37+Abr!AT37+May!AT37+Jun!AT37+Jul!AT37+Ago!AT37+Sep!AT37),IF(Config!$C$6=10,SUM(+Ene!AT37+Feb!AT37+Mar!AT37+Abr!AT37+May!AT37+Jun!AT37+Jul!AT37+Ago!AT37+Sep!AT37+Oct!AT37),IF(Config!$C$6=11,SUM(+Ene!AT37+Feb!AT37+Mar!AT37+Abr!AT37+May!AT37+Jun!AT37+Jul!AT37+Ago!AT37+Sep!AT37+Oct!AT37+Nov!AT37),IF(Config!$C$6=12,SUM(+Ene!AT37+Feb!AT37+Mar!AT37+Abr!AT37+May!AT37+Jun!AT37+Jul!AT37+Ago!AT37+Sep!AT37+Oct!AT37+Nov!AT37+Dic!AT37)))))))))))))</f>
        <v>18</v>
      </c>
      <c r="AV37" s="369">
        <f t="shared" si="35"/>
        <v>0</v>
      </c>
      <c r="AW37" s="369">
        <f t="shared" si="36"/>
        <v>325</v>
      </c>
      <c r="AX37" s="369">
        <f t="shared" si="37"/>
        <v>47</v>
      </c>
      <c r="AY37" s="369">
        <f t="shared" si="38"/>
        <v>43</v>
      </c>
      <c r="AZ37" s="369">
        <f t="shared" si="39"/>
        <v>286</v>
      </c>
      <c r="BA37" s="369">
        <f t="shared" si="12"/>
        <v>97</v>
      </c>
      <c r="BB37" s="369">
        <f t="shared" si="40"/>
        <v>48</v>
      </c>
      <c r="BC37" s="370">
        <f t="shared" si="41"/>
        <v>51</v>
      </c>
      <c r="BD37" s="369">
        <f t="shared" si="42"/>
        <v>59</v>
      </c>
      <c r="BE37" s="45">
        <f t="shared" si="16"/>
        <v>956</v>
      </c>
    </row>
    <row r="38" spans="1:57" x14ac:dyDescent="0.25">
      <c r="A38" s="339">
        <f>METAS!A38</f>
        <v>35</v>
      </c>
      <c r="B38" s="368" t="str">
        <f>METAS!B36</f>
        <v>PORCENTAJE DE NIÑAS/NIÑOS  DE 24 MESES DE EDAD  QUE RECIBIERON SUPLEMENTACION PREVENTIVA (TA)</v>
      </c>
      <c r="C38" s="384" t="str">
        <f>METAS!D36</f>
        <v>NUTRICIÓN</v>
      </c>
      <c r="D38" s="388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p!D38),IF(Config!$C$6=10,SUM(+Ene!D38+Feb!D38+Mar!D38+Abr!D38+May!D38+Jun!D38+Jul!D38+Ago!D38+Sep!D38+Oct!D38),IF(Config!$C$6=11,SUM(+Ene!D38+Feb!D38+Mar!D38+Abr!D38+May!D38+Jun!D38+Jul!D38+Ago!D38+Sep!D38+Oct!D38+Nov!D38),IF(Config!$C$6=12,SUM(+Ene!D38+Feb!D38+Mar!D38+Abr!D38+May!D38+Jun!D38+Jul!D38+Ago!D38+Sep!D38+Oct!D38+Nov!D38+Dic!D38)))))))))))))</f>
        <v>0</v>
      </c>
      <c r="E38" s="388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p!E38),IF(Config!$C$6=10,SUM(+Ene!E38+Feb!E38+Mar!E38+Abr!E38+May!E38+Jun!E38+Jul!E38+Ago!E38+Sep!E38+Oct!E38),IF(Config!$C$6=11,SUM(+Ene!E38+Feb!E38+Mar!E38+Abr!E38+May!E38+Jun!E38+Jul!E38+Ago!E38+Sep!E38+Oct!E38+Nov!E38),IF(Config!$C$6=12,SUM(+Ene!E38+Feb!E38+Mar!E38+Abr!E38+May!E38+Jun!E38+Jul!E38+Ago!E38+Sep!E38+Oct!E38+Nov!E38+Dic!E38)))))))))))))</f>
        <v>0</v>
      </c>
      <c r="F38" s="388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p!F38),IF(Config!$C$6=10,SUM(+Ene!F38+Feb!F38+Mar!F38+Abr!F38+May!F38+Jun!F38+Jul!F38+Ago!F38+Sep!F38+Oct!F38),IF(Config!$C$6=11,SUM(+Ene!F38+Feb!F38+Mar!F38+Abr!F38+May!F38+Jun!F38+Jul!F38+Ago!F38+Sep!F38+Oct!F38+Nov!F38),IF(Config!$C$6=12,SUM(+Ene!F38+Feb!F38+Mar!F38+Abr!F38+May!F38+Jun!F38+Jul!F38+Ago!F38+Sep!F38+Oct!F38+Nov!F38+Dic!F38)))))))))))))</f>
        <v>0</v>
      </c>
      <c r="G38" s="388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p!G38),IF(Config!$C$6=10,SUM(+Ene!G38+Feb!G38+Mar!G38+Abr!G38+May!G38+Jun!G38+Jul!G38+Ago!G38+Sep!G38+Oct!G38),IF(Config!$C$6=11,SUM(+Ene!G38+Feb!G38+Mar!G38+Abr!G38+May!G38+Jun!G38+Jul!G38+Ago!G38+Sep!G38+Oct!G38+Nov!G38),IF(Config!$C$6=12,SUM(+Ene!G38+Feb!G38+Mar!G38+Abr!G38+May!G38+Jun!G38+Jul!G38+Ago!G38+Sep!G38+Oct!G38+Nov!G38+Dic!G38)))))))))))))</f>
        <v>25</v>
      </c>
      <c r="H38" s="388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p!H38),IF(Config!$C$6=10,SUM(+Ene!H38+Feb!H38+Mar!H38+Abr!H38+May!H38+Jun!H38+Jul!H38+Ago!H38+Sep!H38+Oct!H38),IF(Config!$C$6=11,SUM(+Ene!H38+Feb!H38+Mar!H38+Abr!H38+May!H38+Jun!H38+Jul!H38+Ago!H38+Sep!H38+Oct!H38+Nov!H38),IF(Config!$C$6=12,SUM(+Ene!H38+Feb!H38+Mar!H38+Abr!H38+May!H38+Jun!H38+Jul!H38+Ago!H38+Sep!H38+Oct!H38+Nov!H38+Dic!H38)))))))))))))</f>
        <v>10</v>
      </c>
      <c r="I38" s="388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p!I38),IF(Config!$C$6=10,SUM(+Ene!I38+Feb!I38+Mar!I38+Abr!I38+May!I38+Jun!I38+Jul!I38+Ago!I38+Sep!I38+Oct!I38),IF(Config!$C$6=11,SUM(+Ene!I38+Feb!I38+Mar!I38+Abr!I38+May!I38+Jun!I38+Jul!I38+Ago!I38+Sep!I38+Oct!I38+Nov!I38),IF(Config!$C$6=12,SUM(+Ene!I38+Feb!I38+Mar!I38+Abr!I38+May!I38+Jun!I38+Jul!I38+Ago!I38+Sep!I38+Oct!I38+Nov!I38+Dic!I38)))))))))))))</f>
        <v>13</v>
      </c>
      <c r="J38" s="388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p!J38),IF(Config!$C$6=10,SUM(+Ene!J38+Feb!J38+Mar!J38+Abr!J38+May!J38+Jun!J38+Jul!J38+Ago!J38+Sep!J38+Oct!J38),IF(Config!$C$6=11,SUM(+Ene!J38+Feb!J38+Mar!J38+Abr!J38+May!J38+Jun!J38+Jul!J38+Ago!J38+Sep!J38+Oct!J38+Nov!J38),IF(Config!$C$6=12,SUM(+Ene!J38+Feb!J38+Mar!J38+Abr!J38+May!J38+Jun!J38+Jul!J38+Ago!J38+Sep!J38+Oct!J38+Nov!J38+Dic!J38)))))))))))))</f>
        <v>5</v>
      </c>
      <c r="K38" s="388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p!K38),IF(Config!$C$6=10,SUM(+Ene!K38+Feb!K38+Mar!K38+Abr!K38+May!K38+Jun!K38+Jul!K38+Ago!K38+Sep!K38+Oct!K38),IF(Config!$C$6=11,SUM(+Ene!K38+Feb!K38+Mar!K38+Abr!K38+May!K38+Jun!K38+Jul!K38+Ago!K38+Sep!K38+Oct!K38+Nov!K38),IF(Config!$C$6=12,SUM(+Ene!K38+Feb!K38+Mar!K38+Abr!K38+May!K38+Jun!K38+Jul!K38+Ago!K38+Sep!K38+Oct!K38+Nov!K38+Dic!K38)))))))))))))</f>
        <v>38</v>
      </c>
      <c r="L38" s="388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p!L38),IF(Config!$C$6=10,SUM(+Ene!L38+Feb!L38+Mar!L38+Abr!L38+May!L38+Jun!L38+Jul!L38+Ago!L38+Sep!L38+Oct!L38),IF(Config!$C$6=11,SUM(+Ene!L38+Feb!L38+Mar!L38+Abr!L38+May!L38+Jun!L38+Jul!L38+Ago!L38+Sep!L38+Oct!L38+Nov!L38),IF(Config!$C$6=12,SUM(+Ene!L38+Feb!L38+Mar!L38+Abr!L38+May!L38+Jun!L38+Jul!L38+Ago!L38+Sep!L38+Oct!L38+Nov!L38+Dic!L38)))))))))))))</f>
        <v>2</v>
      </c>
      <c r="M38" s="388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p!M38),IF(Config!$C$6=10,SUM(+Ene!M38+Feb!M38+Mar!M38+Abr!M38+May!M38+Jun!M38+Jul!M38+Ago!M38+Sep!M38+Oct!M38),IF(Config!$C$6=11,SUM(+Ene!M38+Feb!M38+Mar!M38+Abr!M38+May!M38+Jun!M38+Jul!M38+Ago!M38+Sep!M38+Oct!M38+Nov!M38),IF(Config!$C$6=12,SUM(+Ene!M38+Feb!M38+Mar!M38+Abr!M38+May!M38+Jun!M38+Jul!M38+Ago!M38+Sep!M38+Oct!M38+Nov!M38+Dic!M38)))))))))))))</f>
        <v>7</v>
      </c>
      <c r="N38" s="388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p!N38),IF(Config!$C$6=10,SUM(+Ene!N38+Feb!N38+Mar!N38+Abr!N38+May!N38+Jun!N38+Jul!N38+Ago!N38+Sep!N38+Oct!N38),IF(Config!$C$6=11,SUM(+Ene!N38+Feb!N38+Mar!N38+Abr!N38+May!N38+Jun!N38+Jul!N38+Ago!N38+Sep!N38+Oct!N38+Nov!N38),IF(Config!$C$6=12,SUM(+Ene!N38+Feb!N38+Mar!N38+Abr!N38+May!N38+Jun!N38+Jul!N38+Ago!N38+Sep!N38+Oct!N38+Nov!N38+Dic!N38)))))))))))))</f>
        <v>0</v>
      </c>
      <c r="O38" s="388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p!O38),IF(Config!$C$6=10,SUM(+Ene!O38+Feb!O38+Mar!O38+Abr!O38+May!O38+Jun!O38+Jul!O38+Ago!O38+Sep!O38+Oct!O38),IF(Config!$C$6=11,SUM(+Ene!O38+Feb!O38+Mar!O38+Abr!O38+May!O38+Jun!O38+Jul!O38+Ago!O38+Sep!O38+Oct!O38+Nov!O38),IF(Config!$C$6=12,SUM(+Ene!O38+Feb!O38+Mar!O38+Abr!O38+May!O38+Jun!O38+Jul!O38+Ago!O38+Sep!O38+Oct!O38+Nov!O38+Dic!O38)))))))))))))</f>
        <v>3</v>
      </c>
      <c r="P38" s="388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p!P38),IF(Config!$C$6=10,SUM(+Ene!P38+Feb!P38+Mar!P38+Abr!P38+May!P38+Jun!P38+Jul!P38+Ago!P38+Sep!P38+Oct!P38),IF(Config!$C$6=11,SUM(+Ene!P38+Feb!P38+Mar!P38+Abr!P38+May!P38+Jun!P38+Jul!P38+Ago!P38+Sep!P38+Oct!P38+Nov!P38),IF(Config!$C$6=12,SUM(+Ene!P38+Feb!P38+Mar!P38+Abr!P38+May!P38+Jun!P38+Jul!P38+Ago!P38+Sep!P38+Oct!P38+Nov!P38+Dic!P38)))))))))))))</f>
        <v>26</v>
      </c>
      <c r="Q38" s="388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p!Q38),IF(Config!$C$6=10,SUM(+Ene!Q38+Feb!Q38+Mar!Q38+Abr!Q38+May!Q38+Jun!Q38+Jul!Q38+Ago!Q38+Sep!Q38+Oct!Q38),IF(Config!$C$6=11,SUM(+Ene!Q38+Feb!Q38+Mar!Q38+Abr!Q38+May!Q38+Jun!Q38+Jul!Q38+Ago!Q38+Sep!Q38+Oct!Q38+Nov!Q38),IF(Config!$C$6=12,SUM(+Ene!Q38+Feb!Q38+Mar!Q38+Abr!Q38+May!Q38+Jun!Q38+Jul!Q38+Ago!Q38+Sep!Q38+Oct!Q38+Nov!Q38+Dic!Q38)))))))))))))</f>
        <v>19</v>
      </c>
      <c r="R38" s="388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p!R38),IF(Config!$C$6=10,SUM(+Ene!R38+Feb!R38+Mar!R38+Abr!R38+May!R38+Jun!R38+Jul!R38+Ago!R38+Sep!R38+Oct!R38),IF(Config!$C$6=11,SUM(+Ene!R38+Feb!R38+Mar!R38+Abr!R38+May!R38+Jun!R38+Jul!R38+Ago!R38+Sep!R38+Oct!R38+Nov!R38),IF(Config!$C$6=12,SUM(+Ene!R38+Feb!R38+Mar!R38+Abr!R38+May!R38+Jun!R38+Jul!R38+Ago!R38+Sep!R38+Oct!R38+Nov!R38+Dic!R38)))))))))))))</f>
        <v>7</v>
      </c>
      <c r="S38" s="388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p!S38),IF(Config!$C$6=10,SUM(+Ene!S38+Feb!S38+Mar!S38+Abr!S38+May!S38+Jun!S38+Jul!S38+Ago!S38+Sep!S38+Oct!S38),IF(Config!$C$6=11,SUM(+Ene!S38+Feb!S38+Mar!S38+Abr!S38+May!S38+Jun!S38+Jul!S38+Ago!S38+Sep!S38+Oct!S38+Nov!S38),IF(Config!$C$6=12,SUM(+Ene!S38+Feb!S38+Mar!S38+Abr!S38+May!S38+Jun!S38+Jul!S38+Ago!S38+Sep!S38+Oct!S38+Nov!S38+Dic!S38)))))))))))))</f>
        <v>23</v>
      </c>
      <c r="T38" s="388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p!T38),IF(Config!$C$6=10,SUM(+Ene!T38+Feb!T38+Mar!T38+Abr!T38+May!T38+Jun!T38+Jul!T38+Ago!T38+Sep!T38+Oct!T38),IF(Config!$C$6=11,SUM(+Ene!T38+Feb!T38+Mar!T38+Abr!T38+May!T38+Jun!T38+Jul!T38+Ago!T38+Sep!T38+Oct!T38+Nov!T38),IF(Config!$C$6=12,SUM(+Ene!T38+Feb!T38+Mar!T38+Abr!T38+May!T38+Jun!T38+Jul!T38+Ago!T38+Sep!T38+Oct!T38+Nov!T38+Dic!T38)))))))))))))</f>
        <v>13</v>
      </c>
      <c r="U38" s="388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p!U38),IF(Config!$C$6=10,SUM(+Ene!U38+Feb!U38+Mar!U38+Abr!U38+May!U38+Jun!U38+Jul!U38+Ago!U38+Sep!U38+Oct!U38),IF(Config!$C$6=11,SUM(+Ene!U38+Feb!U38+Mar!U38+Abr!U38+May!U38+Jun!U38+Jul!U38+Ago!U38+Sep!U38+Oct!U38+Nov!U38),IF(Config!$C$6=12,SUM(+Ene!U38+Feb!U38+Mar!U38+Abr!U38+May!U38+Jun!U38+Jul!U38+Ago!U38+Sep!U38+Oct!U38+Nov!U38+Dic!U38)))))))))))))</f>
        <v>1</v>
      </c>
      <c r="V38" s="388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p!V38),IF(Config!$C$6=10,SUM(+Ene!V38+Feb!V38+Mar!V38+Abr!V38+May!V38+Jun!V38+Jul!V38+Ago!V38+Sep!V38+Oct!V38),IF(Config!$C$6=11,SUM(+Ene!V38+Feb!V38+Mar!V38+Abr!V38+May!V38+Jun!V38+Jul!V38+Ago!V38+Sep!V38+Oct!V38+Nov!V38),IF(Config!$C$6=12,SUM(+Ene!V38+Feb!V38+Mar!V38+Abr!V38+May!V38+Jun!V38+Jul!V38+Ago!V38+Sep!V38+Oct!V38+Nov!V38+Dic!V38)))))))))))))</f>
        <v>2</v>
      </c>
      <c r="W38" s="388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p!W38),IF(Config!$C$6=10,SUM(+Ene!W38+Feb!W38+Mar!W38+Abr!W38+May!W38+Jun!W38+Jul!W38+Ago!W38+Sep!W38+Oct!W38),IF(Config!$C$6=11,SUM(+Ene!W38+Feb!W38+Mar!W38+Abr!W38+May!W38+Jun!W38+Jul!W38+Ago!W38+Sep!W38+Oct!W38+Nov!W38),IF(Config!$C$6=12,SUM(+Ene!W38+Feb!W38+Mar!W38+Abr!W38+May!W38+Jun!W38+Jul!W38+Ago!W38+Sep!W38+Oct!W38+Nov!W38+Dic!W38)))))))))))))</f>
        <v>3</v>
      </c>
      <c r="X38" s="388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p!X38),IF(Config!$C$6=10,SUM(+Ene!X38+Feb!X38+Mar!X38+Abr!X38+May!X38+Jun!X38+Jul!X38+Ago!X38+Sep!X38+Oct!X38),IF(Config!$C$6=11,SUM(+Ene!X38+Feb!X38+Mar!X38+Abr!X38+May!X38+Jun!X38+Jul!X38+Ago!X38+Sep!X38+Oct!X38+Nov!X38),IF(Config!$C$6=12,SUM(+Ene!X38+Feb!X38+Mar!X38+Abr!X38+May!X38+Jun!X38+Jul!X38+Ago!X38+Sep!X38+Oct!X38+Nov!X38+Dic!X38)))))))))))))</f>
        <v>7</v>
      </c>
      <c r="Y38" s="388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p!Y38),IF(Config!$C$6=10,SUM(+Ene!Y38+Feb!Y38+Mar!Y38+Abr!Y38+May!Y38+Jun!Y38+Jul!Y38+Ago!Y38+Sep!Y38+Oct!Y38),IF(Config!$C$6=11,SUM(+Ene!Y38+Feb!Y38+Mar!Y38+Abr!Y38+May!Y38+Jun!Y38+Jul!Y38+Ago!Y38+Sep!Y38+Oct!Y38+Nov!Y38),IF(Config!$C$6=12,SUM(+Ene!Y38+Feb!Y38+Mar!Y38+Abr!Y38+May!Y38+Jun!Y38+Jul!Y38+Ago!Y38+Sep!Y38+Oct!Y38+Nov!Y38+Dic!Y38)))))))))))))</f>
        <v>29</v>
      </c>
      <c r="Z38" s="388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p!Z38),IF(Config!$C$6=10,SUM(+Ene!Z38+Feb!Z38+Mar!Z38+Abr!Z38+May!Z38+Jun!Z38+Jul!Z38+Ago!Z38+Sep!Z38+Oct!Z38),IF(Config!$C$6=11,SUM(+Ene!Z38+Feb!Z38+Mar!Z38+Abr!Z38+May!Z38+Jun!Z38+Jul!Z38+Ago!Z38+Sep!Z38+Oct!Z38+Nov!Z38),IF(Config!$C$6=12,SUM(+Ene!Z38+Feb!Z38+Mar!Z38+Abr!Z38+May!Z38+Jun!Z38+Jul!Z38+Ago!Z38+Sep!Z38+Oct!Z38+Nov!Z38+Dic!Z38)))))))))))))</f>
        <v>18</v>
      </c>
      <c r="AA38" s="388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p!AA38),IF(Config!$C$6=10,SUM(+Ene!AA38+Feb!AA38+Mar!AA38+Abr!AA38+May!AA38+Jun!AA38+Jul!AA38+Ago!AA38+Sep!AA38+Oct!AA38),IF(Config!$C$6=11,SUM(+Ene!AA38+Feb!AA38+Mar!AA38+Abr!AA38+May!AA38+Jun!AA38+Jul!AA38+Ago!AA38+Sep!AA38+Oct!AA38+Nov!AA38),IF(Config!$C$6=12,SUM(+Ene!AA38+Feb!AA38+Mar!AA38+Abr!AA38+May!AA38+Jun!AA38+Jul!AA38+Ago!AA38+Sep!AA38+Oct!AA38+Nov!AA38+Dic!AA38)))))))))))))</f>
        <v>16</v>
      </c>
      <c r="AB38" s="388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p!AB38),IF(Config!$C$6=10,SUM(+Ene!AB38+Feb!AB38+Mar!AB38+Abr!AB38+May!AB38+Jun!AB38+Jul!AB38+Ago!AB38+Sep!AB38+Oct!AB38),IF(Config!$C$6=11,SUM(+Ene!AB38+Feb!AB38+Mar!AB38+Abr!AB38+May!AB38+Jun!AB38+Jul!AB38+Ago!AB38+Sep!AB38+Oct!AB38+Nov!AB38),IF(Config!$C$6=12,SUM(+Ene!AB38+Feb!AB38+Mar!AB38+Abr!AB38+May!AB38+Jun!AB38+Jul!AB38+Ago!AB38+Sep!AB38+Oct!AB38+Nov!AB38+Dic!AB38)))))))))))))</f>
        <v>1</v>
      </c>
      <c r="AC38" s="388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p!AC38),IF(Config!$C$6=10,SUM(+Ene!AC38+Feb!AC38+Mar!AC38+Abr!AC38+May!AC38+Jun!AC38+Jul!AC38+Ago!AC38+Sep!AC38+Oct!AC38),IF(Config!$C$6=11,SUM(+Ene!AC38+Feb!AC38+Mar!AC38+Abr!AC38+May!AC38+Jun!AC38+Jul!AC38+Ago!AC38+Sep!AC38+Oct!AC38+Nov!AC38),IF(Config!$C$6=12,SUM(+Ene!AC38+Feb!AC38+Mar!AC38+Abr!AC38+May!AC38+Jun!AC38+Jul!AC38+Ago!AC38+Sep!AC38+Oct!AC38+Nov!AC38+Dic!AC38)))))))))))))</f>
        <v>4</v>
      </c>
      <c r="AD38" s="388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p!AD38),IF(Config!$C$6=10,SUM(+Ene!AD38+Feb!AD38+Mar!AD38+Abr!AD38+May!AD38+Jun!AD38+Jul!AD38+Ago!AD38+Sep!AD38+Oct!AD38),IF(Config!$C$6=11,SUM(+Ene!AD38+Feb!AD38+Mar!AD38+Abr!AD38+May!AD38+Jun!AD38+Jul!AD38+Ago!AD38+Sep!AD38+Oct!AD38+Nov!AD38),IF(Config!$C$6=12,SUM(+Ene!AD38+Feb!AD38+Mar!AD38+Abr!AD38+May!AD38+Jun!AD38+Jul!AD38+Ago!AD38+Sep!AD38+Oct!AD38+Nov!AD38+Dic!AD38)))))))))))))</f>
        <v>6</v>
      </c>
      <c r="AE38" s="388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p!AE38),IF(Config!$C$6=10,SUM(+Ene!AE38+Feb!AE38+Mar!AE38+Abr!AE38+May!AE38+Jun!AE38+Jul!AE38+Ago!AE38+Sep!AE38+Oct!AE38),IF(Config!$C$6=11,SUM(+Ene!AE38+Feb!AE38+Mar!AE38+Abr!AE38+May!AE38+Jun!AE38+Jul!AE38+Ago!AE38+Sep!AE38+Oct!AE38+Nov!AE38),IF(Config!$C$6=12,SUM(+Ene!AE38+Feb!AE38+Mar!AE38+Abr!AE38+May!AE38+Jun!AE38+Jul!AE38+Ago!AE38+Sep!AE38+Oct!AE38+Nov!AE38+Dic!AE38)))))))))))))</f>
        <v>2</v>
      </c>
      <c r="AF38" s="388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p!AF38),IF(Config!$C$6=10,SUM(+Ene!AF38+Feb!AF38+Mar!AF38+Abr!AF38+May!AF38+Jun!AF38+Jul!AF38+Ago!AF38+Sep!AF38+Oct!AF38),IF(Config!$C$6=11,SUM(+Ene!AF38+Feb!AF38+Mar!AF38+Abr!AF38+May!AF38+Jun!AF38+Jul!AF38+Ago!AF38+Sep!AF38+Oct!AF38+Nov!AF38),IF(Config!$C$6=12,SUM(+Ene!AF38+Feb!AF38+Mar!AF38+Abr!AF38+May!AF38+Jun!AF38+Jul!AF38+Ago!AF38+Sep!AF38+Oct!AF38+Nov!AF38+Dic!AF38)))))))))))))</f>
        <v>0</v>
      </c>
      <c r="AG38" s="388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p!AG38),IF(Config!$C$6=10,SUM(+Ene!AG38+Feb!AG38+Mar!AG38+Abr!AG38+May!AG38+Jun!AG38+Jul!AG38+Ago!AG38+Sep!AG38+Oct!AG38),IF(Config!$C$6=11,SUM(+Ene!AG38+Feb!AG38+Mar!AG38+Abr!AG38+May!AG38+Jun!AG38+Jul!AG38+Ago!AG38+Sep!AG38+Oct!AG38+Nov!AG38),IF(Config!$C$6=12,SUM(+Ene!AG38+Feb!AG38+Mar!AG38+Abr!AG38+May!AG38+Jun!AG38+Jul!AG38+Ago!AG38+Sep!AG38+Oct!AG38+Nov!AG38+Dic!AG38)))))))))))))</f>
        <v>7</v>
      </c>
      <c r="AH38" s="388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p!AH38),IF(Config!$C$6=10,SUM(+Ene!AH38+Feb!AH38+Mar!AH38+Abr!AH38+May!AH38+Jun!AH38+Jul!AH38+Ago!AH38+Sep!AH38+Oct!AH38),IF(Config!$C$6=11,SUM(+Ene!AH38+Feb!AH38+Mar!AH38+Abr!AH38+May!AH38+Jun!AH38+Jul!AH38+Ago!AH38+Sep!AH38+Oct!AH38+Nov!AH38),IF(Config!$C$6=12,SUM(+Ene!AH38+Feb!AH38+Mar!AH38+Abr!AH38+May!AH38+Jun!AH38+Jul!AH38+Ago!AH38+Sep!AH38+Oct!AH38+Nov!AH38+Dic!AH38)))))))))))))</f>
        <v>22</v>
      </c>
      <c r="AI38" s="388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p!AI38),IF(Config!$C$6=10,SUM(+Ene!AI38+Feb!AI38+Mar!AI38+Abr!AI38+May!AI38+Jun!AI38+Jul!AI38+Ago!AI38+Sep!AI38+Oct!AI38),IF(Config!$C$6=11,SUM(+Ene!AI38+Feb!AI38+Mar!AI38+Abr!AI38+May!AI38+Jun!AI38+Jul!AI38+Ago!AI38+Sep!AI38+Oct!AI38+Nov!AI38),IF(Config!$C$6=12,SUM(+Ene!AI38+Feb!AI38+Mar!AI38+Abr!AI38+May!AI38+Jun!AI38+Jul!AI38+Ago!AI38+Sep!AI38+Oct!AI38+Nov!AI38+Dic!AI38)))))))))))))</f>
        <v>0</v>
      </c>
      <c r="AJ38" s="388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p!AJ38),IF(Config!$C$6=10,SUM(+Ene!AJ38+Feb!AJ38+Mar!AJ38+Abr!AJ38+May!AJ38+Jun!AJ38+Jul!AJ38+Ago!AJ38+Sep!AJ38+Oct!AJ38),IF(Config!$C$6=11,SUM(+Ene!AJ38+Feb!AJ38+Mar!AJ38+Abr!AJ38+May!AJ38+Jun!AJ38+Jul!AJ38+Ago!AJ38+Sep!AJ38+Oct!AJ38+Nov!AJ38),IF(Config!$C$6=12,SUM(+Ene!AJ38+Feb!AJ38+Mar!AJ38+Abr!AJ38+May!AJ38+Jun!AJ38+Jul!AJ38+Ago!AJ38+Sep!AJ38+Oct!AJ38+Nov!AJ38+Dic!AJ38)))))))))))))</f>
        <v>9</v>
      </c>
      <c r="AK38" s="388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p!AK38),IF(Config!$C$6=10,SUM(+Ene!AK38+Feb!AK38+Mar!AK38+Abr!AK38+May!AK38+Jun!AK38+Jul!AK38+Ago!AK38+Sep!AK38+Oct!AK38),IF(Config!$C$6=11,SUM(+Ene!AK38+Feb!AK38+Mar!AK38+Abr!AK38+May!AK38+Jun!AK38+Jul!AK38+Ago!AK38+Sep!AK38+Oct!AK38+Nov!AK38),IF(Config!$C$6=12,SUM(+Ene!AK38+Feb!AK38+Mar!AK38+Abr!AK38+May!AK38+Jun!AK38+Jul!AK38+Ago!AK38+Sep!AK38+Oct!AK38+Nov!AK38+Dic!AK38)))))))))))))</f>
        <v>0</v>
      </c>
      <c r="AL38" s="388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p!AL38),IF(Config!$C$6=10,SUM(+Ene!AL38+Feb!AL38+Mar!AL38+Abr!AL38+May!AL38+Jun!AL38+Jul!AL38+Ago!AL38+Sep!AL38+Oct!AL38),IF(Config!$C$6=11,SUM(+Ene!AL38+Feb!AL38+Mar!AL38+Abr!AL38+May!AL38+Jun!AL38+Jul!AL38+Ago!AL38+Sep!AL38+Oct!AL38+Nov!AL38),IF(Config!$C$6=12,SUM(+Ene!AL38+Feb!AL38+Mar!AL38+Abr!AL38+May!AL38+Jun!AL38+Jul!AL38+Ago!AL38+Sep!AL38+Oct!AL38+Nov!AL38+Dic!AL38)))))))))))))</f>
        <v>9</v>
      </c>
      <c r="AM38" s="388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p!AM38),IF(Config!$C$6=10,SUM(+Ene!AM38+Feb!AM38+Mar!AM38+Abr!AM38+May!AM38+Jun!AM38+Jul!AM38+Ago!AM38+Sep!AM38+Oct!AM38),IF(Config!$C$6=11,SUM(+Ene!AM38+Feb!AM38+Mar!AM38+Abr!AM38+May!AM38+Jun!AM38+Jul!AM38+Ago!AM38+Sep!AM38+Oct!AM38+Nov!AM38),IF(Config!$C$6=12,SUM(+Ene!AM38+Feb!AM38+Mar!AM38+Abr!AM38+May!AM38+Jun!AM38+Jul!AM38+Ago!AM38+Sep!AM38+Oct!AM38+Nov!AM38+Dic!AM38)))))))))))))</f>
        <v>18</v>
      </c>
      <c r="AN38" s="388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p!AN38),IF(Config!$C$6=10,SUM(+Ene!AN38+Feb!AN38+Mar!AN38+Abr!AN38+May!AN38+Jun!AN38+Jul!AN38+Ago!AN38+Sep!AN38+Oct!AN38),IF(Config!$C$6=11,SUM(+Ene!AN38+Feb!AN38+Mar!AN38+Abr!AN38+May!AN38+Jun!AN38+Jul!AN38+Ago!AN38+Sep!AN38+Oct!AN38+Nov!AN38),IF(Config!$C$6=12,SUM(+Ene!AN38+Feb!AN38+Mar!AN38+Abr!AN38+May!AN38+Jun!AN38+Jul!AN38+Ago!AN38+Sep!AN38+Oct!AN38+Nov!AN38+Dic!AN38)))))))))))))</f>
        <v>5</v>
      </c>
      <c r="AO38" s="388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p!AO38),IF(Config!$C$6=10,SUM(+Ene!AO38+Feb!AO38+Mar!AO38+Abr!AO38+May!AO38+Jun!AO38+Jul!AO38+Ago!AO38+Sep!AO38+Oct!AO38),IF(Config!$C$6=11,SUM(+Ene!AO38+Feb!AO38+Mar!AO38+Abr!AO38+May!AO38+Jun!AO38+Jul!AO38+Ago!AO38+Sep!AO38+Oct!AO38+Nov!AO38),IF(Config!$C$6=12,SUM(+Ene!AO38+Feb!AO38+Mar!AO38+Abr!AO38+May!AO38+Jun!AO38+Jul!AO38+Ago!AO38+Sep!AO38+Oct!AO38+Nov!AO38+Dic!AO38)))))))))))))</f>
        <v>9</v>
      </c>
      <c r="AP38" s="388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p!AP38),IF(Config!$C$6=10,SUM(+Ene!AP38+Feb!AP38+Mar!AP38+Abr!AP38+May!AP38+Jun!AP38+Jul!AP38+Ago!AP38+Sep!AP38+Oct!AP38),IF(Config!$C$6=11,SUM(+Ene!AP38+Feb!AP38+Mar!AP38+Abr!AP38+May!AP38+Jun!AP38+Jul!AP38+Ago!AP38+Sep!AP38+Oct!AP38+Nov!AP38),IF(Config!$C$6=12,SUM(+Ene!AP38+Feb!AP38+Mar!AP38+Abr!AP38+May!AP38+Jun!AP38+Jul!AP38+Ago!AP38+Sep!AP38+Oct!AP38+Nov!AP38+Dic!AP38)))))))))))))</f>
        <v>3</v>
      </c>
      <c r="AQ38" s="388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p!AQ38),IF(Config!$C$6=10,SUM(+Ene!AQ38+Feb!AQ38+Mar!AQ38+Abr!AQ38+May!AQ38+Jun!AQ38+Jul!AQ38+Ago!AQ38+Sep!AQ38+Oct!AQ38),IF(Config!$C$6=11,SUM(+Ene!AQ38+Feb!AQ38+Mar!AQ38+Abr!AQ38+May!AQ38+Jun!AQ38+Jul!AQ38+Ago!AQ38+Sep!AQ38+Oct!AQ38+Nov!AQ38),IF(Config!$C$6=12,SUM(+Ene!AQ38+Feb!AQ38+Mar!AQ38+Abr!AQ38+May!AQ38+Jun!AQ38+Jul!AQ38+Ago!AQ38+Sep!AQ38+Oct!AQ38+Nov!AQ38+Dic!AQ38)))))))))))))</f>
        <v>0</v>
      </c>
      <c r="AR38" s="388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p!AR38),IF(Config!$C$6=10,SUM(+Ene!AR38+Feb!AR38+Mar!AR38+Abr!AR38+May!AR38+Jun!AR38+Jul!AR38+Ago!AR38+Sep!AR38+Oct!AR38),IF(Config!$C$6=11,SUM(+Ene!AR38+Feb!AR38+Mar!AR38+Abr!AR38+May!AR38+Jun!AR38+Jul!AR38+Ago!AR38+Sep!AR38+Oct!AR38+Nov!AR38),IF(Config!$C$6=12,SUM(+Ene!AR38+Feb!AR38+Mar!AR38+Abr!AR38+May!AR38+Jun!AR38+Jul!AR38+Ago!AR38+Sep!AR38+Oct!AR38+Nov!AR38+Dic!AR38)))))))))))))</f>
        <v>0</v>
      </c>
      <c r="AS38" s="388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p!AS38),IF(Config!$C$6=10,SUM(+Ene!AS38+Feb!AS38+Mar!AS38+Abr!AS38+May!AS38+Jun!AS38+Jul!AS38+Ago!AS38+Sep!AS38+Oct!AS38),IF(Config!$C$6=11,SUM(+Ene!AS38+Feb!AS38+Mar!AS38+Abr!AS38+May!AS38+Jun!AS38+Jul!AS38+Ago!AS38+Sep!AS38+Oct!AS38+Nov!AS38),IF(Config!$C$6=12,SUM(+Ene!AS38+Feb!AS38+Mar!AS38+Abr!AS38+May!AS38+Jun!AS38+Jul!AS38+Ago!AS38+Sep!AS38+Oct!AS38+Nov!AS38+Dic!AS38)))))))))))))</f>
        <v>0</v>
      </c>
      <c r="AT38" s="388">
        <f>IF(Config!$C$6=1,SUM(+Ene!AT38),IF(Config!$C$6=2,SUM(+Ene!AT38+Feb!AT38),IF(Config!$C$6=3,SUM(+Ene!AT38+Feb!AT38+Mar!AT38),IF(Config!$C$6=4,SUM(+Ene!AT38+Feb!AT38+Mar!AT38+Abr!AT38),IF(Config!$C$6=5,SUM(Ene!AT38+Feb!AT38+Mar!AT38+Abr!AT38+May!AT38),IF(Config!$C$6=6,SUM(+Ene!AT38+Feb!AT38+Mar!AT38+Abr!AT38+May!AT38+Jun!AT38),IF(Config!$C$6=7,SUM(Ene!AT38+Feb!AT38+Mar!AT38+Abr!AT38+May!AT38+Jun!AT38+Jul!AT38),IF(Config!$C$6=8,SUM(+Ene!AT38+Feb!AT38+Mar!AT38+Abr!AT38+May!AT38+Jun!AT38+Jul!AT38+Ago!AT38),IF(Config!$C$6=9,SUM(+Ene!AT38+Feb!AT38+Mar!AT38+Abr!AT38+May!AT38+Jun!AT38+Jul!AT38+Ago!AT38+Sep!AT38),IF(Config!$C$6=10,SUM(+Ene!AT38+Feb!AT38+Mar!AT38+Abr!AT38+May!AT38+Jun!AT38+Jul!AT38+Ago!AT38+Sep!AT38+Oct!AT38),IF(Config!$C$6=11,SUM(+Ene!AT38+Feb!AT38+Mar!AT38+Abr!AT38+May!AT38+Jun!AT38+Jul!AT38+Ago!AT38+Sep!AT38+Oct!AT38+Nov!AT38),IF(Config!$C$6=12,SUM(+Ene!AT38+Feb!AT38+Mar!AT38+Abr!AT38+May!AT38+Jun!AT38+Jul!AT38+Ago!AT38+Sep!AT38+Oct!AT38+Nov!AT38+Dic!AT38)))))))))))))</f>
        <v>0</v>
      </c>
      <c r="AV38" s="369">
        <f t="shared" si="35"/>
        <v>0</v>
      </c>
      <c r="AW38" s="369">
        <f t="shared" si="36"/>
        <v>129</v>
      </c>
      <c r="AX38" s="369">
        <f t="shared" si="37"/>
        <v>49</v>
      </c>
      <c r="AY38" s="369">
        <f t="shared" si="38"/>
        <v>19</v>
      </c>
      <c r="AZ38" s="369">
        <f t="shared" si="39"/>
        <v>75</v>
      </c>
      <c r="BA38" s="369">
        <f t="shared" si="12"/>
        <v>37</v>
      </c>
      <c r="BB38" s="369">
        <f t="shared" si="40"/>
        <v>18</v>
      </c>
      <c r="BC38" s="370">
        <f t="shared" si="41"/>
        <v>35</v>
      </c>
      <c r="BD38" s="369">
        <f t="shared" si="42"/>
        <v>0</v>
      </c>
      <c r="BE38" s="45">
        <f t="shared" si="16"/>
        <v>362</v>
      </c>
    </row>
    <row r="39" spans="1:57" x14ac:dyDescent="0.25">
      <c r="A39" s="339">
        <f>METAS!A39</f>
        <v>36</v>
      </c>
      <c r="B39" s="368" t="str">
        <f>METAS!B37</f>
        <v>PORCENTAJE DE NIÑOS/NIÑAS MENORES DE 36 MESES CON SUPLEMENTACION PREVENTIVA (TA)</v>
      </c>
      <c r="C39" s="384" t="str">
        <f>METAS!D37</f>
        <v>NUTRICIÓN</v>
      </c>
      <c r="D39" s="388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p!D39),IF(Config!$C$6=10,SUM(+Ene!D39+Feb!D39+Mar!D39+Abr!D39+May!D39+Jun!D39+Jul!D39+Ago!D39+Sep!D39+Oct!D39),IF(Config!$C$6=11,SUM(+Ene!D39+Feb!D39+Mar!D39+Abr!D39+May!D39+Jun!D39+Jul!D39+Ago!D39+Sep!D39+Oct!D39+Nov!D39),IF(Config!$C$6=12,SUM(+Ene!D39+Feb!D39+Mar!D39+Abr!D39+May!D39+Jun!D39+Jul!D39+Ago!D39+Sep!D39+Oct!D39+Nov!D39+Dic!D39)))))))))))))</f>
        <v>0</v>
      </c>
      <c r="E39" s="388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p!E39),IF(Config!$C$6=10,SUM(+Ene!E39+Feb!E39+Mar!E39+Abr!E39+May!E39+Jun!E39+Jul!E39+Ago!E39+Sep!E39+Oct!E39),IF(Config!$C$6=11,SUM(+Ene!E39+Feb!E39+Mar!E39+Abr!E39+May!E39+Jun!E39+Jul!E39+Ago!E39+Sep!E39+Oct!E39+Nov!E39),IF(Config!$C$6=12,SUM(+Ene!E39+Feb!E39+Mar!E39+Abr!E39+May!E39+Jun!E39+Jul!E39+Ago!E39+Sep!E39+Oct!E39+Nov!E39+Dic!E39)))))))))))))</f>
        <v>0</v>
      </c>
      <c r="F39" s="388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p!F39),IF(Config!$C$6=10,SUM(+Ene!F39+Feb!F39+Mar!F39+Abr!F39+May!F39+Jun!F39+Jul!F39+Ago!F39+Sep!F39+Oct!F39),IF(Config!$C$6=11,SUM(+Ene!F39+Feb!F39+Mar!F39+Abr!F39+May!F39+Jun!F39+Jul!F39+Ago!F39+Sep!F39+Oct!F39+Nov!F39),IF(Config!$C$6=12,SUM(+Ene!F39+Feb!F39+Mar!F39+Abr!F39+May!F39+Jun!F39+Jul!F39+Ago!F39+Sep!F39+Oct!F39+Nov!F39+Dic!F39)))))))))))))</f>
        <v>0</v>
      </c>
      <c r="G39" s="388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p!G39),IF(Config!$C$6=10,SUM(+Ene!G39+Feb!G39+Mar!G39+Abr!G39+May!G39+Jun!G39+Jul!G39+Ago!G39+Sep!G39+Oct!G39),IF(Config!$C$6=11,SUM(+Ene!G39+Feb!G39+Mar!G39+Abr!G39+May!G39+Jun!G39+Jul!G39+Ago!G39+Sep!G39+Oct!G39+Nov!G39),IF(Config!$C$6=12,SUM(+Ene!G39+Feb!G39+Mar!G39+Abr!G39+May!G39+Jun!G39+Jul!G39+Ago!G39+Sep!G39+Oct!G39+Nov!G39+Dic!G39)))))))))))))</f>
        <v>159</v>
      </c>
      <c r="H39" s="388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p!H39),IF(Config!$C$6=10,SUM(+Ene!H39+Feb!H39+Mar!H39+Abr!H39+May!H39+Jun!H39+Jul!H39+Ago!H39+Sep!H39+Oct!H39),IF(Config!$C$6=11,SUM(+Ene!H39+Feb!H39+Mar!H39+Abr!H39+May!H39+Jun!H39+Jul!H39+Ago!H39+Sep!H39+Oct!H39+Nov!H39),IF(Config!$C$6=12,SUM(+Ene!H39+Feb!H39+Mar!H39+Abr!H39+May!H39+Jun!H39+Jul!H39+Ago!H39+Sep!H39+Oct!H39+Nov!H39+Dic!H39)))))))))))))</f>
        <v>25</v>
      </c>
      <c r="I39" s="388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p!I39),IF(Config!$C$6=10,SUM(+Ene!I39+Feb!I39+Mar!I39+Abr!I39+May!I39+Jun!I39+Jul!I39+Ago!I39+Sep!I39+Oct!I39),IF(Config!$C$6=11,SUM(+Ene!I39+Feb!I39+Mar!I39+Abr!I39+May!I39+Jun!I39+Jul!I39+Ago!I39+Sep!I39+Oct!I39+Nov!I39),IF(Config!$C$6=12,SUM(+Ene!I39+Feb!I39+Mar!I39+Abr!I39+May!I39+Jun!I39+Jul!I39+Ago!I39+Sep!I39+Oct!I39+Nov!I39+Dic!I39)))))))))))))</f>
        <v>25</v>
      </c>
      <c r="J39" s="388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p!J39),IF(Config!$C$6=10,SUM(+Ene!J39+Feb!J39+Mar!J39+Abr!J39+May!J39+Jun!J39+Jul!J39+Ago!J39+Sep!J39+Oct!J39),IF(Config!$C$6=11,SUM(+Ene!J39+Feb!J39+Mar!J39+Abr!J39+May!J39+Jun!J39+Jul!J39+Ago!J39+Sep!J39+Oct!J39+Nov!J39),IF(Config!$C$6=12,SUM(+Ene!J39+Feb!J39+Mar!J39+Abr!J39+May!J39+Jun!J39+Jul!J39+Ago!J39+Sep!J39+Oct!J39+Nov!J39+Dic!J39)))))))))))))</f>
        <v>19</v>
      </c>
      <c r="K39" s="388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p!K39),IF(Config!$C$6=10,SUM(+Ene!K39+Feb!K39+Mar!K39+Abr!K39+May!K39+Jun!K39+Jul!K39+Ago!K39+Sep!K39+Oct!K39),IF(Config!$C$6=11,SUM(+Ene!K39+Feb!K39+Mar!K39+Abr!K39+May!K39+Jun!K39+Jul!K39+Ago!K39+Sep!K39+Oct!K39+Nov!K39),IF(Config!$C$6=12,SUM(+Ene!K39+Feb!K39+Mar!K39+Abr!K39+May!K39+Jun!K39+Jul!K39+Ago!K39+Sep!K39+Oct!K39+Nov!K39+Dic!K39)))))))))))))</f>
        <v>69</v>
      </c>
      <c r="L39" s="388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p!L39),IF(Config!$C$6=10,SUM(+Ene!L39+Feb!L39+Mar!L39+Abr!L39+May!L39+Jun!L39+Jul!L39+Ago!L39+Sep!L39+Oct!L39),IF(Config!$C$6=11,SUM(+Ene!L39+Feb!L39+Mar!L39+Abr!L39+May!L39+Jun!L39+Jul!L39+Ago!L39+Sep!L39+Oct!L39+Nov!L39),IF(Config!$C$6=12,SUM(+Ene!L39+Feb!L39+Mar!L39+Abr!L39+May!L39+Jun!L39+Jul!L39+Ago!L39+Sep!L39+Oct!L39+Nov!L39+Dic!L39)))))))))))))</f>
        <v>4</v>
      </c>
      <c r="M39" s="388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p!M39),IF(Config!$C$6=10,SUM(+Ene!M39+Feb!M39+Mar!M39+Abr!M39+May!M39+Jun!M39+Jul!M39+Ago!M39+Sep!M39+Oct!M39),IF(Config!$C$6=11,SUM(+Ene!M39+Feb!M39+Mar!M39+Abr!M39+May!M39+Jun!M39+Jul!M39+Ago!M39+Sep!M39+Oct!M39+Nov!M39),IF(Config!$C$6=12,SUM(+Ene!M39+Feb!M39+Mar!M39+Abr!M39+May!M39+Jun!M39+Jul!M39+Ago!M39+Sep!M39+Oct!M39+Nov!M39+Dic!M39)))))))))))))</f>
        <v>29</v>
      </c>
      <c r="N39" s="388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p!N39),IF(Config!$C$6=10,SUM(+Ene!N39+Feb!N39+Mar!N39+Abr!N39+May!N39+Jun!N39+Jul!N39+Ago!N39+Sep!N39+Oct!N39),IF(Config!$C$6=11,SUM(+Ene!N39+Feb!N39+Mar!N39+Abr!N39+May!N39+Jun!N39+Jul!N39+Ago!N39+Sep!N39+Oct!N39+Nov!N39),IF(Config!$C$6=12,SUM(+Ene!N39+Feb!N39+Mar!N39+Abr!N39+May!N39+Jun!N39+Jul!N39+Ago!N39+Sep!N39+Oct!N39+Nov!N39+Dic!N39)))))))))))))</f>
        <v>5</v>
      </c>
      <c r="O39" s="388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p!O39),IF(Config!$C$6=10,SUM(+Ene!O39+Feb!O39+Mar!O39+Abr!O39+May!O39+Jun!O39+Jul!O39+Ago!O39+Sep!O39+Oct!O39),IF(Config!$C$6=11,SUM(+Ene!O39+Feb!O39+Mar!O39+Abr!O39+May!O39+Jun!O39+Jul!O39+Ago!O39+Sep!O39+Oct!O39+Nov!O39),IF(Config!$C$6=12,SUM(+Ene!O39+Feb!O39+Mar!O39+Abr!O39+May!O39+Jun!O39+Jul!O39+Ago!O39+Sep!O39+Oct!O39+Nov!O39+Dic!O39)))))))))))))</f>
        <v>20</v>
      </c>
      <c r="P39" s="388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p!P39),IF(Config!$C$6=10,SUM(+Ene!P39+Feb!P39+Mar!P39+Abr!P39+May!P39+Jun!P39+Jul!P39+Ago!P39+Sep!P39+Oct!P39),IF(Config!$C$6=11,SUM(+Ene!P39+Feb!P39+Mar!P39+Abr!P39+May!P39+Jun!P39+Jul!P39+Ago!P39+Sep!P39+Oct!P39+Nov!P39),IF(Config!$C$6=12,SUM(+Ene!P39+Feb!P39+Mar!P39+Abr!P39+May!P39+Jun!P39+Jul!P39+Ago!P39+Sep!P39+Oct!P39+Nov!P39+Dic!P39)))))))))))))</f>
        <v>99</v>
      </c>
      <c r="Q39" s="388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p!Q39),IF(Config!$C$6=10,SUM(+Ene!Q39+Feb!Q39+Mar!Q39+Abr!Q39+May!Q39+Jun!Q39+Jul!Q39+Ago!Q39+Sep!Q39+Oct!Q39),IF(Config!$C$6=11,SUM(+Ene!Q39+Feb!Q39+Mar!Q39+Abr!Q39+May!Q39+Jun!Q39+Jul!Q39+Ago!Q39+Sep!Q39+Oct!Q39+Nov!Q39),IF(Config!$C$6=12,SUM(+Ene!Q39+Feb!Q39+Mar!Q39+Abr!Q39+May!Q39+Jun!Q39+Jul!Q39+Ago!Q39+Sep!Q39+Oct!Q39+Nov!Q39+Dic!Q39)))))))))))))</f>
        <v>41</v>
      </c>
      <c r="R39" s="388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p!R39),IF(Config!$C$6=10,SUM(+Ene!R39+Feb!R39+Mar!R39+Abr!R39+May!R39+Jun!R39+Jul!R39+Ago!R39+Sep!R39+Oct!R39),IF(Config!$C$6=11,SUM(+Ene!R39+Feb!R39+Mar!R39+Abr!R39+May!R39+Jun!R39+Jul!R39+Ago!R39+Sep!R39+Oct!R39+Nov!R39),IF(Config!$C$6=12,SUM(+Ene!R39+Feb!R39+Mar!R39+Abr!R39+May!R39+Jun!R39+Jul!R39+Ago!R39+Sep!R39+Oct!R39+Nov!R39+Dic!R39)))))))))))))</f>
        <v>19</v>
      </c>
      <c r="S39" s="388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p!S39),IF(Config!$C$6=10,SUM(+Ene!S39+Feb!S39+Mar!S39+Abr!S39+May!S39+Jun!S39+Jul!S39+Ago!S39+Sep!S39+Oct!S39),IF(Config!$C$6=11,SUM(+Ene!S39+Feb!S39+Mar!S39+Abr!S39+May!S39+Jun!S39+Jul!S39+Ago!S39+Sep!S39+Oct!S39+Nov!S39),IF(Config!$C$6=12,SUM(+Ene!S39+Feb!S39+Mar!S39+Abr!S39+May!S39+Jun!S39+Jul!S39+Ago!S39+Sep!S39+Oct!S39+Nov!S39+Dic!S39)))))))))))))</f>
        <v>36</v>
      </c>
      <c r="T39" s="388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p!T39),IF(Config!$C$6=10,SUM(+Ene!T39+Feb!T39+Mar!T39+Abr!T39+May!T39+Jun!T39+Jul!T39+Ago!T39+Sep!T39+Oct!T39),IF(Config!$C$6=11,SUM(+Ene!T39+Feb!T39+Mar!T39+Abr!T39+May!T39+Jun!T39+Jul!T39+Ago!T39+Sep!T39+Oct!T39+Nov!T39),IF(Config!$C$6=12,SUM(+Ene!T39+Feb!T39+Mar!T39+Abr!T39+May!T39+Jun!T39+Jul!T39+Ago!T39+Sep!T39+Oct!T39+Nov!T39+Dic!T39)))))))))))))</f>
        <v>39</v>
      </c>
      <c r="U39" s="388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p!U39),IF(Config!$C$6=10,SUM(+Ene!U39+Feb!U39+Mar!U39+Abr!U39+May!U39+Jun!U39+Jul!U39+Ago!U39+Sep!U39+Oct!U39),IF(Config!$C$6=11,SUM(+Ene!U39+Feb!U39+Mar!U39+Abr!U39+May!U39+Jun!U39+Jul!U39+Ago!U39+Sep!U39+Oct!U39+Nov!U39),IF(Config!$C$6=12,SUM(+Ene!U39+Feb!U39+Mar!U39+Abr!U39+May!U39+Jun!U39+Jul!U39+Ago!U39+Sep!U39+Oct!U39+Nov!U39+Dic!U39)))))))))))))</f>
        <v>5</v>
      </c>
      <c r="V39" s="388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p!V39),IF(Config!$C$6=10,SUM(+Ene!V39+Feb!V39+Mar!V39+Abr!V39+May!V39+Jun!V39+Jul!V39+Ago!V39+Sep!V39+Oct!V39),IF(Config!$C$6=11,SUM(+Ene!V39+Feb!V39+Mar!V39+Abr!V39+May!V39+Jun!V39+Jul!V39+Ago!V39+Sep!V39+Oct!V39+Nov!V39),IF(Config!$C$6=12,SUM(+Ene!V39+Feb!V39+Mar!V39+Abr!V39+May!V39+Jun!V39+Jul!V39+Ago!V39+Sep!V39+Oct!V39+Nov!V39+Dic!V39)))))))))))))</f>
        <v>8</v>
      </c>
      <c r="W39" s="388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p!W39),IF(Config!$C$6=10,SUM(+Ene!W39+Feb!W39+Mar!W39+Abr!W39+May!W39+Jun!W39+Jul!W39+Ago!W39+Sep!W39+Oct!W39),IF(Config!$C$6=11,SUM(+Ene!W39+Feb!W39+Mar!W39+Abr!W39+May!W39+Jun!W39+Jul!W39+Ago!W39+Sep!W39+Oct!W39+Nov!W39),IF(Config!$C$6=12,SUM(+Ene!W39+Feb!W39+Mar!W39+Abr!W39+May!W39+Jun!W39+Jul!W39+Ago!W39+Sep!W39+Oct!W39+Nov!W39+Dic!W39)))))))))))))</f>
        <v>10</v>
      </c>
      <c r="X39" s="388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p!X39),IF(Config!$C$6=10,SUM(+Ene!X39+Feb!X39+Mar!X39+Abr!X39+May!X39+Jun!X39+Jul!X39+Ago!X39+Sep!X39+Oct!X39),IF(Config!$C$6=11,SUM(+Ene!X39+Feb!X39+Mar!X39+Abr!X39+May!X39+Jun!X39+Jul!X39+Ago!X39+Sep!X39+Oct!X39+Nov!X39),IF(Config!$C$6=12,SUM(+Ene!X39+Feb!X39+Mar!X39+Abr!X39+May!X39+Jun!X39+Jul!X39+Ago!X39+Sep!X39+Oct!X39+Nov!X39+Dic!X39)))))))))))))</f>
        <v>40</v>
      </c>
      <c r="Y39" s="388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p!Y39),IF(Config!$C$6=10,SUM(+Ene!Y39+Feb!Y39+Mar!Y39+Abr!Y39+May!Y39+Jun!Y39+Jul!Y39+Ago!Y39+Sep!Y39+Oct!Y39),IF(Config!$C$6=11,SUM(+Ene!Y39+Feb!Y39+Mar!Y39+Abr!Y39+May!Y39+Jun!Y39+Jul!Y39+Ago!Y39+Sep!Y39+Oct!Y39+Nov!Y39),IF(Config!$C$6=12,SUM(+Ene!Y39+Feb!Y39+Mar!Y39+Abr!Y39+May!Y39+Jun!Y39+Jul!Y39+Ago!Y39+Sep!Y39+Oct!Y39+Nov!Y39+Dic!Y39)))))))))))))</f>
        <v>188</v>
      </c>
      <c r="Z39" s="388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p!Z39),IF(Config!$C$6=10,SUM(+Ene!Z39+Feb!Z39+Mar!Z39+Abr!Z39+May!Z39+Jun!Z39+Jul!Z39+Ago!Z39+Sep!Z39+Oct!Z39),IF(Config!$C$6=11,SUM(+Ene!Z39+Feb!Z39+Mar!Z39+Abr!Z39+May!Z39+Jun!Z39+Jul!Z39+Ago!Z39+Sep!Z39+Oct!Z39+Nov!Z39),IF(Config!$C$6=12,SUM(+Ene!Z39+Feb!Z39+Mar!Z39+Abr!Z39+May!Z39+Jun!Z39+Jul!Z39+Ago!Z39+Sep!Z39+Oct!Z39+Nov!Z39+Dic!Z39)))))))))))))</f>
        <v>35</v>
      </c>
      <c r="AA39" s="388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p!AA39),IF(Config!$C$6=10,SUM(+Ene!AA39+Feb!AA39+Mar!AA39+Abr!AA39+May!AA39+Jun!AA39+Jul!AA39+Ago!AA39+Sep!AA39+Oct!AA39),IF(Config!$C$6=11,SUM(+Ene!AA39+Feb!AA39+Mar!AA39+Abr!AA39+May!AA39+Jun!AA39+Jul!AA39+Ago!AA39+Sep!AA39+Oct!AA39+Nov!AA39),IF(Config!$C$6=12,SUM(+Ene!AA39+Feb!AA39+Mar!AA39+Abr!AA39+May!AA39+Jun!AA39+Jul!AA39+Ago!AA39+Sep!AA39+Oct!AA39+Nov!AA39+Dic!AA39)))))))))))))</f>
        <v>57</v>
      </c>
      <c r="AB39" s="388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p!AB39),IF(Config!$C$6=10,SUM(+Ene!AB39+Feb!AB39+Mar!AB39+Abr!AB39+May!AB39+Jun!AB39+Jul!AB39+Ago!AB39+Sep!AB39+Oct!AB39),IF(Config!$C$6=11,SUM(+Ene!AB39+Feb!AB39+Mar!AB39+Abr!AB39+May!AB39+Jun!AB39+Jul!AB39+Ago!AB39+Sep!AB39+Oct!AB39+Nov!AB39),IF(Config!$C$6=12,SUM(+Ene!AB39+Feb!AB39+Mar!AB39+Abr!AB39+May!AB39+Jun!AB39+Jul!AB39+Ago!AB39+Sep!AB39+Oct!AB39+Nov!AB39+Dic!AB39)))))))))))))</f>
        <v>17</v>
      </c>
      <c r="AC39" s="388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p!AC39),IF(Config!$C$6=10,SUM(+Ene!AC39+Feb!AC39+Mar!AC39+Abr!AC39+May!AC39+Jun!AC39+Jul!AC39+Ago!AC39+Sep!AC39+Oct!AC39),IF(Config!$C$6=11,SUM(+Ene!AC39+Feb!AC39+Mar!AC39+Abr!AC39+May!AC39+Jun!AC39+Jul!AC39+Ago!AC39+Sep!AC39+Oct!AC39+Nov!AC39),IF(Config!$C$6=12,SUM(+Ene!AC39+Feb!AC39+Mar!AC39+Abr!AC39+May!AC39+Jun!AC39+Jul!AC39+Ago!AC39+Sep!AC39+Oct!AC39+Nov!AC39+Dic!AC39)))))))))))))</f>
        <v>24</v>
      </c>
      <c r="AD39" s="388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p!AD39),IF(Config!$C$6=10,SUM(+Ene!AD39+Feb!AD39+Mar!AD39+Abr!AD39+May!AD39+Jun!AD39+Jul!AD39+Ago!AD39+Sep!AD39+Oct!AD39),IF(Config!$C$6=11,SUM(+Ene!AD39+Feb!AD39+Mar!AD39+Abr!AD39+May!AD39+Jun!AD39+Jul!AD39+Ago!AD39+Sep!AD39+Oct!AD39+Nov!AD39),IF(Config!$C$6=12,SUM(+Ene!AD39+Feb!AD39+Mar!AD39+Abr!AD39+May!AD39+Jun!AD39+Jul!AD39+Ago!AD39+Sep!AD39+Oct!AD39+Nov!AD39+Dic!AD39)))))))))))))</f>
        <v>40</v>
      </c>
      <c r="AE39" s="388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p!AE39),IF(Config!$C$6=10,SUM(+Ene!AE39+Feb!AE39+Mar!AE39+Abr!AE39+May!AE39+Jun!AE39+Jul!AE39+Ago!AE39+Sep!AE39+Oct!AE39),IF(Config!$C$6=11,SUM(+Ene!AE39+Feb!AE39+Mar!AE39+Abr!AE39+May!AE39+Jun!AE39+Jul!AE39+Ago!AE39+Sep!AE39+Oct!AE39+Nov!AE39),IF(Config!$C$6=12,SUM(+Ene!AE39+Feb!AE39+Mar!AE39+Abr!AE39+May!AE39+Jun!AE39+Jul!AE39+Ago!AE39+Sep!AE39+Oct!AE39+Nov!AE39+Dic!AE39)))))))))))))</f>
        <v>14</v>
      </c>
      <c r="AF39" s="388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p!AF39),IF(Config!$C$6=10,SUM(+Ene!AF39+Feb!AF39+Mar!AF39+Abr!AF39+May!AF39+Jun!AF39+Jul!AF39+Ago!AF39+Sep!AF39+Oct!AF39),IF(Config!$C$6=11,SUM(+Ene!AF39+Feb!AF39+Mar!AF39+Abr!AF39+May!AF39+Jun!AF39+Jul!AF39+Ago!AF39+Sep!AF39+Oct!AF39+Nov!AF39),IF(Config!$C$6=12,SUM(+Ene!AF39+Feb!AF39+Mar!AF39+Abr!AF39+May!AF39+Jun!AF39+Jul!AF39+Ago!AF39+Sep!AF39+Oct!AF39+Nov!AF39+Dic!AF39)))))))))))))</f>
        <v>18</v>
      </c>
      <c r="AG39" s="388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p!AG39),IF(Config!$C$6=10,SUM(+Ene!AG39+Feb!AG39+Mar!AG39+Abr!AG39+May!AG39+Jun!AG39+Jul!AG39+Ago!AG39+Sep!AG39+Oct!AG39),IF(Config!$C$6=11,SUM(+Ene!AG39+Feb!AG39+Mar!AG39+Abr!AG39+May!AG39+Jun!AG39+Jul!AG39+Ago!AG39+Sep!AG39+Oct!AG39+Nov!AG39),IF(Config!$C$6=12,SUM(+Ene!AG39+Feb!AG39+Mar!AG39+Abr!AG39+May!AG39+Jun!AG39+Jul!AG39+Ago!AG39+Sep!AG39+Oct!AG39+Nov!AG39+Dic!AG39)))))))))))))</f>
        <v>26</v>
      </c>
      <c r="AH39" s="388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p!AH39),IF(Config!$C$6=10,SUM(+Ene!AH39+Feb!AH39+Mar!AH39+Abr!AH39+May!AH39+Jun!AH39+Jul!AH39+Ago!AH39+Sep!AH39+Oct!AH39),IF(Config!$C$6=11,SUM(+Ene!AH39+Feb!AH39+Mar!AH39+Abr!AH39+May!AH39+Jun!AH39+Jul!AH39+Ago!AH39+Sep!AH39+Oct!AH39+Nov!AH39),IF(Config!$C$6=12,SUM(+Ene!AH39+Feb!AH39+Mar!AH39+Abr!AH39+May!AH39+Jun!AH39+Jul!AH39+Ago!AH39+Sep!AH39+Oct!AH39+Nov!AH39+Dic!AH39)))))))))))))</f>
        <v>36</v>
      </c>
      <c r="AI39" s="388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p!AI39),IF(Config!$C$6=10,SUM(+Ene!AI39+Feb!AI39+Mar!AI39+Abr!AI39+May!AI39+Jun!AI39+Jul!AI39+Ago!AI39+Sep!AI39+Oct!AI39),IF(Config!$C$6=11,SUM(+Ene!AI39+Feb!AI39+Mar!AI39+Abr!AI39+May!AI39+Jun!AI39+Jul!AI39+Ago!AI39+Sep!AI39+Oct!AI39+Nov!AI39),IF(Config!$C$6=12,SUM(+Ene!AI39+Feb!AI39+Mar!AI39+Abr!AI39+May!AI39+Jun!AI39+Jul!AI39+Ago!AI39+Sep!AI39+Oct!AI39+Nov!AI39+Dic!AI39)))))))))))))</f>
        <v>0</v>
      </c>
      <c r="AJ39" s="388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p!AJ39),IF(Config!$C$6=10,SUM(+Ene!AJ39+Feb!AJ39+Mar!AJ39+Abr!AJ39+May!AJ39+Jun!AJ39+Jul!AJ39+Ago!AJ39+Sep!AJ39+Oct!AJ39),IF(Config!$C$6=11,SUM(+Ene!AJ39+Feb!AJ39+Mar!AJ39+Abr!AJ39+May!AJ39+Jun!AJ39+Jul!AJ39+Ago!AJ39+Sep!AJ39+Oct!AJ39+Nov!AJ39),IF(Config!$C$6=12,SUM(+Ene!AJ39+Feb!AJ39+Mar!AJ39+Abr!AJ39+May!AJ39+Jun!AJ39+Jul!AJ39+Ago!AJ39+Sep!AJ39+Oct!AJ39+Nov!AJ39+Dic!AJ39)))))))))))))</f>
        <v>41</v>
      </c>
      <c r="AK39" s="388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p!AK39),IF(Config!$C$6=10,SUM(+Ene!AK39+Feb!AK39+Mar!AK39+Abr!AK39+May!AK39+Jun!AK39+Jul!AK39+Ago!AK39+Sep!AK39+Oct!AK39),IF(Config!$C$6=11,SUM(+Ene!AK39+Feb!AK39+Mar!AK39+Abr!AK39+May!AK39+Jun!AK39+Jul!AK39+Ago!AK39+Sep!AK39+Oct!AK39+Nov!AK39),IF(Config!$C$6=12,SUM(+Ene!AK39+Feb!AK39+Mar!AK39+Abr!AK39+May!AK39+Jun!AK39+Jul!AK39+Ago!AK39+Sep!AK39+Oct!AK39+Nov!AK39+Dic!AK39)))))))))))))</f>
        <v>6</v>
      </c>
      <c r="AL39" s="388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p!AL39),IF(Config!$C$6=10,SUM(+Ene!AL39+Feb!AL39+Mar!AL39+Abr!AL39+May!AL39+Jun!AL39+Jul!AL39+Ago!AL39+Sep!AL39+Oct!AL39),IF(Config!$C$6=11,SUM(+Ene!AL39+Feb!AL39+Mar!AL39+Abr!AL39+May!AL39+Jun!AL39+Jul!AL39+Ago!AL39+Sep!AL39+Oct!AL39+Nov!AL39),IF(Config!$C$6=12,SUM(+Ene!AL39+Feb!AL39+Mar!AL39+Abr!AL39+May!AL39+Jun!AL39+Jul!AL39+Ago!AL39+Sep!AL39+Oct!AL39+Nov!AL39+Dic!AL39)))))))))))))</f>
        <v>19</v>
      </c>
      <c r="AM39" s="388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p!AM39),IF(Config!$C$6=10,SUM(+Ene!AM39+Feb!AM39+Mar!AM39+Abr!AM39+May!AM39+Jun!AM39+Jul!AM39+Ago!AM39+Sep!AM39+Oct!AM39),IF(Config!$C$6=11,SUM(+Ene!AM39+Feb!AM39+Mar!AM39+Abr!AM39+May!AM39+Jun!AM39+Jul!AM39+Ago!AM39+Sep!AM39+Oct!AM39+Nov!AM39),IF(Config!$C$6=12,SUM(+Ene!AM39+Feb!AM39+Mar!AM39+Abr!AM39+May!AM39+Jun!AM39+Jul!AM39+Ago!AM39+Sep!AM39+Oct!AM39+Nov!AM39+Dic!AM39)))))))))))))</f>
        <v>50</v>
      </c>
      <c r="AN39" s="388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p!AN39),IF(Config!$C$6=10,SUM(+Ene!AN39+Feb!AN39+Mar!AN39+Abr!AN39+May!AN39+Jun!AN39+Jul!AN39+Ago!AN39+Sep!AN39+Oct!AN39),IF(Config!$C$6=11,SUM(+Ene!AN39+Feb!AN39+Mar!AN39+Abr!AN39+May!AN39+Jun!AN39+Jul!AN39+Ago!AN39+Sep!AN39+Oct!AN39+Nov!AN39),IF(Config!$C$6=12,SUM(+Ene!AN39+Feb!AN39+Mar!AN39+Abr!AN39+May!AN39+Jun!AN39+Jul!AN39+Ago!AN39+Sep!AN39+Oct!AN39+Nov!AN39+Dic!AN39)))))))))))))</f>
        <v>7</v>
      </c>
      <c r="AO39" s="388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p!AO39),IF(Config!$C$6=10,SUM(+Ene!AO39+Feb!AO39+Mar!AO39+Abr!AO39+May!AO39+Jun!AO39+Jul!AO39+Ago!AO39+Sep!AO39+Oct!AO39),IF(Config!$C$6=11,SUM(+Ene!AO39+Feb!AO39+Mar!AO39+Abr!AO39+May!AO39+Jun!AO39+Jul!AO39+Ago!AO39+Sep!AO39+Oct!AO39+Nov!AO39),IF(Config!$C$6=12,SUM(+Ene!AO39+Feb!AO39+Mar!AO39+Abr!AO39+May!AO39+Jun!AO39+Jul!AO39+Ago!AO39+Sep!AO39+Oct!AO39+Nov!AO39+Dic!AO39)))))))))))))</f>
        <v>22</v>
      </c>
      <c r="AP39" s="388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p!AP39),IF(Config!$C$6=10,SUM(+Ene!AP39+Feb!AP39+Mar!AP39+Abr!AP39+May!AP39+Jun!AP39+Jul!AP39+Ago!AP39+Sep!AP39+Oct!AP39),IF(Config!$C$6=11,SUM(+Ene!AP39+Feb!AP39+Mar!AP39+Abr!AP39+May!AP39+Jun!AP39+Jul!AP39+Ago!AP39+Sep!AP39+Oct!AP39+Nov!AP39),IF(Config!$C$6=12,SUM(+Ene!AP39+Feb!AP39+Mar!AP39+Abr!AP39+May!AP39+Jun!AP39+Jul!AP39+Ago!AP39+Sep!AP39+Oct!AP39+Nov!AP39+Dic!AP39)))))))))))))</f>
        <v>7</v>
      </c>
      <c r="AQ39" s="388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p!AQ39),IF(Config!$C$6=10,SUM(+Ene!AQ39+Feb!AQ39+Mar!AQ39+Abr!AQ39+May!AQ39+Jun!AQ39+Jul!AQ39+Ago!AQ39+Sep!AQ39+Oct!AQ39),IF(Config!$C$6=11,SUM(+Ene!AQ39+Feb!AQ39+Mar!AQ39+Abr!AQ39+May!AQ39+Jun!AQ39+Jul!AQ39+Ago!AQ39+Sep!AQ39+Oct!AQ39+Nov!AQ39),IF(Config!$C$6=12,SUM(+Ene!AQ39+Feb!AQ39+Mar!AQ39+Abr!AQ39+May!AQ39+Jun!AQ39+Jul!AQ39+Ago!AQ39+Sep!AQ39+Oct!AQ39+Nov!AQ39+Dic!AQ39)))))))))))))</f>
        <v>37</v>
      </c>
      <c r="AR39" s="388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p!AR39),IF(Config!$C$6=10,SUM(+Ene!AR39+Feb!AR39+Mar!AR39+Abr!AR39+May!AR39+Jun!AR39+Jul!AR39+Ago!AR39+Sep!AR39+Oct!AR39),IF(Config!$C$6=11,SUM(+Ene!AR39+Feb!AR39+Mar!AR39+Abr!AR39+May!AR39+Jun!AR39+Jul!AR39+Ago!AR39+Sep!AR39+Oct!AR39+Nov!AR39),IF(Config!$C$6=12,SUM(+Ene!AR39+Feb!AR39+Mar!AR39+Abr!AR39+May!AR39+Jun!AR39+Jul!AR39+Ago!AR39+Sep!AR39+Oct!AR39+Nov!AR39+Dic!AR39)))))))))))))</f>
        <v>0</v>
      </c>
      <c r="AS39" s="388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p!AS39),IF(Config!$C$6=10,SUM(+Ene!AS39+Feb!AS39+Mar!AS39+Abr!AS39+May!AS39+Jun!AS39+Jul!AS39+Ago!AS39+Sep!AS39+Oct!AS39),IF(Config!$C$6=11,SUM(+Ene!AS39+Feb!AS39+Mar!AS39+Abr!AS39+May!AS39+Jun!AS39+Jul!AS39+Ago!AS39+Sep!AS39+Oct!AS39+Nov!AS39),IF(Config!$C$6=12,SUM(+Ene!AS39+Feb!AS39+Mar!AS39+Abr!AS39+May!AS39+Jun!AS39+Jul!AS39+Ago!AS39+Sep!AS39+Oct!AS39+Nov!AS39+Dic!AS39)))))))))))))</f>
        <v>4</v>
      </c>
      <c r="AT39" s="388">
        <f>IF(Config!$C$6=1,SUM(+Ene!AT39),IF(Config!$C$6=2,SUM(+Ene!AT39+Feb!AT39),IF(Config!$C$6=3,SUM(+Ene!AT39+Feb!AT39+Mar!AT39),IF(Config!$C$6=4,SUM(+Ene!AT39+Feb!AT39+Mar!AT39+Abr!AT39),IF(Config!$C$6=5,SUM(Ene!AT39+Feb!AT39+Mar!AT39+Abr!AT39+May!AT39),IF(Config!$C$6=6,SUM(+Ene!AT39+Feb!AT39+Mar!AT39+Abr!AT39+May!AT39+Jun!AT39),IF(Config!$C$6=7,SUM(Ene!AT39+Feb!AT39+Mar!AT39+Abr!AT39+May!AT39+Jun!AT39+Jul!AT39),IF(Config!$C$6=8,SUM(+Ene!AT39+Feb!AT39+Mar!AT39+Abr!AT39+May!AT39+Jun!AT39+Jul!AT39+Ago!AT39),IF(Config!$C$6=9,SUM(+Ene!AT39+Feb!AT39+Mar!AT39+Abr!AT39+May!AT39+Jun!AT39+Jul!AT39+Ago!AT39+Sep!AT39),IF(Config!$C$6=10,SUM(+Ene!AT39+Feb!AT39+Mar!AT39+Abr!AT39+May!AT39+Jun!AT39+Jul!AT39+Ago!AT39+Sep!AT39+Oct!AT39),IF(Config!$C$6=11,SUM(+Ene!AT39+Feb!AT39+Mar!AT39+Abr!AT39+May!AT39+Jun!AT39+Jul!AT39+Ago!AT39+Sep!AT39+Oct!AT39+Nov!AT39),IF(Config!$C$6=12,SUM(+Ene!AT39+Feb!AT39+Mar!AT39+Abr!AT39+May!AT39+Jun!AT39+Jul!AT39+Ago!AT39+Sep!AT39+Oct!AT39+Nov!AT39+Dic!AT39)))))))))))))</f>
        <v>18</v>
      </c>
      <c r="AV39" s="369">
        <f t="shared" si="35"/>
        <v>0</v>
      </c>
      <c r="AW39" s="369">
        <f t="shared" si="36"/>
        <v>454</v>
      </c>
      <c r="AX39" s="369">
        <f t="shared" si="37"/>
        <v>96</v>
      </c>
      <c r="AY39" s="369">
        <f t="shared" si="38"/>
        <v>62</v>
      </c>
      <c r="AZ39" s="369">
        <f t="shared" si="39"/>
        <v>361</v>
      </c>
      <c r="BA39" s="369">
        <f t="shared" si="12"/>
        <v>134</v>
      </c>
      <c r="BB39" s="369">
        <f t="shared" si="40"/>
        <v>66</v>
      </c>
      <c r="BC39" s="370">
        <f t="shared" si="41"/>
        <v>86</v>
      </c>
      <c r="BD39" s="369">
        <f t="shared" si="42"/>
        <v>59</v>
      </c>
      <c r="BE39" s="45">
        <f t="shared" si="16"/>
        <v>1318</v>
      </c>
    </row>
    <row r="40" spans="1:57" x14ac:dyDescent="0.25">
      <c r="A40" s="339">
        <f>METAS!A40</f>
        <v>37</v>
      </c>
      <c r="B40" s="368" t="str">
        <f>METAS!B38</f>
        <v>PORCENTAJE DE NIÑOS MENORES DE UN AÑO  ( 6 A 11 MESES) CON  SUPLEMENTO DE VITAMINA A</v>
      </c>
      <c r="C40" s="384" t="str">
        <f>METAS!D38</f>
        <v>NUTRICIÓN</v>
      </c>
      <c r="D40" s="388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p!D40),IF(Config!$C$6=10,SUM(+Ene!D40+Feb!D40+Mar!D40+Abr!D40+May!D40+Jun!D40+Jul!D40+Ago!D40+Sep!D40+Oct!D40),IF(Config!$C$6=11,SUM(+Ene!D40+Feb!D40+Mar!D40+Abr!D40+May!D40+Jun!D40+Jul!D40+Ago!D40+Sep!D40+Oct!D40+Nov!D40),IF(Config!$C$6=12,SUM(+Ene!D40+Feb!D40+Mar!D40+Abr!D40+May!D40+Jun!D40+Jul!D40+Ago!D40+Sep!D40+Oct!D40+Nov!D40+Dic!D40)))))))))))))</f>
        <v>0</v>
      </c>
      <c r="E40" s="388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p!E40),IF(Config!$C$6=10,SUM(+Ene!E40+Feb!E40+Mar!E40+Abr!E40+May!E40+Jun!E40+Jul!E40+Ago!E40+Sep!E40+Oct!E40),IF(Config!$C$6=11,SUM(+Ene!E40+Feb!E40+Mar!E40+Abr!E40+May!E40+Jun!E40+Jul!E40+Ago!E40+Sep!E40+Oct!E40+Nov!E40),IF(Config!$C$6=12,SUM(+Ene!E40+Feb!E40+Mar!E40+Abr!E40+May!E40+Jun!E40+Jul!E40+Ago!E40+Sep!E40+Oct!E40+Nov!E40+Dic!E40)))))))))))))</f>
        <v>0</v>
      </c>
      <c r="F40" s="388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p!F40),IF(Config!$C$6=10,SUM(+Ene!F40+Feb!F40+Mar!F40+Abr!F40+May!F40+Jun!F40+Jul!F40+Ago!F40+Sep!F40+Oct!F40),IF(Config!$C$6=11,SUM(+Ene!F40+Feb!F40+Mar!F40+Abr!F40+May!F40+Jun!F40+Jul!F40+Ago!F40+Sep!F40+Oct!F40+Nov!F40),IF(Config!$C$6=12,SUM(+Ene!F40+Feb!F40+Mar!F40+Abr!F40+May!F40+Jun!F40+Jul!F40+Ago!F40+Sep!F40+Oct!F40+Nov!F40+Dic!F40)))))))))))))</f>
        <v>0</v>
      </c>
      <c r="G40" s="388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p!G40),IF(Config!$C$6=10,SUM(+Ene!G40+Feb!G40+Mar!G40+Abr!G40+May!G40+Jun!G40+Jul!G40+Ago!G40+Sep!G40+Oct!G40),IF(Config!$C$6=11,SUM(+Ene!G40+Feb!G40+Mar!G40+Abr!G40+May!G40+Jun!G40+Jul!G40+Ago!G40+Sep!G40+Oct!G40+Nov!G40),IF(Config!$C$6=12,SUM(+Ene!G40+Feb!G40+Mar!G40+Abr!G40+May!G40+Jun!G40+Jul!G40+Ago!G40+Sep!G40+Oct!G40+Nov!G40+Dic!G40)))))))))))))</f>
        <v>197</v>
      </c>
      <c r="H40" s="388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p!H40),IF(Config!$C$6=10,SUM(+Ene!H40+Feb!H40+Mar!H40+Abr!H40+May!H40+Jun!H40+Jul!H40+Ago!H40+Sep!H40+Oct!H40),IF(Config!$C$6=11,SUM(+Ene!H40+Feb!H40+Mar!H40+Abr!H40+May!H40+Jun!H40+Jul!H40+Ago!H40+Sep!H40+Oct!H40+Nov!H40),IF(Config!$C$6=12,SUM(+Ene!H40+Feb!H40+Mar!H40+Abr!H40+May!H40+Jun!H40+Jul!H40+Ago!H40+Sep!H40+Oct!H40+Nov!H40+Dic!H40)))))))))))))</f>
        <v>15</v>
      </c>
      <c r="I40" s="388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p!I40),IF(Config!$C$6=10,SUM(+Ene!I40+Feb!I40+Mar!I40+Abr!I40+May!I40+Jun!I40+Jul!I40+Ago!I40+Sep!I40+Oct!I40),IF(Config!$C$6=11,SUM(+Ene!I40+Feb!I40+Mar!I40+Abr!I40+May!I40+Jun!I40+Jul!I40+Ago!I40+Sep!I40+Oct!I40+Nov!I40),IF(Config!$C$6=12,SUM(+Ene!I40+Feb!I40+Mar!I40+Abr!I40+May!I40+Jun!I40+Jul!I40+Ago!I40+Sep!I40+Oct!I40+Nov!I40+Dic!I40)))))))))))))</f>
        <v>13</v>
      </c>
      <c r="J40" s="388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p!J40),IF(Config!$C$6=10,SUM(+Ene!J40+Feb!J40+Mar!J40+Abr!J40+May!J40+Jun!J40+Jul!J40+Ago!J40+Sep!J40+Oct!J40),IF(Config!$C$6=11,SUM(+Ene!J40+Feb!J40+Mar!J40+Abr!J40+May!J40+Jun!J40+Jul!J40+Ago!J40+Sep!J40+Oct!J40+Nov!J40),IF(Config!$C$6=12,SUM(+Ene!J40+Feb!J40+Mar!J40+Abr!J40+May!J40+Jun!J40+Jul!J40+Ago!J40+Sep!J40+Oct!J40+Nov!J40+Dic!J40)))))))))))))</f>
        <v>19</v>
      </c>
      <c r="K40" s="388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p!K40),IF(Config!$C$6=10,SUM(+Ene!K40+Feb!K40+Mar!K40+Abr!K40+May!K40+Jun!K40+Jul!K40+Ago!K40+Sep!K40+Oct!K40),IF(Config!$C$6=11,SUM(+Ene!K40+Feb!K40+Mar!K40+Abr!K40+May!K40+Jun!K40+Jul!K40+Ago!K40+Sep!K40+Oct!K40+Nov!K40),IF(Config!$C$6=12,SUM(+Ene!K40+Feb!K40+Mar!K40+Abr!K40+May!K40+Jun!K40+Jul!K40+Ago!K40+Sep!K40+Oct!K40+Nov!K40+Dic!K40)))))))))))))</f>
        <v>35</v>
      </c>
      <c r="L40" s="388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p!L40),IF(Config!$C$6=10,SUM(+Ene!L40+Feb!L40+Mar!L40+Abr!L40+May!L40+Jun!L40+Jul!L40+Ago!L40+Sep!L40+Oct!L40),IF(Config!$C$6=11,SUM(+Ene!L40+Feb!L40+Mar!L40+Abr!L40+May!L40+Jun!L40+Jul!L40+Ago!L40+Sep!L40+Oct!L40+Nov!L40),IF(Config!$C$6=12,SUM(+Ene!L40+Feb!L40+Mar!L40+Abr!L40+May!L40+Jun!L40+Jul!L40+Ago!L40+Sep!L40+Oct!L40+Nov!L40+Dic!L40)))))))))))))</f>
        <v>4</v>
      </c>
      <c r="M40" s="388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p!M40),IF(Config!$C$6=10,SUM(+Ene!M40+Feb!M40+Mar!M40+Abr!M40+May!M40+Jun!M40+Jul!M40+Ago!M40+Sep!M40+Oct!M40),IF(Config!$C$6=11,SUM(+Ene!M40+Feb!M40+Mar!M40+Abr!M40+May!M40+Jun!M40+Jul!M40+Ago!M40+Sep!M40+Oct!M40+Nov!M40),IF(Config!$C$6=12,SUM(+Ene!M40+Feb!M40+Mar!M40+Abr!M40+May!M40+Jun!M40+Jul!M40+Ago!M40+Sep!M40+Oct!M40+Nov!M40+Dic!M40)))))))))))))</f>
        <v>19</v>
      </c>
      <c r="N40" s="388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p!N40),IF(Config!$C$6=10,SUM(+Ene!N40+Feb!N40+Mar!N40+Abr!N40+May!N40+Jun!N40+Jul!N40+Ago!N40+Sep!N40+Oct!N40),IF(Config!$C$6=11,SUM(+Ene!N40+Feb!N40+Mar!N40+Abr!N40+May!N40+Jun!N40+Jul!N40+Ago!N40+Sep!N40+Oct!N40+Nov!N40),IF(Config!$C$6=12,SUM(+Ene!N40+Feb!N40+Mar!N40+Abr!N40+May!N40+Jun!N40+Jul!N40+Ago!N40+Sep!N40+Oct!N40+Nov!N40+Dic!N40)))))))))))))</f>
        <v>14</v>
      </c>
      <c r="O40" s="388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p!O40),IF(Config!$C$6=10,SUM(+Ene!O40+Feb!O40+Mar!O40+Abr!O40+May!O40+Jun!O40+Jul!O40+Ago!O40+Sep!O40+Oct!O40),IF(Config!$C$6=11,SUM(+Ene!O40+Feb!O40+Mar!O40+Abr!O40+May!O40+Jun!O40+Jul!O40+Ago!O40+Sep!O40+Oct!O40+Nov!O40),IF(Config!$C$6=12,SUM(+Ene!O40+Feb!O40+Mar!O40+Abr!O40+May!O40+Jun!O40+Jul!O40+Ago!O40+Sep!O40+Oct!O40+Nov!O40+Dic!O40)))))))))))))</f>
        <v>28</v>
      </c>
      <c r="P40" s="388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p!P40),IF(Config!$C$6=10,SUM(+Ene!P40+Feb!P40+Mar!P40+Abr!P40+May!P40+Jun!P40+Jul!P40+Ago!P40+Sep!P40+Oct!P40),IF(Config!$C$6=11,SUM(+Ene!P40+Feb!P40+Mar!P40+Abr!P40+May!P40+Jun!P40+Jul!P40+Ago!P40+Sep!P40+Oct!P40+Nov!P40),IF(Config!$C$6=12,SUM(+Ene!P40+Feb!P40+Mar!P40+Abr!P40+May!P40+Jun!P40+Jul!P40+Ago!P40+Sep!P40+Oct!P40+Nov!P40+Dic!P40)))))))))))))</f>
        <v>149</v>
      </c>
      <c r="Q40" s="388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p!Q40),IF(Config!$C$6=10,SUM(+Ene!Q40+Feb!Q40+Mar!Q40+Abr!Q40+May!Q40+Jun!Q40+Jul!Q40+Ago!Q40+Sep!Q40+Oct!Q40),IF(Config!$C$6=11,SUM(+Ene!Q40+Feb!Q40+Mar!Q40+Abr!Q40+May!Q40+Jun!Q40+Jul!Q40+Ago!Q40+Sep!Q40+Oct!Q40+Nov!Q40),IF(Config!$C$6=12,SUM(+Ene!Q40+Feb!Q40+Mar!Q40+Abr!Q40+May!Q40+Jun!Q40+Jul!Q40+Ago!Q40+Sep!Q40+Oct!Q40+Nov!Q40+Dic!Q40)))))))))))))</f>
        <v>28</v>
      </c>
      <c r="R40" s="388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p!R40),IF(Config!$C$6=10,SUM(+Ene!R40+Feb!R40+Mar!R40+Abr!R40+May!R40+Jun!R40+Jul!R40+Ago!R40+Sep!R40+Oct!R40),IF(Config!$C$6=11,SUM(+Ene!R40+Feb!R40+Mar!R40+Abr!R40+May!R40+Jun!R40+Jul!R40+Ago!R40+Sep!R40+Oct!R40+Nov!R40),IF(Config!$C$6=12,SUM(+Ene!R40+Feb!R40+Mar!R40+Abr!R40+May!R40+Jun!R40+Jul!R40+Ago!R40+Sep!R40+Oct!R40+Nov!R40+Dic!R40)))))))))))))</f>
        <v>13</v>
      </c>
      <c r="S40" s="388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p!S40),IF(Config!$C$6=10,SUM(+Ene!S40+Feb!S40+Mar!S40+Abr!S40+May!S40+Jun!S40+Jul!S40+Ago!S40+Sep!S40+Oct!S40),IF(Config!$C$6=11,SUM(+Ene!S40+Feb!S40+Mar!S40+Abr!S40+May!S40+Jun!S40+Jul!S40+Ago!S40+Sep!S40+Oct!S40+Nov!S40),IF(Config!$C$6=12,SUM(+Ene!S40+Feb!S40+Mar!S40+Abr!S40+May!S40+Jun!S40+Jul!S40+Ago!S40+Sep!S40+Oct!S40+Nov!S40+Dic!S40)))))))))))))</f>
        <v>13</v>
      </c>
      <c r="T40" s="388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p!T40),IF(Config!$C$6=10,SUM(+Ene!T40+Feb!T40+Mar!T40+Abr!T40+May!T40+Jun!T40+Jul!T40+Ago!T40+Sep!T40+Oct!T40),IF(Config!$C$6=11,SUM(+Ene!T40+Feb!T40+Mar!T40+Abr!T40+May!T40+Jun!T40+Jul!T40+Ago!T40+Sep!T40+Oct!T40+Nov!T40),IF(Config!$C$6=12,SUM(+Ene!T40+Feb!T40+Mar!T40+Abr!T40+May!T40+Jun!T40+Jul!T40+Ago!T40+Sep!T40+Oct!T40+Nov!T40+Dic!T40)))))))))))))</f>
        <v>44</v>
      </c>
      <c r="U40" s="388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p!U40),IF(Config!$C$6=10,SUM(+Ene!U40+Feb!U40+Mar!U40+Abr!U40+May!U40+Jun!U40+Jul!U40+Ago!U40+Sep!U40+Oct!U40),IF(Config!$C$6=11,SUM(+Ene!U40+Feb!U40+Mar!U40+Abr!U40+May!U40+Jun!U40+Jul!U40+Ago!U40+Sep!U40+Oct!U40+Nov!U40),IF(Config!$C$6=12,SUM(+Ene!U40+Feb!U40+Mar!U40+Abr!U40+May!U40+Jun!U40+Jul!U40+Ago!U40+Sep!U40+Oct!U40+Nov!U40+Dic!U40)))))))))))))</f>
        <v>8</v>
      </c>
      <c r="V40" s="388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p!V40),IF(Config!$C$6=10,SUM(+Ene!V40+Feb!V40+Mar!V40+Abr!V40+May!V40+Jun!V40+Jul!V40+Ago!V40+Sep!V40+Oct!V40),IF(Config!$C$6=11,SUM(+Ene!V40+Feb!V40+Mar!V40+Abr!V40+May!V40+Jun!V40+Jul!V40+Ago!V40+Sep!V40+Oct!V40+Nov!V40),IF(Config!$C$6=12,SUM(+Ene!V40+Feb!V40+Mar!V40+Abr!V40+May!V40+Jun!V40+Jul!V40+Ago!V40+Sep!V40+Oct!V40+Nov!V40+Dic!V40)))))))))))))</f>
        <v>13</v>
      </c>
      <c r="W40" s="388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p!W40),IF(Config!$C$6=10,SUM(+Ene!W40+Feb!W40+Mar!W40+Abr!W40+May!W40+Jun!W40+Jul!W40+Ago!W40+Sep!W40+Oct!W40),IF(Config!$C$6=11,SUM(+Ene!W40+Feb!W40+Mar!W40+Abr!W40+May!W40+Jun!W40+Jul!W40+Ago!W40+Sep!W40+Oct!W40+Nov!W40),IF(Config!$C$6=12,SUM(+Ene!W40+Feb!W40+Mar!W40+Abr!W40+May!W40+Jun!W40+Jul!W40+Ago!W40+Sep!W40+Oct!W40+Nov!W40+Dic!W40)))))))))))))</f>
        <v>28</v>
      </c>
      <c r="X40" s="388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p!X40),IF(Config!$C$6=10,SUM(+Ene!X40+Feb!X40+Mar!X40+Abr!X40+May!X40+Jun!X40+Jul!X40+Ago!X40+Sep!X40+Oct!X40),IF(Config!$C$6=11,SUM(+Ene!X40+Feb!X40+Mar!X40+Abr!X40+May!X40+Jun!X40+Jul!X40+Ago!X40+Sep!X40+Oct!X40+Nov!X40),IF(Config!$C$6=12,SUM(+Ene!X40+Feb!X40+Mar!X40+Abr!X40+May!X40+Jun!X40+Jul!X40+Ago!X40+Sep!X40+Oct!X40+Nov!X40+Dic!X40)))))))))))))</f>
        <v>33</v>
      </c>
      <c r="Y40" s="388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p!Y40),IF(Config!$C$6=10,SUM(+Ene!Y40+Feb!Y40+Mar!Y40+Abr!Y40+May!Y40+Jun!Y40+Jul!Y40+Ago!Y40+Sep!Y40+Oct!Y40),IF(Config!$C$6=11,SUM(+Ene!Y40+Feb!Y40+Mar!Y40+Abr!Y40+May!Y40+Jun!Y40+Jul!Y40+Ago!Y40+Sep!Y40+Oct!Y40+Nov!Y40),IF(Config!$C$6=12,SUM(+Ene!Y40+Feb!Y40+Mar!Y40+Abr!Y40+May!Y40+Jun!Y40+Jul!Y40+Ago!Y40+Sep!Y40+Oct!Y40+Nov!Y40+Dic!Y40)))))))))))))</f>
        <v>110</v>
      </c>
      <c r="Z40" s="388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p!Z40),IF(Config!$C$6=10,SUM(+Ene!Z40+Feb!Z40+Mar!Z40+Abr!Z40+May!Z40+Jun!Z40+Jul!Z40+Ago!Z40+Sep!Z40+Oct!Z40),IF(Config!$C$6=11,SUM(+Ene!Z40+Feb!Z40+Mar!Z40+Abr!Z40+May!Z40+Jun!Z40+Jul!Z40+Ago!Z40+Sep!Z40+Oct!Z40+Nov!Z40),IF(Config!$C$6=12,SUM(+Ene!Z40+Feb!Z40+Mar!Z40+Abr!Z40+May!Z40+Jun!Z40+Jul!Z40+Ago!Z40+Sep!Z40+Oct!Z40+Nov!Z40+Dic!Z40)))))))))))))</f>
        <v>17</v>
      </c>
      <c r="AA40" s="388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p!AA40),IF(Config!$C$6=10,SUM(+Ene!AA40+Feb!AA40+Mar!AA40+Abr!AA40+May!AA40+Jun!AA40+Jul!AA40+Ago!AA40+Sep!AA40+Oct!AA40),IF(Config!$C$6=11,SUM(+Ene!AA40+Feb!AA40+Mar!AA40+Abr!AA40+May!AA40+Jun!AA40+Jul!AA40+Ago!AA40+Sep!AA40+Oct!AA40+Nov!AA40),IF(Config!$C$6=12,SUM(+Ene!AA40+Feb!AA40+Mar!AA40+Abr!AA40+May!AA40+Jun!AA40+Jul!AA40+Ago!AA40+Sep!AA40+Oct!AA40+Nov!AA40+Dic!AA40)))))))))))))</f>
        <v>29</v>
      </c>
      <c r="AB40" s="388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p!AB40),IF(Config!$C$6=10,SUM(+Ene!AB40+Feb!AB40+Mar!AB40+Abr!AB40+May!AB40+Jun!AB40+Jul!AB40+Ago!AB40+Sep!AB40+Oct!AB40),IF(Config!$C$6=11,SUM(+Ene!AB40+Feb!AB40+Mar!AB40+Abr!AB40+May!AB40+Jun!AB40+Jul!AB40+Ago!AB40+Sep!AB40+Oct!AB40+Nov!AB40),IF(Config!$C$6=12,SUM(+Ene!AB40+Feb!AB40+Mar!AB40+Abr!AB40+May!AB40+Jun!AB40+Jul!AB40+Ago!AB40+Sep!AB40+Oct!AB40+Nov!AB40+Dic!AB40)))))))))))))</f>
        <v>13</v>
      </c>
      <c r="AC40" s="388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p!AC40),IF(Config!$C$6=10,SUM(+Ene!AC40+Feb!AC40+Mar!AC40+Abr!AC40+May!AC40+Jun!AC40+Jul!AC40+Ago!AC40+Sep!AC40+Oct!AC40),IF(Config!$C$6=11,SUM(+Ene!AC40+Feb!AC40+Mar!AC40+Abr!AC40+May!AC40+Jun!AC40+Jul!AC40+Ago!AC40+Sep!AC40+Oct!AC40+Nov!AC40),IF(Config!$C$6=12,SUM(+Ene!AC40+Feb!AC40+Mar!AC40+Abr!AC40+May!AC40+Jun!AC40+Jul!AC40+Ago!AC40+Sep!AC40+Oct!AC40+Nov!AC40+Dic!AC40)))))))))))))</f>
        <v>18</v>
      </c>
      <c r="AD40" s="388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p!AD40),IF(Config!$C$6=10,SUM(+Ene!AD40+Feb!AD40+Mar!AD40+Abr!AD40+May!AD40+Jun!AD40+Jul!AD40+Ago!AD40+Sep!AD40+Oct!AD40),IF(Config!$C$6=11,SUM(+Ene!AD40+Feb!AD40+Mar!AD40+Abr!AD40+May!AD40+Jun!AD40+Jul!AD40+Ago!AD40+Sep!AD40+Oct!AD40+Nov!AD40),IF(Config!$C$6=12,SUM(+Ene!AD40+Feb!AD40+Mar!AD40+Abr!AD40+May!AD40+Jun!AD40+Jul!AD40+Ago!AD40+Sep!AD40+Oct!AD40+Nov!AD40+Dic!AD40)))))))))))))</f>
        <v>54</v>
      </c>
      <c r="AE40" s="388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p!AE40),IF(Config!$C$6=10,SUM(+Ene!AE40+Feb!AE40+Mar!AE40+Abr!AE40+May!AE40+Jun!AE40+Jul!AE40+Ago!AE40+Sep!AE40+Oct!AE40),IF(Config!$C$6=11,SUM(+Ene!AE40+Feb!AE40+Mar!AE40+Abr!AE40+May!AE40+Jun!AE40+Jul!AE40+Ago!AE40+Sep!AE40+Oct!AE40+Nov!AE40),IF(Config!$C$6=12,SUM(+Ene!AE40+Feb!AE40+Mar!AE40+Abr!AE40+May!AE40+Jun!AE40+Jul!AE40+Ago!AE40+Sep!AE40+Oct!AE40+Nov!AE40+Dic!AE40)))))))))))))</f>
        <v>17</v>
      </c>
      <c r="AF40" s="388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p!AF40),IF(Config!$C$6=10,SUM(+Ene!AF40+Feb!AF40+Mar!AF40+Abr!AF40+May!AF40+Jun!AF40+Jul!AF40+Ago!AF40+Sep!AF40+Oct!AF40),IF(Config!$C$6=11,SUM(+Ene!AF40+Feb!AF40+Mar!AF40+Abr!AF40+May!AF40+Jun!AF40+Jul!AF40+Ago!AF40+Sep!AF40+Oct!AF40+Nov!AF40),IF(Config!$C$6=12,SUM(+Ene!AF40+Feb!AF40+Mar!AF40+Abr!AF40+May!AF40+Jun!AF40+Jul!AF40+Ago!AF40+Sep!AF40+Oct!AF40+Nov!AF40+Dic!AF40)))))))))))))</f>
        <v>19</v>
      </c>
      <c r="AG40" s="388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p!AG40),IF(Config!$C$6=10,SUM(+Ene!AG40+Feb!AG40+Mar!AG40+Abr!AG40+May!AG40+Jun!AG40+Jul!AG40+Ago!AG40+Sep!AG40+Oct!AG40),IF(Config!$C$6=11,SUM(+Ene!AG40+Feb!AG40+Mar!AG40+Abr!AG40+May!AG40+Jun!AG40+Jul!AG40+Ago!AG40+Sep!AG40+Oct!AG40+Nov!AG40),IF(Config!$C$6=12,SUM(+Ene!AG40+Feb!AG40+Mar!AG40+Abr!AG40+May!AG40+Jun!AG40+Jul!AG40+Ago!AG40+Sep!AG40+Oct!AG40+Nov!AG40+Dic!AG40)))))))))))))</f>
        <v>16</v>
      </c>
      <c r="AH40" s="388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p!AH40),IF(Config!$C$6=10,SUM(+Ene!AH40+Feb!AH40+Mar!AH40+Abr!AH40+May!AH40+Jun!AH40+Jul!AH40+Ago!AH40+Sep!AH40+Oct!AH40),IF(Config!$C$6=11,SUM(+Ene!AH40+Feb!AH40+Mar!AH40+Abr!AH40+May!AH40+Jun!AH40+Jul!AH40+Ago!AH40+Sep!AH40+Oct!AH40+Nov!AH40),IF(Config!$C$6=12,SUM(+Ene!AH40+Feb!AH40+Mar!AH40+Abr!AH40+May!AH40+Jun!AH40+Jul!AH40+Ago!AH40+Sep!AH40+Oct!AH40+Nov!AH40+Dic!AH40)))))))))))))</f>
        <v>14</v>
      </c>
      <c r="AI40" s="388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p!AI40),IF(Config!$C$6=10,SUM(+Ene!AI40+Feb!AI40+Mar!AI40+Abr!AI40+May!AI40+Jun!AI40+Jul!AI40+Ago!AI40+Sep!AI40+Oct!AI40),IF(Config!$C$6=11,SUM(+Ene!AI40+Feb!AI40+Mar!AI40+Abr!AI40+May!AI40+Jun!AI40+Jul!AI40+Ago!AI40+Sep!AI40+Oct!AI40+Nov!AI40),IF(Config!$C$6=12,SUM(+Ene!AI40+Feb!AI40+Mar!AI40+Abr!AI40+May!AI40+Jun!AI40+Jul!AI40+Ago!AI40+Sep!AI40+Oct!AI40+Nov!AI40+Dic!AI40)))))))))))))</f>
        <v>1</v>
      </c>
      <c r="AJ40" s="388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p!AJ40),IF(Config!$C$6=10,SUM(+Ene!AJ40+Feb!AJ40+Mar!AJ40+Abr!AJ40+May!AJ40+Jun!AJ40+Jul!AJ40+Ago!AJ40+Sep!AJ40+Oct!AJ40),IF(Config!$C$6=11,SUM(+Ene!AJ40+Feb!AJ40+Mar!AJ40+Abr!AJ40+May!AJ40+Jun!AJ40+Jul!AJ40+Ago!AJ40+Sep!AJ40+Oct!AJ40+Nov!AJ40),IF(Config!$C$6=12,SUM(+Ene!AJ40+Feb!AJ40+Mar!AJ40+Abr!AJ40+May!AJ40+Jun!AJ40+Jul!AJ40+Ago!AJ40+Sep!AJ40+Oct!AJ40+Nov!AJ40+Dic!AJ40)))))))))))))</f>
        <v>27</v>
      </c>
      <c r="AK40" s="388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p!AK40),IF(Config!$C$6=10,SUM(+Ene!AK40+Feb!AK40+Mar!AK40+Abr!AK40+May!AK40+Jun!AK40+Jul!AK40+Ago!AK40+Sep!AK40+Oct!AK40),IF(Config!$C$6=11,SUM(+Ene!AK40+Feb!AK40+Mar!AK40+Abr!AK40+May!AK40+Jun!AK40+Jul!AK40+Ago!AK40+Sep!AK40+Oct!AK40+Nov!AK40),IF(Config!$C$6=12,SUM(+Ene!AK40+Feb!AK40+Mar!AK40+Abr!AK40+May!AK40+Jun!AK40+Jul!AK40+Ago!AK40+Sep!AK40+Oct!AK40+Nov!AK40+Dic!AK40)))))))))))))</f>
        <v>11</v>
      </c>
      <c r="AL40" s="388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p!AL40),IF(Config!$C$6=10,SUM(+Ene!AL40+Feb!AL40+Mar!AL40+Abr!AL40+May!AL40+Jun!AL40+Jul!AL40+Ago!AL40+Sep!AL40+Oct!AL40),IF(Config!$C$6=11,SUM(+Ene!AL40+Feb!AL40+Mar!AL40+Abr!AL40+May!AL40+Jun!AL40+Jul!AL40+Ago!AL40+Sep!AL40+Oct!AL40+Nov!AL40),IF(Config!$C$6=12,SUM(+Ene!AL40+Feb!AL40+Mar!AL40+Abr!AL40+May!AL40+Jun!AL40+Jul!AL40+Ago!AL40+Sep!AL40+Oct!AL40+Nov!AL40+Dic!AL40)))))))))))))</f>
        <v>10</v>
      </c>
      <c r="AM40" s="388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p!AM40),IF(Config!$C$6=10,SUM(+Ene!AM40+Feb!AM40+Mar!AM40+Abr!AM40+May!AM40+Jun!AM40+Jul!AM40+Ago!AM40+Sep!AM40+Oct!AM40),IF(Config!$C$6=11,SUM(+Ene!AM40+Feb!AM40+Mar!AM40+Abr!AM40+May!AM40+Jun!AM40+Jul!AM40+Ago!AM40+Sep!AM40+Oct!AM40+Nov!AM40),IF(Config!$C$6=12,SUM(+Ene!AM40+Feb!AM40+Mar!AM40+Abr!AM40+May!AM40+Jun!AM40+Jul!AM40+Ago!AM40+Sep!AM40+Oct!AM40+Nov!AM40+Dic!AM40)))))))))))))</f>
        <v>50</v>
      </c>
      <c r="AN40" s="388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p!AN40),IF(Config!$C$6=10,SUM(+Ene!AN40+Feb!AN40+Mar!AN40+Abr!AN40+May!AN40+Jun!AN40+Jul!AN40+Ago!AN40+Sep!AN40+Oct!AN40),IF(Config!$C$6=11,SUM(+Ene!AN40+Feb!AN40+Mar!AN40+Abr!AN40+May!AN40+Jun!AN40+Jul!AN40+Ago!AN40+Sep!AN40+Oct!AN40+Nov!AN40),IF(Config!$C$6=12,SUM(+Ene!AN40+Feb!AN40+Mar!AN40+Abr!AN40+May!AN40+Jun!AN40+Jul!AN40+Ago!AN40+Sep!AN40+Oct!AN40+Nov!AN40+Dic!AN40)))))))))))))</f>
        <v>4</v>
      </c>
      <c r="AO40" s="388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p!AO40),IF(Config!$C$6=10,SUM(+Ene!AO40+Feb!AO40+Mar!AO40+Abr!AO40+May!AO40+Jun!AO40+Jul!AO40+Ago!AO40+Sep!AO40+Oct!AO40),IF(Config!$C$6=11,SUM(+Ene!AO40+Feb!AO40+Mar!AO40+Abr!AO40+May!AO40+Jun!AO40+Jul!AO40+Ago!AO40+Sep!AO40+Oct!AO40+Nov!AO40),IF(Config!$C$6=12,SUM(+Ene!AO40+Feb!AO40+Mar!AO40+Abr!AO40+May!AO40+Jun!AO40+Jul!AO40+Ago!AO40+Sep!AO40+Oct!AO40+Nov!AO40+Dic!AO40)))))))))))))</f>
        <v>12</v>
      </c>
      <c r="AP40" s="388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p!AP40),IF(Config!$C$6=10,SUM(+Ene!AP40+Feb!AP40+Mar!AP40+Abr!AP40+May!AP40+Jun!AP40+Jul!AP40+Ago!AP40+Sep!AP40+Oct!AP40),IF(Config!$C$6=11,SUM(+Ene!AP40+Feb!AP40+Mar!AP40+Abr!AP40+May!AP40+Jun!AP40+Jul!AP40+Ago!AP40+Sep!AP40+Oct!AP40+Nov!AP40),IF(Config!$C$6=12,SUM(+Ene!AP40+Feb!AP40+Mar!AP40+Abr!AP40+May!AP40+Jun!AP40+Jul!AP40+Ago!AP40+Sep!AP40+Oct!AP40+Nov!AP40+Dic!AP40)))))))))))))</f>
        <v>4</v>
      </c>
      <c r="AQ40" s="388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p!AQ40),IF(Config!$C$6=10,SUM(+Ene!AQ40+Feb!AQ40+Mar!AQ40+Abr!AQ40+May!AQ40+Jun!AQ40+Jul!AQ40+Ago!AQ40+Sep!AQ40+Oct!AQ40),IF(Config!$C$6=11,SUM(+Ene!AQ40+Feb!AQ40+Mar!AQ40+Abr!AQ40+May!AQ40+Jun!AQ40+Jul!AQ40+Ago!AQ40+Sep!AQ40+Oct!AQ40+Nov!AQ40),IF(Config!$C$6=12,SUM(+Ene!AQ40+Feb!AQ40+Mar!AQ40+Abr!AQ40+May!AQ40+Jun!AQ40+Jul!AQ40+Ago!AQ40+Sep!AQ40+Oct!AQ40+Nov!AQ40+Dic!AQ40)))))))))))))</f>
        <v>87</v>
      </c>
      <c r="AR40" s="388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p!AR40),IF(Config!$C$6=10,SUM(+Ene!AR40+Feb!AR40+Mar!AR40+Abr!AR40+May!AR40+Jun!AR40+Jul!AR40+Ago!AR40+Sep!AR40+Oct!AR40),IF(Config!$C$6=11,SUM(+Ene!AR40+Feb!AR40+Mar!AR40+Abr!AR40+May!AR40+Jun!AR40+Jul!AR40+Ago!AR40+Sep!AR40+Oct!AR40+Nov!AR40),IF(Config!$C$6=12,SUM(+Ene!AR40+Feb!AR40+Mar!AR40+Abr!AR40+May!AR40+Jun!AR40+Jul!AR40+Ago!AR40+Sep!AR40+Oct!AR40+Nov!AR40+Dic!AR40)))))))))))))</f>
        <v>1</v>
      </c>
      <c r="AS40" s="388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p!AS40),IF(Config!$C$6=10,SUM(+Ene!AS40+Feb!AS40+Mar!AS40+Abr!AS40+May!AS40+Jun!AS40+Jul!AS40+Ago!AS40+Sep!AS40+Oct!AS40),IF(Config!$C$6=11,SUM(+Ene!AS40+Feb!AS40+Mar!AS40+Abr!AS40+May!AS40+Jun!AS40+Jul!AS40+Ago!AS40+Sep!AS40+Oct!AS40+Nov!AS40),IF(Config!$C$6=12,SUM(+Ene!AS40+Feb!AS40+Mar!AS40+Abr!AS40+May!AS40+Jun!AS40+Jul!AS40+Ago!AS40+Sep!AS40+Oct!AS40+Nov!AS40+Dic!AS40)))))))))))))</f>
        <v>11</v>
      </c>
      <c r="AT40" s="388">
        <f>IF(Config!$C$6=1,SUM(+Ene!AT40),IF(Config!$C$6=2,SUM(+Ene!AT40+Feb!AT40),IF(Config!$C$6=3,SUM(+Ene!AT40+Feb!AT40+Mar!AT40),IF(Config!$C$6=4,SUM(+Ene!AT40+Feb!AT40+Mar!AT40+Abr!AT40),IF(Config!$C$6=5,SUM(Ene!AT40+Feb!AT40+Mar!AT40+Abr!AT40+May!AT40),IF(Config!$C$6=6,SUM(+Ene!AT40+Feb!AT40+Mar!AT40+Abr!AT40+May!AT40+Jun!AT40),IF(Config!$C$6=7,SUM(Ene!AT40+Feb!AT40+Mar!AT40+Abr!AT40+May!AT40+Jun!AT40+Jul!AT40),IF(Config!$C$6=8,SUM(+Ene!AT40+Feb!AT40+Mar!AT40+Abr!AT40+May!AT40+Jun!AT40+Jul!AT40+Ago!AT40),IF(Config!$C$6=9,SUM(+Ene!AT40+Feb!AT40+Mar!AT40+Abr!AT40+May!AT40+Jun!AT40+Jul!AT40+Ago!AT40+Sep!AT40),IF(Config!$C$6=10,SUM(+Ene!AT40+Feb!AT40+Mar!AT40+Abr!AT40+May!AT40+Jun!AT40+Jul!AT40+Ago!AT40+Sep!AT40+Oct!AT40),IF(Config!$C$6=11,SUM(+Ene!AT40+Feb!AT40+Mar!AT40+Abr!AT40+May!AT40+Jun!AT40+Jul!AT40+Ago!AT40+Sep!AT40+Oct!AT40+Nov!AT40),IF(Config!$C$6=12,SUM(+Ene!AT40+Feb!AT40+Mar!AT40+Abr!AT40+May!AT40+Jun!AT40+Jul!AT40+Ago!AT40+Sep!AT40+Oct!AT40+Nov!AT40+Dic!AT40)))))))))))))</f>
        <v>12</v>
      </c>
      <c r="AV40" s="369">
        <f t="shared" si="35"/>
        <v>0</v>
      </c>
      <c r="AW40" s="369">
        <f t="shared" si="36"/>
        <v>493</v>
      </c>
      <c r="AX40" s="369">
        <f t="shared" si="37"/>
        <v>54</v>
      </c>
      <c r="AY40" s="369">
        <f t="shared" si="38"/>
        <v>93</v>
      </c>
      <c r="AZ40" s="369">
        <f t="shared" si="39"/>
        <v>220</v>
      </c>
      <c r="BA40" s="369">
        <f t="shared" si="12"/>
        <v>121</v>
      </c>
      <c r="BB40" s="369">
        <f t="shared" si="40"/>
        <v>48</v>
      </c>
      <c r="BC40" s="370">
        <f t="shared" si="41"/>
        <v>70</v>
      </c>
      <c r="BD40" s="369">
        <f t="shared" si="42"/>
        <v>111</v>
      </c>
      <c r="BE40" s="45">
        <f t="shared" si="16"/>
        <v>1210</v>
      </c>
    </row>
    <row r="41" spans="1:57" x14ac:dyDescent="0.25">
      <c r="A41" s="339">
        <f>METAS!A41</f>
        <v>38</v>
      </c>
      <c r="B41" s="368" t="str">
        <f>METAS!B39</f>
        <v xml:space="preserve">PORCENTAJE DE NIÑOS  DE 12 A 59 MESES CON  SUPLEMENTO DE VITAMINA A  </v>
      </c>
      <c r="C41" s="384" t="str">
        <f>METAS!D39</f>
        <v>NUTRICIÓN</v>
      </c>
      <c r="D41" s="388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p!D41),IF(Config!$C$6=10,SUM(+Ene!D41+Feb!D41+Mar!D41+Abr!D41+May!D41+Jun!D41+Jul!D41+Ago!D41+Sep!D41+Oct!D41),IF(Config!$C$6=11,SUM(+Ene!D41+Feb!D41+Mar!D41+Abr!D41+May!D41+Jun!D41+Jul!D41+Ago!D41+Sep!D41+Oct!D41+Nov!D41),IF(Config!$C$6=12,SUM(+Ene!D41+Feb!D41+Mar!D41+Abr!D41+May!D41+Jun!D41+Jul!D41+Ago!D41+Sep!D41+Oct!D41+Nov!D41+Dic!D41)))))))))))))</f>
        <v>0</v>
      </c>
      <c r="E41" s="388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p!E41),IF(Config!$C$6=10,SUM(+Ene!E41+Feb!E41+Mar!E41+Abr!E41+May!E41+Jun!E41+Jul!E41+Ago!E41+Sep!E41+Oct!E41),IF(Config!$C$6=11,SUM(+Ene!E41+Feb!E41+Mar!E41+Abr!E41+May!E41+Jun!E41+Jul!E41+Ago!E41+Sep!E41+Oct!E41+Nov!E41),IF(Config!$C$6=12,SUM(+Ene!E41+Feb!E41+Mar!E41+Abr!E41+May!E41+Jun!E41+Jul!E41+Ago!E41+Sep!E41+Oct!E41+Nov!E41+Dic!E41)))))))))))))</f>
        <v>0</v>
      </c>
      <c r="F41" s="388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p!F41),IF(Config!$C$6=10,SUM(+Ene!F41+Feb!F41+Mar!F41+Abr!F41+May!F41+Jun!F41+Jul!F41+Ago!F41+Sep!F41+Oct!F41),IF(Config!$C$6=11,SUM(+Ene!F41+Feb!F41+Mar!F41+Abr!F41+May!F41+Jun!F41+Jul!F41+Ago!F41+Sep!F41+Oct!F41+Nov!F41),IF(Config!$C$6=12,SUM(+Ene!F41+Feb!F41+Mar!F41+Abr!F41+May!F41+Jun!F41+Jul!F41+Ago!F41+Sep!F41+Oct!F41+Nov!F41+Dic!F41)))))))))))))</f>
        <v>0</v>
      </c>
      <c r="G41" s="388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p!G41),IF(Config!$C$6=10,SUM(+Ene!G41+Feb!G41+Mar!G41+Abr!G41+May!G41+Jun!G41+Jul!G41+Ago!G41+Sep!G41+Oct!G41),IF(Config!$C$6=11,SUM(+Ene!G41+Feb!G41+Mar!G41+Abr!G41+May!G41+Jun!G41+Jul!G41+Ago!G41+Sep!G41+Oct!G41+Nov!G41),IF(Config!$C$6=12,SUM(+Ene!G41+Feb!G41+Mar!G41+Abr!G41+May!G41+Jun!G41+Jul!G41+Ago!G41+Sep!G41+Oct!G41+Nov!G41+Dic!G41)))))))))))))</f>
        <v>485</v>
      </c>
      <c r="H41" s="388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p!H41),IF(Config!$C$6=10,SUM(+Ene!H41+Feb!H41+Mar!H41+Abr!H41+May!H41+Jun!H41+Jul!H41+Ago!H41+Sep!H41+Oct!H41),IF(Config!$C$6=11,SUM(+Ene!H41+Feb!H41+Mar!H41+Abr!H41+May!H41+Jun!H41+Jul!H41+Ago!H41+Sep!H41+Oct!H41+Nov!H41),IF(Config!$C$6=12,SUM(+Ene!H41+Feb!H41+Mar!H41+Abr!H41+May!H41+Jun!H41+Jul!H41+Ago!H41+Sep!H41+Oct!H41+Nov!H41+Dic!H41)))))))))))))</f>
        <v>55</v>
      </c>
      <c r="I41" s="388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p!I41),IF(Config!$C$6=10,SUM(+Ene!I41+Feb!I41+Mar!I41+Abr!I41+May!I41+Jun!I41+Jul!I41+Ago!I41+Sep!I41+Oct!I41),IF(Config!$C$6=11,SUM(+Ene!I41+Feb!I41+Mar!I41+Abr!I41+May!I41+Jun!I41+Jul!I41+Ago!I41+Sep!I41+Oct!I41+Nov!I41),IF(Config!$C$6=12,SUM(+Ene!I41+Feb!I41+Mar!I41+Abr!I41+May!I41+Jun!I41+Jul!I41+Ago!I41+Sep!I41+Oct!I41+Nov!I41+Dic!I41)))))))))))))</f>
        <v>46</v>
      </c>
      <c r="J41" s="388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p!J41),IF(Config!$C$6=10,SUM(+Ene!J41+Feb!J41+Mar!J41+Abr!J41+May!J41+Jun!J41+Jul!J41+Ago!J41+Sep!J41+Oct!J41),IF(Config!$C$6=11,SUM(+Ene!J41+Feb!J41+Mar!J41+Abr!J41+May!J41+Jun!J41+Jul!J41+Ago!J41+Sep!J41+Oct!J41+Nov!J41),IF(Config!$C$6=12,SUM(+Ene!J41+Feb!J41+Mar!J41+Abr!J41+May!J41+Jun!J41+Jul!J41+Ago!J41+Sep!J41+Oct!J41+Nov!J41+Dic!J41)))))))))))))</f>
        <v>38</v>
      </c>
      <c r="K41" s="388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p!K41),IF(Config!$C$6=10,SUM(+Ene!K41+Feb!K41+Mar!K41+Abr!K41+May!K41+Jun!K41+Jul!K41+Ago!K41+Sep!K41+Oct!K41),IF(Config!$C$6=11,SUM(+Ene!K41+Feb!K41+Mar!K41+Abr!K41+May!K41+Jun!K41+Jul!K41+Ago!K41+Sep!K41+Oct!K41+Nov!K41),IF(Config!$C$6=12,SUM(+Ene!K41+Feb!K41+Mar!K41+Abr!K41+May!K41+Jun!K41+Jul!K41+Ago!K41+Sep!K41+Oct!K41+Nov!K41+Dic!K41)))))))))))))</f>
        <v>76</v>
      </c>
      <c r="L41" s="388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p!L41),IF(Config!$C$6=10,SUM(+Ene!L41+Feb!L41+Mar!L41+Abr!L41+May!L41+Jun!L41+Jul!L41+Ago!L41+Sep!L41+Oct!L41),IF(Config!$C$6=11,SUM(+Ene!L41+Feb!L41+Mar!L41+Abr!L41+May!L41+Jun!L41+Jul!L41+Ago!L41+Sep!L41+Oct!L41+Nov!L41),IF(Config!$C$6=12,SUM(+Ene!L41+Feb!L41+Mar!L41+Abr!L41+May!L41+Jun!L41+Jul!L41+Ago!L41+Sep!L41+Oct!L41+Nov!L41+Dic!L41)))))))))))))</f>
        <v>10</v>
      </c>
      <c r="M41" s="388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p!M41),IF(Config!$C$6=10,SUM(+Ene!M41+Feb!M41+Mar!M41+Abr!M41+May!M41+Jun!M41+Jul!M41+Ago!M41+Sep!M41+Oct!M41),IF(Config!$C$6=11,SUM(+Ene!M41+Feb!M41+Mar!M41+Abr!M41+May!M41+Jun!M41+Jul!M41+Ago!M41+Sep!M41+Oct!M41+Nov!M41),IF(Config!$C$6=12,SUM(+Ene!M41+Feb!M41+Mar!M41+Abr!M41+May!M41+Jun!M41+Jul!M41+Ago!M41+Sep!M41+Oct!M41+Nov!M41+Dic!M41)))))))))))))</f>
        <v>58</v>
      </c>
      <c r="N41" s="388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p!N41),IF(Config!$C$6=10,SUM(+Ene!N41+Feb!N41+Mar!N41+Abr!N41+May!N41+Jun!N41+Jul!N41+Ago!N41+Sep!N41+Oct!N41),IF(Config!$C$6=11,SUM(+Ene!N41+Feb!N41+Mar!N41+Abr!N41+May!N41+Jun!N41+Jul!N41+Ago!N41+Sep!N41+Oct!N41+Nov!N41),IF(Config!$C$6=12,SUM(+Ene!N41+Feb!N41+Mar!N41+Abr!N41+May!N41+Jun!N41+Jul!N41+Ago!N41+Sep!N41+Oct!N41+Nov!N41+Dic!N41)))))))))))))</f>
        <v>42</v>
      </c>
      <c r="O41" s="388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p!O41),IF(Config!$C$6=10,SUM(+Ene!O41+Feb!O41+Mar!O41+Abr!O41+May!O41+Jun!O41+Jul!O41+Ago!O41+Sep!O41+Oct!O41),IF(Config!$C$6=11,SUM(+Ene!O41+Feb!O41+Mar!O41+Abr!O41+May!O41+Jun!O41+Jul!O41+Ago!O41+Sep!O41+Oct!O41+Nov!O41),IF(Config!$C$6=12,SUM(+Ene!O41+Feb!O41+Mar!O41+Abr!O41+May!O41+Jun!O41+Jul!O41+Ago!O41+Sep!O41+Oct!O41+Nov!O41+Dic!O41)))))))))))))</f>
        <v>64</v>
      </c>
      <c r="P41" s="388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p!P41),IF(Config!$C$6=10,SUM(+Ene!P41+Feb!P41+Mar!P41+Abr!P41+May!P41+Jun!P41+Jul!P41+Ago!P41+Sep!P41+Oct!P41),IF(Config!$C$6=11,SUM(+Ene!P41+Feb!P41+Mar!P41+Abr!P41+May!P41+Jun!P41+Jul!P41+Ago!P41+Sep!P41+Oct!P41+Nov!P41),IF(Config!$C$6=12,SUM(+Ene!P41+Feb!P41+Mar!P41+Abr!P41+May!P41+Jun!P41+Jul!P41+Ago!P41+Sep!P41+Oct!P41+Nov!P41+Dic!P41)))))))))))))</f>
        <v>390</v>
      </c>
      <c r="Q41" s="388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p!Q41),IF(Config!$C$6=10,SUM(+Ene!Q41+Feb!Q41+Mar!Q41+Abr!Q41+May!Q41+Jun!Q41+Jul!Q41+Ago!Q41+Sep!Q41+Oct!Q41),IF(Config!$C$6=11,SUM(+Ene!Q41+Feb!Q41+Mar!Q41+Abr!Q41+May!Q41+Jun!Q41+Jul!Q41+Ago!Q41+Sep!Q41+Oct!Q41+Nov!Q41),IF(Config!$C$6=12,SUM(+Ene!Q41+Feb!Q41+Mar!Q41+Abr!Q41+May!Q41+Jun!Q41+Jul!Q41+Ago!Q41+Sep!Q41+Oct!Q41+Nov!Q41+Dic!Q41)))))))))))))</f>
        <v>32</v>
      </c>
      <c r="R41" s="388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p!R41),IF(Config!$C$6=10,SUM(+Ene!R41+Feb!R41+Mar!R41+Abr!R41+May!R41+Jun!R41+Jul!R41+Ago!R41+Sep!R41+Oct!R41),IF(Config!$C$6=11,SUM(+Ene!R41+Feb!R41+Mar!R41+Abr!R41+May!R41+Jun!R41+Jul!R41+Ago!R41+Sep!R41+Oct!R41+Nov!R41),IF(Config!$C$6=12,SUM(+Ene!R41+Feb!R41+Mar!R41+Abr!R41+May!R41+Jun!R41+Jul!R41+Ago!R41+Sep!R41+Oct!R41+Nov!R41+Dic!R41)))))))))))))</f>
        <v>25</v>
      </c>
      <c r="S41" s="388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p!S41),IF(Config!$C$6=10,SUM(+Ene!S41+Feb!S41+Mar!S41+Abr!S41+May!S41+Jun!S41+Jul!S41+Ago!S41+Sep!S41+Oct!S41),IF(Config!$C$6=11,SUM(+Ene!S41+Feb!S41+Mar!S41+Abr!S41+May!S41+Jun!S41+Jul!S41+Ago!S41+Sep!S41+Oct!S41+Nov!S41),IF(Config!$C$6=12,SUM(+Ene!S41+Feb!S41+Mar!S41+Abr!S41+May!S41+Jun!S41+Jul!S41+Ago!S41+Sep!S41+Oct!S41+Nov!S41+Dic!S41)))))))))))))</f>
        <v>44</v>
      </c>
      <c r="T41" s="388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p!T41),IF(Config!$C$6=10,SUM(+Ene!T41+Feb!T41+Mar!T41+Abr!T41+May!T41+Jun!T41+Jul!T41+Ago!T41+Sep!T41+Oct!T41),IF(Config!$C$6=11,SUM(+Ene!T41+Feb!T41+Mar!T41+Abr!T41+May!T41+Jun!T41+Jul!T41+Ago!T41+Sep!T41+Oct!T41+Nov!T41),IF(Config!$C$6=12,SUM(+Ene!T41+Feb!T41+Mar!T41+Abr!T41+May!T41+Jun!T41+Jul!T41+Ago!T41+Sep!T41+Oct!T41+Nov!T41+Dic!T41)))))))))))))</f>
        <v>79</v>
      </c>
      <c r="U41" s="388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p!U41),IF(Config!$C$6=10,SUM(+Ene!U41+Feb!U41+Mar!U41+Abr!U41+May!U41+Jun!U41+Jul!U41+Ago!U41+Sep!U41+Oct!U41),IF(Config!$C$6=11,SUM(+Ene!U41+Feb!U41+Mar!U41+Abr!U41+May!U41+Jun!U41+Jul!U41+Ago!U41+Sep!U41+Oct!U41+Nov!U41),IF(Config!$C$6=12,SUM(+Ene!U41+Feb!U41+Mar!U41+Abr!U41+May!U41+Jun!U41+Jul!U41+Ago!U41+Sep!U41+Oct!U41+Nov!U41+Dic!U41)))))))))))))</f>
        <v>31</v>
      </c>
      <c r="V41" s="388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p!V41),IF(Config!$C$6=10,SUM(+Ene!V41+Feb!V41+Mar!V41+Abr!V41+May!V41+Jun!V41+Jul!V41+Ago!V41+Sep!V41+Oct!V41),IF(Config!$C$6=11,SUM(+Ene!V41+Feb!V41+Mar!V41+Abr!V41+May!V41+Jun!V41+Jul!V41+Ago!V41+Sep!V41+Oct!V41+Nov!V41),IF(Config!$C$6=12,SUM(+Ene!V41+Feb!V41+Mar!V41+Abr!V41+May!V41+Jun!V41+Jul!V41+Ago!V41+Sep!V41+Oct!V41+Nov!V41+Dic!V41)))))))))))))</f>
        <v>52</v>
      </c>
      <c r="W41" s="388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p!W41),IF(Config!$C$6=10,SUM(+Ene!W41+Feb!W41+Mar!W41+Abr!W41+May!W41+Jun!W41+Jul!W41+Ago!W41+Sep!W41+Oct!W41),IF(Config!$C$6=11,SUM(+Ene!W41+Feb!W41+Mar!W41+Abr!W41+May!W41+Jun!W41+Jul!W41+Ago!W41+Sep!W41+Oct!W41+Nov!W41),IF(Config!$C$6=12,SUM(+Ene!W41+Feb!W41+Mar!W41+Abr!W41+May!W41+Jun!W41+Jul!W41+Ago!W41+Sep!W41+Oct!W41+Nov!W41+Dic!W41)))))))))))))</f>
        <v>43</v>
      </c>
      <c r="X41" s="388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p!X41),IF(Config!$C$6=10,SUM(+Ene!X41+Feb!X41+Mar!X41+Abr!X41+May!X41+Jun!X41+Jul!X41+Ago!X41+Sep!X41+Oct!X41),IF(Config!$C$6=11,SUM(+Ene!X41+Feb!X41+Mar!X41+Abr!X41+May!X41+Jun!X41+Jul!X41+Ago!X41+Sep!X41+Oct!X41+Nov!X41),IF(Config!$C$6=12,SUM(+Ene!X41+Feb!X41+Mar!X41+Abr!X41+May!X41+Jun!X41+Jul!X41+Ago!X41+Sep!X41+Oct!X41+Nov!X41+Dic!X41)))))))))))))</f>
        <v>37</v>
      </c>
      <c r="Y41" s="388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p!Y41),IF(Config!$C$6=10,SUM(+Ene!Y41+Feb!Y41+Mar!Y41+Abr!Y41+May!Y41+Jun!Y41+Jul!Y41+Ago!Y41+Sep!Y41+Oct!Y41),IF(Config!$C$6=11,SUM(+Ene!Y41+Feb!Y41+Mar!Y41+Abr!Y41+May!Y41+Jun!Y41+Jul!Y41+Ago!Y41+Sep!Y41+Oct!Y41+Nov!Y41),IF(Config!$C$6=12,SUM(+Ene!Y41+Feb!Y41+Mar!Y41+Abr!Y41+May!Y41+Jun!Y41+Jul!Y41+Ago!Y41+Sep!Y41+Oct!Y41+Nov!Y41+Dic!Y41)))))))))))))</f>
        <v>171</v>
      </c>
      <c r="Z41" s="388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p!Z41),IF(Config!$C$6=10,SUM(+Ene!Z41+Feb!Z41+Mar!Z41+Abr!Z41+May!Z41+Jun!Z41+Jul!Z41+Ago!Z41+Sep!Z41+Oct!Z41),IF(Config!$C$6=11,SUM(+Ene!Z41+Feb!Z41+Mar!Z41+Abr!Z41+May!Z41+Jun!Z41+Jul!Z41+Ago!Z41+Sep!Z41+Oct!Z41+Nov!Z41),IF(Config!$C$6=12,SUM(+Ene!Z41+Feb!Z41+Mar!Z41+Abr!Z41+May!Z41+Jun!Z41+Jul!Z41+Ago!Z41+Sep!Z41+Oct!Z41+Nov!Z41+Dic!Z41)))))))))))))</f>
        <v>20</v>
      </c>
      <c r="AA41" s="388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p!AA41),IF(Config!$C$6=10,SUM(+Ene!AA41+Feb!AA41+Mar!AA41+Abr!AA41+May!AA41+Jun!AA41+Jul!AA41+Ago!AA41+Sep!AA41+Oct!AA41),IF(Config!$C$6=11,SUM(+Ene!AA41+Feb!AA41+Mar!AA41+Abr!AA41+May!AA41+Jun!AA41+Jul!AA41+Ago!AA41+Sep!AA41+Oct!AA41+Nov!AA41),IF(Config!$C$6=12,SUM(+Ene!AA41+Feb!AA41+Mar!AA41+Abr!AA41+May!AA41+Jun!AA41+Jul!AA41+Ago!AA41+Sep!AA41+Oct!AA41+Nov!AA41+Dic!AA41)))))))))))))</f>
        <v>2</v>
      </c>
      <c r="AB41" s="388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p!AB41),IF(Config!$C$6=10,SUM(+Ene!AB41+Feb!AB41+Mar!AB41+Abr!AB41+May!AB41+Jun!AB41+Jul!AB41+Ago!AB41+Sep!AB41+Oct!AB41),IF(Config!$C$6=11,SUM(+Ene!AB41+Feb!AB41+Mar!AB41+Abr!AB41+May!AB41+Jun!AB41+Jul!AB41+Ago!AB41+Sep!AB41+Oct!AB41+Nov!AB41),IF(Config!$C$6=12,SUM(+Ene!AB41+Feb!AB41+Mar!AB41+Abr!AB41+May!AB41+Jun!AB41+Jul!AB41+Ago!AB41+Sep!AB41+Oct!AB41+Nov!AB41+Dic!AB41)))))))))))))</f>
        <v>22</v>
      </c>
      <c r="AC41" s="388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p!AC41),IF(Config!$C$6=10,SUM(+Ene!AC41+Feb!AC41+Mar!AC41+Abr!AC41+May!AC41+Jun!AC41+Jul!AC41+Ago!AC41+Sep!AC41+Oct!AC41),IF(Config!$C$6=11,SUM(+Ene!AC41+Feb!AC41+Mar!AC41+Abr!AC41+May!AC41+Jun!AC41+Jul!AC41+Ago!AC41+Sep!AC41+Oct!AC41+Nov!AC41),IF(Config!$C$6=12,SUM(+Ene!AC41+Feb!AC41+Mar!AC41+Abr!AC41+May!AC41+Jun!AC41+Jul!AC41+Ago!AC41+Sep!AC41+Oct!AC41+Nov!AC41+Dic!AC41)))))))))))))</f>
        <v>30</v>
      </c>
      <c r="AD41" s="388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p!AD41),IF(Config!$C$6=10,SUM(+Ene!AD41+Feb!AD41+Mar!AD41+Abr!AD41+May!AD41+Jun!AD41+Jul!AD41+Ago!AD41+Sep!AD41+Oct!AD41),IF(Config!$C$6=11,SUM(+Ene!AD41+Feb!AD41+Mar!AD41+Abr!AD41+May!AD41+Jun!AD41+Jul!AD41+Ago!AD41+Sep!AD41+Oct!AD41+Nov!AD41),IF(Config!$C$6=12,SUM(+Ene!AD41+Feb!AD41+Mar!AD41+Abr!AD41+May!AD41+Jun!AD41+Jul!AD41+Ago!AD41+Sep!AD41+Oct!AD41+Nov!AD41+Dic!AD41)))))))))))))</f>
        <v>145</v>
      </c>
      <c r="AE41" s="388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p!AE41),IF(Config!$C$6=10,SUM(+Ene!AE41+Feb!AE41+Mar!AE41+Abr!AE41+May!AE41+Jun!AE41+Jul!AE41+Ago!AE41+Sep!AE41+Oct!AE41),IF(Config!$C$6=11,SUM(+Ene!AE41+Feb!AE41+Mar!AE41+Abr!AE41+May!AE41+Jun!AE41+Jul!AE41+Ago!AE41+Sep!AE41+Oct!AE41+Nov!AE41),IF(Config!$C$6=12,SUM(+Ene!AE41+Feb!AE41+Mar!AE41+Abr!AE41+May!AE41+Jun!AE41+Jul!AE41+Ago!AE41+Sep!AE41+Oct!AE41+Nov!AE41+Dic!AE41)))))))))))))</f>
        <v>26</v>
      </c>
      <c r="AF41" s="388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p!AF41),IF(Config!$C$6=10,SUM(+Ene!AF41+Feb!AF41+Mar!AF41+Abr!AF41+May!AF41+Jun!AF41+Jul!AF41+Ago!AF41+Sep!AF41+Oct!AF41),IF(Config!$C$6=11,SUM(+Ene!AF41+Feb!AF41+Mar!AF41+Abr!AF41+May!AF41+Jun!AF41+Jul!AF41+Ago!AF41+Sep!AF41+Oct!AF41+Nov!AF41),IF(Config!$C$6=12,SUM(+Ene!AF41+Feb!AF41+Mar!AF41+Abr!AF41+May!AF41+Jun!AF41+Jul!AF41+Ago!AF41+Sep!AF41+Oct!AF41+Nov!AF41+Dic!AF41)))))))))))))</f>
        <v>59</v>
      </c>
      <c r="AG41" s="388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p!AG41),IF(Config!$C$6=10,SUM(+Ene!AG41+Feb!AG41+Mar!AG41+Abr!AG41+May!AG41+Jun!AG41+Jul!AG41+Ago!AG41+Sep!AG41+Oct!AG41),IF(Config!$C$6=11,SUM(+Ene!AG41+Feb!AG41+Mar!AG41+Abr!AG41+May!AG41+Jun!AG41+Jul!AG41+Ago!AG41+Sep!AG41+Oct!AG41+Nov!AG41),IF(Config!$C$6=12,SUM(+Ene!AG41+Feb!AG41+Mar!AG41+Abr!AG41+May!AG41+Jun!AG41+Jul!AG41+Ago!AG41+Sep!AG41+Oct!AG41+Nov!AG41+Dic!AG41)))))))))))))</f>
        <v>53</v>
      </c>
      <c r="AH41" s="388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p!AH41),IF(Config!$C$6=10,SUM(+Ene!AH41+Feb!AH41+Mar!AH41+Abr!AH41+May!AH41+Jun!AH41+Jul!AH41+Ago!AH41+Sep!AH41+Oct!AH41),IF(Config!$C$6=11,SUM(+Ene!AH41+Feb!AH41+Mar!AH41+Abr!AH41+May!AH41+Jun!AH41+Jul!AH41+Ago!AH41+Sep!AH41+Oct!AH41+Nov!AH41),IF(Config!$C$6=12,SUM(+Ene!AH41+Feb!AH41+Mar!AH41+Abr!AH41+May!AH41+Jun!AH41+Jul!AH41+Ago!AH41+Sep!AH41+Oct!AH41+Nov!AH41+Dic!AH41)))))))))))))</f>
        <v>46</v>
      </c>
      <c r="AI41" s="388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p!AI41),IF(Config!$C$6=10,SUM(+Ene!AI41+Feb!AI41+Mar!AI41+Abr!AI41+May!AI41+Jun!AI41+Jul!AI41+Ago!AI41+Sep!AI41+Oct!AI41),IF(Config!$C$6=11,SUM(+Ene!AI41+Feb!AI41+Mar!AI41+Abr!AI41+May!AI41+Jun!AI41+Jul!AI41+Ago!AI41+Sep!AI41+Oct!AI41+Nov!AI41),IF(Config!$C$6=12,SUM(+Ene!AI41+Feb!AI41+Mar!AI41+Abr!AI41+May!AI41+Jun!AI41+Jul!AI41+Ago!AI41+Sep!AI41+Oct!AI41+Nov!AI41+Dic!AI41)))))))))))))</f>
        <v>4</v>
      </c>
      <c r="AJ41" s="388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p!AJ41),IF(Config!$C$6=10,SUM(+Ene!AJ41+Feb!AJ41+Mar!AJ41+Abr!AJ41+May!AJ41+Jun!AJ41+Jul!AJ41+Ago!AJ41+Sep!AJ41+Oct!AJ41),IF(Config!$C$6=11,SUM(+Ene!AJ41+Feb!AJ41+Mar!AJ41+Abr!AJ41+May!AJ41+Jun!AJ41+Jul!AJ41+Ago!AJ41+Sep!AJ41+Oct!AJ41+Nov!AJ41),IF(Config!$C$6=12,SUM(+Ene!AJ41+Feb!AJ41+Mar!AJ41+Abr!AJ41+May!AJ41+Jun!AJ41+Jul!AJ41+Ago!AJ41+Sep!AJ41+Oct!AJ41+Nov!AJ41+Dic!AJ41)))))))))))))</f>
        <v>18</v>
      </c>
      <c r="AK41" s="388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p!AK41),IF(Config!$C$6=10,SUM(+Ene!AK41+Feb!AK41+Mar!AK41+Abr!AK41+May!AK41+Jun!AK41+Jul!AK41+Ago!AK41+Sep!AK41+Oct!AK41),IF(Config!$C$6=11,SUM(+Ene!AK41+Feb!AK41+Mar!AK41+Abr!AK41+May!AK41+Jun!AK41+Jul!AK41+Ago!AK41+Sep!AK41+Oct!AK41+Nov!AK41),IF(Config!$C$6=12,SUM(+Ene!AK41+Feb!AK41+Mar!AK41+Abr!AK41+May!AK41+Jun!AK41+Jul!AK41+Ago!AK41+Sep!AK41+Oct!AK41+Nov!AK41+Dic!AK41)))))))))))))</f>
        <v>38</v>
      </c>
      <c r="AL41" s="388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p!AL41),IF(Config!$C$6=10,SUM(+Ene!AL41+Feb!AL41+Mar!AL41+Abr!AL41+May!AL41+Jun!AL41+Jul!AL41+Ago!AL41+Sep!AL41+Oct!AL41),IF(Config!$C$6=11,SUM(+Ene!AL41+Feb!AL41+Mar!AL41+Abr!AL41+May!AL41+Jun!AL41+Jul!AL41+Ago!AL41+Sep!AL41+Oct!AL41+Nov!AL41),IF(Config!$C$6=12,SUM(+Ene!AL41+Feb!AL41+Mar!AL41+Abr!AL41+May!AL41+Jun!AL41+Jul!AL41+Ago!AL41+Sep!AL41+Oct!AL41+Nov!AL41+Dic!AL41)))))))))))))</f>
        <v>39</v>
      </c>
      <c r="AM41" s="388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p!AM41),IF(Config!$C$6=10,SUM(+Ene!AM41+Feb!AM41+Mar!AM41+Abr!AM41+May!AM41+Jun!AM41+Jul!AM41+Ago!AM41+Sep!AM41+Oct!AM41),IF(Config!$C$6=11,SUM(+Ene!AM41+Feb!AM41+Mar!AM41+Abr!AM41+May!AM41+Jun!AM41+Jul!AM41+Ago!AM41+Sep!AM41+Oct!AM41+Nov!AM41),IF(Config!$C$6=12,SUM(+Ene!AM41+Feb!AM41+Mar!AM41+Abr!AM41+May!AM41+Jun!AM41+Jul!AM41+Ago!AM41+Sep!AM41+Oct!AM41+Nov!AM41+Dic!AM41)))))))))))))</f>
        <v>191</v>
      </c>
      <c r="AN41" s="388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p!AN41),IF(Config!$C$6=10,SUM(+Ene!AN41+Feb!AN41+Mar!AN41+Abr!AN41+May!AN41+Jun!AN41+Jul!AN41+Ago!AN41+Sep!AN41+Oct!AN41),IF(Config!$C$6=11,SUM(+Ene!AN41+Feb!AN41+Mar!AN41+Abr!AN41+May!AN41+Jun!AN41+Jul!AN41+Ago!AN41+Sep!AN41+Oct!AN41+Nov!AN41),IF(Config!$C$6=12,SUM(+Ene!AN41+Feb!AN41+Mar!AN41+Abr!AN41+May!AN41+Jun!AN41+Jul!AN41+Ago!AN41+Sep!AN41+Oct!AN41+Nov!AN41+Dic!AN41)))))))))))))</f>
        <v>19</v>
      </c>
      <c r="AO41" s="388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p!AO41),IF(Config!$C$6=10,SUM(+Ene!AO41+Feb!AO41+Mar!AO41+Abr!AO41+May!AO41+Jun!AO41+Jul!AO41+Ago!AO41+Sep!AO41+Oct!AO41),IF(Config!$C$6=11,SUM(+Ene!AO41+Feb!AO41+Mar!AO41+Abr!AO41+May!AO41+Jun!AO41+Jul!AO41+Ago!AO41+Sep!AO41+Oct!AO41+Nov!AO41),IF(Config!$C$6=12,SUM(+Ene!AO41+Feb!AO41+Mar!AO41+Abr!AO41+May!AO41+Jun!AO41+Jul!AO41+Ago!AO41+Sep!AO41+Oct!AO41+Nov!AO41+Dic!AO41)))))))))))))</f>
        <v>35</v>
      </c>
      <c r="AP41" s="388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p!AP41),IF(Config!$C$6=10,SUM(+Ene!AP41+Feb!AP41+Mar!AP41+Abr!AP41+May!AP41+Jun!AP41+Jul!AP41+Ago!AP41+Sep!AP41+Oct!AP41),IF(Config!$C$6=11,SUM(+Ene!AP41+Feb!AP41+Mar!AP41+Abr!AP41+May!AP41+Jun!AP41+Jul!AP41+Ago!AP41+Sep!AP41+Oct!AP41+Nov!AP41),IF(Config!$C$6=12,SUM(+Ene!AP41+Feb!AP41+Mar!AP41+Abr!AP41+May!AP41+Jun!AP41+Jul!AP41+Ago!AP41+Sep!AP41+Oct!AP41+Nov!AP41+Dic!AP41)))))))))))))</f>
        <v>12</v>
      </c>
      <c r="AQ41" s="388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p!AQ41),IF(Config!$C$6=10,SUM(+Ene!AQ41+Feb!AQ41+Mar!AQ41+Abr!AQ41+May!AQ41+Jun!AQ41+Jul!AQ41+Ago!AQ41+Sep!AQ41+Oct!AQ41),IF(Config!$C$6=11,SUM(+Ene!AQ41+Feb!AQ41+Mar!AQ41+Abr!AQ41+May!AQ41+Jun!AQ41+Jul!AQ41+Ago!AQ41+Sep!AQ41+Oct!AQ41+Nov!AQ41),IF(Config!$C$6=12,SUM(+Ene!AQ41+Feb!AQ41+Mar!AQ41+Abr!AQ41+May!AQ41+Jun!AQ41+Jul!AQ41+Ago!AQ41+Sep!AQ41+Oct!AQ41+Nov!AQ41+Dic!AQ41)))))))))))))</f>
        <v>126</v>
      </c>
      <c r="AR41" s="388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p!AR41),IF(Config!$C$6=10,SUM(+Ene!AR41+Feb!AR41+Mar!AR41+Abr!AR41+May!AR41+Jun!AR41+Jul!AR41+Ago!AR41+Sep!AR41+Oct!AR41),IF(Config!$C$6=11,SUM(+Ene!AR41+Feb!AR41+Mar!AR41+Abr!AR41+May!AR41+Jun!AR41+Jul!AR41+Ago!AR41+Sep!AR41+Oct!AR41+Nov!AR41),IF(Config!$C$6=12,SUM(+Ene!AR41+Feb!AR41+Mar!AR41+Abr!AR41+May!AR41+Jun!AR41+Jul!AR41+Ago!AR41+Sep!AR41+Oct!AR41+Nov!AR41+Dic!AR41)))))))))))))</f>
        <v>3</v>
      </c>
      <c r="AS41" s="388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p!AS41),IF(Config!$C$6=10,SUM(+Ene!AS41+Feb!AS41+Mar!AS41+Abr!AS41+May!AS41+Jun!AS41+Jul!AS41+Ago!AS41+Sep!AS41+Oct!AS41),IF(Config!$C$6=11,SUM(+Ene!AS41+Feb!AS41+Mar!AS41+Abr!AS41+May!AS41+Jun!AS41+Jul!AS41+Ago!AS41+Sep!AS41+Oct!AS41+Nov!AS41),IF(Config!$C$6=12,SUM(+Ene!AS41+Feb!AS41+Mar!AS41+Abr!AS41+May!AS41+Jun!AS41+Jul!AS41+Ago!AS41+Sep!AS41+Oct!AS41+Nov!AS41+Dic!AS41)))))))))))))</f>
        <v>9</v>
      </c>
      <c r="AT41" s="388">
        <f>IF(Config!$C$6=1,SUM(+Ene!AT41),IF(Config!$C$6=2,SUM(+Ene!AT41+Feb!AT41),IF(Config!$C$6=3,SUM(+Ene!AT41+Feb!AT41+Mar!AT41),IF(Config!$C$6=4,SUM(+Ene!AT41+Feb!AT41+Mar!AT41+Abr!AT41),IF(Config!$C$6=5,SUM(Ene!AT41+Feb!AT41+Mar!AT41+Abr!AT41+May!AT41),IF(Config!$C$6=6,SUM(+Ene!AT41+Feb!AT41+Mar!AT41+Abr!AT41+May!AT41+Jun!AT41),IF(Config!$C$6=7,SUM(Ene!AT41+Feb!AT41+Mar!AT41+Abr!AT41+May!AT41+Jun!AT41+Jul!AT41),IF(Config!$C$6=8,SUM(+Ene!AT41+Feb!AT41+Mar!AT41+Abr!AT41+May!AT41+Jun!AT41+Jul!AT41+Ago!AT41),IF(Config!$C$6=9,SUM(+Ene!AT41+Feb!AT41+Mar!AT41+Abr!AT41+May!AT41+Jun!AT41+Jul!AT41+Ago!AT41+Sep!AT41),IF(Config!$C$6=10,SUM(+Ene!AT41+Feb!AT41+Mar!AT41+Abr!AT41+May!AT41+Jun!AT41+Jul!AT41+Ago!AT41+Sep!AT41+Oct!AT41),IF(Config!$C$6=11,SUM(+Ene!AT41+Feb!AT41+Mar!AT41+Abr!AT41+May!AT41+Jun!AT41+Jul!AT41+Ago!AT41+Sep!AT41+Oct!AT41+Nov!AT41),IF(Config!$C$6=12,SUM(+Ene!AT41+Feb!AT41+Mar!AT41+Abr!AT41+May!AT41+Jun!AT41+Jul!AT41+Ago!AT41+Sep!AT41+Oct!AT41+Nov!AT41+Dic!AT41)))))))))))))</f>
        <v>26</v>
      </c>
      <c r="AV41" s="369">
        <f t="shared" si="35"/>
        <v>0</v>
      </c>
      <c r="AW41" s="369">
        <f t="shared" si="36"/>
        <v>1264</v>
      </c>
      <c r="AX41" s="369">
        <f t="shared" si="37"/>
        <v>101</v>
      </c>
      <c r="AY41" s="369">
        <f t="shared" si="38"/>
        <v>205</v>
      </c>
      <c r="AZ41" s="369">
        <f t="shared" si="39"/>
        <v>282</v>
      </c>
      <c r="BA41" s="369">
        <f t="shared" si="12"/>
        <v>333</v>
      </c>
      <c r="BB41" s="369">
        <f t="shared" si="40"/>
        <v>95</v>
      </c>
      <c r="BC41" s="370">
        <f t="shared" si="41"/>
        <v>257</v>
      </c>
      <c r="BD41" s="369">
        <f t="shared" si="42"/>
        <v>164</v>
      </c>
      <c r="BE41" s="45">
        <f t="shared" si="16"/>
        <v>2701</v>
      </c>
    </row>
    <row r="42" spans="1:57" x14ac:dyDescent="0.25">
      <c r="A42" s="339">
        <f>METAS!A42</f>
        <v>39</v>
      </c>
      <c r="B42" s="368" t="str">
        <f>METAS!B40</f>
        <v>PORCENTAJE DE NIÑOS &lt; 5 AÑOS CON SUPLEMENTO DE VITAMINA A</v>
      </c>
      <c r="C42" s="384" t="str">
        <f>METAS!D40</f>
        <v>NUTRICIÓN</v>
      </c>
      <c r="D42" s="388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p!D42),IF(Config!$C$6=10,SUM(+Ene!D42+Feb!D42+Mar!D42+Abr!D42+May!D42+Jun!D42+Jul!D42+Ago!D42+Sep!D42+Oct!D42),IF(Config!$C$6=11,SUM(+Ene!D42+Feb!D42+Mar!D42+Abr!D42+May!D42+Jun!D42+Jul!D42+Ago!D42+Sep!D42+Oct!D42+Nov!D42),IF(Config!$C$6=12,SUM(+Ene!D42+Feb!D42+Mar!D42+Abr!D42+May!D42+Jun!D42+Jul!D42+Ago!D42+Sep!D42+Oct!D42+Nov!D42+Dic!D42)))))))))))))</f>
        <v>0</v>
      </c>
      <c r="E42" s="388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p!E42),IF(Config!$C$6=10,SUM(+Ene!E42+Feb!E42+Mar!E42+Abr!E42+May!E42+Jun!E42+Jul!E42+Ago!E42+Sep!E42+Oct!E42),IF(Config!$C$6=11,SUM(+Ene!E42+Feb!E42+Mar!E42+Abr!E42+May!E42+Jun!E42+Jul!E42+Ago!E42+Sep!E42+Oct!E42+Nov!E42),IF(Config!$C$6=12,SUM(+Ene!E42+Feb!E42+Mar!E42+Abr!E42+May!E42+Jun!E42+Jul!E42+Ago!E42+Sep!E42+Oct!E42+Nov!E42+Dic!E42)))))))))))))</f>
        <v>0</v>
      </c>
      <c r="F42" s="388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p!F42),IF(Config!$C$6=10,SUM(+Ene!F42+Feb!F42+Mar!F42+Abr!F42+May!F42+Jun!F42+Jul!F42+Ago!F42+Sep!F42+Oct!F42),IF(Config!$C$6=11,SUM(+Ene!F42+Feb!F42+Mar!F42+Abr!F42+May!F42+Jun!F42+Jul!F42+Ago!F42+Sep!F42+Oct!F42+Nov!F42),IF(Config!$C$6=12,SUM(+Ene!F42+Feb!F42+Mar!F42+Abr!F42+May!F42+Jun!F42+Jul!F42+Ago!F42+Sep!F42+Oct!F42+Nov!F42+Dic!F42)))))))))))))</f>
        <v>0</v>
      </c>
      <c r="G42" s="388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p!G42),IF(Config!$C$6=10,SUM(+Ene!G42+Feb!G42+Mar!G42+Abr!G42+May!G42+Jun!G42+Jul!G42+Ago!G42+Sep!G42+Oct!G42),IF(Config!$C$6=11,SUM(+Ene!G42+Feb!G42+Mar!G42+Abr!G42+May!G42+Jun!G42+Jul!G42+Ago!G42+Sep!G42+Oct!G42+Nov!G42),IF(Config!$C$6=12,SUM(+Ene!G42+Feb!G42+Mar!G42+Abr!G42+May!G42+Jun!G42+Jul!G42+Ago!G42+Sep!G42+Oct!G42+Nov!G42+Dic!G42)))))))))))))</f>
        <v>682</v>
      </c>
      <c r="H42" s="388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p!H42),IF(Config!$C$6=10,SUM(+Ene!H42+Feb!H42+Mar!H42+Abr!H42+May!H42+Jun!H42+Jul!H42+Ago!H42+Sep!H42+Oct!H42),IF(Config!$C$6=11,SUM(+Ene!H42+Feb!H42+Mar!H42+Abr!H42+May!H42+Jun!H42+Jul!H42+Ago!H42+Sep!H42+Oct!H42+Nov!H42),IF(Config!$C$6=12,SUM(+Ene!H42+Feb!H42+Mar!H42+Abr!H42+May!H42+Jun!H42+Jul!H42+Ago!H42+Sep!H42+Oct!H42+Nov!H42+Dic!H42)))))))))))))</f>
        <v>70</v>
      </c>
      <c r="I42" s="388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p!I42),IF(Config!$C$6=10,SUM(+Ene!I42+Feb!I42+Mar!I42+Abr!I42+May!I42+Jun!I42+Jul!I42+Ago!I42+Sep!I42+Oct!I42),IF(Config!$C$6=11,SUM(+Ene!I42+Feb!I42+Mar!I42+Abr!I42+May!I42+Jun!I42+Jul!I42+Ago!I42+Sep!I42+Oct!I42+Nov!I42),IF(Config!$C$6=12,SUM(+Ene!I42+Feb!I42+Mar!I42+Abr!I42+May!I42+Jun!I42+Jul!I42+Ago!I42+Sep!I42+Oct!I42+Nov!I42+Dic!I42)))))))))))))</f>
        <v>59</v>
      </c>
      <c r="J42" s="388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p!J42),IF(Config!$C$6=10,SUM(+Ene!J42+Feb!J42+Mar!J42+Abr!J42+May!J42+Jun!J42+Jul!J42+Ago!J42+Sep!J42+Oct!J42),IF(Config!$C$6=11,SUM(+Ene!J42+Feb!J42+Mar!J42+Abr!J42+May!J42+Jun!J42+Jul!J42+Ago!J42+Sep!J42+Oct!J42+Nov!J42),IF(Config!$C$6=12,SUM(+Ene!J42+Feb!J42+Mar!J42+Abr!J42+May!J42+Jun!J42+Jul!J42+Ago!J42+Sep!J42+Oct!J42+Nov!J42+Dic!J42)))))))))))))</f>
        <v>57</v>
      </c>
      <c r="K42" s="388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p!K42),IF(Config!$C$6=10,SUM(+Ene!K42+Feb!K42+Mar!K42+Abr!K42+May!K42+Jun!K42+Jul!K42+Ago!K42+Sep!K42+Oct!K42),IF(Config!$C$6=11,SUM(+Ene!K42+Feb!K42+Mar!K42+Abr!K42+May!K42+Jun!K42+Jul!K42+Ago!K42+Sep!K42+Oct!K42+Nov!K42),IF(Config!$C$6=12,SUM(+Ene!K42+Feb!K42+Mar!K42+Abr!K42+May!K42+Jun!K42+Jul!K42+Ago!K42+Sep!K42+Oct!K42+Nov!K42+Dic!K42)))))))))))))</f>
        <v>111</v>
      </c>
      <c r="L42" s="388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p!L42),IF(Config!$C$6=10,SUM(+Ene!L42+Feb!L42+Mar!L42+Abr!L42+May!L42+Jun!L42+Jul!L42+Ago!L42+Sep!L42+Oct!L42),IF(Config!$C$6=11,SUM(+Ene!L42+Feb!L42+Mar!L42+Abr!L42+May!L42+Jun!L42+Jul!L42+Ago!L42+Sep!L42+Oct!L42+Nov!L42),IF(Config!$C$6=12,SUM(+Ene!L42+Feb!L42+Mar!L42+Abr!L42+May!L42+Jun!L42+Jul!L42+Ago!L42+Sep!L42+Oct!L42+Nov!L42+Dic!L42)))))))))))))</f>
        <v>14</v>
      </c>
      <c r="M42" s="388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p!M42),IF(Config!$C$6=10,SUM(+Ene!M42+Feb!M42+Mar!M42+Abr!M42+May!M42+Jun!M42+Jul!M42+Ago!M42+Sep!M42+Oct!M42),IF(Config!$C$6=11,SUM(+Ene!M42+Feb!M42+Mar!M42+Abr!M42+May!M42+Jun!M42+Jul!M42+Ago!M42+Sep!M42+Oct!M42+Nov!M42),IF(Config!$C$6=12,SUM(+Ene!M42+Feb!M42+Mar!M42+Abr!M42+May!M42+Jun!M42+Jul!M42+Ago!M42+Sep!M42+Oct!M42+Nov!M42+Dic!M42)))))))))))))</f>
        <v>77</v>
      </c>
      <c r="N42" s="388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p!N42),IF(Config!$C$6=10,SUM(+Ene!N42+Feb!N42+Mar!N42+Abr!N42+May!N42+Jun!N42+Jul!N42+Ago!N42+Sep!N42+Oct!N42),IF(Config!$C$6=11,SUM(+Ene!N42+Feb!N42+Mar!N42+Abr!N42+May!N42+Jun!N42+Jul!N42+Ago!N42+Sep!N42+Oct!N42+Nov!N42),IF(Config!$C$6=12,SUM(+Ene!N42+Feb!N42+Mar!N42+Abr!N42+May!N42+Jun!N42+Jul!N42+Ago!N42+Sep!N42+Oct!N42+Nov!N42+Dic!N42)))))))))))))</f>
        <v>56</v>
      </c>
      <c r="O42" s="388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p!O42),IF(Config!$C$6=10,SUM(+Ene!O42+Feb!O42+Mar!O42+Abr!O42+May!O42+Jun!O42+Jul!O42+Ago!O42+Sep!O42+Oct!O42),IF(Config!$C$6=11,SUM(+Ene!O42+Feb!O42+Mar!O42+Abr!O42+May!O42+Jun!O42+Jul!O42+Ago!O42+Sep!O42+Oct!O42+Nov!O42),IF(Config!$C$6=12,SUM(+Ene!O42+Feb!O42+Mar!O42+Abr!O42+May!O42+Jun!O42+Jul!O42+Ago!O42+Sep!O42+Oct!O42+Nov!O42+Dic!O42)))))))))))))</f>
        <v>92</v>
      </c>
      <c r="P42" s="388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p!P42),IF(Config!$C$6=10,SUM(+Ene!P42+Feb!P42+Mar!P42+Abr!P42+May!P42+Jun!P42+Jul!P42+Ago!P42+Sep!P42+Oct!P42),IF(Config!$C$6=11,SUM(+Ene!P42+Feb!P42+Mar!P42+Abr!P42+May!P42+Jun!P42+Jul!P42+Ago!P42+Sep!P42+Oct!P42+Nov!P42),IF(Config!$C$6=12,SUM(+Ene!P42+Feb!P42+Mar!P42+Abr!P42+May!P42+Jun!P42+Jul!P42+Ago!P42+Sep!P42+Oct!P42+Nov!P42+Dic!P42)))))))))))))</f>
        <v>539</v>
      </c>
      <c r="Q42" s="388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p!Q42),IF(Config!$C$6=10,SUM(+Ene!Q42+Feb!Q42+Mar!Q42+Abr!Q42+May!Q42+Jun!Q42+Jul!Q42+Ago!Q42+Sep!Q42+Oct!Q42),IF(Config!$C$6=11,SUM(+Ene!Q42+Feb!Q42+Mar!Q42+Abr!Q42+May!Q42+Jun!Q42+Jul!Q42+Ago!Q42+Sep!Q42+Oct!Q42+Nov!Q42),IF(Config!$C$6=12,SUM(+Ene!Q42+Feb!Q42+Mar!Q42+Abr!Q42+May!Q42+Jun!Q42+Jul!Q42+Ago!Q42+Sep!Q42+Oct!Q42+Nov!Q42+Dic!Q42)))))))))))))</f>
        <v>60</v>
      </c>
      <c r="R42" s="388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p!R42),IF(Config!$C$6=10,SUM(+Ene!R42+Feb!R42+Mar!R42+Abr!R42+May!R42+Jun!R42+Jul!R42+Ago!R42+Sep!R42+Oct!R42),IF(Config!$C$6=11,SUM(+Ene!R42+Feb!R42+Mar!R42+Abr!R42+May!R42+Jun!R42+Jul!R42+Ago!R42+Sep!R42+Oct!R42+Nov!R42),IF(Config!$C$6=12,SUM(+Ene!R42+Feb!R42+Mar!R42+Abr!R42+May!R42+Jun!R42+Jul!R42+Ago!R42+Sep!R42+Oct!R42+Nov!R42+Dic!R42)))))))))))))</f>
        <v>38</v>
      </c>
      <c r="S42" s="388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p!S42),IF(Config!$C$6=10,SUM(+Ene!S42+Feb!S42+Mar!S42+Abr!S42+May!S42+Jun!S42+Jul!S42+Ago!S42+Sep!S42+Oct!S42),IF(Config!$C$6=11,SUM(+Ene!S42+Feb!S42+Mar!S42+Abr!S42+May!S42+Jun!S42+Jul!S42+Ago!S42+Sep!S42+Oct!S42+Nov!S42),IF(Config!$C$6=12,SUM(+Ene!S42+Feb!S42+Mar!S42+Abr!S42+May!S42+Jun!S42+Jul!S42+Ago!S42+Sep!S42+Oct!S42+Nov!S42+Dic!S42)))))))))))))</f>
        <v>57</v>
      </c>
      <c r="T42" s="388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p!T42),IF(Config!$C$6=10,SUM(+Ene!T42+Feb!T42+Mar!T42+Abr!T42+May!T42+Jun!T42+Jul!T42+Ago!T42+Sep!T42+Oct!T42),IF(Config!$C$6=11,SUM(+Ene!T42+Feb!T42+Mar!T42+Abr!T42+May!T42+Jun!T42+Jul!T42+Ago!T42+Sep!T42+Oct!T42+Nov!T42),IF(Config!$C$6=12,SUM(+Ene!T42+Feb!T42+Mar!T42+Abr!T42+May!T42+Jun!T42+Jul!T42+Ago!T42+Sep!T42+Oct!T42+Nov!T42+Dic!T42)))))))))))))</f>
        <v>123</v>
      </c>
      <c r="U42" s="388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p!U42),IF(Config!$C$6=10,SUM(+Ene!U42+Feb!U42+Mar!U42+Abr!U42+May!U42+Jun!U42+Jul!U42+Ago!U42+Sep!U42+Oct!U42),IF(Config!$C$6=11,SUM(+Ene!U42+Feb!U42+Mar!U42+Abr!U42+May!U42+Jun!U42+Jul!U42+Ago!U42+Sep!U42+Oct!U42+Nov!U42),IF(Config!$C$6=12,SUM(+Ene!U42+Feb!U42+Mar!U42+Abr!U42+May!U42+Jun!U42+Jul!U42+Ago!U42+Sep!U42+Oct!U42+Nov!U42+Dic!U42)))))))))))))</f>
        <v>39</v>
      </c>
      <c r="V42" s="388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p!V42),IF(Config!$C$6=10,SUM(+Ene!V42+Feb!V42+Mar!V42+Abr!V42+May!V42+Jun!V42+Jul!V42+Ago!V42+Sep!V42+Oct!V42),IF(Config!$C$6=11,SUM(+Ene!V42+Feb!V42+Mar!V42+Abr!V42+May!V42+Jun!V42+Jul!V42+Ago!V42+Sep!V42+Oct!V42+Nov!V42),IF(Config!$C$6=12,SUM(+Ene!V42+Feb!V42+Mar!V42+Abr!V42+May!V42+Jun!V42+Jul!V42+Ago!V42+Sep!V42+Oct!V42+Nov!V42+Dic!V42)))))))))))))</f>
        <v>65</v>
      </c>
      <c r="W42" s="388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p!W42),IF(Config!$C$6=10,SUM(+Ene!W42+Feb!W42+Mar!W42+Abr!W42+May!W42+Jun!W42+Jul!W42+Ago!W42+Sep!W42+Oct!W42),IF(Config!$C$6=11,SUM(+Ene!W42+Feb!W42+Mar!W42+Abr!W42+May!W42+Jun!W42+Jul!W42+Ago!W42+Sep!W42+Oct!W42+Nov!W42),IF(Config!$C$6=12,SUM(+Ene!W42+Feb!W42+Mar!W42+Abr!W42+May!W42+Jun!W42+Jul!W42+Ago!W42+Sep!W42+Oct!W42+Nov!W42+Dic!W42)))))))))))))</f>
        <v>71</v>
      </c>
      <c r="X42" s="388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p!X42),IF(Config!$C$6=10,SUM(+Ene!X42+Feb!X42+Mar!X42+Abr!X42+May!X42+Jun!X42+Jul!X42+Ago!X42+Sep!X42+Oct!X42),IF(Config!$C$6=11,SUM(+Ene!X42+Feb!X42+Mar!X42+Abr!X42+May!X42+Jun!X42+Jul!X42+Ago!X42+Sep!X42+Oct!X42+Nov!X42),IF(Config!$C$6=12,SUM(+Ene!X42+Feb!X42+Mar!X42+Abr!X42+May!X42+Jun!X42+Jul!X42+Ago!X42+Sep!X42+Oct!X42+Nov!X42+Dic!X42)))))))))))))</f>
        <v>70</v>
      </c>
      <c r="Y42" s="388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p!Y42),IF(Config!$C$6=10,SUM(+Ene!Y42+Feb!Y42+Mar!Y42+Abr!Y42+May!Y42+Jun!Y42+Jul!Y42+Ago!Y42+Sep!Y42+Oct!Y42),IF(Config!$C$6=11,SUM(+Ene!Y42+Feb!Y42+Mar!Y42+Abr!Y42+May!Y42+Jun!Y42+Jul!Y42+Ago!Y42+Sep!Y42+Oct!Y42+Nov!Y42),IF(Config!$C$6=12,SUM(+Ene!Y42+Feb!Y42+Mar!Y42+Abr!Y42+May!Y42+Jun!Y42+Jul!Y42+Ago!Y42+Sep!Y42+Oct!Y42+Nov!Y42+Dic!Y42)))))))))))))</f>
        <v>281</v>
      </c>
      <c r="Z42" s="388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p!Z42),IF(Config!$C$6=10,SUM(+Ene!Z42+Feb!Z42+Mar!Z42+Abr!Z42+May!Z42+Jun!Z42+Jul!Z42+Ago!Z42+Sep!Z42+Oct!Z42),IF(Config!$C$6=11,SUM(+Ene!Z42+Feb!Z42+Mar!Z42+Abr!Z42+May!Z42+Jun!Z42+Jul!Z42+Ago!Z42+Sep!Z42+Oct!Z42+Nov!Z42),IF(Config!$C$6=12,SUM(+Ene!Z42+Feb!Z42+Mar!Z42+Abr!Z42+May!Z42+Jun!Z42+Jul!Z42+Ago!Z42+Sep!Z42+Oct!Z42+Nov!Z42+Dic!Z42)))))))))))))</f>
        <v>37</v>
      </c>
      <c r="AA42" s="388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p!AA42),IF(Config!$C$6=10,SUM(+Ene!AA42+Feb!AA42+Mar!AA42+Abr!AA42+May!AA42+Jun!AA42+Jul!AA42+Ago!AA42+Sep!AA42+Oct!AA42),IF(Config!$C$6=11,SUM(+Ene!AA42+Feb!AA42+Mar!AA42+Abr!AA42+May!AA42+Jun!AA42+Jul!AA42+Ago!AA42+Sep!AA42+Oct!AA42+Nov!AA42),IF(Config!$C$6=12,SUM(+Ene!AA42+Feb!AA42+Mar!AA42+Abr!AA42+May!AA42+Jun!AA42+Jul!AA42+Ago!AA42+Sep!AA42+Oct!AA42+Nov!AA42+Dic!AA42)))))))))))))</f>
        <v>31</v>
      </c>
      <c r="AB42" s="388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p!AB42),IF(Config!$C$6=10,SUM(+Ene!AB42+Feb!AB42+Mar!AB42+Abr!AB42+May!AB42+Jun!AB42+Jul!AB42+Ago!AB42+Sep!AB42+Oct!AB42),IF(Config!$C$6=11,SUM(+Ene!AB42+Feb!AB42+Mar!AB42+Abr!AB42+May!AB42+Jun!AB42+Jul!AB42+Ago!AB42+Sep!AB42+Oct!AB42+Nov!AB42),IF(Config!$C$6=12,SUM(+Ene!AB42+Feb!AB42+Mar!AB42+Abr!AB42+May!AB42+Jun!AB42+Jul!AB42+Ago!AB42+Sep!AB42+Oct!AB42+Nov!AB42+Dic!AB42)))))))))))))</f>
        <v>35</v>
      </c>
      <c r="AC42" s="388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p!AC42),IF(Config!$C$6=10,SUM(+Ene!AC42+Feb!AC42+Mar!AC42+Abr!AC42+May!AC42+Jun!AC42+Jul!AC42+Ago!AC42+Sep!AC42+Oct!AC42),IF(Config!$C$6=11,SUM(+Ene!AC42+Feb!AC42+Mar!AC42+Abr!AC42+May!AC42+Jun!AC42+Jul!AC42+Ago!AC42+Sep!AC42+Oct!AC42+Nov!AC42),IF(Config!$C$6=12,SUM(+Ene!AC42+Feb!AC42+Mar!AC42+Abr!AC42+May!AC42+Jun!AC42+Jul!AC42+Ago!AC42+Sep!AC42+Oct!AC42+Nov!AC42+Dic!AC42)))))))))))))</f>
        <v>48</v>
      </c>
      <c r="AD42" s="388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p!AD42),IF(Config!$C$6=10,SUM(+Ene!AD42+Feb!AD42+Mar!AD42+Abr!AD42+May!AD42+Jun!AD42+Jul!AD42+Ago!AD42+Sep!AD42+Oct!AD42),IF(Config!$C$6=11,SUM(+Ene!AD42+Feb!AD42+Mar!AD42+Abr!AD42+May!AD42+Jun!AD42+Jul!AD42+Ago!AD42+Sep!AD42+Oct!AD42+Nov!AD42),IF(Config!$C$6=12,SUM(+Ene!AD42+Feb!AD42+Mar!AD42+Abr!AD42+May!AD42+Jun!AD42+Jul!AD42+Ago!AD42+Sep!AD42+Oct!AD42+Nov!AD42+Dic!AD42)))))))))))))</f>
        <v>199</v>
      </c>
      <c r="AE42" s="388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p!AE42),IF(Config!$C$6=10,SUM(+Ene!AE42+Feb!AE42+Mar!AE42+Abr!AE42+May!AE42+Jun!AE42+Jul!AE42+Ago!AE42+Sep!AE42+Oct!AE42),IF(Config!$C$6=11,SUM(+Ene!AE42+Feb!AE42+Mar!AE42+Abr!AE42+May!AE42+Jun!AE42+Jul!AE42+Ago!AE42+Sep!AE42+Oct!AE42+Nov!AE42),IF(Config!$C$6=12,SUM(+Ene!AE42+Feb!AE42+Mar!AE42+Abr!AE42+May!AE42+Jun!AE42+Jul!AE42+Ago!AE42+Sep!AE42+Oct!AE42+Nov!AE42+Dic!AE42)))))))))))))</f>
        <v>43</v>
      </c>
      <c r="AF42" s="388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p!AF42),IF(Config!$C$6=10,SUM(+Ene!AF42+Feb!AF42+Mar!AF42+Abr!AF42+May!AF42+Jun!AF42+Jul!AF42+Ago!AF42+Sep!AF42+Oct!AF42),IF(Config!$C$6=11,SUM(+Ene!AF42+Feb!AF42+Mar!AF42+Abr!AF42+May!AF42+Jun!AF42+Jul!AF42+Ago!AF42+Sep!AF42+Oct!AF42+Nov!AF42),IF(Config!$C$6=12,SUM(+Ene!AF42+Feb!AF42+Mar!AF42+Abr!AF42+May!AF42+Jun!AF42+Jul!AF42+Ago!AF42+Sep!AF42+Oct!AF42+Nov!AF42+Dic!AF42)))))))))))))</f>
        <v>78</v>
      </c>
      <c r="AG42" s="388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p!AG42),IF(Config!$C$6=10,SUM(+Ene!AG42+Feb!AG42+Mar!AG42+Abr!AG42+May!AG42+Jun!AG42+Jul!AG42+Ago!AG42+Sep!AG42+Oct!AG42),IF(Config!$C$6=11,SUM(+Ene!AG42+Feb!AG42+Mar!AG42+Abr!AG42+May!AG42+Jun!AG42+Jul!AG42+Ago!AG42+Sep!AG42+Oct!AG42+Nov!AG42),IF(Config!$C$6=12,SUM(+Ene!AG42+Feb!AG42+Mar!AG42+Abr!AG42+May!AG42+Jun!AG42+Jul!AG42+Ago!AG42+Sep!AG42+Oct!AG42+Nov!AG42+Dic!AG42)))))))))))))</f>
        <v>69</v>
      </c>
      <c r="AH42" s="388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p!AH42),IF(Config!$C$6=10,SUM(+Ene!AH42+Feb!AH42+Mar!AH42+Abr!AH42+May!AH42+Jun!AH42+Jul!AH42+Ago!AH42+Sep!AH42+Oct!AH42),IF(Config!$C$6=11,SUM(+Ene!AH42+Feb!AH42+Mar!AH42+Abr!AH42+May!AH42+Jun!AH42+Jul!AH42+Ago!AH42+Sep!AH42+Oct!AH42+Nov!AH42),IF(Config!$C$6=12,SUM(+Ene!AH42+Feb!AH42+Mar!AH42+Abr!AH42+May!AH42+Jun!AH42+Jul!AH42+Ago!AH42+Sep!AH42+Oct!AH42+Nov!AH42+Dic!AH42)))))))))))))</f>
        <v>60</v>
      </c>
      <c r="AI42" s="388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p!AI42),IF(Config!$C$6=10,SUM(+Ene!AI42+Feb!AI42+Mar!AI42+Abr!AI42+May!AI42+Jun!AI42+Jul!AI42+Ago!AI42+Sep!AI42+Oct!AI42),IF(Config!$C$6=11,SUM(+Ene!AI42+Feb!AI42+Mar!AI42+Abr!AI42+May!AI42+Jun!AI42+Jul!AI42+Ago!AI42+Sep!AI42+Oct!AI42+Nov!AI42),IF(Config!$C$6=12,SUM(+Ene!AI42+Feb!AI42+Mar!AI42+Abr!AI42+May!AI42+Jun!AI42+Jul!AI42+Ago!AI42+Sep!AI42+Oct!AI42+Nov!AI42+Dic!AI42)))))))))))))</f>
        <v>5</v>
      </c>
      <c r="AJ42" s="388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p!AJ42),IF(Config!$C$6=10,SUM(+Ene!AJ42+Feb!AJ42+Mar!AJ42+Abr!AJ42+May!AJ42+Jun!AJ42+Jul!AJ42+Ago!AJ42+Sep!AJ42+Oct!AJ42),IF(Config!$C$6=11,SUM(+Ene!AJ42+Feb!AJ42+Mar!AJ42+Abr!AJ42+May!AJ42+Jun!AJ42+Jul!AJ42+Ago!AJ42+Sep!AJ42+Oct!AJ42+Nov!AJ42),IF(Config!$C$6=12,SUM(+Ene!AJ42+Feb!AJ42+Mar!AJ42+Abr!AJ42+May!AJ42+Jun!AJ42+Jul!AJ42+Ago!AJ42+Sep!AJ42+Oct!AJ42+Nov!AJ42+Dic!AJ42)))))))))))))</f>
        <v>45</v>
      </c>
      <c r="AK42" s="388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p!AK42),IF(Config!$C$6=10,SUM(+Ene!AK42+Feb!AK42+Mar!AK42+Abr!AK42+May!AK42+Jun!AK42+Jul!AK42+Ago!AK42+Sep!AK42+Oct!AK42),IF(Config!$C$6=11,SUM(+Ene!AK42+Feb!AK42+Mar!AK42+Abr!AK42+May!AK42+Jun!AK42+Jul!AK42+Ago!AK42+Sep!AK42+Oct!AK42+Nov!AK42),IF(Config!$C$6=12,SUM(+Ene!AK42+Feb!AK42+Mar!AK42+Abr!AK42+May!AK42+Jun!AK42+Jul!AK42+Ago!AK42+Sep!AK42+Oct!AK42+Nov!AK42+Dic!AK42)))))))))))))</f>
        <v>49</v>
      </c>
      <c r="AL42" s="388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p!AL42),IF(Config!$C$6=10,SUM(+Ene!AL42+Feb!AL42+Mar!AL42+Abr!AL42+May!AL42+Jun!AL42+Jul!AL42+Ago!AL42+Sep!AL42+Oct!AL42),IF(Config!$C$6=11,SUM(+Ene!AL42+Feb!AL42+Mar!AL42+Abr!AL42+May!AL42+Jun!AL42+Jul!AL42+Ago!AL42+Sep!AL42+Oct!AL42+Nov!AL42),IF(Config!$C$6=12,SUM(+Ene!AL42+Feb!AL42+Mar!AL42+Abr!AL42+May!AL42+Jun!AL42+Jul!AL42+Ago!AL42+Sep!AL42+Oct!AL42+Nov!AL42+Dic!AL42)))))))))))))</f>
        <v>49</v>
      </c>
      <c r="AM42" s="388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p!AM42),IF(Config!$C$6=10,SUM(+Ene!AM42+Feb!AM42+Mar!AM42+Abr!AM42+May!AM42+Jun!AM42+Jul!AM42+Ago!AM42+Sep!AM42+Oct!AM42),IF(Config!$C$6=11,SUM(+Ene!AM42+Feb!AM42+Mar!AM42+Abr!AM42+May!AM42+Jun!AM42+Jul!AM42+Ago!AM42+Sep!AM42+Oct!AM42+Nov!AM42),IF(Config!$C$6=12,SUM(+Ene!AM42+Feb!AM42+Mar!AM42+Abr!AM42+May!AM42+Jun!AM42+Jul!AM42+Ago!AM42+Sep!AM42+Oct!AM42+Nov!AM42+Dic!AM42)))))))))))))</f>
        <v>241</v>
      </c>
      <c r="AN42" s="388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p!AN42),IF(Config!$C$6=10,SUM(+Ene!AN42+Feb!AN42+Mar!AN42+Abr!AN42+May!AN42+Jun!AN42+Jul!AN42+Ago!AN42+Sep!AN42+Oct!AN42),IF(Config!$C$6=11,SUM(+Ene!AN42+Feb!AN42+Mar!AN42+Abr!AN42+May!AN42+Jun!AN42+Jul!AN42+Ago!AN42+Sep!AN42+Oct!AN42+Nov!AN42),IF(Config!$C$6=12,SUM(+Ene!AN42+Feb!AN42+Mar!AN42+Abr!AN42+May!AN42+Jun!AN42+Jul!AN42+Ago!AN42+Sep!AN42+Oct!AN42+Nov!AN42+Dic!AN42)))))))))))))</f>
        <v>23</v>
      </c>
      <c r="AO42" s="388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p!AO42),IF(Config!$C$6=10,SUM(+Ene!AO42+Feb!AO42+Mar!AO42+Abr!AO42+May!AO42+Jun!AO42+Jul!AO42+Ago!AO42+Sep!AO42+Oct!AO42),IF(Config!$C$6=11,SUM(+Ene!AO42+Feb!AO42+Mar!AO42+Abr!AO42+May!AO42+Jun!AO42+Jul!AO42+Ago!AO42+Sep!AO42+Oct!AO42+Nov!AO42),IF(Config!$C$6=12,SUM(+Ene!AO42+Feb!AO42+Mar!AO42+Abr!AO42+May!AO42+Jun!AO42+Jul!AO42+Ago!AO42+Sep!AO42+Oct!AO42+Nov!AO42+Dic!AO42)))))))))))))</f>
        <v>47</v>
      </c>
      <c r="AP42" s="388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p!AP42),IF(Config!$C$6=10,SUM(+Ene!AP42+Feb!AP42+Mar!AP42+Abr!AP42+May!AP42+Jun!AP42+Jul!AP42+Ago!AP42+Sep!AP42+Oct!AP42),IF(Config!$C$6=11,SUM(+Ene!AP42+Feb!AP42+Mar!AP42+Abr!AP42+May!AP42+Jun!AP42+Jul!AP42+Ago!AP42+Sep!AP42+Oct!AP42+Nov!AP42),IF(Config!$C$6=12,SUM(+Ene!AP42+Feb!AP42+Mar!AP42+Abr!AP42+May!AP42+Jun!AP42+Jul!AP42+Ago!AP42+Sep!AP42+Oct!AP42+Nov!AP42+Dic!AP42)))))))))))))</f>
        <v>16</v>
      </c>
      <c r="AQ42" s="388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p!AQ42),IF(Config!$C$6=10,SUM(+Ene!AQ42+Feb!AQ42+Mar!AQ42+Abr!AQ42+May!AQ42+Jun!AQ42+Jul!AQ42+Ago!AQ42+Sep!AQ42+Oct!AQ42),IF(Config!$C$6=11,SUM(+Ene!AQ42+Feb!AQ42+Mar!AQ42+Abr!AQ42+May!AQ42+Jun!AQ42+Jul!AQ42+Ago!AQ42+Sep!AQ42+Oct!AQ42+Nov!AQ42),IF(Config!$C$6=12,SUM(+Ene!AQ42+Feb!AQ42+Mar!AQ42+Abr!AQ42+May!AQ42+Jun!AQ42+Jul!AQ42+Ago!AQ42+Sep!AQ42+Oct!AQ42+Nov!AQ42+Dic!AQ42)))))))))))))</f>
        <v>213</v>
      </c>
      <c r="AR42" s="388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p!AR42),IF(Config!$C$6=10,SUM(+Ene!AR42+Feb!AR42+Mar!AR42+Abr!AR42+May!AR42+Jun!AR42+Jul!AR42+Ago!AR42+Sep!AR42+Oct!AR42),IF(Config!$C$6=11,SUM(+Ene!AR42+Feb!AR42+Mar!AR42+Abr!AR42+May!AR42+Jun!AR42+Jul!AR42+Ago!AR42+Sep!AR42+Oct!AR42+Nov!AR42),IF(Config!$C$6=12,SUM(+Ene!AR42+Feb!AR42+Mar!AR42+Abr!AR42+May!AR42+Jun!AR42+Jul!AR42+Ago!AR42+Sep!AR42+Oct!AR42+Nov!AR42+Dic!AR42)))))))))))))</f>
        <v>4</v>
      </c>
      <c r="AS42" s="388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p!AS42),IF(Config!$C$6=10,SUM(+Ene!AS42+Feb!AS42+Mar!AS42+Abr!AS42+May!AS42+Jun!AS42+Jul!AS42+Ago!AS42+Sep!AS42+Oct!AS42),IF(Config!$C$6=11,SUM(+Ene!AS42+Feb!AS42+Mar!AS42+Abr!AS42+May!AS42+Jun!AS42+Jul!AS42+Ago!AS42+Sep!AS42+Oct!AS42+Nov!AS42),IF(Config!$C$6=12,SUM(+Ene!AS42+Feb!AS42+Mar!AS42+Abr!AS42+May!AS42+Jun!AS42+Jul!AS42+Ago!AS42+Sep!AS42+Oct!AS42+Nov!AS42+Dic!AS42)))))))))))))</f>
        <v>20</v>
      </c>
      <c r="AT42" s="388">
        <f>IF(Config!$C$6=1,SUM(+Ene!AT42),IF(Config!$C$6=2,SUM(+Ene!AT42+Feb!AT42),IF(Config!$C$6=3,SUM(+Ene!AT42+Feb!AT42+Mar!AT42),IF(Config!$C$6=4,SUM(+Ene!AT42+Feb!AT42+Mar!AT42+Abr!AT42),IF(Config!$C$6=5,SUM(Ene!AT42+Feb!AT42+Mar!AT42+Abr!AT42+May!AT42),IF(Config!$C$6=6,SUM(+Ene!AT42+Feb!AT42+Mar!AT42+Abr!AT42+May!AT42+Jun!AT42),IF(Config!$C$6=7,SUM(Ene!AT42+Feb!AT42+Mar!AT42+Abr!AT42+May!AT42+Jun!AT42+Jul!AT42),IF(Config!$C$6=8,SUM(+Ene!AT42+Feb!AT42+Mar!AT42+Abr!AT42+May!AT42+Jun!AT42+Jul!AT42+Ago!AT42),IF(Config!$C$6=9,SUM(+Ene!AT42+Feb!AT42+Mar!AT42+Abr!AT42+May!AT42+Jun!AT42+Jul!AT42+Ago!AT42+Sep!AT42),IF(Config!$C$6=10,SUM(+Ene!AT42+Feb!AT42+Mar!AT42+Abr!AT42+May!AT42+Jun!AT42+Jul!AT42+Ago!AT42+Sep!AT42+Oct!AT42),IF(Config!$C$6=11,SUM(+Ene!AT42+Feb!AT42+Mar!AT42+Abr!AT42+May!AT42+Jun!AT42+Jul!AT42+Ago!AT42+Sep!AT42+Oct!AT42+Nov!AT42),IF(Config!$C$6=12,SUM(+Ene!AT42+Feb!AT42+Mar!AT42+Abr!AT42+May!AT42+Jun!AT42+Jul!AT42+Ago!AT42+Sep!AT42+Oct!AT42+Nov!AT42+Dic!AT42)))))))))))))</f>
        <v>38</v>
      </c>
      <c r="AV42" s="369">
        <f t="shared" si="35"/>
        <v>0</v>
      </c>
      <c r="AW42" s="369">
        <f t="shared" si="36"/>
        <v>1757</v>
      </c>
      <c r="AX42" s="369">
        <f t="shared" si="37"/>
        <v>155</v>
      </c>
      <c r="AY42" s="369">
        <f t="shared" si="38"/>
        <v>298</v>
      </c>
      <c r="AZ42" s="369">
        <f t="shared" si="39"/>
        <v>502</v>
      </c>
      <c r="BA42" s="369">
        <f t="shared" si="12"/>
        <v>454</v>
      </c>
      <c r="BB42" s="369">
        <f t="shared" si="40"/>
        <v>143</v>
      </c>
      <c r="BC42" s="370">
        <f t="shared" si="41"/>
        <v>327</v>
      </c>
      <c r="BD42" s="369">
        <f t="shared" si="42"/>
        <v>275</v>
      </c>
      <c r="BE42" s="45">
        <f t="shared" si="16"/>
        <v>3911</v>
      </c>
    </row>
    <row r="43" spans="1:57" x14ac:dyDescent="0.25">
      <c r="A43" s="339">
        <f>METAS!A43</f>
        <v>40</v>
      </c>
      <c r="B43" s="368" t="str">
        <f>METAS!B41</f>
        <v>PORCENTAJE DE NIÑOS MENORES DE 12 MESES DE EDAD CON DOSAJE DE HEMOGLOBINA</v>
      </c>
      <c r="C43" s="384" t="str">
        <f>METAS!D41</f>
        <v>NUTRICIÓN</v>
      </c>
      <c r="D43" s="388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p!D43),IF(Config!$C$6=10,SUM(+Ene!D43+Feb!D43+Mar!D43+Abr!D43+May!D43+Jun!D43+Jul!D43+Ago!D43+Sep!D43+Oct!D43),IF(Config!$C$6=11,SUM(+Ene!D43+Feb!D43+Mar!D43+Abr!D43+May!D43+Jun!D43+Jul!D43+Ago!D43+Sep!D43+Oct!D43+Nov!D43),IF(Config!$C$6=12,SUM(+Ene!D43+Feb!D43+Mar!D43+Abr!D43+May!D43+Jun!D43+Jul!D43+Ago!D43+Sep!D43+Oct!D43+Nov!D43+Dic!D43)))))))))))))</f>
        <v>0</v>
      </c>
      <c r="E43" s="388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p!E43),IF(Config!$C$6=10,SUM(+Ene!E43+Feb!E43+Mar!E43+Abr!E43+May!E43+Jun!E43+Jul!E43+Ago!E43+Sep!E43+Oct!E43),IF(Config!$C$6=11,SUM(+Ene!E43+Feb!E43+Mar!E43+Abr!E43+May!E43+Jun!E43+Jul!E43+Ago!E43+Sep!E43+Oct!E43+Nov!E43),IF(Config!$C$6=12,SUM(+Ene!E43+Feb!E43+Mar!E43+Abr!E43+May!E43+Jun!E43+Jul!E43+Ago!E43+Sep!E43+Oct!E43+Nov!E43+Dic!E43)))))))))))))</f>
        <v>0</v>
      </c>
      <c r="F43" s="388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p!F43),IF(Config!$C$6=10,SUM(+Ene!F43+Feb!F43+Mar!F43+Abr!F43+May!F43+Jun!F43+Jul!F43+Ago!F43+Sep!F43+Oct!F43),IF(Config!$C$6=11,SUM(+Ene!F43+Feb!F43+Mar!F43+Abr!F43+May!F43+Jun!F43+Jul!F43+Ago!F43+Sep!F43+Oct!F43+Nov!F43),IF(Config!$C$6=12,SUM(+Ene!F43+Feb!F43+Mar!F43+Abr!F43+May!F43+Jun!F43+Jul!F43+Ago!F43+Sep!F43+Oct!F43+Nov!F43+Dic!F43)))))))))))))</f>
        <v>0</v>
      </c>
      <c r="G43" s="388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p!G43),IF(Config!$C$6=10,SUM(+Ene!G43+Feb!G43+Mar!G43+Abr!G43+May!G43+Jun!G43+Jul!G43+Ago!G43+Sep!G43+Oct!G43),IF(Config!$C$6=11,SUM(+Ene!G43+Feb!G43+Mar!G43+Abr!G43+May!G43+Jun!G43+Jul!G43+Ago!G43+Sep!G43+Oct!G43+Nov!G43),IF(Config!$C$6=12,SUM(+Ene!G43+Feb!G43+Mar!G43+Abr!G43+May!G43+Jun!G43+Jul!G43+Ago!G43+Sep!G43+Oct!G43+Nov!G43+Dic!G43)))))))))))))</f>
        <v>380</v>
      </c>
      <c r="H43" s="388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p!H43),IF(Config!$C$6=10,SUM(+Ene!H43+Feb!H43+Mar!H43+Abr!H43+May!H43+Jun!H43+Jul!H43+Ago!H43+Sep!H43+Oct!H43),IF(Config!$C$6=11,SUM(+Ene!H43+Feb!H43+Mar!H43+Abr!H43+May!H43+Jun!H43+Jul!H43+Ago!H43+Sep!H43+Oct!H43+Nov!H43),IF(Config!$C$6=12,SUM(+Ene!H43+Feb!H43+Mar!H43+Abr!H43+May!H43+Jun!H43+Jul!H43+Ago!H43+Sep!H43+Oct!H43+Nov!H43+Dic!H43)))))))))))))</f>
        <v>15</v>
      </c>
      <c r="I43" s="388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p!I43),IF(Config!$C$6=10,SUM(+Ene!I43+Feb!I43+Mar!I43+Abr!I43+May!I43+Jun!I43+Jul!I43+Ago!I43+Sep!I43+Oct!I43),IF(Config!$C$6=11,SUM(+Ene!I43+Feb!I43+Mar!I43+Abr!I43+May!I43+Jun!I43+Jul!I43+Ago!I43+Sep!I43+Oct!I43+Nov!I43),IF(Config!$C$6=12,SUM(+Ene!I43+Feb!I43+Mar!I43+Abr!I43+May!I43+Jun!I43+Jul!I43+Ago!I43+Sep!I43+Oct!I43+Nov!I43+Dic!I43)))))))))))))</f>
        <v>14</v>
      </c>
      <c r="J43" s="388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p!J43),IF(Config!$C$6=10,SUM(+Ene!J43+Feb!J43+Mar!J43+Abr!J43+May!J43+Jun!J43+Jul!J43+Ago!J43+Sep!J43+Oct!J43),IF(Config!$C$6=11,SUM(+Ene!J43+Feb!J43+Mar!J43+Abr!J43+May!J43+Jun!J43+Jul!J43+Ago!J43+Sep!J43+Oct!J43+Nov!J43),IF(Config!$C$6=12,SUM(+Ene!J43+Feb!J43+Mar!J43+Abr!J43+May!J43+Jun!J43+Jul!J43+Ago!J43+Sep!J43+Oct!J43+Nov!J43+Dic!J43)))))))))))))</f>
        <v>20</v>
      </c>
      <c r="K43" s="388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p!K43),IF(Config!$C$6=10,SUM(+Ene!K43+Feb!K43+Mar!K43+Abr!K43+May!K43+Jun!K43+Jul!K43+Ago!K43+Sep!K43+Oct!K43),IF(Config!$C$6=11,SUM(+Ene!K43+Feb!K43+Mar!K43+Abr!K43+May!K43+Jun!K43+Jul!K43+Ago!K43+Sep!K43+Oct!K43+Nov!K43),IF(Config!$C$6=12,SUM(+Ene!K43+Feb!K43+Mar!K43+Abr!K43+May!K43+Jun!K43+Jul!K43+Ago!K43+Sep!K43+Oct!K43+Nov!K43+Dic!K43)))))))))))))</f>
        <v>38</v>
      </c>
      <c r="L43" s="388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p!L43),IF(Config!$C$6=10,SUM(+Ene!L43+Feb!L43+Mar!L43+Abr!L43+May!L43+Jun!L43+Jul!L43+Ago!L43+Sep!L43+Oct!L43),IF(Config!$C$6=11,SUM(+Ene!L43+Feb!L43+Mar!L43+Abr!L43+May!L43+Jun!L43+Jul!L43+Ago!L43+Sep!L43+Oct!L43+Nov!L43),IF(Config!$C$6=12,SUM(+Ene!L43+Feb!L43+Mar!L43+Abr!L43+May!L43+Jun!L43+Jul!L43+Ago!L43+Sep!L43+Oct!L43+Nov!L43+Dic!L43)))))))))))))</f>
        <v>4</v>
      </c>
      <c r="M43" s="388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p!M43),IF(Config!$C$6=10,SUM(+Ene!M43+Feb!M43+Mar!M43+Abr!M43+May!M43+Jun!M43+Jul!M43+Ago!M43+Sep!M43+Oct!M43),IF(Config!$C$6=11,SUM(+Ene!M43+Feb!M43+Mar!M43+Abr!M43+May!M43+Jun!M43+Jul!M43+Ago!M43+Sep!M43+Oct!M43+Nov!M43),IF(Config!$C$6=12,SUM(+Ene!M43+Feb!M43+Mar!M43+Abr!M43+May!M43+Jun!M43+Jul!M43+Ago!M43+Sep!M43+Oct!M43+Nov!M43+Dic!M43)))))))))))))</f>
        <v>21</v>
      </c>
      <c r="N43" s="388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p!N43),IF(Config!$C$6=10,SUM(+Ene!N43+Feb!N43+Mar!N43+Abr!N43+May!N43+Jun!N43+Jul!N43+Ago!N43+Sep!N43+Oct!N43),IF(Config!$C$6=11,SUM(+Ene!N43+Feb!N43+Mar!N43+Abr!N43+May!N43+Jun!N43+Jul!N43+Ago!N43+Sep!N43+Oct!N43+Nov!N43),IF(Config!$C$6=12,SUM(+Ene!N43+Feb!N43+Mar!N43+Abr!N43+May!N43+Jun!N43+Jul!N43+Ago!N43+Sep!N43+Oct!N43+Nov!N43+Dic!N43)))))))))))))</f>
        <v>14</v>
      </c>
      <c r="O43" s="388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p!O43),IF(Config!$C$6=10,SUM(+Ene!O43+Feb!O43+Mar!O43+Abr!O43+May!O43+Jun!O43+Jul!O43+Ago!O43+Sep!O43+Oct!O43),IF(Config!$C$6=11,SUM(+Ene!O43+Feb!O43+Mar!O43+Abr!O43+May!O43+Jun!O43+Jul!O43+Ago!O43+Sep!O43+Oct!O43+Nov!O43),IF(Config!$C$6=12,SUM(+Ene!O43+Feb!O43+Mar!O43+Abr!O43+May!O43+Jun!O43+Jul!O43+Ago!O43+Sep!O43+Oct!O43+Nov!O43+Dic!O43)))))))))))))</f>
        <v>29</v>
      </c>
      <c r="P43" s="388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p!P43),IF(Config!$C$6=10,SUM(+Ene!P43+Feb!P43+Mar!P43+Abr!P43+May!P43+Jun!P43+Jul!P43+Ago!P43+Sep!P43+Oct!P43),IF(Config!$C$6=11,SUM(+Ene!P43+Feb!P43+Mar!P43+Abr!P43+May!P43+Jun!P43+Jul!P43+Ago!P43+Sep!P43+Oct!P43+Nov!P43),IF(Config!$C$6=12,SUM(+Ene!P43+Feb!P43+Mar!P43+Abr!P43+May!P43+Jun!P43+Jul!P43+Ago!P43+Sep!P43+Oct!P43+Nov!P43+Dic!P43)))))))))))))</f>
        <v>186</v>
      </c>
      <c r="Q43" s="388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p!Q43),IF(Config!$C$6=10,SUM(+Ene!Q43+Feb!Q43+Mar!Q43+Abr!Q43+May!Q43+Jun!Q43+Jul!Q43+Ago!Q43+Sep!Q43+Oct!Q43),IF(Config!$C$6=11,SUM(+Ene!Q43+Feb!Q43+Mar!Q43+Abr!Q43+May!Q43+Jun!Q43+Jul!Q43+Ago!Q43+Sep!Q43+Oct!Q43+Nov!Q43),IF(Config!$C$6=12,SUM(+Ene!Q43+Feb!Q43+Mar!Q43+Abr!Q43+May!Q43+Jun!Q43+Jul!Q43+Ago!Q43+Sep!Q43+Oct!Q43+Nov!Q43+Dic!Q43)))))))))))))</f>
        <v>29</v>
      </c>
      <c r="R43" s="388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p!R43),IF(Config!$C$6=10,SUM(+Ene!R43+Feb!R43+Mar!R43+Abr!R43+May!R43+Jun!R43+Jul!R43+Ago!R43+Sep!R43+Oct!R43),IF(Config!$C$6=11,SUM(+Ene!R43+Feb!R43+Mar!R43+Abr!R43+May!R43+Jun!R43+Jul!R43+Ago!R43+Sep!R43+Oct!R43+Nov!R43),IF(Config!$C$6=12,SUM(+Ene!R43+Feb!R43+Mar!R43+Abr!R43+May!R43+Jun!R43+Jul!R43+Ago!R43+Sep!R43+Oct!R43+Nov!R43+Dic!R43)))))))))))))</f>
        <v>13</v>
      </c>
      <c r="S43" s="388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p!S43),IF(Config!$C$6=10,SUM(+Ene!S43+Feb!S43+Mar!S43+Abr!S43+May!S43+Jun!S43+Jul!S43+Ago!S43+Sep!S43+Oct!S43),IF(Config!$C$6=11,SUM(+Ene!S43+Feb!S43+Mar!S43+Abr!S43+May!S43+Jun!S43+Jul!S43+Ago!S43+Sep!S43+Oct!S43+Nov!S43),IF(Config!$C$6=12,SUM(+Ene!S43+Feb!S43+Mar!S43+Abr!S43+May!S43+Jun!S43+Jul!S43+Ago!S43+Sep!S43+Oct!S43+Nov!S43+Dic!S43)))))))))))))</f>
        <v>19</v>
      </c>
      <c r="T43" s="388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p!T43),IF(Config!$C$6=10,SUM(+Ene!T43+Feb!T43+Mar!T43+Abr!T43+May!T43+Jun!T43+Jul!T43+Ago!T43+Sep!T43+Oct!T43),IF(Config!$C$6=11,SUM(+Ene!T43+Feb!T43+Mar!T43+Abr!T43+May!T43+Jun!T43+Jul!T43+Ago!T43+Sep!T43+Oct!T43+Nov!T43),IF(Config!$C$6=12,SUM(+Ene!T43+Feb!T43+Mar!T43+Abr!T43+May!T43+Jun!T43+Jul!T43+Ago!T43+Sep!T43+Oct!T43+Nov!T43+Dic!T43)))))))))))))</f>
        <v>46</v>
      </c>
      <c r="U43" s="388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p!U43),IF(Config!$C$6=10,SUM(+Ene!U43+Feb!U43+Mar!U43+Abr!U43+May!U43+Jun!U43+Jul!U43+Ago!U43+Sep!U43+Oct!U43),IF(Config!$C$6=11,SUM(+Ene!U43+Feb!U43+Mar!U43+Abr!U43+May!U43+Jun!U43+Jul!U43+Ago!U43+Sep!U43+Oct!U43+Nov!U43),IF(Config!$C$6=12,SUM(+Ene!U43+Feb!U43+Mar!U43+Abr!U43+May!U43+Jun!U43+Jul!U43+Ago!U43+Sep!U43+Oct!U43+Nov!U43+Dic!U43)))))))))))))</f>
        <v>11</v>
      </c>
      <c r="V43" s="388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p!V43),IF(Config!$C$6=10,SUM(+Ene!V43+Feb!V43+Mar!V43+Abr!V43+May!V43+Jun!V43+Jul!V43+Ago!V43+Sep!V43+Oct!V43),IF(Config!$C$6=11,SUM(+Ene!V43+Feb!V43+Mar!V43+Abr!V43+May!V43+Jun!V43+Jul!V43+Ago!V43+Sep!V43+Oct!V43+Nov!V43),IF(Config!$C$6=12,SUM(+Ene!V43+Feb!V43+Mar!V43+Abr!V43+May!V43+Jun!V43+Jul!V43+Ago!V43+Sep!V43+Oct!V43+Nov!V43+Dic!V43)))))))))))))</f>
        <v>13</v>
      </c>
      <c r="W43" s="388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p!W43),IF(Config!$C$6=10,SUM(+Ene!W43+Feb!W43+Mar!W43+Abr!W43+May!W43+Jun!W43+Jul!W43+Ago!W43+Sep!W43+Oct!W43),IF(Config!$C$6=11,SUM(+Ene!W43+Feb!W43+Mar!W43+Abr!W43+May!W43+Jun!W43+Jul!W43+Ago!W43+Sep!W43+Oct!W43+Nov!W43),IF(Config!$C$6=12,SUM(+Ene!W43+Feb!W43+Mar!W43+Abr!W43+May!W43+Jun!W43+Jul!W43+Ago!W43+Sep!W43+Oct!W43+Nov!W43+Dic!W43)))))))))))))</f>
        <v>29</v>
      </c>
      <c r="X43" s="388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p!X43),IF(Config!$C$6=10,SUM(+Ene!X43+Feb!X43+Mar!X43+Abr!X43+May!X43+Jun!X43+Jul!X43+Ago!X43+Sep!X43+Oct!X43),IF(Config!$C$6=11,SUM(+Ene!X43+Feb!X43+Mar!X43+Abr!X43+May!X43+Jun!X43+Jul!X43+Ago!X43+Sep!X43+Oct!X43+Nov!X43),IF(Config!$C$6=12,SUM(+Ene!X43+Feb!X43+Mar!X43+Abr!X43+May!X43+Jun!X43+Jul!X43+Ago!X43+Sep!X43+Oct!X43+Nov!X43+Dic!X43)))))))))))))</f>
        <v>38</v>
      </c>
      <c r="Y43" s="388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p!Y43),IF(Config!$C$6=10,SUM(+Ene!Y43+Feb!Y43+Mar!Y43+Abr!Y43+May!Y43+Jun!Y43+Jul!Y43+Ago!Y43+Sep!Y43+Oct!Y43),IF(Config!$C$6=11,SUM(+Ene!Y43+Feb!Y43+Mar!Y43+Abr!Y43+May!Y43+Jun!Y43+Jul!Y43+Ago!Y43+Sep!Y43+Oct!Y43+Nov!Y43),IF(Config!$C$6=12,SUM(+Ene!Y43+Feb!Y43+Mar!Y43+Abr!Y43+May!Y43+Jun!Y43+Jul!Y43+Ago!Y43+Sep!Y43+Oct!Y43+Nov!Y43+Dic!Y43)))))))))))))</f>
        <v>236</v>
      </c>
      <c r="Z43" s="388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p!Z43),IF(Config!$C$6=10,SUM(+Ene!Z43+Feb!Z43+Mar!Z43+Abr!Z43+May!Z43+Jun!Z43+Jul!Z43+Ago!Z43+Sep!Z43+Oct!Z43),IF(Config!$C$6=11,SUM(+Ene!Z43+Feb!Z43+Mar!Z43+Abr!Z43+May!Z43+Jun!Z43+Jul!Z43+Ago!Z43+Sep!Z43+Oct!Z43+Nov!Z43),IF(Config!$C$6=12,SUM(+Ene!Z43+Feb!Z43+Mar!Z43+Abr!Z43+May!Z43+Jun!Z43+Jul!Z43+Ago!Z43+Sep!Z43+Oct!Z43+Nov!Z43+Dic!Z43)))))))))))))</f>
        <v>18</v>
      </c>
      <c r="AA43" s="388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p!AA43),IF(Config!$C$6=10,SUM(+Ene!AA43+Feb!AA43+Mar!AA43+Abr!AA43+May!AA43+Jun!AA43+Jul!AA43+Ago!AA43+Sep!AA43+Oct!AA43),IF(Config!$C$6=11,SUM(+Ene!AA43+Feb!AA43+Mar!AA43+Abr!AA43+May!AA43+Jun!AA43+Jul!AA43+Ago!AA43+Sep!AA43+Oct!AA43+Nov!AA43),IF(Config!$C$6=12,SUM(+Ene!AA43+Feb!AA43+Mar!AA43+Abr!AA43+May!AA43+Jun!AA43+Jul!AA43+Ago!AA43+Sep!AA43+Oct!AA43+Nov!AA43+Dic!AA43)))))))))))))</f>
        <v>48</v>
      </c>
      <c r="AB43" s="388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p!AB43),IF(Config!$C$6=10,SUM(+Ene!AB43+Feb!AB43+Mar!AB43+Abr!AB43+May!AB43+Jun!AB43+Jul!AB43+Ago!AB43+Sep!AB43+Oct!AB43),IF(Config!$C$6=11,SUM(+Ene!AB43+Feb!AB43+Mar!AB43+Abr!AB43+May!AB43+Jun!AB43+Jul!AB43+Ago!AB43+Sep!AB43+Oct!AB43+Nov!AB43),IF(Config!$C$6=12,SUM(+Ene!AB43+Feb!AB43+Mar!AB43+Abr!AB43+May!AB43+Jun!AB43+Jul!AB43+Ago!AB43+Sep!AB43+Oct!AB43+Nov!AB43+Dic!AB43)))))))))))))</f>
        <v>19</v>
      </c>
      <c r="AC43" s="388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p!AC43),IF(Config!$C$6=10,SUM(+Ene!AC43+Feb!AC43+Mar!AC43+Abr!AC43+May!AC43+Jun!AC43+Jul!AC43+Ago!AC43+Sep!AC43+Oct!AC43),IF(Config!$C$6=11,SUM(+Ene!AC43+Feb!AC43+Mar!AC43+Abr!AC43+May!AC43+Jun!AC43+Jul!AC43+Ago!AC43+Sep!AC43+Oct!AC43+Nov!AC43),IF(Config!$C$6=12,SUM(+Ene!AC43+Feb!AC43+Mar!AC43+Abr!AC43+May!AC43+Jun!AC43+Jul!AC43+Ago!AC43+Sep!AC43+Oct!AC43+Nov!AC43+Dic!AC43)))))))))))))</f>
        <v>23</v>
      </c>
      <c r="AD43" s="388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p!AD43),IF(Config!$C$6=10,SUM(+Ene!AD43+Feb!AD43+Mar!AD43+Abr!AD43+May!AD43+Jun!AD43+Jul!AD43+Ago!AD43+Sep!AD43+Oct!AD43),IF(Config!$C$6=11,SUM(+Ene!AD43+Feb!AD43+Mar!AD43+Abr!AD43+May!AD43+Jun!AD43+Jul!AD43+Ago!AD43+Sep!AD43+Oct!AD43+Nov!AD43),IF(Config!$C$6=12,SUM(+Ene!AD43+Feb!AD43+Mar!AD43+Abr!AD43+May!AD43+Jun!AD43+Jul!AD43+Ago!AD43+Sep!AD43+Oct!AD43+Nov!AD43+Dic!AD43)))))))))))))</f>
        <v>64</v>
      </c>
      <c r="AE43" s="388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p!AE43),IF(Config!$C$6=10,SUM(+Ene!AE43+Feb!AE43+Mar!AE43+Abr!AE43+May!AE43+Jun!AE43+Jul!AE43+Ago!AE43+Sep!AE43+Oct!AE43),IF(Config!$C$6=11,SUM(+Ene!AE43+Feb!AE43+Mar!AE43+Abr!AE43+May!AE43+Jun!AE43+Jul!AE43+Ago!AE43+Sep!AE43+Oct!AE43+Nov!AE43),IF(Config!$C$6=12,SUM(+Ene!AE43+Feb!AE43+Mar!AE43+Abr!AE43+May!AE43+Jun!AE43+Jul!AE43+Ago!AE43+Sep!AE43+Oct!AE43+Nov!AE43+Dic!AE43)))))))))))))</f>
        <v>17</v>
      </c>
      <c r="AF43" s="388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p!AF43),IF(Config!$C$6=10,SUM(+Ene!AF43+Feb!AF43+Mar!AF43+Abr!AF43+May!AF43+Jun!AF43+Jul!AF43+Ago!AF43+Sep!AF43+Oct!AF43),IF(Config!$C$6=11,SUM(+Ene!AF43+Feb!AF43+Mar!AF43+Abr!AF43+May!AF43+Jun!AF43+Jul!AF43+Ago!AF43+Sep!AF43+Oct!AF43+Nov!AF43),IF(Config!$C$6=12,SUM(+Ene!AF43+Feb!AF43+Mar!AF43+Abr!AF43+May!AF43+Jun!AF43+Jul!AF43+Ago!AF43+Sep!AF43+Oct!AF43+Nov!AF43+Dic!AF43)))))))))))))</f>
        <v>26</v>
      </c>
      <c r="AG43" s="388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p!AG43),IF(Config!$C$6=10,SUM(+Ene!AG43+Feb!AG43+Mar!AG43+Abr!AG43+May!AG43+Jun!AG43+Jul!AG43+Ago!AG43+Sep!AG43+Oct!AG43),IF(Config!$C$6=11,SUM(+Ene!AG43+Feb!AG43+Mar!AG43+Abr!AG43+May!AG43+Jun!AG43+Jul!AG43+Ago!AG43+Sep!AG43+Oct!AG43+Nov!AG43),IF(Config!$C$6=12,SUM(+Ene!AG43+Feb!AG43+Mar!AG43+Abr!AG43+May!AG43+Jun!AG43+Jul!AG43+Ago!AG43+Sep!AG43+Oct!AG43+Nov!AG43+Dic!AG43)))))))))))))</f>
        <v>20</v>
      </c>
      <c r="AH43" s="388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p!AH43),IF(Config!$C$6=10,SUM(+Ene!AH43+Feb!AH43+Mar!AH43+Abr!AH43+May!AH43+Jun!AH43+Jul!AH43+Ago!AH43+Sep!AH43+Oct!AH43),IF(Config!$C$6=11,SUM(+Ene!AH43+Feb!AH43+Mar!AH43+Abr!AH43+May!AH43+Jun!AH43+Jul!AH43+Ago!AH43+Sep!AH43+Oct!AH43+Nov!AH43),IF(Config!$C$6=12,SUM(+Ene!AH43+Feb!AH43+Mar!AH43+Abr!AH43+May!AH43+Jun!AH43+Jul!AH43+Ago!AH43+Sep!AH43+Oct!AH43+Nov!AH43+Dic!AH43)))))))))))))</f>
        <v>17</v>
      </c>
      <c r="AI43" s="388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p!AI43),IF(Config!$C$6=10,SUM(+Ene!AI43+Feb!AI43+Mar!AI43+Abr!AI43+May!AI43+Jun!AI43+Jul!AI43+Ago!AI43+Sep!AI43+Oct!AI43),IF(Config!$C$6=11,SUM(+Ene!AI43+Feb!AI43+Mar!AI43+Abr!AI43+May!AI43+Jun!AI43+Jul!AI43+Ago!AI43+Sep!AI43+Oct!AI43+Nov!AI43),IF(Config!$C$6=12,SUM(+Ene!AI43+Feb!AI43+Mar!AI43+Abr!AI43+May!AI43+Jun!AI43+Jul!AI43+Ago!AI43+Sep!AI43+Oct!AI43+Nov!AI43+Dic!AI43)))))))))))))</f>
        <v>1</v>
      </c>
      <c r="AJ43" s="388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p!AJ43),IF(Config!$C$6=10,SUM(+Ene!AJ43+Feb!AJ43+Mar!AJ43+Abr!AJ43+May!AJ43+Jun!AJ43+Jul!AJ43+Ago!AJ43+Sep!AJ43+Oct!AJ43),IF(Config!$C$6=11,SUM(+Ene!AJ43+Feb!AJ43+Mar!AJ43+Abr!AJ43+May!AJ43+Jun!AJ43+Jul!AJ43+Ago!AJ43+Sep!AJ43+Oct!AJ43+Nov!AJ43),IF(Config!$C$6=12,SUM(+Ene!AJ43+Feb!AJ43+Mar!AJ43+Abr!AJ43+May!AJ43+Jun!AJ43+Jul!AJ43+Ago!AJ43+Sep!AJ43+Oct!AJ43+Nov!AJ43+Dic!AJ43)))))))))))))</f>
        <v>84</v>
      </c>
      <c r="AK43" s="388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p!AK43),IF(Config!$C$6=10,SUM(+Ene!AK43+Feb!AK43+Mar!AK43+Abr!AK43+May!AK43+Jun!AK43+Jul!AK43+Ago!AK43+Sep!AK43+Oct!AK43),IF(Config!$C$6=11,SUM(+Ene!AK43+Feb!AK43+Mar!AK43+Abr!AK43+May!AK43+Jun!AK43+Jul!AK43+Ago!AK43+Sep!AK43+Oct!AK43+Nov!AK43),IF(Config!$C$6=12,SUM(+Ene!AK43+Feb!AK43+Mar!AK43+Abr!AK43+May!AK43+Jun!AK43+Jul!AK43+Ago!AK43+Sep!AK43+Oct!AK43+Nov!AK43+Dic!AK43)))))))))))))</f>
        <v>16</v>
      </c>
      <c r="AL43" s="388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p!AL43),IF(Config!$C$6=10,SUM(+Ene!AL43+Feb!AL43+Mar!AL43+Abr!AL43+May!AL43+Jun!AL43+Jul!AL43+Ago!AL43+Sep!AL43+Oct!AL43),IF(Config!$C$6=11,SUM(+Ene!AL43+Feb!AL43+Mar!AL43+Abr!AL43+May!AL43+Jun!AL43+Jul!AL43+Ago!AL43+Sep!AL43+Oct!AL43+Nov!AL43),IF(Config!$C$6=12,SUM(+Ene!AL43+Feb!AL43+Mar!AL43+Abr!AL43+May!AL43+Jun!AL43+Jul!AL43+Ago!AL43+Sep!AL43+Oct!AL43+Nov!AL43+Dic!AL43)))))))))))))</f>
        <v>10</v>
      </c>
      <c r="AM43" s="388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p!AM43),IF(Config!$C$6=10,SUM(+Ene!AM43+Feb!AM43+Mar!AM43+Abr!AM43+May!AM43+Jun!AM43+Jul!AM43+Ago!AM43+Sep!AM43+Oct!AM43),IF(Config!$C$6=11,SUM(+Ene!AM43+Feb!AM43+Mar!AM43+Abr!AM43+May!AM43+Jun!AM43+Jul!AM43+Ago!AM43+Sep!AM43+Oct!AM43+Nov!AM43),IF(Config!$C$6=12,SUM(+Ene!AM43+Feb!AM43+Mar!AM43+Abr!AM43+May!AM43+Jun!AM43+Jul!AM43+Ago!AM43+Sep!AM43+Oct!AM43+Nov!AM43+Dic!AM43)))))))))))))</f>
        <v>52</v>
      </c>
      <c r="AN43" s="388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p!AN43),IF(Config!$C$6=10,SUM(+Ene!AN43+Feb!AN43+Mar!AN43+Abr!AN43+May!AN43+Jun!AN43+Jul!AN43+Ago!AN43+Sep!AN43+Oct!AN43),IF(Config!$C$6=11,SUM(+Ene!AN43+Feb!AN43+Mar!AN43+Abr!AN43+May!AN43+Jun!AN43+Jul!AN43+Ago!AN43+Sep!AN43+Oct!AN43+Nov!AN43),IF(Config!$C$6=12,SUM(+Ene!AN43+Feb!AN43+Mar!AN43+Abr!AN43+May!AN43+Jun!AN43+Jul!AN43+Ago!AN43+Sep!AN43+Oct!AN43+Nov!AN43+Dic!AN43)))))))))))))</f>
        <v>4</v>
      </c>
      <c r="AO43" s="388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p!AO43),IF(Config!$C$6=10,SUM(+Ene!AO43+Feb!AO43+Mar!AO43+Abr!AO43+May!AO43+Jun!AO43+Jul!AO43+Ago!AO43+Sep!AO43+Oct!AO43),IF(Config!$C$6=11,SUM(+Ene!AO43+Feb!AO43+Mar!AO43+Abr!AO43+May!AO43+Jun!AO43+Jul!AO43+Ago!AO43+Sep!AO43+Oct!AO43+Nov!AO43),IF(Config!$C$6=12,SUM(+Ene!AO43+Feb!AO43+Mar!AO43+Abr!AO43+May!AO43+Jun!AO43+Jul!AO43+Ago!AO43+Sep!AO43+Oct!AO43+Nov!AO43+Dic!AO43)))))))))))))</f>
        <v>12</v>
      </c>
      <c r="AP43" s="388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p!AP43),IF(Config!$C$6=10,SUM(+Ene!AP43+Feb!AP43+Mar!AP43+Abr!AP43+May!AP43+Jun!AP43+Jul!AP43+Ago!AP43+Sep!AP43+Oct!AP43),IF(Config!$C$6=11,SUM(+Ene!AP43+Feb!AP43+Mar!AP43+Abr!AP43+May!AP43+Jun!AP43+Jul!AP43+Ago!AP43+Sep!AP43+Oct!AP43+Nov!AP43),IF(Config!$C$6=12,SUM(+Ene!AP43+Feb!AP43+Mar!AP43+Abr!AP43+May!AP43+Jun!AP43+Jul!AP43+Ago!AP43+Sep!AP43+Oct!AP43+Nov!AP43+Dic!AP43)))))))))))))</f>
        <v>4</v>
      </c>
      <c r="AQ43" s="388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p!AQ43),IF(Config!$C$6=10,SUM(+Ene!AQ43+Feb!AQ43+Mar!AQ43+Abr!AQ43+May!AQ43+Jun!AQ43+Jul!AQ43+Ago!AQ43+Sep!AQ43+Oct!AQ43),IF(Config!$C$6=11,SUM(+Ene!AQ43+Feb!AQ43+Mar!AQ43+Abr!AQ43+May!AQ43+Jun!AQ43+Jul!AQ43+Ago!AQ43+Sep!AQ43+Oct!AQ43+Nov!AQ43),IF(Config!$C$6=12,SUM(+Ene!AQ43+Feb!AQ43+Mar!AQ43+Abr!AQ43+May!AQ43+Jun!AQ43+Jul!AQ43+Ago!AQ43+Sep!AQ43+Oct!AQ43+Nov!AQ43+Dic!AQ43)))))))))))))</f>
        <v>104</v>
      </c>
      <c r="AR43" s="388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p!AR43),IF(Config!$C$6=10,SUM(+Ene!AR43+Feb!AR43+Mar!AR43+Abr!AR43+May!AR43+Jun!AR43+Jul!AR43+Ago!AR43+Sep!AR43+Oct!AR43),IF(Config!$C$6=11,SUM(+Ene!AR43+Feb!AR43+Mar!AR43+Abr!AR43+May!AR43+Jun!AR43+Jul!AR43+Ago!AR43+Sep!AR43+Oct!AR43+Nov!AR43),IF(Config!$C$6=12,SUM(+Ene!AR43+Feb!AR43+Mar!AR43+Abr!AR43+May!AR43+Jun!AR43+Jul!AR43+Ago!AR43+Sep!AR43+Oct!AR43+Nov!AR43+Dic!AR43)))))))))))))</f>
        <v>3</v>
      </c>
      <c r="AS43" s="388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p!AS43),IF(Config!$C$6=10,SUM(+Ene!AS43+Feb!AS43+Mar!AS43+Abr!AS43+May!AS43+Jun!AS43+Jul!AS43+Ago!AS43+Sep!AS43+Oct!AS43),IF(Config!$C$6=11,SUM(+Ene!AS43+Feb!AS43+Mar!AS43+Abr!AS43+May!AS43+Jun!AS43+Jul!AS43+Ago!AS43+Sep!AS43+Oct!AS43+Nov!AS43),IF(Config!$C$6=12,SUM(+Ene!AS43+Feb!AS43+Mar!AS43+Abr!AS43+May!AS43+Jun!AS43+Jul!AS43+Ago!AS43+Sep!AS43+Oct!AS43+Nov!AS43+Dic!AS43)))))))))))))</f>
        <v>34</v>
      </c>
      <c r="AT43" s="388">
        <f>IF(Config!$C$6=1,SUM(+Ene!AT43),IF(Config!$C$6=2,SUM(+Ene!AT43+Feb!AT43),IF(Config!$C$6=3,SUM(+Ene!AT43+Feb!AT43+Mar!AT43),IF(Config!$C$6=4,SUM(+Ene!AT43+Feb!AT43+Mar!AT43+Abr!AT43),IF(Config!$C$6=5,SUM(Ene!AT43+Feb!AT43+Mar!AT43+Abr!AT43+May!AT43),IF(Config!$C$6=6,SUM(+Ene!AT43+Feb!AT43+Mar!AT43+Abr!AT43+May!AT43+Jun!AT43),IF(Config!$C$6=7,SUM(Ene!AT43+Feb!AT43+Mar!AT43+Abr!AT43+May!AT43+Jun!AT43+Jul!AT43),IF(Config!$C$6=8,SUM(+Ene!AT43+Feb!AT43+Mar!AT43+Abr!AT43+May!AT43+Jun!AT43+Jul!AT43+Ago!AT43),IF(Config!$C$6=9,SUM(+Ene!AT43+Feb!AT43+Mar!AT43+Abr!AT43+May!AT43+Jun!AT43+Jul!AT43+Ago!AT43+Sep!AT43),IF(Config!$C$6=10,SUM(+Ene!AT43+Feb!AT43+Mar!AT43+Abr!AT43+May!AT43+Jun!AT43+Jul!AT43+Ago!AT43+Sep!AT43+Oct!AT43),IF(Config!$C$6=11,SUM(+Ene!AT43+Feb!AT43+Mar!AT43+Abr!AT43+May!AT43+Jun!AT43+Jul!AT43+Ago!AT43+Sep!AT43+Oct!AT43+Nov!AT43),IF(Config!$C$6=12,SUM(+Ene!AT43+Feb!AT43+Mar!AT43+Abr!AT43+May!AT43+Jun!AT43+Jul!AT43+Ago!AT43+Sep!AT43+Oct!AT43+Nov!AT43+Dic!AT43)))))))))))))</f>
        <v>28</v>
      </c>
      <c r="AV43" s="369">
        <f t="shared" si="35"/>
        <v>0</v>
      </c>
      <c r="AW43" s="369">
        <f t="shared" si="36"/>
        <v>721</v>
      </c>
      <c r="AX43" s="369">
        <f t="shared" si="37"/>
        <v>61</v>
      </c>
      <c r="AY43" s="369">
        <f t="shared" si="38"/>
        <v>99</v>
      </c>
      <c r="AZ43" s="369">
        <f t="shared" si="39"/>
        <v>382</v>
      </c>
      <c r="BA43" s="369">
        <f t="shared" si="12"/>
        <v>145</v>
      </c>
      <c r="BB43" s="369">
        <f t="shared" si="40"/>
        <v>110</v>
      </c>
      <c r="BC43" s="370">
        <f t="shared" si="41"/>
        <v>72</v>
      </c>
      <c r="BD43" s="369">
        <f t="shared" si="42"/>
        <v>169</v>
      </c>
      <c r="BE43" s="45">
        <f t="shared" si="16"/>
        <v>1759</v>
      </c>
    </row>
    <row r="44" spans="1:57" x14ac:dyDescent="0.25">
      <c r="A44" s="339">
        <f>METAS!A44</f>
        <v>41</v>
      </c>
      <c r="B44" s="368" t="str">
        <f>METAS!B42</f>
        <v>PORCENTAJE DE NIÑOS DE 12 A 23 MESES DE EDAD CON DOSAJE DE HEMOGLOBINA</v>
      </c>
      <c r="C44" s="384" t="str">
        <f>METAS!D42</f>
        <v>NUTRICIÓN</v>
      </c>
      <c r="D44" s="388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p!D44),IF(Config!$C$6=10,SUM(+Ene!D44+Feb!D44+Mar!D44+Abr!D44+May!D44+Jun!D44+Jul!D44+Ago!D44+Sep!D44+Oct!D44),IF(Config!$C$6=11,SUM(+Ene!D44+Feb!D44+Mar!D44+Abr!D44+May!D44+Jun!D44+Jul!D44+Ago!D44+Sep!D44+Oct!D44+Nov!D44),IF(Config!$C$6=12,SUM(+Ene!D44+Feb!D44+Mar!D44+Abr!D44+May!D44+Jun!D44+Jul!D44+Ago!D44+Sep!D44+Oct!D44+Nov!D44+Dic!D44)))))))))))))</f>
        <v>2</v>
      </c>
      <c r="E44" s="388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p!E44),IF(Config!$C$6=10,SUM(+Ene!E44+Feb!E44+Mar!E44+Abr!E44+May!E44+Jun!E44+Jul!E44+Ago!E44+Sep!E44+Oct!E44),IF(Config!$C$6=11,SUM(+Ene!E44+Feb!E44+Mar!E44+Abr!E44+May!E44+Jun!E44+Jul!E44+Ago!E44+Sep!E44+Oct!E44+Nov!E44),IF(Config!$C$6=12,SUM(+Ene!E44+Feb!E44+Mar!E44+Abr!E44+May!E44+Jun!E44+Jul!E44+Ago!E44+Sep!E44+Oct!E44+Nov!E44+Dic!E44)))))))))))))</f>
        <v>0</v>
      </c>
      <c r="F44" s="388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p!F44),IF(Config!$C$6=10,SUM(+Ene!F44+Feb!F44+Mar!F44+Abr!F44+May!F44+Jun!F44+Jul!F44+Ago!F44+Sep!F44+Oct!F44),IF(Config!$C$6=11,SUM(+Ene!F44+Feb!F44+Mar!F44+Abr!F44+May!F44+Jun!F44+Jul!F44+Ago!F44+Sep!F44+Oct!F44+Nov!F44),IF(Config!$C$6=12,SUM(+Ene!F44+Feb!F44+Mar!F44+Abr!F44+May!F44+Jun!F44+Jul!F44+Ago!F44+Sep!F44+Oct!F44+Nov!F44+Dic!F44)))))))))))))</f>
        <v>0</v>
      </c>
      <c r="G44" s="388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p!G44),IF(Config!$C$6=10,SUM(+Ene!G44+Feb!G44+Mar!G44+Abr!G44+May!G44+Jun!G44+Jul!G44+Ago!G44+Sep!G44+Oct!G44),IF(Config!$C$6=11,SUM(+Ene!G44+Feb!G44+Mar!G44+Abr!G44+May!G44+Jun!G44+Jul!G44+Ago!G44+Sep!G44+Oct!G44+Nov!G44),IF(Config!$C$6=12,SUM(+Ene!G44+Feb!G44+Mar!G44+Abr!G44+May!G44+Jun!G44+Jul!G44+Ago!G44+Sep!G44+Oct!G44+Nov!G44+Dic!G44)))))))))))))</f>
        <v>369</v>
      </c>
      <c r="H44" s="388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p!H44),IF(Config!$C$6=10,SUM(+Ene!H44+Feb!H44+Mar!H44+Abr!H44+May!H44+Jun!H44+Jul!H44+Ago!H44+Sep!H44+Oct!H44),IF(Config!$C$6=11,SUM(+Ene!H44+Feb!H44+Mar!H44+Abr!H44+May!H44+Jun!H44+Jul!H44+Ago!H44+Sep!H44+Oct!H44+Nov!H44),IF(Config!$C$6=12,SUM(+Ene!H44+Feb!H44+Mar!H44+Abr!H44+May!H44+Jun!H44+Jul!H44+Ago!H44+Sep!H44+Oct!H44+Nov!H44+Dic!H44)))))))))))))</f>
        <v>21</v>
      </c>
      <c r="I44" s="388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p!I44),IF(Config!$C$6=10,SUM(+Ene!I44+Feb!I44+Mar!I44+Abr!I44+May!I44+Jun!I44+Jul!I44+Ago!I44+Sep!I44+Oct!I44),IF(Config!$C$6=11,SUM(+Ene!I44+Feb!I44+Mar!I44+Abr!I44+May!I44+Jun!I44+Jul!I44+Ago!I44+Sep!I44+Oct!I44+Nov!I44),IF(Config!$C$6=12,SUM(+Ene!I44+Feb!I44+Mar!I44+Abr!I44+May!I44+Jun!I44+Jul!I44+Ago!I44+Sep!I44+Oct!I44+Nov!I44+Dic!I44)))))))))))))</f>
        <v>20</v>
      </c>
      <c r="J44" s="388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p!J44),IF(Config!$C$6=10,SUM(+Ene!J44+Feb!J44+Mar!J44+Abr!J44+May!J44+Jun!J44+Jul!J44+Ago!J44+Sep!J44+Oct!J44),IF(Config!$C$6=11,SUM(+Ene!J44+Feb!J44+Mar!J44+Abr!J44+May!J44+Jun!J44+Jul!J44+Ago!J44+Sep!J44+Oct!J44+Nov!J44),IF(Config!$C$6=12,SUM(+Ene!J44+Feb!J44+Mar!J44+Abr!J44+May!J44+Jun!J44+Jul!J44+Ago!J44+Sep!J44+Oct!J44+Nov!J44+Dic!J44)))))))))))))</f>
        <v>29</v>
      </c>
      <c r="K44" s="388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p!K44),IF(Config!$C$6=10,SUM(+Ene!K44+Feb!K44+Mar!K44+Abr!K44+May!K44+Jun!K44+Jul!K44+Ago!K44+Sep!K44+Oct!K44),IF(Config!$C$6=11,SUM(+Ene!K44+Feb!K44+Mar!K44+Abr!K44+May!K44+Jun!K44+Jul!K44+Ago!K44+Sep!K44+Oct!K44+Nov!K44),IF(Config!$C$6=12,SUM(+Ene!K44+Feb!K44+Mar!K44+Abr!K44+May!K44+Jun!K44+Jul!K44+Ago!K44+Sep!K44+Oct!K44+Nov!K44+Dic!K44)))))))))))))</f>
        <v>42</v>
      </c>
      <c r="L44" s="388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p!L44),IF(Config!$C$6=10,SUM(+Ene!L44+Feb!L44+Mar!L44+Abr!L44+May!L44+Jun!L44+Jul!L44+Ago!L44+Sep!L44+Oct!L44),IF(Config!$C$6=11,SUM(+Ene!L44+Feb!L44+Mar!L44+Abr!L44+May!L44+Jun!L44+Jul!L44+Ago!L44+Sep!L44+Oct!L44+Nov!L44),IF(Config!$C$6=12,SUM(+Ene!L44+Feb!L44+Mar!L44+Abr!L44+May!L44+Jun!L44+Jul!L44+Ago!L44+Sep!L44+Oct!L44+Nov!L44+Dic!L44)))))))))))))</f>
        <v>5</v>
      </c>
      <c r="M44" s="388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p!M44),IF(Config!$C$6=10,SUM(+Ene!M44+Feb!M44+Mar!M44+Abr!M44+May!M44+Jun!M44+Jul!M44+Ago!M44+Sep!M44+Oct!M44),IF(Config!$C$6=11,SUM(+Ene!M44+Feb!M44+Mar!M44+Abr!M44+May!M44+Jun!M44+Jul!M44+Ago!M44+Sep!M44+Oct!M44+Nov!M44),IF(Config!$C$6=12,SUM(+Ene!M44+Feb!M44+Mar!M44+Abr!M44+May!M44+Jun!M44+Jul!M44+Ago!M44+Sep!M44+Oct!M44+Nov!M44+Dic!M44)))))))))))))</f>
        <v>21</v>
      </c>
      <c r="N44" s="388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p!N44),IF(Config!$C$6=10,SUM(+Ene!N44+Feb!N44+Mar!N44+Abr!N44+May!N44+Jun!N44+Jul!N44+Ago!N44+Sep!N44+Oct!N44),IF(Config!$C$6=11,SUM(+Ene!N44+Feb!N44+Mar!N44+Abr!N44+May!N44+Jun!N44+Jul!N44+Ago!N44+Sep!N44+Oct!N44+Nov!N44),IF(Config!$C$6=12,SUM(+Ene!N44+Feb!N44+Mar!N44+Abr!N44+May!N44+Jun!N44+Jul!N44+Ago!N44+Sep!N44+Oct!N44+Nov!N44+Dic!N44)))))))))))))</f>
        <v>17</v>
      </c>
      <c r="O44" s="388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p!O44),IF(Config!$C$6=10,SUM(+Ene!O44+Feb!O44+Mar!O44+Abr!O44+May!O44+Jun!O44+Jul!O44+Ago!O44+Sep!O44+Oct!O44),IF(Config!$C$6=11,SUM(+Ene!O44+Feb!O44+Mar!O44+Abr!O44+May!O44+Jun!O44+Jul!O44+Ago!O44+Sep!O44+Oct!O44+Nov!O44),IF(Config!$C$6=12,SUM(+Ene!O44+Feb!O44+Mar!O44+Abr!O44+May!O44+Jun!O44+Jul!O44+Ago!O44+Sep!O44+Oct!O44+Nov!O44+Dic!O44)))))))))))))</f>
        <v>26</v>
      </c>
      <c r="P44" s="388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p!P44),IF(Config!$C$6=10,SUM(+Ene!P44+Feb!P44+Mar!P44+Abr!P44+May!P44+Jun!P44+Jul!P44+Ago!P44+Sep!P44+Oct!P44),IF(Config!$C$6=11,SUM(+Ene!P44+Feb!P44+Mar!P44+Abr!P44+May!P44+Jun!P44+Jul!P44+Ago!P44+Sep!P44+Oct!P44+Nov!P44),IF(Config!$C$6=12,SUM(+Ene!P44+Feb!P44+Mar!P44+Abr!P44+May!P44+Jun!P44+Jul!P44+Ago!P44+Sep!P44+Oct!P44+Nov!P44+Dic!P44)))))))))))))</f>
        <v>168</v>
      </c>
      <c r="Q44" s="388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p!Q44),IF(Config!$C$6=10,SUM(+Ene!Q44+Feb!Q44+Mar!Q44+Abr!Q44+May!Q44+Jun!Q44+Jul!Q44+Ago!Q44+Sep!Q44+Oct!Q44),IF(Config!$C$6=11,SUM(+Ene!Q44+Feb!Q44+Mar!Q44+Abr!Q44+May!Q44+Jun!Q44+Jul!Q44+Ago!Q44+Sep!Q44+Oct!Q44+Nov!Q44),IF(Config!$C$6=12,SUM(+Ene!Q44+Feb!Q44+Mar!Q44+Abr!Q44+May!Q44+Jun!Q44+Jul!Q44+Ago!Q44+Sep!Q44+Oct!Q44+Nov!Q44+Dic!Q44)))))))))))))</f>
        <v>41</v>
      </c>
      <c r="R44" s="388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p!R44),IF(Config!$C$6=10,SUM(+Ene!R44+Feb!R44+Mar!R44+Abr!R44+May!R44+Jun!R44+Jul!R44+Ago!R44+Sep!R44+Oct!R44),IF(Config!$C$6=11,SUM(+Ene!R44+Feb!R44+Mar!R44+Abr!R44+May!R44+Jun!R44+Jul!R44+Ago!R44+Sep!R44+Oct!R44+Nov!R44),IF(Config!$C$6=12,SUM(+Ene!R44+Feb!R44+Mar!R44+Abr!R44+May!R44+Jun!R44+Jul!R44+Ago!R44+Sep!R44+Oct!R44+Nov!R44+Dic!R44)))))))))))))</f>
        <v>16</v>
      </c>
      <c r="S44" s="388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p!S44),IF(Config!$C$6=10,SUM(+Ene!S44+Feb!S44+Mar!S44+Abr!S44+May!S44+Jun!S44+Jul!S44+Ago!S44+Sep!S44+Oct!S44),IF(Config!$C$6=11,SUM(+Ene!S44+Feb!S44+Mar!S44+Abr!S44+May!S44+Jun!S44+Jul!S44+Ago!S44+Sep!S44+Oct!S44+Nov!S44),IF(Config!$C$6=12,SUM(+Ene!S44+Feb!S44+Mar!S44+Abr!S44+May!S44+Jun!S44+Jul!S44+Ago!S44+Sep!S44+Oct!S44+Nov!S44+Dic!S44)))))))))))))</f>
        <v>16</v>
      </c>
      <c r="T44" s="388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p!T44),IF(Config!$C$6=10,SUM(+Ene!T44+Feb!T44+Mar!T44+Abr!T44+May!T44+Jun!T44+Jul!T44+Ago!T44+Sep!T44+Oct!T44),IF(Config!$C$6=11,SUM(+Ene!T44+Feb!T44+Mar!T44+Abr!T44+May!T44+Jun!T44+Jul!T44+Ago!T44+Sep!T44+Oct!T44+Nov!T44),IF(Config!$C$6=12,SUM(+Ene!T44+Feb!T44+Mar!T44+Abr!T44+May!T44+Jun!T44+Jul!T44+Ago!T44+Sep!T44+Oct!T44+Nov!T44+Dic!T44)))))))))))))</f>
        <v>59</v>
      </c>
      <c r="U44" s="388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p!U44),IF(Config!$C$6=10,SUM(+Ene!U44+Feb!U44+Mar!U44+Abr!U44+May!U44+Jun!U44+Jul!U44+Ago!U44+Sep!U44+Oct!U44),IF(Config!$C$6=11,SUM(+Ene!U44+Feb!U44+Mar!U44+Abr!U44+May!U44+Jun!U44+Jul!U44+Ago!U44+Sep!U44+Oct!U44+Nov!U44),IF(Config!$C$6=12,SUM(+Ene!U44+Feb!U44+Mar!U44+Abr!U44+May!U44+Jun!U44+Jul!U44+Ago!U44+Sep!U44+Oct!U44+Nov!U44+Dic!U44)))))))))))))</f>
        <v>11</v>
      </c>
      <c r="V44" s="388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p!V44),IF(Config!$C$6=10,SUM(+Ene!V44+Feb!V44+Mar!V44+Abr!V44+May!V44+Jun!V44+Jul!V44+Ago!V44+Sep!V44+Oct!V44),IF(Config!$C$6=11,SUM(+Ene!V44+Feb!V44+Mar!V44+Abr!V44+May!V44+Jun!V44+Jul!V44+Ago!V44+Sep!V44+Oct!V44+Nov!V44),IF(Config!$C$6=12,SUM(+Ene!V44+Feb!V44+Mar!V44+Abr!V44+May!V44+Jun!V44+Jul!V44+Ago!V44+Sep!V44+Oct!V44+Nov!V44+Dic!V44)))))))))))))</f>
        <v>19</v>
      </c>
      <c r="W44" s="388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p!W44),IF(Config!$C$6=10,SUM(+Ene!W44+Feb!W44+Mar!W44+Abr!W44+May!W44+Jun!W44+Jul!W44+Ago!W44+Sep!W44+Oct!W44),IF(Config!$C$6=11,SUM(+Ene!W44+Feb!W44+Mar!W44+Abr!W44+May!W44+Jun!W44+Jul!W44+Ago!W44+Sep!W44+Oct!W44+Nov!W44),IF(Config!$C$6=12,SUM(+Ene!W44+Feb!W44+Mar!W44+Abr!W44+May!W44+Jun!W44+Jul!W44+Ago!W44+Sep!W44+Oct!W44+Nov!W44+Dic!W44)))))))))))))</f>
        <v>22</v>
      </c>
      <c r="X44" s="388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p!X44),IF(Config!$C$6=10,SUM(+Ene!X44+Feb!X44+Mar!X44+Abr!X44+May!X44+Jun!X44+Jul!X44+Ago!X44+Sep!X44+Oct!X44),IF(Config!$C$6=11,SUM(+Ene!X44+Feb!X44+Mar!X44+Abr!X44+May!X44+Jun!X44+Jul!X44+Ago!X44+Sep!X44+Oct!X44+Nov!X44),IF(Config!$C$6=12,SUM(+Ene!X44+Feb!X44+Mar!X44+Abr!X44+May!X44+Jun!X44+Jul!X44+Ago!X44+Sep!X44+Oct!X44+Nov!X44+Dic!X44)))))))))))))</f>
        <v>49</v>
      </c>
      <c r="Y44" s="388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p!Y44),IF(Config!$C$6=10,SUM(+Ene!Y44+Feb!Y44+Mar!Y44+Abr!Y44+May!Y44+Jun!Y44+Jul!Y44+Ago!Y44+Sep!Y44+Oct!Y44),IF(Config!$C$6=11,SUM(+Ene!Y44+Feb!Y44+Mar!Y44+Abr!Y44+May!Y44+Jun!Y44+Jul!Y44+Ago!Y44+Sep!Y44+Oct!Y44+Nov!Y44),IF(Config!$C$6=12,SUM(+Ene!Y44+Feb!Y44+Mar!Y44+Abr!Y44+May!Y44+Jun!Y44+Jul!Y44+Ago!Y44+Sep!Y44+Oct!Y44+Nov!Y44+Dic!Y44)))))))))))))</f>
        <v>243</v>
      </c>
      <c r="Z44" s="388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p!Z44),IF(Config!$C$6=10,SUM(+Ene!Z44+Feb!Z44+Mar!Z44+Abr!Z44+May!Z44+Jun!Z44+Jul!Z44+Ago!Z44+Sep!Z44+Oct!Z44),IF(Config!$C$6=11,SUM(+Ene!Z44+Feb!Z44+Mar!Z44+Abr!Z44+May!Z44+Jun!Z44+Jul!Z44+Ago!Z44+Sep!Z44+Oct!Z44+Nov!Z44),IF(Config!$C$6=12,SUM(+Ene!Z44+Feb!Z44+Mar!Z44+Abr!Z44+May!Z44+Jun!Z44+Jul!Z44+Ago!Z44+Sep!Z44+Oct!Z44+Nov!Z44+Dic!Z44)))))))))))))</f>
        <v>19</v>
      </c>
      <c r="AA44" s="388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p!AA44),IF(Config!$C$6=10,SUM(+Ene!AA44+Feb!AA44+Mar!AA44+Abr!AA44+May!AA44+Jun!AA44+Jul!AA44+Ago!AA44+Sep!AA44+Oct!AA44),IF(Config!$C$6=11,SUM(+Ene!AA44+Feb!AA44+Mar!AA44+Abr!AA44+May!AA44+Jun!AA44+Jul!AA44+Ago!AA44+Sep!AA44+Oct!AA44+Nov!AA44),IF(Config!$C$6=12,SUM(+Ene!AA44+Feb!AA44+Mar!AA44+Abr!AA44+May!AA44+Jun!AA44+Jul!AA44+Ago!AA44+Sep!AA44+Oct!AA44+Nov!AA44+Dic!AA44)))))))))))))</f>
        <v>61</v>
      </c>
      <c r="AB44" s="388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p!AB44),IF(Config!$C$6=10,SUM(+Ene!AB44+Feb!AB44+Mar!AB44+Abr!AB44+May!AB44+Jun!AB44+Jul!AB44+Ago!AB44+Sep!AB44+Oct!AB44),IF(Config!$C$6=11,SUM(+Ene!AB44+Feb!AB44+Mar!AB44+Abr!AB44+May!AB44+Jun!AB44+Jul!AB44+Ago!AB44+Sep!AB44+Oct!AB44+Nov!AB44),IF(Config!$C$6=12,SUM(+Ene!AB44+Feb!AB44+Mar!AB44+Abr!AB44+May!AB44+Jun!AB44+Jul!AB44+Ago!AB44+Sep!AB44+Oct!AB44+Nov!AB44+Dic!AB44)))))))))))))</f>
        <v>18</v>
      </c>
      <c r="AC44" s="388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p!AC44),IF(Config!$C$6=10,SUM(+Ene!AC44+Feb!AC44+Mar!AC44+Abr!AC44+May!AC44+Jun!AC44+Jul!AC44+Ago!AC44+Sep!AC44+Oct!AC44),IF(Config!$C$6=11,SUM(+Ene!AC44+Feb!AC44+Mar!AC44+Abr!AC44+May!AC44+Jun!AC44+Jul!AC44+Ago!AC44+Sep!AC44+Oct!AC44+Nov!AC44),IF(Config!$C$6=12,SUM(+Ene!AC44+Feb!AC44+Mar!AC44+Abr!AC44+May!AC44+Jun!AC44+Jul!AC44+Ago!AC44+Sep!AC44+Oct!AC44+Nov!AC44+Dic!AC44)))))))))))))</f>
        <v>32</v>
      </c>
      <c r="AD44" s="388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p!AD44),IF(Config!$C$6=10,SUM(+Ene!AD44+Feb!AD44+Mar!AD44+Abr!AD44+May!AD44+Jun!AD44+Jul!AD44+Ago!AD44+Sep!AD44+Oct!AD44),IF(Config!$C$6=11,SUM(+Ene!AD44+Feb!AD44+Mar!AD44+Abr!AD44+May!AD44+Jun!AD44+Jul!AD44+Ago!AD44+Sep!AD44+Oct!AD44+Nov!AD44),IF(Config!$C$6=12,SUM(+Ene!AD44+Feb!AD44+Mar!AD44+Abr!AD44+May!AD44+Jun!AD44+Jul!AD44+Ago!AD44+Sep!AD44+Oct!AD44+Nov!AD44+Dic!AD44)))))))))))))</f>
        <v>81</v>
      </c>
      <c r="AE44" s="388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p!AE44),IF(Config!$C$6=10,SUM(+Ene!AE44+Feb!AE44+Mar!AE44+Abr!AE44+May!AE44+Jun!AE44+Jul!AE44+Ago!AE44+Sep!AE44+Oct!AE44),IF(Config!$C$6=11,SUM(+Ene!AE44+Feb!AE44+Mar!AE44+Abr!AE44+May!AE44+Jun!AE44+Jul!AE44+Ago!AE44+Sep!AE44+Oct!AE44+Nov!AE44),IF(Config!$C$6=12,SUM(+Ene!AE44+Feb!AE44+Mar!AE44+Abr!AE44+May!AE44+Jun!AE44+Jul!AE44+Ago!AE44+Sep!AE44+Oct!AE44+Nov!AE44+Dic!AE44)))))))))))))</f>
        <v>30</v>
      </c>
      <c r="AF44" s="388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p!AF44),IF(Config!$C$6=10,SUM(+Ene!AF44+Feb!AF44+Mar!AF44+Abr!AF44+May!AF44+Jun!AF44+Jul!AF44+Ago!AF44+Sep!AF44+Oct!AF44),IF(Config!$C$6=11,SUM(+Ene!AF44+Feb!AF44+Mar!AF44+Abr!AF44+May!AF44+Jun!AF44+Jul!AF44+Ago!AF44+Sep!AF44+Oct!AF44+Nov!AF44),IF(Config!$C$6=12,SUM(+Ene!AF44+Feb!AF44+Mar!AF44+Abr!AF44+May!AF44+Jun!AF44+Jul!AF44+Ago!AF44+Sep!AF44+Oct!AF44+Nov!AF44+Dic!AF44)))))))))))))</f>
        <v>35</v>
      </c>
      <c r="AG44" s="388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p!AG44),IF(Config!$C$6=10,SUM(+Ene!AG44+Feb!AG44+Mar!AG44+Abr!AG44+May!AG44+Jun!AG44+Jul!AG44+Ago!AG44+Sep!AG44+Oct!AG44),IF(Config!$C$6=11,SUM(+Ene!AG44+Feb!AG44+Mar!AG44+Abr!AG44+May!AG44+Jun!AG44+Jul!AG44+Ago!AG44+Sep!AG44+Oct!AG44+Nov!AG44),IF(Config!$C$6=12,SUM(+Ene!AG44+Feb!AG44+Mar!AG44+Abr!AG44+May!AG44+Jun!AG44+Jul!AG44+Ago!AG44+Sep!AG44+Oct!AG44+Nov!AG44+Dic!AG44)))))))))))))</f>
        <v>28</v>
      </c>
      <c r="AH44" s="388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p!AH44),IF(Config!$C$6=10,SUM(+Ene!AH44+Feb!AH44+Mar!AH44+Abr!AH44+May!AH44+Jun!AH44+Jul!AH44+Ago!AH44+Sep!AH44+Oct!AH44),IF(Config!$C$6=11,SUM(+Ene!AH44+Feb!AH44+Mar!AH44+Abr!AH44+May!AH44+Jun!AH44+Jul!AH44+Ago!AH44+Sep!AH44+Oct!AH44+Nov!AH44),IF(Config!$C$6=12,SUM(+Ene!AH44+Feb!AH44+Mar!AH44+Abr!AH44+May!AH44+Jun!AH44+Jul!AH44+Ago!AH44+Sep!AH44+Oct!AH44+Nov!AH44+Dic!AH44)))))))))))))</f>
        <v>21</v>
      </c>
      <c r="AI44" s="388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p!AI44),IF(Config!$C$6=10,SUM(+Ene!AI44+Feb!AI44+Mar!AI44+Abr!AI44+May!AI44+Jun!AI44+Jul!AI44+Ago!AI44+Sep!AI44+Oct!AI44),IF(Config!$C$6=11,SUM(+Ene!AI44+Feb!AI44+Mar!AI44+Abr!AI44+May!AI44+Jun!AI44+Jul!AI44+Ago!AI44+Sep!AI44+Oct!AI44+Nov!AI44),IF(Config!$C$6=12,SUM(+Ene!AI44+Feb!AI44+Mar!AI44+Abr!AI44+May!AI44+Jun!AI44+Jul!AI44+Ago!AI44+Sep!AI44+Oct!AI44+Nov!AI44+Dic!AI44)))))))))))))</f>
        <v>2</v>
      </c>
      <c r="AJ44" s="388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p!AJ44),IF(Config!$C$6=10,SUM(+Ene!AJ44+Feb!AJ44+Mar!AJ44+Abr!AJ44+May!AJ44+Jun!AJ44+Jul!AJ44+Ago!AJ44+Sep!AJ44+Oct!AJ44),IF(Config!$C$6=11,SUM(+Ene!AJ44+Feb!AJ44+Mar!AJ44+Abr!AJ44+May!AJ44+Jun!AJ44+Jul!AJ44+Ago!AJ44+Sep!AJ44+Oct!AJ44+Nov!AJ44),IF(Config!$C$6=12,SUM(+Ene!AJ44+Feb!AJ44+Mar!AJ44+Abr!AJ44+May!AJ44+Jun!AJ44+Jul!AJ44+Ago!AJ44+Sep!AJ44+Oct!AJ44+Nov!AJ44+Dic!AJ44)))))))))))))</f>
        <v>119</v>
      </c>
      <c r="AK44" s="388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p!AK44),IF(Config!$C$6=10,SUM(+Ene!AK44+Feb!AK44+Mar!AK44+Abr!AK44+May!AK44+Jun!AK44+Jul!AK44+Ago!AK44+Sep!AK44+Oct!AK44),IF(Config!$C$6=11,SUM(+Ene!AK44+Feb!AK44+Mar!AK44+Abr!AK44+May!AK44+Jun!AK44+Jul!AK44+Ago!AK44+Sep!AK44+Oct!AK44+Nov!AK44),IF(Config!$C$6=12,SUM(+Ene!AK44+Feb!AK44+Mar!AK44+Abr!AK44+May!AK44+Jun!AK44+Jul!AK44+Ago!AK44+Sep!AK44+Oct!AK44+Nov!AK44+Dic!AK44)))))))))))))</f>
        <v>13</v>
      </c>
      <c r="AL44" s="388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p!AL44),IF(Config!$C$6=10,SUM(+Ene!AL44+Feb!AL44+Mar!AL44+Abr!AL44+May!AL44+Jun!AL44+Jul!AL44+Ago!AL44+Sep!AL44+Oct!AL44),IF(Config!$C$6=11,SUM(+Ene!AL44+Feb!AL44+Mar!AL44+Abr!AL44+May!AL44+Jun!AL44+Jul!AL44+Ago!AL44+Sep!AL44+Oct!AL44+Nov!AL44),IF(Config!$C$6=12,SUM(+Ene!AL44+Feb!AL44+Mar!AL44+Abr!AL44+May!AL44+Jun!AL44+Jul!AL44+Ago!AL44+Sep!AL44+Oct!AL44+Nov!AL44+Dic!AL44)))))))))))))</f>
        <v>17</v>
      </c>
      <c r="AM44" s="388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p!AM44),IF(Config!$C$6=10,SUM(+Ene!AM44+Feb!AM44+Mar!AM44+Abr!AM44+May!AM44+Jun!AM44+Jul!AM44+Ago!AM44+Sep!AM44+Oct!AM44),IF(Config!$C$6=11,SUM(+Ene!AM44+Feb!AM44+Mar!AM44+Abr!AM44+May!AM44+Jun!AM44+Jul!AM44+Ago!AM44+Sep!AM44+Oct!AM44+Nov!AM44),IF(Config!$C$6=12,SUM(+Ene!AM44+Feb!AM44+Mar!AM44+Abr!AM44+May!AM44+Jun!AM44+Jul!AM44+Ago!AM44+Sep!AM44+Oct!AM44+Nov!AM44+Dic!AM44)))))))))))))</f>
        <v>95</v>
      </c>
      <c r="AN44" s="388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p!AN44),IF(Config!$C$6=10,SUM(+Ene!AN44+Feb!AN44+Mar!AN44+Abr!AN44+May!AN44+Jun!AN44+Jul!AN44+Ago!AN44+Sep!AN44+Oct!AN44),IF(Config!$C$6=11,SUM(+Ene!AN44+Feb!AN44+Mar!AN44+Abr!AN44+May!AN44+Jun!AN44+Jul!AN44+Ago!AN44+Sep!AN44+Oct!AN44+Nov!AN44),IF(Config!$C$6=12,SUM(+Ene!AN44+Feb!AN44+Mar!AN44+Abr!AN44+May!AN44+Jun!AN44+Jul!AN44+Ago!AN44+Sep!AN44+Oct!AN44+Nov!AN44+Dic!AN44)))))))))))))</f>
        <v>9</v>
      </c>
      <c r="AO44" s="388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p!AO44),IF(Config!$C$6=10,SUM(+Ene!AO44+Feb!AO44+Mar!AO44+Abr!AO44+May!AO44+Jun!AO44+Jul!AO44+Ago!AO44+Sep!AO44+Oct!AO44),IF(Config!$C$6=11,SUM(+Ene!AO44+Feb!AO44+Mar!AO44+Abr!AO44+May!AO44+Jun!AO44+Jul!AO44+Ago!AO44+Sep!AO44+Oct!AO44+Nov!AO44),IF(Config!$C$6=12,SUM(+Ene!AO44+Feb!AO44+Mar!AO44+Abr!AO44+May!AO44+Jun!AO44+Jul!AO44+Ago!AO44+Sep!AO44+Oct!AO44+Nov!AO44+Dic!AO44)))))))))))))</f>
        <v>14</v>
      </c>
      <c r="AP44" s="388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p!AP44),IF(Config!$C$6=10,SUM(+Ene!AP44+Feb!AP44+Mar!AP44+Abr!AP44+May!AP44+Jun!AP44+Jul!AP44+Ago!AP44+Sep!AP44+Oct!AP44),IF(Config!$C$6=11,SUM(+Ene!AP44+Feb!AP44+Mar!AP44+Abr!AP44+May!AP44+Jun!AP44+Jul!AP44+Ago!AP44+Sep!AP44+Oct!AP44+Nov!AP44),IF(Config!$C$6=12,SUM(+Ene!AP44+Feb!AP44+Mar!AP44+Abr!AP44+May!AP44+Jun!AP44+Jul!AP44+Ago!AP44+Sep!AP44+Oct!AP44+Nov!AP44+Dic!AP44)))))))))))))</f>
        <v>4</v>
      </c>
      <c r="AQ44" s="388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p!AQ44),IF(Config!$C$6=10,SUM(+Ene!AQ44+Feb!AQ44+Mar!AQ44+Abr!AQ44+May!AQ44+Jun!AQ44+Jul!AQ44+Ago!AQ44+Sep!AQ44+Oct!AQ44),IF(Config!$C$6=11,SUM(+Ene!AQ44+Feb!AQ44+Mar!AQ44+Abr!AQ44+May!AQ44+Jun!AQ44+Jul!AQ44+Ago!AQ44+Sep!AQ44+Oct!AQ44+Nov!AQ44),IF(Config!$C$6=12,SUM(+Ene!AQ44+Feb!AQ44+Mar!AQ44+Abr!AQ44+May!AQ44+Jun!AQ44+Jul!AQ44+Ago!AQ44+Sep!AQ44+Oct!AQ44+Nov!AQ44+Dic!AQ44)))))))))))))</f>
        <v>79</v>
      </c>
      <c r="AR44" s="388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p!AR44),IF(Config!$C$6=10,SUM(+Ene!AR44+Feb!AR44+Mar!AR44+Abr!AR44+May!AR44+Jun!AR44+Jul!AR44+Ago!AR44+Sep!AR44+Oct!AR44),IF(Config!$C$6=11,SUM(+Ene!AR44+Feb!AR44+Mar!AR44+Abr!AR44+May!AR44+Jun!AR44+Jul!AR44+Ago!AR44+Sep!AR44+Oct!AR44+Nov!AR44),IF(Config!$C$6=12,SUM(+Ene!AR44+Feb!AR44+Mar!AR44+Abr!AR44+May!AR44+Jun!AR44+Jul!AR44+Ago!AR44+Sep!AR44+Oct!AR44+Nov!AR44+Dic!AR44)))))))))))))</f>
        <v>0</v>
      </c>
      <c r="AS44" s="388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p!AS44),IF(Config!$C$6=10,SUM(+Ene!AS44+Feb!AS44+Mar!AS44+Abr!AS44+May!AS44+Jun!AS44+Jul!AS44+Ago!AS44+Sep!AS44+Oct!AS44),IF(Config!$C$6=11,SUM(+Ene!AS44+Feb!AS44+Mar!AS44+Abr!AS44+May!AS44+Jun!AS44+Jul!AS44+Ago!AS44+Sep!AS44+Oct!AS44+Nov!AS44),IF(Config!$C$6=12,SUM(+Ene!AS44+Feb!AS44+Mar!AS44+Abr!AS44+May!AS44+Jun!AS44+Jul!AS44+Ago!AS44+Sep!AS44+Oct!AS44+Nov!AS44+Dic!AS44)))))))))))))</f>
        <v>29</v>
      </c>
      <c r="AT44" s="388">
        <f>IF(Config!$C$6=1,SUM(+Ene!AT44),IF(Config!$C$6=2,SUM(+Ene!AT44+Feb!AT44),IF(Config!$C$6=3,SUM(+Ene!AT44+Feb!AT44+Mar!AT44),IF(Config!$C$6=4,SUM(+Ene!AT44+Feb!AT44+Mar!AT44+Abr!AT44),IF(Config!$C$6=5,SUM(Ene!AT44+Feb!AT44+Mar!AT44+Abr!AT44+May!AT44),IF(Config!$C$6=6,SUM(+Ene!AT44+Feb!AT44+Mar!AT44+Abr!AT44+May!AT44+Jun!AT44),IF(Config!$C$6=7,SUM(Ene!AT44+Feb!AT44+Mar!AT44+Abr!AT44+May!AT44+Jun!AT44+Jul!AT44),IF(Config!$C$6=8,SUM(+Ene!AT44+Feb!AT44+Mar!AT44+Abr!AT44+May!AT44+Jun!AT44+Jul!AT44+Ago!AT44),IF(Config!$C$6=9,SUM(+Ene!AT44+Feb!AT44+Mar!AT44+Abr!AT44+May!AT44+Jun!AT44+Jul!AT44+Ago!AT44+Sep!AT44),IF(Config!$C$6=10,SUM(+Ene!AT44+Feb!AT44+Mar!AT44+Abr!AT44+May!AT44+Jun!AT44+Jul!AT44+Ago!AT44+Sep!AT44+Oct!AT44),IF(Config!$C$6=11,SUM(+Ene!AT44+Feb!AT44+Mar!AT44+Abr!AT44+May!AT44+Jun!AT44+Jul!AT44+Ago!AT44+Sep!AT44+Oct!AT44+Nov!AT44),IF(Config!$C$6=12,SUM(+Ene!AT44+Feb!AT44+Mar!AT44+Abr!AT44+May!AT44+Jun!AT44+Jul!AT44+Ago!AT44+Sep!AT44+Oct!AT44+Nov!AT44+Dic!AT44)))))))))))))</f>
        <v>37</v>
      </c>
      <c r="AV44" s="369">
        <f t="shared" si="35"/>
        <v>2</v>
      </c>
      <c r="AW44" s="369">
        <f t="shared" si="36"/>
        <v>718</v>
      </c>
      <c r="AX44" s="369">
        <f t="shared" si="37"/>
        <v>73</v>
      </c>
      <c r="AY44" s="369">
        <f t="shared" si="38"/>
        <v>111</v>
      </c>
      <c r="AZ44" s="369">
        <f t="shared" si="39"/>
        <v>422</v>
      </c>
      <c r="BA44" s="369">
        <f t="shared" si="12"/>
        <v>197</v>
      </c>
      <c r="BB44" s="369">
        <f t="shared" si="40"/>
        <v>149</v>
      </c>
      <c r="BC44" s="370">
        <f t="shared" si="41"/>
        <v>122</v>
      </c>
      <c r="BD44" s="369">
        <f t="shared" si="42"/>
        <v>145</v>
      </c>
      <c r="BE44" s="45">
        <f t="shared" si="16"/>
        <v>1939</v>
      </c>
    </row>
    <row r="45" spans="1:57" x14ac:dyDescent="0.25">
      <c r="A45" s="339">
        <f>METAS!A45</f>
        <v>42</v>
      </c>
      <c r="B45" s="368" t="str">
        <f>METAS!B43</f>
        <v>PORCENTAJE DE NIÑOS DE 24 A 35 MESES DE EDAD CON DOSAJE DE HEMOGLOBINA</v>
      </c>
      <c r="C45" s="384" t="str">
        <f>METAS!D43</f>
        <v>NUTRICIÓN</v>
      </c>
      <c r="D45" s="388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p!D45),IF(Config!$C$6=10,SUM(+Ene!D45+Feb!D45+Mar!D45+Abr!D45+May!D45+Jun!D45+Jul!D45+Ago!D45+Sep!D45+Oct!D45),IF(Config!$C$6=11,SUM(+Ene!D45+Feb!D45+Mar!D45+Abr!D45+May!D45+Jun!D45+Jul!D45+Ago!D45+Sep!D45+Oct!D45+Nov!D45),IF(Config!$C$6=12,SUM(+Ene!D45+Feb!D45+Mar!D45+Abr!D45+May!D45+Jun!D45+Jul!D45+Ago!D45+Sep!D45+Oct!D45+Nov!D45+Dic!D45)))))))))))))</f>
        <v>1</v>
      </c>
      <c r="E45" s="388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p!E45),IF(Config!$C$6=10,SUM(+Ene!E45+Feb!E45+Mar!E45+Abr!E45+May!E45+Jun!E45+Jul!E45+Ago!E45+Sep!E45+Oct!E45),IF(Config!$C$6=11,SUM(+Ene!E45+Feb!E45+Mar!E45+Abr!E45+May!E45+Jun!E45+Jul!E45+Ago!E45+Sep!E45+Oct!E45+Nov!E45),IF(Config!$C$6=12,SUM(+Ene!E45+Feb!E45+Mar!E45+Abr!E45+May!E45+Jun!E45+Jul!E45+Ago!E45+Sep!E45+Oct!E45+Nov!E45+Dic!E45)))))))))))))</f>
        <v>0</v>
      </c>
      <c r="F45" s="388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p!F45),IF(Config!$C$6=10,SUM(+Ene!F45+Feb!F45+Mar!F45+Abr!F45+May!F45+Jun!F45+Jul!F45+Ago!F45+Sep!F45+Oct!F45),IF(Config!$C$6=11,SUM(+Ene!F45+Feb!F45+Mar!F45+Abr!F45+May!F45+Jun!F45+Jul!F45+Ago!F45+Sep!F45+Oct!F45+Nov!F45),IF(Config!$C$6=12,SUM(+Ene!F45+Feb!F45+Mar!F45+Abr!F45+May!F45+Jun!F45+Jul!F45+Ago!F45+Sep!F45+Oct!F45+Nov!F45+Dic!F45)))))))))))))</f>
        <v>0</v>
      </c>
      <c r="G45" s="388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p!G45),IF(Config!$C$6=10,SUM(+Ene!G45+Feb!G45+Mar!G45+Abr!G45+May!G45+Jun!G45+Jul!G45+Ago!G45+Sep!G45+Oct!G45),IF(Config!$C$6=11,SUM(+Ene!G45+Feb!G45+Mar!G45+Abr!G45+May!G45+Jun!G45+Jul!G45+Ago!G45+Sep!G45+Oct!G45+Nov!G45),IF(Config!$C$6=12,SUM(+Ene!G45+Feb!G45+Mar!G45+Abr!G45+May!G45+Jun!G45+Jul!G45+Ago!G45+Sep!G45+Oct!G45+Nov!G45+Dic!G45)))))))))))))</f>
        <v>315</v>
      </c>
      <c r="H45" s="388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p!H45),IF(Config!$C$6=10,SUM(+Ene!H45+Feb!H45+Mar!H45+Abr!H45+May!H45+Jun!H45+Jul!H45+Ago!H45+Sep!H45+Oct!H45),IF(Config!$C$6=11,SUM(+Ene!H45+Feb!H45+Mar!H45+Abr!H45+May!H45+Jun!H45+Jul!H45+Ago!H45+Sep!H45+Oct!H45+Nov!H45),IF(Config!$C$6=12,SUM(+Ene!H45+Feb!H45+Mar!H45+Abr!H45+May!H45+Jun!H45+Jul!H45+Ago!H45+Sep!H45+Oct!H45+Nov!H45+Dic!H45)))))))))))))</f>
        <v>26</v>
      </c>
      <c r="I45" s="388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p!I45),IF(Config!$C$6=10,SUM(+Ene!I45+Feb!I45+Mar!I45+Abr!I45+May!I45+Jun!I45+Jul!I45+Ago!I45+Sep!I45+Oct!I45),IF(Config!$C$6=11,SUM(+Ene!I45+Feb!I45+Mar!I45+Abr!I45+May!I45+Jun!I45+Jul!I45+Ago!I45+Sep!I45+Oct!I45+Nov!I45),IF(Config!$C$6=12,SUM(+Ene!I45+Feb!I45+Mar!I45+Abr!I45+May!I45+Jun!I45+Jul!I45+Ago!I45+Sep!I45+Oct!I45+Nov!I45+Dic!I45)))))))))))))</f>
        <v>18</v>
      </c>
      <c r="J45" s="388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p!J45),IF(Config!$C$6=10,SUM(+Ene!J45+Feb!J45+Mar!J45+Abr!J45+May!J45+Jun!J45+Jul!J45+Ago!J45+Sep!J45+Oct!J45),IF(Config!$C$6=11,SUM(+Ene!J45+Feb!J45+Mar!J45+Abr!J45+May!J45+Jun!J45+Jul!J45+Ago!J45+Sep!J45+Oct!J45+Nov!J45),IF(Config!$C$6=12,SUM(+Ene!J45+Feb!J45+Mar!J45+Abr!J45+May!J45+Jun!J45+Jul!J45+Ago!J45+Sep!J45+Oct!J45+Nov!J45+Dic!J45)))))))))))))</f>
        <v>28</v>
      </c>
      <c r="K45" s="388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p!K45),IF(Config!$C$6=10,SUM(+Ene!K45+Feb!K45+Mar!K45+Abr!K45+May!K45+Jun!K45+Jul!K45+Ago!K45+Sep!K45+Oct!K45),IF(Config!$C$6=11,SUM(+Ene!K45+Feb!K45+Mar!K45+Abr!K45+May!K45+Jun!K45+Jul!K45+Ago!K45+Sep!K45+Oct!K45+Nov!K45),IF(Config!$C$6=12,SUM(+Ene!K45+Feb!K45+Mar!K45+Abr!K45+May!K45+Jun!K45+Jul!K45+Ago!K45+Sep!K45+Oct!K45+Nov!K45+Dic!K45)))))))))))))</f>
        <v>44</v>
      </c>
      <c r="L45" s="388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p!L45),IF(Config!$C$6=10,SUM(+Ene!L45+Feb!L45+Mar!L45+Abr!L45+May!L45+Jun!L45+Jul!L45+Ago!L45+Sep!L45+Oct!L45),IF(Config!$C$6=11,SUM(+Ene!L45+Feb!L45+Mar!L45+Abr!L45+May!L45+Jun!L45+Jul!L45+Ago!L45+Sep!L45+Oct!L45+Nov!L45),IF(Config!$C$6=12,SUM(+Ene!L45+Feb!L45+Mar!L45+Abr!L45+May!L45+Jun!L45+Jul!L45+Ago!L45+Sep!L45+Oct!L45+Nov!L45+Dic!L45)))))))))))))</f>
        <v>4</v>
      </c>
      <c r="M45" s="388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p!M45),IF(Config!$C$6=10,SUM(+Ene!M45+Feb!M45+Mar!M45+Abr!M45+May!M45+Jun!M45+Jul!M45+Ago!M45+Sep!M45+Oct!M45),IF(Config!$C$6=11,SUM(+Ene!M45+Feb!M45+Mar!M45+Abr!M45+May!M45+Jun!M45+Jul!M45+Ago!M45+Sep!M45+Oct!M45+Nov!M45),IF(Config!$C$6=12,SUM(+Ene!M45+Feb!M45+Mar!M45+Abr!M45+May!M45+Jun!M45+Jul!M45+Ago!M45+Sep!M45+Oct!M45+Nov!M45+Dic!M45)))))))))))))</f>
        <v>19</v>
      </c>
      <c r="N45" s="388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p!N45),IF(Config!$C$6=10,SUM(+Ene!N45+Feb!N45+Mar!N45+Abr!N45+May!N45+Jun!N45+Jul!N45+Ago!N45+Sep!N45+Oct!N45),IF(Config!$C$6=11,SUM(+Ene!N45+Feb!N45+Mar!N45+Abr!N45+May!N45+Jun!N45+Jul!N45+Ago!N45+Sep!N45+Oct!N45+Nov!N45),IF(Config!$C$6=12,SUM(+Ene!N45+Feb!N45+Mar!N45+Abr!N45+May!N45+Jun!N45+Jul!N45+Ago!N45+Sep!N45+Oct!N45+Nov!N45+Dic!N45)))))))))))))</f>
        <v>21</v>
      </c>
      <c r="O45" s="388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p!O45),IF(Config!$C$6=10,SUM(+Ene!O45+Feb!O45+Mar!O45+Abr!O45+May!O45+Jun!O45+Jul!O45+Ago!O45+Sep!O45+Oct!O45),IF(Config!$C$6=11,SUM(+Ene!O45+Feb!O45+Mar!O45+Abr!O45+May!O45+Jun!O45+Jul!O45+Ago!O45+Sep!O45+Oct!O45+Nov!O45),IF(Config!$C$6=12,SUM(+Ene!O45+Feb!O45+Mar!O45+Abr!O45+May!O45+Jun!O45+Jul!O45+Ago!O45+Sep!O45+Oct!O45+Nov!O45+Dic!O45)))))))))))))</f>
        <v>27</v>
      </c>
      <c r="P45" s="388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p!P45),IF(Config!$C$6=10,SUM(+Ene!P45+Feb!P45+Mar!P45+Abr!P45+May!P45+Jun!P45+Jul!P45+Ago!P45+Sep!P45+Oct!P45),IF(Config!$C$6=11,SUM(+Ene!P45+Feb!P45+Mar!P45+Abr!P45+May!P45+Jun!P45+Jul!P45+Ago!P45+Sep!P45+Oct!P45+Nov!P45),IF(Config!$C$6=12,SUM(+Ene!P45+Feb!P45+Mar!P45+Abr!P45+May!P45+Jun!P45+Jul!P45+Ago!P45+Sep!P45+Oct!P45+Nov!P45+Dic!P45)))))))))))))</f>
        <v>187</v>
      </c>
      <c r="Q45" s="388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p!Q45),IF(Config!$C$6=10,SUM(+Ene!Q45+Feb!Q45+Mar!Q45+Abr!Q45+May!Q45+Jun!Q45+Jul!Q45+Ago!Q45+Sep!Q45+Oct!Q45),IF(Config!$C$6=11,SUM(+Ene!Q45+Feb!Q45+Mar!Q45+Abr!Q45+May!Q45+Jun!Q45+Jul!Q45+Ago!Q45+Sep!Q45+Oct!Q45+Nov!Q45),IF(Config!$C$6=12,SUM(+Ene!Q45+Feb!Q45+Mar!Q45+Abr!Q45+May!Q45+Jun!Q45+Jul!Q45+Ago!Q45+Sep!Q45+Oct!Q45+Nov!Q45+Dic!Q45)))))))))))))</f>
        <v>38</v>
      </c>
      <c r="R45" s="388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p!R45),IF(Config!$C$6=10,SUM(+Ene!R45+Feb!R45+Mar!R45+Abr!R45+May!R45+Jun!R45+Jul!R45+Ago!R45+Sep!R45+Oct!R45),IF(Config!$C$6=11,SUM(+Ene!R45+Feb!R45+Mar!R45+Abr!R45+May!R45+Jun!R45+Jul!R45+Ago!R45+Sep!R45+Oct!R45+Nov!R45),IF(Config!$C$6=12,SUM(+Ene!R45+Feb!R45+Mar!R45+Abr!R45+May!R45+Jun!R45+Jul!R45+Ago!R45+Sep!R45+Oct!R45+Nov!R45+Dic!R45)))))))))))))</f>
        <v>16</v>
      </c>
      <c r="S45" s="388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p!S45),IF(Config!$C$6=10,SUM(+Ene!S45+Feb!S45+Mar!S45+Abr!S45+May!S45+Jun!S45+Jul!S45+Ago!S45+Sep!S45+Oct!S45),IF(Config!$C$6=11,SUM(+Ene!S45+Feb!S45+Mar!S45+Abr!S45+May!S45+Jun!S45+Jul!S45+Ago!S45+Sep!S45+Oct!S45+Nov!S45),IF(Config!$C$6=12,SUM(+Ene!S45+Feb!S45+Mar!S45+Abr!S45+May!S45+Jun!S45+Jul!S45+Ago!S45+Sep!S45+Oct!S45+Nov!S45+Dic!S45)))))))))))))</f>
        <v>23</v>
      </c>
      <c r="T45" s="388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p!T45),IF(Config!$C$6=10,SUM(+Ene!T45+Feb!T45+Mar!T45+Abr!T45+May!T45+Jun!T45+Jul!T45+Ago!T45+Sep!T45+Oct!T45),IF(Config!$C$6=11,SUM(+Ene!T45+Feb!T45+Mar!T45+Abr!T45+May!T45+Jun!T45+Jul!T45+Ago!T45+Sep!T45+Oct!T45+Nov!T45),IF(Config!$C$6=12,SUM(+Ene!T45+Feb!T45+Mar!T45+Abr!T45+May!T45+Jun!T45+Jul!T45+Ago!T45+Sep!T45+Oct!T45+Nov!T45+Dic!T45)))))))))))))</f>
        <v>71</v>
      </c>
      <c r="U45" s="388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p!U45),IF(Config!$C$6=10,SUM(+Ene!U45+Feb!U45+Mar!U45+Abr!U45+May!U45+Jun!U45+Jul!U45+Ago!U45+Sep!U45+Oct!U45),IF(Config!$C$6=11,SUM(+Ene!U45+Feb!U45+Mar!U45+Abr!U45+May!U45+Jun!U45+Jul!U45+Ago!U45+Sep!U45+Oct!U45+Nov!U45),IF(Config!$C$6=12,SUM(+Ene!U45+Feb!U45+Mar!U45+Abr!U45+May!U45+Jun!U45+Jul!U45+Ago!U45+Sep!U45+Oct!U45+Nov!U45+Dic!U45)))))))))))))</f>
        <v>18</v>
      </c>
      <c r="V45" s="388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p!V45),IF(Config!$C$6=10,SUM(+Ene!V45+Feb!V45+Mar!V45+Abr!V45+May!V45+Jun!V45+Jul!V45+Ago!V45+Sep!V45+Oct!V45),IF(Config!$C$6=11,SUM(+Ene!V45+Feb!V45+Mar!V45+Abr!V45+May!V45+Jun!V45+Jul!V45+Ago!V45+Sep!V45+Oct!V45+Nov!V45),IF(Config!$C$6=12,SUM(+Ene!V45+Feb!V45+Mar!V45+Abr!V45+May!V45+Jun!V45+Jul!V45+Ago!V45+Sep!V45+Oct!V45+Nov!V45+Dic!V45)))))))))))))</f>
        <v>11</v>
      </c>
      <c r="W45" s="388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p!W45),IF(Config!$C$6=10,SUM(+Ene!W45+Feb!W45+Mar!W45+Abr!W45+May!W45+Jun!W45+Jul!W45+Ago!W45+Sep!W45+Oct!W45),IF(Config!$C$6=11,SUM(+Ene!W45+Feb!W45+Mar!W45+Abr!W45+May!W45+Jun!W45+Jul!W45+Ago!W45+Sep!W45+Oct!W45+Nov!W45),IF(Config!$C$6=12,SUM(+Ene!W45+Feb!W45+Mar!W45+Abr!W45+May!W45+Jun!W45+Jul!W45+Ago!W45+Sep!W45+Oct!W45+Nov!W45+Dic!W45)))))))))))))</f>
        <v>20</v>
      </c>
      <c r="X45" s="388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p!X45),IF(Config!$C$6=10,SUM(+Ene!X45+Feb!X45+Mar!X45+Abr!X45+May!X45+Jun!X45+Jul!X45+Ago!X45+Sep!X45+Oct!X45),IF(Config!$C$6=11,SUM(+Ene!X45+Feb!X45+Mar!X45+Abr!X45+May!X45+Jun!X45+Jul!X45+Ago!X45+Sep!X45+Oct!X45+Nov!X45),IF(Config!$C$6=12,SUM(+Ene!X45+Feb!X45+Mar!X45+Abr!X45+May!X45+Jun!X45+Jul!X45+Ago!X45+Sep!X45+Oct!X45+Nov!X45+Dic!X45)))))))))))))</f>
        <v>50</v>
      </c>
      <c r="Y45" s="388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p!Y45),IF(Config!$C$6=10,SUM(+Ene!Y45+Feb!Y45+Mar!Y45+Abr!Y45+May!Y45+Jun!Y45+Jul!Y45+Ago!Y45+Sep!Y45+Oct!Y45),IF(Config!$C$6=11,SUM(+Ene!Y45+Feb!Y45+Mar!Y45+Abr!Y45+May!Y45+Jun!Y45+Jul!Y45+Ago!Y45+Sep!Y45+Oct!Y45+Nov!Y45),IF(Config!$C$6=12,SUM(+Ene!Y45+Feb!Y45+Mar!Y45+Abr!Y45+May!Y45+Jun!Y45+Jul!Y45+Ago!Y45+Sep!Y45+Oct!Y45+Nov!Y45+Dic!Y45)))))))))))))</f>
        <v>234</v>
      </c>
      <c r="Z45" s="388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p!Z45),IF(Config!$C$6=10,SUM(+Ene!Z45+Feb!Z45+Mar!Z45+Abr!Z45+May!Z45+Jun!Z45+Jul!Z45+Ago!Z45+Sep!Z45+Oct!Z45),IF(Config!$C$6=11,SUM(+Ene!Z45+Feb!Z45+Mar!Z45+Abr!Z45+May!Z45+Jun!Z45+Jul!Z45+Ago!Z45+Sep!Z45+Oct!Z45+Nov!Z45),IF(Config!$C$6=12,SUM(+Ene!Z45+Feb!Z45+Mar!Z45+Abr!Z45+May!Z45+Jun!Z45+Jul!Z45+Ago!Z45+Sep!Z45+Oct!Z45+Nov!Z45+Dic!Z45)))))))))))))</f>
        <v>25</v>
      </c>
      <c r="AA45" s="388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p!AA45),IF(Config!$C$6=10,SUM(+Ene!AA45+Feb!AA45+Mar!AA45+Abr!AA45+May!AA45+Jun!AA45+Jul!AA45+Ago!AA45+Sep!AA45+Oct!AA45),IF(Config!$C$6=11,SUM(+Ene!AA45+Feb!AA45+Mar!AA45+Abr!AA45+May!AA45+Jun!AA45+Jul!AA45+Ago!AA45+Sep!AA45+Oct!AA45+Nov!AA45),IF(Config!$C$6=12,SUM(+Ene!AA45+Feb!AA45+Mar!AA45+Abr!AA45+May!AA45+Jun!AA45+Jul!AA45+Ago!AA45+Sep!AA45+Oct!AA45+Nov!AA45+Dic!AA45)))))))))))))</f>
        <v>62</v>
      </c>
      <c r="AB45" s="388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p!AB45),IF(Config!$C$6=10,SUM(+Ene!AB45+Feb!AB45+Mar!AB45+Abr!AB45+May!AB45+Jun!AB45+Jul!AB45+Ago!AB45+Sep!AB45+Oct!AB45),IF(Config!$C$6=11,SUM(+Ene!AB45+Feb!AB45+Mar!AB45+Abr!AB45+May!AB45+Jun!AB45+Jul!AB45+Ago!AB45+Sep!AB45+Oct!AB45+Nov!AB45),IF(Config!$C$6=12,SUM(+Ene!AB45+Feb!AB45+Mar!AB45+Abr!AB45+May!AB45+Jun!AB45+Jul!AB45+Ago!AB45+Sep!AB45+Oct!AB45+Nov!AB45+Dic!AB45)))))))))))))</f>
        <v>19</v>
      </c>
      <c r="AC45" s="388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p!AC45),IF(Config!$C$6=10,SUM(+Ene!AC45+Feb!AC45+Mar!AC45+Abr!AC45+May!AC45+Jun!AC45+Jul!AC45+Ago!AC45+Sep!AC45+Oct!AC45),IF(Config!$C$6=11,SUM(+Ene!AC45+Feb!AC45+Mar!AC45+Abr!AC45+May!AC45+Jun!AC45+Jul!AC45+Ago!AC45+Sep!AC45+Oct!AC45+Nov!AC45),IF(Config!$C$6=12,SUM(+Ene!AC45+Feb!AC45+Mar!AC45+Abr!AC45+May!AC45+Jun!AC45+Jul!AC45+Ago!AC45+Sep!AC45+Oct!AC45+Nov!AC45+Dic!AC45)))))))))))))</f>
        <v>49</v>
      </c>
      <c r="AD45" s="388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p!AD45),IF(Config!$C$6=10,SUM(+Ene!AD45+Feb!AD45+Mar!AD45+Abr!AD45+May!AD45+Jun!AD45+Jul!AD45+Ago!AD45+Sep!AD45+Oct!AD45),IF(Config!$C$6=11,SUM(+Ene!AD45+Feb!AD45+Mar!AD45+Abr!AD45+May!AD45+Jun!AD45+Jul!AD45+Ago!AD45+Sep!AD45+Oct!AD45+Nov!AD45),IF(Config!$C$6=12,SUM(+Ene!AD45+Feb!AD45+Mar!AD45+Abr!AD45+May!AD45+Jun!AD45+Jul!AD45+Ago!AD45+Sep!AD45+Oct!AD45+Nov!AD45+Dic!AD45)))))))))))))</f>
        <v>81</v>
      </c>
      <c r="AE45" s="388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p!AE45),IF(Config!$C$6=10,SUM(+Ene!AE45+Feb!AE45+Mar!AE45+Abr!AE45+May!AE45+Jun!AE45+Jul!AE45+Ago!AE45+Sep!AE45+Oct!AE45),IF(Config!$C$6=11,SUM(+Ene!AE45+Feb!AE45+Mar!AE45+Abr!AE45+May!AE45+Jun!AE45+Jul!AE45+Ago!AE45+Sep!AE45+Oct!AE45+Nov!AE45),IF(Config!$C$6=12,SUM(+Ene!AE45+Feb!AE45+Mar!AE45+Abr!AE45+May!AE45+Jun!AE45+Jul!AE45+Ago!AE45+Sep!AE45+Oct!AE45+Nov!AE45+Dic!AE45)))))))))))))</f>
        <v>17</v>
      </c>
      <c r="AF45" s="388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p!AF45),IF(Config!$C$6=10,SUM(+Ene!AF45+Feb!AF45+Mar!AF45+Abr!AF45+May!AF45+Jun!AF45+Jul!AF45+Ago!AF45+Sep!AF45+Oct!AF45),IF(Config!$C$6=11,SUM(+Ene!AF45+Feb!AF45+Mar!AF45+Abr!AF45+May!AF45+Jun!AF45+Jul!AF45+Ago!AF45+Sep!AF45+Oct!AF45+Nov!AF45),IF(Config!$C$6=12,SUM(+Ene!AF45+Feb!AF45+Mar!AF45+Abr!AF45+May!AF45+Jun!AF45+Jul!AF45+Ago!AF45+Sep!AF45+Oct!AF45+Nov!AF45+Dic!AF45)))))))))))))</f>
        <v>32</v>
      </c>
      <c r="AG45" s="388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p!AG45),IF(Config!$C$6=10,SUM(+Ene!AG45+Feb!AG45+Mar!AG45+Abr!AG45+May!AG45+Jun!AG45+Jul!AG45+Ago!AG45+Sep!AG45+Oct!AG45),IF(Config!$C$6=11,SUM(+Ene!AG45+Feb!AG45+Mar!AG45+Abr!AG45+May!AG45+Jun!AG45+Jul!AG45+Ago!AG45+Sep!AG45+Oct!AG45+Nov!AG45),IF(Config!$C$6=12,SUM(+Ene!AG45+Feb!AG45+Mar!AG45+Abr!AG45+May!AG45+Jun!AG45+Jul!AG45+Ago!AG45+Sep!AG45+Oct!AG45+Nov!AG45+Dic!AG45)))))))))))))</f>
        <v>29</v>
      </c>
      <c r="AH45" s="388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p!AH45),IF(Config!$C$6=10,SUM(+Ene!AH45+Feb!AH45+Mar!AH45+Abr!AH45+May!AH45+Jun!AH45+Jul!AH45+Ago!AH45+Sep!AH45+Oct!AH45),IF(Config!$C$6=11,SUM(+Ene!AH45+Feb!AH45+Mar!AH45+Abr!AH45+May!AH45+Jun!AH45+Jul!AH45+Ago!AH45+Sep!AH45+Oct!AH45+Nov!AH45),IF(Config!$C$6=12,SUM(+Ene!AH45+Feb!AH45+Mar!AH45+Abr!AH45+May!AH45+Jun!AH45+Jul!AH45+Ago!AH45+Sep!AH45+Oct!AH45+Nov!AH45+Dic!AH45)))))))))))))</f>
        <v>33</v>
      </c>
      <c r="AI45" s="388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p!AI45),IF(Config!$C$6=10,SUM(+Ene!AI45+Feb!AI45+Mar!AI45+Abr!AI45+May!AI45+Jun!AI45+Jul!AI45+Ago!AI45+Sep!AI45+Oct!AI45),IF(Config!$C$6=11,SUM(+Ene!AI45+Feb!AI45+Mar!AI45+Abr!AI45+May!AI45+Jun!AI45+Jul!AI45+Ago!AI45+Sep!AI45+Oct!AI45+Nov!AI45),IF(Config!$C$6=12,SUM(+Ene!AI45+Feb!AI45+Mar!AI45+Abr!AI45+May!AI45+Jun!AI45+Jul!AI45+Ago!AI45+Sep!AI45+Oct!AI45+Nov!AI45+Dic!AI45)))))))))))))</f>
        <v>5</v>
      </c>
      <c r="AJ45" s="388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p!AJ45),IF(Config!$C$6=10,SUM(+Ene!AJ45+Feb!AJ45+Mar!AJ45+Abr!AJ45+May!AJ45+Jun!AJ45+Jul!AJ45+Ago!AJ45+Sep!AJ45+Oct!AJ45),IF(Config!$C$6=11,SUM(+Ene!AJ45+Feb!AJ45+Mar!AJ45+Abr!AJ45+May!AJ45+Jun!AJ45+Jul!AJ45+Ago!AJ45+Sep!AJ45+Oct!AJ45+Nov!AJ45),IF(Config!$C$6=12,SUM(+Ene!AJ45+Feb!AJ45+Mar!AJ45+Abr!AJ45+May!AJ45+Jun!AJ45+Jul!AJ45+Ago!AJ45+Sep!AJ45+Oct!AJ45+Nov!AJ45+Dic!AJ45)))))))))))))</f>
        <v>130</v>
      </c>
      <c r="AK45" s="388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p!AK45),IF(Config!$C$6=10,SUM(+Ene!AK45+Feb!AK45+Mar!AK45+Abr!AK45+May!AK45+Jun!AK45+Jul!AK45+Ago!AK45+Sep!AK45+Oct!AK45),IF(Config!$C$6=11,SUM(+Ene!AK45+Feb!AK45+Mar!AK45+Abr!AK45+May!AK45+Jun!AK45+Jul!AK45+Ago!AK45+Sep!AK45+Oct!AK45+Nov!AK45),IF(Config!$C$6=12,SUM(+Ene!AK45+Feb!AK45+Mar!AK45+Abr!AK45+May!AK45+Jun!AK45+Jul!AK45+Ago!AK45+Sep!AK45+Oct!AK45+Nov!AK45+Dic!AK45)))))))))))))</f>
        <v>17</v>
      </c>
      <c r="AL45" s="388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p!AL45),IF(Config!$C$6=10,SUM(+Ene!AL45+Feb!AL45+Mar!AL45+Abr!AL45+May!AL45+Jun!AL45+Jul!AL45+Ago!AL45+Sep!AL45+Oct!AL45),IF(Config!$C$6=11,SUM(+Ene!AL45+Feb!AL45+Mar!AL45+Abr!AL45+May!AL45+Jun!AL45+Jul!AL45+Ago!AL45+Sep!AL45+Oct!AL45+Nov!AL45),IF(Config!$C$6=12,SUM(+Ene!AL45+Feb!AL45+Mar!AL45+Abr!AL45+May!AL45+Jun!AL45+Jul!AL45+Ago!AL45+Sep!AL45+Oct!AL45+Nov!AL45+Dic!AL45)))))))))))))</f>
        <v>17</v>
      </c>
      <c r="AM45" s="388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p!AM45),IF(Config!$C$6=10,SUM(+Ene!AM45+Feb!AM45+Mar!AM45+Abr!AM45+May!AM45+Jun!AM45+Jul!AM45+Ago!AM45+Sep!AM45+Oct!AM45),IF(Config!$C$6=11,SUM(+Ene!AM45+Feb!AM45+Mar!AM45+Abr!AM45+May!AM45+Jun!AM45+Jul!AM45+Ago!AM45+Sep!AM45+Oct!AM45+Nov!AM45),IF(Config!$C$6=12,SUM(+Ene!AM45+Feb!AM45+Mar!AM45+Abr!AM45+May!AM45+Jun!AM45+Jul!AM45+Ago!AM45+Sep!AM45+Oct!AM45+Nov!AM45+Dic!AM45)))))))))))))</f>
        <v>75</v>
      </c>
      <c r="AN45" s="388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p!AN45),IF(Config!$C$6=10,SUM(+Ene!AN45+Feb!AN45+Mar!AN45+Abr!AN45+May!AN45+Jun!AN45+Jul!AN45+Ago!AN45+Sep!AN45+Oct!AN45),IF(Config!$C$6=11,SUM(+Ene!AN45+Feb!AN45+Mar!AN45+Abr!AN45+May!AN45+Jun!AN45+Jul!AN45+Ago!AN45+Sep!AN45+Oct!AN45+Nov!AN45),IF(Config!$C$6=12,SUM(+Ene!AN45+Feb!AN45+Mar!AN45+Abr!AN45+May!AN45+Jun!AN45+Jul!AN45+Ago!AN45+Sep!AN45+Oct!AN45+Nov!AN45+Dic!AN45)))))))))))))</f>
        <v>5</v>
      </c>
      <c r="AO45" s="388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p!AO45),IF(Config!$C$6=10,SUM(+Ene!AO45+Feb!AO45+Mar!AO45+Abr!AO45+May!AO45+Jun!AO45+Jul!AO45+Ago!AO45+Sep!AO45+Oct!AO45),IF(Config!$C$6=11,SUM(+Ene!AO45+Feb!AO45+Mar!AO45+Abr!AO45+May!AO45+Jun!AO45+Jul!AO45+Ago!AO45+Sep!AO45+Oct!AO45+Nov!AO45),IF(Config!$C$6=12,SUM(+Ene!AO45+Feb!AO45+Mar!AO45+Abr!AO45+May!AO45+Jun!AO45+Jul!AO45+Ago!AO45+Sep!AO45+Oct!AO45+Nov!AO45+Dic!AO45)))))))))))))</f>
        <v>9</v>
      </c>
      <c r="AP45" s="388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p!AP45),IF(Config!$C$6=10,SUM(+Ene!AP45+Feb!AP45+Mar!AP45+Abr!AP45+May!AP45+Jun!AP45+Jul!AP45+Ago!AP45+Sep!AP45+Oct!AP45),IF(Config!$C$6=11,SUM(+Ene!AP45+Feb!AP45+Mar!AP45+Abr!AP45+May!AP45+Jun!AP45+Jul!AP45+Ago!AP45+Sep!AP45+Oct!AP45+Nov!AP45),IF(Config!$C$6=12,SUM(+Ene!AP45+Feb!AP45+Mar!AP45+Abr!AP45+May!AP45+Jun!AP45+Jul!AP45+Ago!AP45+Sep!AP45+Oct!AP45+Nov!AP45+Dic!AP45)))))))))))))</f>
        <v>3</v>
      </c>
      <c r="AQ45" s="388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p!AQ45),IF(Config!$C$6=10,SUM(+Ene!AQ45+Feb!AQ45+Mar!AQ45+Abr!AQ45+May!AQ45+Jun!AQ45+Jul!AQ45+Ago!AQ45+Sep!AQ45+Oct!AQ45),IF(Config!$C$6=11,SUM(+Ene!AQ45+Feb!AQ45+Mar!AQ45+Abr!AQ45+May!AQ45+Jun!AQ45+Jul!AQ45+Ago!AQ45+Sep!AQ45+Oct!AQ45+Nov!AQ45),IF(Config!$C$6=12,SUM(+Ene!AQ45+Feb!AQ45+Mar!AQ45+Abr!AQ45+May!AQ45+Jun!AQ45+Jul!AQ45+Ago!AQ45+Sep!AQ45+Oct!AQ45+Nov!AQ45+Dic!AQ45)))))))))))))</f>
        <v>80</v>
      </c>
      <c r="AR45" s="388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p!AR45),IF(Config!$C$6=10,SUM(+Ene!AR45+Feb!AR45+Mar!AR45+Abr!AR45+May!AR45+Jun!AR45+Jul!AR45+Ago!AR45+Sep!AR45+Oct!AR45),IF(Config!$C$6=11,SUM(+Ene!AR45+Feb!AR45+Mar!AR45+Abr!AR45+May!AR45+Jun!AR45+Jul!AR45+Ago!AR45+Sep!AR45+Oct!AR45+Nov!AR45),IF(Config!$C$6=12,SUM(+Ene!AR45+Feb!AR45+Mar!AR45+Abr!AR45+May!AR45+Jun!AR45+Jul!AR45+Ago!AR45+Sep!AR45+Oct!AR45+Nov!AR45+Dic!AR45)))))))))))))</f>
        <v>9</v>
      </c>
      <c r="AS45" s="388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p!AS45),IF(Config!$C$6=10,SUM(+Ene!AS45+Feb!AS45+Mar!AS45+Abr!AS45+May!AS45+Jun!AS45+Jul!AS45+Ago!AS45+Sep!AS45+Oct!AS45),IF(Config!$C$6=11,SUM(+Ene!AS45+Feb!AS45+Mar!AS45+Abr!AS45+May!AS45+Jun!AS45+Jul!AS45+Ago!AS45+Sep!AS45+Oct!AS45+Nov!AS45),IF(Config!$C$6=12,SUM(+Ene!AS45+Feb!AS45+Mar!AS45+Abr!AS45+May!AS45+Jun!AS45+Jul!AS45+Ago!AS45+Sep!AS45+Oct!AS45+Nov!AS45+Dic!AS45)))))))))))))</f>
        <v>14</v>
      </c>
      <c r="AT45" s="388">
        <f>IF(Config!$C$6=1,SUM(+Ene!AT45),IF(Config!$C$6=2,SUM(+Ene!AT45+Feb!AT45),IF(Config!$C$6=3,SUM(+Ene!AT45+Feb!AT45+Mar!AT45),IF(Config!$C$6=4,SUM(+Ene!AT45+Feb!AT45+Mar!AT45+Abr!AT45),IF(Config!$C$6=5,SUM(Ene!AT45+Feb!AT45+Mar!AT45+Abr!AT45+May!AT45),IF(Config!$C$6=6,SUM(+Ene!AT45+Feb!AT45+Mar!AT45+Abr!AT45+May!AT45+Jun!AT45),IF(Config!$C$6=7,SUM(Ene!AT45+Feb!AT45+Mar!AT45+Abr!AT45+May!AT45+Jun!AT45+Jul!AT45),IF(Config!$C$6=8,SUM(+Ene!AT45+Feb!AT45+Mar!AT45+Abr!AT45+May!AT45+Jun!AT45+Jul!AT45+Ago!AT45),IF(Config!$C$6=9,SUM(+Ene!AT45+Feb!AT45+Mar!AT45+Abr!AT45+May!AT45+Jun!AT45+Jul!AT45+Ago!AT45+Sep!AT45),IF(Config!$C$6=10,SUM(+Ene!AT45+Feb!AT45+Mar!AT45+Abr!AT45+May!AT45+Jun!AT45+Jul!AT45+Ago!AT45+Sep!AT45+Oct!AT45),IF(Config!$C$6=11,SUM(+Ene!AT45+Feb!AT45+Mar!AT45+Abr!AT45+May!AT45+Jun!AT45+Jul!AT45+Ago!AT45+Sep!AT45+Oct!AT45+Nov!AT45),IF(Config!$C$6=12,SUM(+Ene!AT45+Feb!AT45+Mar!AT45+Abr!AT45+May!AT45+Jun!AT45+Jul!AT45+Ago!AT45+Sep!AT45+Oct!AT45+Nov!AT45+Dic!AT45)))))))))))))</f>
        <v>33</v>
      </c>
      <c r="AV45" s="369">
        <f t="shared" si="35"/>
        <v>1</v>
      </c>
      <c r="AW45" s="369">
        <f t="shared" si="36"/>
        <v>689</v>
      </c>
      <c r="AX45" s="369">
        <f t="shared" si="37"/>
        <v>77</v>
      </c>
      <c r="AY45" s="369">
        <f t="shared" si="38"/>
        <v>120</v>
      </c>
      <c r="AZ45" s="369">
        <f t="shared" si="39"/>
        <v>439</v>
      </c>
      <c r="BA45" s="369">
        <f t="shared" si="12"/>
        <v>197</v>
      </c>
      <c r="BB45" s="369">
        <f t="shared" si="40"/>
        <v>164</v>
      </c>
      <c r="BC45" s="370">
        <f t="shared" si="41"/>
        <v>92</v>
      </c>
      <c r="BD45" s="369">
        <f t="shared" si="42"/>
        <v>136</v>
      </c>
      <c r="BE45" s="45">
        <f t="shared" si="16"/>
        <v>1915</v>
      </c>
    </row>
    <row r="46" spans="1:57" x14ac:dyDescent="0.25">
      <c r="A46" s="339">
        <f>METAS!A46</f>
        <v>43</v>
      </c>
      <c r="B46" s="368" t="str">
        <f>METAS!B44</f>
        <v>PORCENTAJE DE NIÑOS DE 6 A 35 MESES DE EDAD CON DOSAJE DE HEMOGLOBINA</v>
      </c>
      <c r="C46" s="384" t="str">
        <f>METAS!D44</f>
        <v>NUTRICIÓN</v>
      </c>
      <c r="D46" s="388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p!D46),IF(Config!$C$6=10,SUM(+Ene!D46+Feb!D46+Mar!D46+Abr!D46+May!D46+Jun!D46+Jul!D46+Ago!D46+Sep!D46+Oct!D46),IF(Config!$C$6=11,SUM(+Ene!D46+Feb!D46+Mar!D46+Abr!D46+May!D46+Jun!D46+Jul!D46+Ago!D46+Sep!D46+Oct!D46+Nov!D46),IF(Config!$C$6=12,SUM(+Ene!D46+Feb!D46+Mar!D46+Abr!D46+May!D46+Jun!D46+Jul!D46+Ago!D46+Sep!D46+Oct!D46+Nov!D46+Dic!D46)))))))))))))</f>
        <v>3</v>
      </c>
      <c r="E46" s="388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p!E46),IF(Config!$C$6=10,SUM(+Ene!E46+Feb!E46+Mar!E46+Abr!E46+May!E46+Jun!E46+Jul!E46+Ago!E46+Sep!E46+Oct!E46),IF(Config!$C$6=11,SUM(+Ene!E46+Feb!E46+Mar!E46+Abr!E46+May!E46+Jun!E46+Jul!E46+Ago!E46+Sep!E46+Oct!E46+Nov!E46),IF(Config!$C$6=12,SUM(+Ene!E46+Feb!E46+Mar!E46+Abr!E46+May!E46+Jun!E46+Jul!E46+Ago!E46+Sep!E46+Oct!E46+Nov!E46+Dic!E46)))))))))))))</f>
        <v>0</v>
      </c>
      <c r="F46" s="388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p!F46),IF(Config!$C$6=10,SUM(+Ene!F46+Feb!F46+Mar!F46+Abr!F46+May!F46+Jun!F46+Jul!F46+Ago!F46+Sep!F46+Oct!F46),IF(Config!$C$6=11,SUM(+Ene!F46+Feb!F46+Mar!F46+Abr!F46+May!F46+Jun!F46+Jul!F46+Ago!F46+Sep!F46+Oct!F46+Nov!F46),IF(Config!$C$6=12,SUM(+Ene!F46+Feb!F46+Mar!F46+Abr!F46+May!F46+Jun!F46+Jul!F46+Ago!F46+Sep!F46+Oct!F46+Nov!F46+Dic!F46)))))))))))))</f>
        <v>0</v>
      </c>
      <c r="G46" s="388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p!G46),IF(Config!$C$6=10,SUM(+Ene!G46+Feb!G46+Mar!G46+Abr!G46+May!G46+Jun!G46+Jul!G46+Ago!G46+Sep!G46+Oct!G46),IF(Config!$C$6=11,SUM(+Ene!G46+Feb!G46+Mar!G46+Abr!G46+May!G46+Jun!G46+Jul!G46+Ago!G46+Sep!G46+Oct!G46+Nov!G46),IF(Config!$C$6=12,SUM(+Ene!G46+Feb!G46+Mar!G46+Abr!G46+May!G46+Jun!G46+Jul!G46+Ago!G46+Sep!G46+Oct!G46+Nov!G46+Dic!G46)))))))))))))</f>
        <v>1064</v>
      </c>
      <c r="H46" s="388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p!H46),IF(Config!$C$6=10,SUM(+Ene!H46+Feb!H46+Mar!H46+Abr!H46+May!H46+Jun!H46+Jul!H46+Ago!H46+Sep!H46+Oct!H46),IF(Config!$C$6=11,SUM(+Ene!H46+Feb!H46+Mar!H46+Abr!H46+May!H46+Jun!H46+Jul!H46+Ago!H46+Sep!H46+Oct!H46+Nov!H46),IF(Config!$C$6=12,SUM(+Ene!H46+Feb!H46+Mar!H46+Abr!H46+May!H46+Jun!H46+Jul!H46+Ago!H46+Sep!H46+Oct!H46+Nov!H46+Dic!H46)))))))))))))</f>
        <v>62</v>
      </c>
      <c r="I46" s="388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p!I46),IF(Config!$C$6=10,SUM(+Ene!I46+Feb!I46+Mar!I46+Abr!I46+May!I46+Jun!I46+Jul!I46+Ago!I46+Sep!I46+Oct!I46),IF(Config!$C$6=11,SUM(+Ene!I46+Feb!I46+Mar!I46+Abr!I46+May!I46+Jun!I46+Jul!I46+Ago!I46+Sep!I46+Oct!I46+Nov!I46),IF(Config!$C$6=12,SUM(+Ene!I46+Feb!I46+Mar!I46+Abr!I46+May!I46+Jun!I46+Jul!I46+Ago!I46+Sep!I46+Oct!I46+Nov!I46+Dic!I46)))))))))))))</f>
        <v>52</v>
      </c>
      <c r="J46" s="388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p!J46),IF(Config!$C$6=10,SUM(+Ene!J46+Feb!J46+Mar!J46+Abr!J46+May!J46+Jun!J46+Jul!J46+Ago!J46+Sep!J46+Oct!J46),IF(Config!$C$6=11,SUM(+Ene!J46+Feb!J46+Mar!J46+Abr!J46+May!J46+Jun!J46+Jul!J46+Ago!J46+Sep!J46+Oct!J46+Nov!J46),IF(Config!$C$6=12,SUM(+Ene!J46+Feb!J46+Mar!J46+Abr!J46+May!J46+Jun!J46+Jul!J46+Ago!J46+Sep!J46+Oct!J46+Nov!J46+Dic!J46)))))))))))))</f>
        <v>77</v>
      </c>
      <c r="K46" s="388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p!K46),IF(Config!$C$6=10,SUM(+Ene!K46+Feb!K46+Mar!K46+Abr!K46+May!K46+Jun!K46+Jul!K46+Ago!K46+Sep!K46+Oct!K46),IF(Config!$C$6=11,SUM(+Ene!K46+Feb!K46+Mar!K46+Abr!K46+May!K46+Jun!K46+Jul!K46+Ago!K46+Sep!K46+Oct!K46+Nov!K46),IF(Config!$C$6=12,SUM(+Ene!K46+Feb!K46+Mar!K46+Abr!K46+May!K46+Jun!K46+Jul!K46+Ago!K46+Sep!K46+Oct!K46+Nov!K46+Dic!K46)))))))))))))</f>
        <v>124</v>
      </c>
      <c r="L46" s="388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p!L46),IF(Config!$C$6=10,SUM(+Ene!L46+Feb!L46+Mar!L46+Abr!L46+May!L46+Jun!L46+Jul!L46+Ago!L46+Sep!L46+Oct!L46),IF(Config!$C$6=11,SUM(+Ene!L46+Feb!L46+Mar!L46+Abr!L46+May!L46+Jun!L46+Jul!L46+Ago!L46+Sep!L46+Oct!L46+Nov!L46),IF(Config!$C$6=12,SUM(+Ene!L46+Feb!L46+Mar!L46+Abr!L46+May!L46+Jun!L46+Jul!L46+Ago!L46+Sep!L46+Oct!L46+Nov!L46+Dic!L46)))))))))))))</f>
        <v>13</v>
      </c>
      <c r="M46" s="388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p!M46),IF(Config!$C$6=10,SUM(+Ene!M46+Feb!M46+Mar!M46+Abr!M46+May!M46+Jun!M46+Jul!M46+Ago!M46+Sep!M46+Oct!M46),IF(Config!$C$6=11,SUM(+Ene!M46+Feb!M46+Mar!M46+Abr!M46+May!M46+Jun!M46+Jul!M46+Ago!M46+Sep!M46+Oct!M46+Nov!M46),IF(Config!$C$6=12,SUM(+Ene!M46+Feb!M46+Mar!M46+Abr!M46+May!M46+Jun!M46+Jul!M46+Ago!M46+Sep!M46+Oct!M46+Nov!M46+Dic!M46)))))))))))))</f>
        <v>61</v>
      </c>
      <c r="N46" s="388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p!N46),IF(Config!$C$6=10,SUM(+Ene!N46+Feb!N46+Mar!N46+Abr!N46+May!N46+Jun!N46+Jul!N46+Ago!N46+Sep!N46+Oct!N46),IF(Config!$C$6=11,SUM(+Ene!N46+Feb!N46+Mar!N46+Abr!N46+May!N46+Jun!N46+Jul!N46+Ago!N46+Sep!N46+Oct!N46+Nov!N46),IF(Config!$C$6=12,SUM(+Ene!N46+Feb!N46+Mar!N46+Abr!N46+May!N46+Jun!N46+Jul!N46+Ago!N46+Sep!N46+Oct!N46+Nov!N46+Dic!N46)))))))))))))</f>
        <v>52</v>
      </c>
      <c r="O46" s="388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p!O46),IF(Config!$C$6=10,SUM(+Ene!O46+Feb!O46+Mar!O46+Abr!O46+May!O46+Jun!O46+Jul!O46+Ago!O46+Sep!O46+Oct!O46),IF(Config!$C$6=11,SUM(+Ene!O46+Feb!O46+Mar!O46+Abr!O46+May!O46+Jun!O46+Jul!O46+Ago!O46+Sep!O46+Oct!O46+Nov!O46),IF(Config!$C$6=12,SUM(+Ene!O46+Feb!O46+Mar!O46+Abr!O46+May!O46+Jun!O46+Jul!O46+Ago!O46+Sep!O46+Oct!O46+Nov!O46+Dic!O46)))))))))))))</f>
        <v>82</v>
      </c>
      <c r="P46" s="388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p!P46),IF(Config!$C$6=10,SUM(+Ene!P46+Feb!P46+Mar!P46+Abr!P46+May!P46+Jun!P46+Jul!P46+Ago!P46+Sep!P46+Oct!P46),IF(Config!$C$6=11,SUM(+Ene!P46+Feb!P46+Mar!P46+Abr!P46+May!P46+Jun!P46+Jul!P46+Ago!P46+Sep!P46+Oct!P46+Nov!P46),IF(Config!$C$6=12,SUM(+Ene!P46+Feb!P46+Mar!P46+Abr!P46+May!P46+Jun!P46+Jul!P46+Ago!P46+Sep!P46+Oct!P46+Nov!P46+Dic!P46)))))))))))))</f>
        <v>541</v>
      </c>
      <c r="Q46" s="388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p!Q46),IF(Config!$C$6=10,SUM(+Ene!Q46+Feb!Q46+Mar!Q46+Abr!Q46+May!Q46+Jun!Q46+Jul!Q46+Ago!Q46+Sep!Q46+Oct!Q46),IF(Config!$C$6=11,SUM(+Ene!Q46+Feb!Q46+Mar!Q46+Abr!Q46+May!Q46+Jun!Q46+Jul!Q46+Ago!Q46+Sep!Q46+Oct!Q46+Nov!Q46),IF(Config!$C$6=12,SUM(+Ene!Q46+Feb!Q46+Mar!Q46+Abr!Q46+May!Q46+Jun!Q46+Jul!Q46+Ago!Q46+Sep!Q46+Oct!Q46+Nov!Q46+Dic!Q46)))))))))))))</f>
        <v>108</v>
      </c>
      <c r="R46" s="388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p!R46),IF(Config!$C$6=10,SUM(+Ene!R46+Feb!R46+Mar!R46+Abr!R46+May!R46+Jun!R46+Jul!R46+Ago!R46+Sep!R46+Oct!R46),IF(Config!$C$6=11,SUM(+Ene!R46+Feb!R46+Mar!R46+Abr!R46+May!R46+Jun!R46+Jul!R46+Ago!R46+Sep!R46+Oct!R46+Nov!R46),IF(Config!$C$6=12,SUM(+Ene!R46+Feb!R46+Mar!R46+Abr!R46+May!R46+Jun!R46+Jul!R46+Ago!R46+Sep!R46+Oct!R46+Nov!R46+Dic!R46)))))))))))))</f>
        <v>45</v>
      </c>
      <c r="S46" s="388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p!S46),IF(Config!$C$6=10,SUM(+Ene!S46+Feb!S46+Mar!S46+Abr!S46+May!S46+Jun!S46+Jul!S46+Ago!S46+Sep!S46+Oct!S46),IF(Config!$C$6=11,SUM(+Ene!S46+Feb!S46+Mar!S46+Abr!S46+May!S46+Jun!S46+Jul!S46+Ago!S46+Sep!S46+Oct!S46+Nov!S46),IF(Config!$C$6=12,SUM(+Ene!S46+Feb!S46+Mar!S46+Abr!S46+May!S46+Jun!S46+Jul!S46+Ago!S46+Sep!S46+Oct!S46+Nov!S46+Dic!S46)))))))))))))</f>
        <v>58</v>
      </c>
      <c r="T46" s="388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p!T46),IF(Config!$C$6=10,SUM(+Ene!T46+Feb!T46+Mar!T46+Abr!T46+May!T46+Jun!T46+Jul!T46+Ago!T46+Sep!T46+Oct!T46),IF(Config!$C$6=11,SUM(+Ene!T46+Feb!T46+Mar!T46+Abr!T46+May!T46+Jun!T46+Jul!T46+Ago!T46+Sep!T46+Oct!T46+Nov!T46),IF(Config!$C$6=12,SUM(+Ene!T46+Feb!T46+Mar!T46+Abr!T46+May!T46+Jun!T46+Jul!T46+Ago!T46+Sep!T46+Oct!T46+Nov!T46+Dic!T46)))))))))))))</f>
        <v>176</v>
      </c>
      <c r="U46" s="388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p!U46),IF(Config!$C$6=10,SUM(+Ene!U46+Feb!U46+Mar!U46+Abr!U46+May!U46+Jun!U46+Jul!U46+Ago!U46+Sep!U46+Oct!U46),IF(Config!$C$6=11,SUM(+Ene!U46+Feb!U46+Mar!U46+Abr!U46+May!U46+Jun!U46+Jul!U46+Ago!U46+Sep!U46+Oct!U46+Nov!U46),IF(Config!$C$6=12,SUM(+Ene!U46+Feb!U46+Mar!U46+Abr!U46+May!U46+Jun!U46+Jul!U46+Ago!U46+Sep!U46+Oct!U46+Nov!U46+Dic!U46)))))))))))))</f>
        <v>40</v>
      </c>
      <c r="V46" s="388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p!V46),IF(Config!$C$6=10,SUM(+Ene!V46+Feb!V46+Mar!V46+Abr!V46+May!V46+Jun!V46+Jul!V46+Ago!V46+Sep!V46+Oct!V46),IF(Config!$C$6=11,SUM(+Ene!V46+Feb!V46+Mar!V46+Abr!V46+May!V46+Jun!V46+Jul!V46+Ago!V46+Sep!V46+Oct!V46+Nov!V46),IF(Config!$C$6=12,SUM(+Ene!V46+Feb!V46+Mar!V46+Abr!V46+May!V46+Jun!V46+Jul!V46+Ago!V46+Sep!V46+Oct!V46+Nov!V46+Dic!V46)))))))))))))</f>
        <v>43</v>
      </c>
      <c r="W46" s="388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p!W46),IF(Config!$C$6=10,SUM(+Ene!W46+Feb!W46+Mar!W46+Abr!W46+May!W46+Jun!W46+Jul!W46+Ago!W46+Sep!W46+Oct!W46),IF(Config!$C$6=11,SUM(+Ene!W46+Feb!W46+Mar!W46+Abr!W46+May!W46+Jun!W46+Jul!W46+Ago!W46+Sep!W46+Oct!W46+Nov!W46),IF(Config!$C$6=12,SUM(+Ene!W46+Feb!W46+Mar!W46+Abr!W46+May!W46+Jun!W46+Jul!W46+Ago!W46+Sep!W46+Oct!W46+Nov!W46+Dic!W46)))))))))))))</f>
        <v>71</v>
      </c>
      <c r="X46" s="388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p!X46),IF(Config!$C$6=10,SUM(+Ene!X46+Feb!X46+Mar!X46+Abr!X46+May!X46+Jun!X46+Jul!X46+Ago!X46+Sep!X46+Oct!X46),IF(Config!$C$6=11,SUM(+Ene!X46+Feb!X46+Mar!X46+Abr!X46+May!X46+Jun!X46+Jul!X46+Ago!X46+Sep!X46+Oct!X46+Nov!X46),IF(Config!$C$6=12,SUM(+Ene!X46+Feb!X46+Mar!X46+Abr!X46+May!X46+Jun!X46+Jul!X46+Ago!X46+Sep!X46+Oct!X46+Nov!X46+Dic!X46)))))))))))))</f>
        <v>137</v>
      </c>
      <c r="Y46" s="388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p!Y46),IF(Config!$C$6=10,SUM(+Ene!Y46+Feb!Y46+Mar!Y46+Abr!Y46+May!Y46+Jun!Y46+Jul!Y46+Ago!Y46+Sep!Y46+Oct!Y46),IF(Config!$C$6=11,SUM(+Ene!Y46+Feb!Y46+Mar!Y46+Abr!Y46+May!Y46+Jun!Y46+Jul!Y46+Ago!Y46+Sep!Y46+Oct!Y46+Nov!Y46),IF(Config!$C$6=12,SUM(+Ene!Y46+Feb!Y46+Mar!Y46+Abr!Y46+May!Y46+Jun!Y46+Jul!Y46+Ago!Y46+Sep!Y46+Oct!Y46+Nov!Y46+Dic!Y46)))))))))))))</f>
        <v>713</v>
      </c>
      <c r="Z46" s="388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p!Z46),IF(Config!$C$6=10,SUM(+Ene!Z46+Feb!Z46+Mar!Z46+Abr!Z46+May!Z46+Jun!Z46+Jul!Z46+Ago!Z46+Sep!Z46+Oct!Z46),IF(Config!$C$6=11,SUM(+Ene!Z46+Feb!Z46+Mar!Z46+Abr!Z46+May!Z46+Jun!Z46+Jul!Z46+Ago!Z46+Sep!Z46+Oct!Z46+Nov!Z46),IF(Config!$C$6=12,SUM(+Ene!Z46+Feb!Z46+Mar!Z46+Abr!Z46+May!Z46+Jun!Z46+Jul!Z46+Ago!Z46+Sep!Z46+Oct!Z46+Nov!Z46+Dic!Z46)))))))))))))</f>
        <v>62</v>
      </c>
      <c r="AA46" s="388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p!AA46),IF(Config!$C$6=10,SUM(+Ene!AA46+Feb!AA46+Mar!AA46+Abr!AA46+May!AA46+Jun!AA46+Jul!AA46+Ago!AA46+Sep!AA46+Oct!AA46),IF(Config!$C$6=11,SUM(+Ene!AA46+Feb!AA46+Mar!AA46+Abr!AA46+May!AA46+Jun!AA46+Jul!AA46+Ago!AA46+Sep!AA46+Oct!AA46+Nov!AA46),IF(Config!$C$6=12,SUM(+Ene!AA46+Feb!AA46+Mar!AA46+Abr!AA46+May!AA46+Jun!AA46+Jul!AA46+Ago!AA46+Sep!AA46+Oct!AA46+Nov!AA46+Dic!AA46)))))))))))))</f>
        <v>171</v>
      </c>
      <c r="AB46" s="388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p!AB46),IF(Config!$C$6=10,SUM(+Ene!AB46+Feb!AB46+Mar!AB46+Abr!AB46+May!AB46+Jun!AB46+Jul!AB46+Ago!AB46+Sep!AB46+Oct!AB46),IF(Config!$C$6=11,SUM(+Ene!AB46+Feb!AB46+Mar!AB46+Abr!AB46+May!AB46+Jun!AB46+Jul!AB46+Ago!AB46+Sep!AB46+Oct!AB46+Nov!AB46),IF(Config!$C$6=12,SUM(+Ene!AB46+Feb!AB46+Mar!AB46+Abr!AB46+May!AB46+Jun!AB46+Jul!AB46+Ago!AB46+Sep!AB46+Oct!AB46+Nov!AB46+Dic!AB46)))))))))))))</f>
        <v>56</v>
      </c>
      <c r="AC46" s="388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p!AC46),IF(Config!$C$6=10,SUM(+Ene!AC46+Feb!AC46+Mar!AC46+Abr!AC46+May!AC46+Jun!AC46+Jul!AC46+Ago!AC46+Sep!AC46+Oct!AC46),IF(Config!$C$6=11,SUM(+Ene!AC46+Feb!AC46+Mar!AC46+Abr!AC46+May!AC46+Jun!AC46+Jul!AC46+Ago!AC46+Sep!AC46+Oct!AC46+Nov!AC46),IF(Config!$C$6=12,SUM(+Ene!AC46+Feb!AC46+Mar!AC46+Abr!AC46+May!AC46+Jun!AC46+Jul!AC46+Ago!AC46+Sep!AC46+Oct!AC46+Nov!AC46+Dic!AC46)))))))))))))</f>
        <v>104</v>
      </c>
      <c r="AD46" s="388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p!AD46),IF(Config!$C$6=10,SUM(+Ene!AD46+Feb!AD46+Mar!AD46+Abr!AD46+May!AD46+Jun!AD46+Jul!AD46+Ago!AD46+Sep!AD46+Oct!AD46),IF(Config!$C$6=11,SUM(+Ene!AD46+Feb!AD46+Mar!AD46+Abr!AD46+May!AD46+Jun!AD46+Jul!AD46+Ago!AD46+Sep!AD46+Oct!AD46+Nov!AD46),IF(Config!$C$6=12,SUM(+Ene!AD46+Feb!AD46+Mar!AD46+Abr!AD46+May!AD46+Jun!AD46+Jul!AD46+Ago!AD46+Sep!AD46+Oct!AD46+Nov!AD46+Dic!AD46)))))))))))))</f>
        <v>226</v>
      </c>
      <c r="AE46" s="388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p!AE46),IF(Config!$C$6=10,SUM(+Ene!AE46+Feb!AE46+Mar!AE46+Abr!AE46+May!AE46+Jun!AE46+Jul!AE46+Ago!AE46+Sep!AE46+Oct!AE46),IF(Config!$C$6=11,SUM(+Ene!AE46+Feb!AE46+Mar!AE46+Abr!AE46+May!AE46+Jun!AE46+Jul!AE46+Ago!AE46+Sep!AE46+Oct!AE46+Nov!AE46),IF(Config!$C$6=12,SUM(+Ene!AE46+Feb!AE46+Mar!AE46+Abr!AE46+May!AE46+Jun!AE46+Jul!AE46+Ago!AE46+Sep!AE46+Oct!AE46+Nov!AE46+Dic!AE46)))))))))))))</f>
        <v>64</v>
      </c>
      <c r="AF46" s="388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p!AF46),IF(Config!$C$6=10,SUM(+Ene!AF46+Feb!AF46+Mar!AF46+Abr!AF46+May!AF46+Jun!AF46+Jul!AF46+Ago!AF46+Sep!AF46+Oct!AF46),IF(Config!$C$6=11,SUM(+Ene!AF46+Feb!AF46+Mar!AF46+Abr!AF46+May!AF46+Jun!AF46+Jul!AF46+Ago!AF46+Sep!AF46+Oct!AF46+Nov!AF46),IF(Config!$C$6=12,SUM(+Ene!AF46+Feb!AF46+Mar!AF46+Abr!AF46+May!AF46+Jun!AF46+Jul!AF46+Ago!AF46+Sep!AF46+Oct!AF46+Nov!AF46+Dic!AF46)))))))))))))</f>
        <v>93</v>
      </c>
      <c r="AG46" s="388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p!AG46),IF(Config!$C$6=10,SUM(+Ene!AG46+Feb!AG46+Mar!AG46+Abr!AG46+May!AG46+Jun!AG46+Jul!AG46+Ago!AG46+Sep!AG46+Oct!AG46),IF(Config!$C$6=11,SUM(+Ene!AG46+Feb!AG46+Mar!AG46+Abr!AG46+May!AG46+Jun!AG46+Jul!AG46+Ago!AG46+Sep!AG46+Oct!AG46+Nov!AG46),IF(Config!$C$6=12,SUM(+Ene!AG46+Feb!AG46+Mar!AG46+Abr!AG46+May!AG46+Jun!AG46+Jul!AG46+Ago!AG46+Sep!AG46+Oct!AG46+Nov!AG46+Dic!AG46)))))))))))))</f>
        <v>77</v>
      </c>
      <c r="AH46" s="388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p!AH46),IF(Config!$C$6=10,SUM(+Ene!AH46+Feb!AH46+Mar!AH46+Abr!AH46+May!AH46+Jun!AH46+Jul!AH46+Ago!AH46+Sep!AH46+Oct!AH46),IF(Config!$C$6=11,SUM(+Ene!AH46+Feb!AH46+Mar!AH46+Abr!AH46+May!AH46+Jun!AH46+Jul!AH46+Ago!AH46+Sep!AH46+Oct!AH46+Nov!AH46),IF(Config!$C$6=12,SUM(+Ene!AH46+Feb!AH46+Mar!AH46+Abr!AH46+May!AH46+Jun!AH46+Jul!AH46+Ago!AH46+Sep!AH46+Oct!AH46+Nov!AH46+Dic!AH46)))))))))))))</f>
        <v>71</v>
      </c>
      <c r="AI46" s="388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p!AI46),IF(Config!$C$6=10,SUM(+Ene!AI46+Feb!AI46+Mar!AI46+Abr!AI46+May!AI46+Jun!AI46+Jul!AI46+Ago!AI46+Sep!AI46+Oct!AI46),IF(Config!$C$6=11,SUM(+Ene!AI46+Feb!AI46+Mar!AI46+Abr!AI46+May!AI46+Jun!AI46+Jul!AI46+Ago!AI46+Sep!AI46+Oct!AI46+Nov!AI46),IF(Config!$C$6=12,SUM(+Ene!AI46+Feb!AI46+Mar!AI46+Abr!AI46+May!AI46+Jun!AI46+Jul!AI46+Ago!AI46+Sep!AI46+Oct!AI46+Nov!AI46+Dic!AI46)))))))))))))</f>
        <v>8</v>
      </c>
      <c r="AJ46" s="388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p!AJ46),IF(Config!$C$6=10,SUM(+Ene!AJ46+Feb!AJ46+Mar!AJ46+Abr!AJ46+May!AJ46+Jun!AJ46+Jul!AJ46+Ago!AJ46+Sep!AJ46+Oct!AJ46),IF(Config!$C$6=11,SUM(+Ene!AJ46+Feb!AJ46+Mar!AJ46+Abr!AJ46+May!AJ46+Jun!AJ46+Jul!AJ46+Ago!AJ46+Sep!AJ46+Oct!AJ46+Nov!AJ46),IF(Config!$C$6=12,SUM(+Ene!AJ46+Feb!AJ46+Mar!AJ46+Abr!AJ46+May!AJ46+Jun!AJ46+Jul!AJ46+Ago!AJ46+Sep!AJ46+Oct!AJ46+Nov!AJ46+Dic!AJ46)))))))))))))</f>
        <v>333</v>
      </c>
      <c r="AK46" s="388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p!AK46),IF(Config!$C$6=10,SUM(+Ene!AK46+Feb!AK46+Mar!AK46+Abr!AK46+May!AK46+Jun!AK46+Jul!AK46+Ago!AK46+Sep!AK46+Oct!AK46),IF(Config!$C$6=11,SUM(+Ene!AK46+Feb!AK46+Mar!AK46+Abr!AK46+May!AK46+Jun!AK46+Jul!AK46+Ago!AK46+Sep!AK46+Oct!AK46+Nov!AK46),IF(Config!$C$6=12,SUM(+Ene!AK46+Feb!AK46+Mar!AK46+Abr!AK46+May!AK46+Jun!AK46+Jul!AK46+Ago!AK46+Sep!AK46+Oct!AK46+Nov!AK46+Dic!AK46)))))))))))))</f>
        <v>46</v>
      </c>
      <c r="AL46" s="388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p!AL46),IF(Config!$C$6=10,SUM(+Ene!AL46+Feb!AL46+Mar!AL46+Abr!AL46+May!AL46+Jun!AL46+Jul!AL46+Ago!AL46+Sep!AL46+Oct!AL46),IF(Config!$C$6=11,SUM(+Ene!AL46+Feb!AL46+Mar!AL46+Abr!AL46+May!AL46+Jun!AL46+Jul!AL46+Ago!AL46+Sep!AL46+Oct!AL46+Nov!AL46),IF(Config!$C$6=12,SUM(+Ene!AL46+Feb!AL46+Mar!AL46+Abr!AL46+May!AL46+Jun!AL46+Jul!AL46+Ago!AL46+Sep!AL46+Oct!AL46+Nov!AL46+Dic!AL46)))))))))))))</f>
        <v>44</v>
      </c>
      <c r="AM46" s="388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p!AM46),IF(Config!$C$6=10,SUM(+Ene!AM46+Feb!AM46+Mar!AM46+Abr!AM46+May!AM46+Jun!AM46+Jul!AM46+Ago!AM46+Sep!AM46+Oct!AM46),IF(Config!$C$6=11,SUM(+Ene!AM46+Feb!AM46+Mar!AM46+Abr!AM46+May!AM46+Jun!AM46+Jul!AM46+Ago!AM46+Sep!AM46+Oct!AM46+Nov!AM46),IF(Config!$C$6=12,SUM(+Ene!AM46+Feb!AM46+Mar!AM46+Abr!AM46+May!AM46+Jun!AM46+Jul!AM46+Ago!AM46+Sep!AM46+Oct!AM46+Nov!AM46+Dic!AM46)))))))))))))</f>
        <v>222</v>
      </c>
      <c r="AN46" s="388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p!AN46),IF(Config!$C$6=10,SUM(+Ene!AN46+Feb!AN46+Mar!AN46+Abr!AN46+May!AN46+Jun!AN46+Jul!AN46+Ago!AN46+Sep!AN46+Oct!AN46),IF(Config!$C$6=11,SUM(+Ene!AN46+Feb!AN46+Mar!AN46+Abr!AN46+May!AN46+Jun!AN46+Jul!AN46+Ago!AN46+Sep!AN46+Oct!AN46+Nov!AN46),IF(Config!$C$6=12,SUM(+Ene!AN46+Feb!AN46+Mar!AN46+Abr!AN46+May!AN46+Jun!AN46+Jul!AN46+Ago!AN46+Sep!AN46+Oct!AN46+Nov!AN46+Dic!AN46)))))))))))))</f>
        <v>18</v>
      </c>
      <c r="AO46" s="388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p!AO46),IF(Config!$C$6=10,SUM(+Ene!AO46+Feb!AO46+Mar!AO46+Abr!AO46+May!AO46+Jun!AO46+Jul!AO46+Ago!AO46+Sep!AO46+Oct!AO46),IF(Config!$C$6=11,SUM(+Ene!AO46+Feb!AO46+Mar!AO46+Abr!AO46+May!AO46+Jun!AO46+Jul!AO46+Ago!AO46+Sep!AO46+Oct!AO46+Nov!AO46),IF(Config!$C$6=12,SUM(+Ene!AO46+Feb!AO46+Mar!AO46+Abr!AO46+May!AO46+Jun!AO46+Jul!AO46+Ago!AO46+Sep!AO46+Oct!AO46+Nov!AO46+Dic!AO46)))))))))))))</f>
        <v>35</v>
      </c>
      <c r="AP46" s="388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p!AP46),IF(Config!$C$6=10,SUM(+Ene!AP46+Feb!AP46+Mar!AP46+Abr!AP46+May!AP46+Jun!AP46+Jul!AP46+Ago!AP46+Sep!AP46+Oct!AP46),IF(Config!$C$6=11,SUM(+Ene!AP46+Feb!AP46+Mar!AP46+Abr!AP46+May!AP46+Jun!AP46+Jul!AP46+Ago!AP46+Sep!AP46+Oct!AP46+Nov!AP46),IF(Config!$C$6=12,SUM(+Ene!AP46+Feb!AP46+Mar!AP46+Abr!AP46+May!AP46+Jun!AP46+Jul!AP46+Ago!AP46+Sep!AP46+Oct!AP46+Nov!AP46+Dic!AP46)))))))))))))</f>
        <v>11</v>
      </c>
      <c r="AQ46" s="388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p!AQ46),IF(Config!$C$6=10,SUM(+Ene!AQ46+Feb!AQ46+Mar!AQ46+Abr!AQ46+May!AQ46+Jun!AQ46+Jul!AQ46+Ago!AQ46+Sep!AQ46+Oct!AQ46),IF(Config!$C$6=11,SUM(+Ene!AQ46+Feb!AQ46+Mar!AQ46+Abr!AQ46+May!AQ46+Jun!AQ46+Jul!AQ46+Ago!AQ46+Sep!AQ46+Oct!AQ46+Nov!AQ46),IF(Config!$C$6=12,SUM(+Ene!AQ46+Feb!AQ46+Mar!AQ46+Abr!AQ46+May!AQ46+Jun!AQ46+Jul!AQ46+Ago!AQ46+Sep!AQ46+Oct!AQ46+Nov!AQ46+Dic!AQ46)))))))))))))</f>
        <v>263</v>
      </c>
      <c r="AR46" s="388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p!AR46),IF(Config!$C$6=10,SUM(+Ene!AR46+Feb!AR46+Mar!AR46+Abr!AR46+May!AR46+Jun!AR46+Jul!AR46+Ago!AR46+Sep!AR46+Oct!AR46),IF(Config!$C$6=11,SUM(+Ene!AR46+Feb!AR46+Mar!AR46+Abr!AR46+May!AR46+Jun!AR46+Jul!AR46+Ago!AR46+Sep!AR46+Oct!AR46+Nov!AR46),IF(Config!$C$6=12,SUM(+Ene!AR46+Feb!AR46+Mar!AR46+Abr!AR46+May!AR46+Jun!AR46+Jul!AR46+Ago!AR46+Sep!AR46+Oct!AR46+Nov!AR46+Dic!AR46)))))))))))))</f>
        <v>12</v>
      </c>
      <c r="AS46" s="388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p!AS46),IF(Config!$C$6=10,SUM(+Ene!AS46+Feb!AS46+Mar!AS46+Abr!AS46+May!AS46+Jun!AS46+Jul!AS46+Ago!AS46+Sep!AS46+Oct!AS46),IF(Config!$C$6=11,SUM(+Ene!AS46+Feb!AS46+Mar!AS46+Abr!AS46+May!AS46+Jun!AS46+Jul!AS46+Ago!AS46+Sep!AS46+Oct!AS46+Nov!AS46),IF(Config!$C$6=12,SUM(+Ene!AS46+Feb!AS46+Mar!AS46+Abr!AS46+May!AS46+Jun!AS46+Jul!AS46+Ago!AS46+Sep!AS46+Oct!AS46+Nov!AS46+Dic!AS46)))))))))))))</f>
        <v>77</v>
      </c>
      <c r="AT46" s="388">
        <f>IF(Config!$C$6=1,SUM(+Ene!AT46),IF(Config!$C$6=2,SUM(+Ene!AT46+Feb!AT46),IF(Config!$C$6=3,SUM(+Ene!AT46+Feb!AT46+Mar!AT46),IF(Config!$C$6=4,SUM(+Ene!AT46+Feb!AT46+Mar!AT46+Abr!AT46),IF(Config!$C$6=5,SUM(Ene!AT46+Feb!AT46+Mar!AT46+Abr!AT46+May!AT46),IF(Config!$C$6=6,SUM(+Ene!AT46+Feb!AT46+Mar!AT46+Abr!AT46+May!AT46+Jun!AT46),IF(Config!$C$6=7,SUM(Ene!AT46+Feb!AT46+Mar!AT46+Abr!AT46+May!AT46+Jun!AT46+Jul!AT46),IF(Config!$C$6=8,SUM(+Ene!AT46+Feb!AT46+Mar!AT46+Abr!AT46+May!AT46+Jun!AT46+Jul!AT46+Ago!AT46),IF(Config!$C$6=9,SUM(+Ene!AT46+Feb!AT46+Mar!AT46+Abr!AT46+May!AT46+Jun!AT46+Jul!AT46+Ago!AT46+Sep!AT46),IF(Config!$C$6=10,SUM(+Ene!AT46+Feb!AT46+Mar!AT46+Abr!AT46+May!AT46+Jun!AT46+Jul!AT46+Ago!AT46+Sep!AT46+Oct!AT46),IF(Config!$C$6=11,SUM(+Ene!AT46+Feb!AT46+Mar!AT46+Abr!AT46+May!AT46+Jun!AT46+Jul!AT46+Ago!AT46+Sep!AT46+Oct!AT46+Nov!AT46),IF(Config!$C$6=12,SUM(+Ene!AT46+Feb!AT46+Mar!AT46+Abr!AT46+May!AT46+Jun!AT46+Jul!AT46+Ago!AT46+Sep!AT46+Oct!AT46+Nov!AT46+Dic!AT46)))))))))))))</f>
        <v>98</v>
      </c>
      <c r="AV46" s="369">
        <f t="shared" si="35"/>
        <v>3</v>
      </c>
      <c r="AW46" s="369">
        <f t="shared" si="36"/>
        <v>2128</v>
      </c>
      <c r="AX46" s="369">
        <f t="shared" si="37"/>
        <v>211</v>
      </c>
      <c r="AY46" s="369">
        <f t="shared" si="38"/>
        <v>330</v>
      </c>
      <c r="AZ46" s="369">
        <f t="shared" si="39"/>
        <v>1243</v>
      </c>
      <c r="BA46" s="369">
        <f t="shared" si="12"/>
        <v>539</v>
      </c>
      <c r="BB46" s="369">
        <f t="shared" si="40"/>
        <v>423</v>
      </c>
      <c r="BC46" s="370">
        <f t="shared" si="41"/>
        <v>286</v>
      </c>
      <c r="BD46" s="369">
        <f t="shared" si="42"/>
        <v>450</v>
      </c>
      <c r="BE46" s="45">
        <f t="shared" si="16"/>
        <v>5613</v>
      </c>
    </row>
    <row r="47" spans="1:57" x14ac:dyDescent="0.25">
      <c r="A47" s="339">
        <f>METAS!A47</f>
        <v>44</v>
      </c>
      <c r="B47" s="391" t="str">
        <f>METAS!B45</f>
        <v>PORCENTAJE DE NIÑOS MENORES DE 12 MESES DE EDAD CON ANEMIA</v>
      </c>
      <c r="C47" s="383" t="s">
        <v>689</v>
      </c>
      <c r="D47" s="387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p!D47),IF(Config!$C$6=10,SUM(+Ene!D47+Feb!D47+Mar!D47+Abr!D47+May!D47+Jun!D47+Jul!D47+Ago!D47+Sep!D47+Oct!D47),IF(Config!$C$6=11,SUM(+Ene!D47+Feb!D47+Mar!D47+Abr!D47+May!D47+Jun!D47+Jul!D47+Ago!D47+Sep!D47+Oct!D47+Nov!D47),IF(Config!$C$6=12,SUM(+Ene!D47+Feb!D47+Mar!D47+Abr!D47+May!D47+Jun!D47+Jul!D47+Ago!D47+Sep!D47+Oct!D47+Nov!D47+Dic!D47)))))))))))))</f>
        <v>0</v>
      </c>
      <c r="E47" s="387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p!E47),IF(Config!$C$6=10,SUM(+Ene!E47+Feb!E47+Mar!E47+Abr!E47+May!E47+Jun!E47+Jul!E47+Ago!E47+Sep!E47+Oct!E47),IF(Config!$C$6=11,SUM(+Ene!E47+Feb!E47+Mar!E47+Abr!E47+May!E47+Jun!E47+Jul!E47+Ago!E47+Sep!E47+Oct!E47+Nov!E47),IF(Config!$C$6=12,SUM(+Ene!E47+Feb!E47+Mar!E47+Abr!E47+May!E47+Jun!E47+Jul!E47+Ago!E47+Sep!E47+Oct!E47+Nov!E47+Dic!E47)))))))))))))</f>
        <v>0</v>
      </c>
      <c r="F47" s="387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p!F47),IF(Config!$C$6=10,SUM(+Ene!F47+Feb!F47+Mar!F47+Abr!F47+May!F47+Jun!F47+Jul!F47+Ago!F47+Sep!F47+Oct!F47),IF(Config!$C$6=11,SUM(+Ene!F47+Feb!F47+Mar!F47+Abr!F47+May!F47+Jun!F47+Jul!F47+Ago!F47+Sep!F47+Oct!F47+Nov!F47),IF(Config!$C$6=12,SUM(+Ene!F47+Feb!F47+Mar!F47+Abr!F47+May!F47+Jun!F47+Jul!F47+Ago!F47+Sep!F47+Oct!F47+Nov!F47+Dic!F47)))))))))))))</f>
        <v>0</v>
      </c>
      <c r="G47" s="387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p!G47),IF(Config!$C$6=10,SUM(+Ene!G47+Feb!G47+Mar!G47+Abr!G47+May!G47+Jun!G47+Jul!G47+Ago!G47+Sep!G47+Oct!G47),IF(Config!$C$6=11,SUM(+Ene!G47+Feb!G47+Mar!G47+Abr!G47+May!G47+Jun!G47+Jul!G47+Ago!G47+Sep!G47+Oct!G47+Nov!G47),IF(Config!$C$6=12,SUM(+Ene!G47+Feb!G47+Mar!G47+Abr!G47+May!G47+Jun!G47+Jul!G47+Ago!G47+Sep!G47+Oct!G47+Nov!G47+Dic!G47)))))))))))))</f>
        <v>37</v>
      </c>
      <c r="H47" s="387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p!H47),IF(Config!$C$6=10,SUM(+Ene!H47+Feb!H47+Mar!H47+Abr!H47+May!H47+Jun!H47+Jul!H47+Ago!H47+Sep!H47+Oct!H47),IF(Config!$C$6=11,SUM(+Ene!H47+Feb!H47+Mar!H47+Abr!H47+May!H47+Jun!H47+Jul!H47+Ago!H47+Sep!H47+Oct!H47+Nov!H47),IF(Config!$C$6=12,SUM(+Ene!H47+Feb!H47+Mar!H47+Abr!H47+May!H47+Jun!H47+Jul!H47+Ago!H47+Sep!H47+Oct!H47+Nov!H47+Dic!H47)))))))))))))</f>
        <v>0</v>
      </c>
      <c r="I47" s="387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p!I47),IF(Config!$C$6=10,SUM(+Ene!I47+Feb!I47+Mar!I47+Abr!I47+May!I47+Jun!I47+Jul!I47+Ago!I47+Sep!I47+Oct!I47),IF(Config!$C$6=11,SUM(+Ene!I47+Feb!I47+Mar!I47+Abr!I47+May!I47+Jun!I47+Jul!I47+Ago!I47+Sep!I47+Oct!I47+Nov!I47),IF(Config!$C$6=12,SUM(+Ene!I47+Feb!I47+Mar!I47+Abr!I47+May!I47+Jun!I47+Jul!I47+Ago!I47+Sep!I47+Oct!I47+Nov!I47+Dic!I47)))))))))))))</f>
        <v>1</v>
      </c>
      <c r="J47" s="387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p!J47),IF(Config!$C$6=10,SUM(+Ene!J47+Feb!J47+Mar!J47+Abr!J47+May!J47+Jun!J47+Jul!J47+Ago!J47+Sep!J47+Oct!J47),IF(Config!$C$6=11,SUM(+Ene!J47+Feb!J47+Mar!J47+Abr!J47+May!J47+Jun!J47+Jul!J47+Ago!J47+Sep!J47+Oct!J47+Nov!J47),IF(Config!$C$6=12,SUM(+Ene!J47+Feb!J47+Mar!J47+Abr!J47+May!J47+Jun!J47+Jul!J47+Ago!J47+Sep!J47+Oct!J47+Nov!J47+Dic!J47)))))))))))))</f>
        <v>4</v>
      </c>
      <c r="K47" s="387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p!K47),IF(Config!$C$6=10,SUM(+Ene!K47+Feb!K47+Mar!K47+Abr!K47+May!K47+Jun!K47+Jul!K47+Ago!K47+Sep!K47+Oct!K47),IF(Config!$C$6=11,SUM(+Ene!K47+Feb!K47+Mar!K47+Abr!K47+May!K47+Jun!K47+Jul!K47+Ago!K47+Sep!K47+Oct!K47+Nov!K47),IF(Config!$C$6=12,SUM(+Ene!K47+Feb!K47+Mar!K47+Abr!K47+May!K47+Jun!K47+Jul!K47+Ago!K47+Sep!K47+Oct!K47+Nov!K47+Dic!K47)))))))))))))</f>
        <v>3</v>
      </c>
      <c r="L47" s="387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p!L47),IF(Config!$C$6=10,SUM(+Ene!L47+Feb!L47+Mar!L47+Abr!L47+May!L47+Jun!L47+Jul!L47+Ago!L47+Sep!L47+Oct!L47),IF(Config!$C$6=11,SUM(+Ene!L47+Feb!L47+Mar!L47+Abr!L47+May!L47+Jun!L47+Jul!L47+Ago!L47+Sep!L47+Oct!L47+Nov!L47),IF(Config!$C$6=12,SUM(+Ene!L47+Feb!L47+Mar!L47+Abr!L47+May!L47+Jun!L47+Jul!L47+Ago!L47+Sep!L47+Oct!L47+Nov!L47+Dic!L47)))))))))))))</f>
        <v>0</v>
      </c>
      <c r="M47" s="387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p!M47),IF(Config!$C$6=10,SUM(+Ene!M47+Feb!M47+Mar!M47+Abr!M47+May!M47+Jun!M47+Jul!M47+Ago!M47+Sep!M47+Oct!M47),IF(Config!$C$6=11,SUM(+Ene!M47+Feb!M47+Mar!M47+Abr!M47+May!M47+Jun!M47+Jul!M47+Ago!M47+Sep!M47+Oct!M47+Nov!M47),IF(Config!$C$6=12,SUM(+Ene!M47+Feb!M47+Mar!M47+Abr!M47+May!M47+Jun!M47+Jul!M47+Ago!M47+Sep!M47+Oct!M47+Nov!M47+Dic!M47)))))))))))))</f>
        <v>1</v>
      </c>
      <c r="N47" s="387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p!N47),IF(Config!$C$6=10,SUM(+Ene!N47+Feb!N47+Mar!N47+Abr!N47+May!N47+Jun!N47+Jul!N47+Ago!N47+Sep!N47+Oct!N47),IF(Config!$C$6=11,SUM(+Ene!N47+Feb!N47+Mar!N47+Abr!N47+May!N47+Jun!N47+Jul!N47+Ago!N47+Sep!N47+Oct!N47+Nov!N47),IF(Config!$C$6=12,SUM(+Ene!N47+Feb!N47+Mar!N47+Abr!N47+May!N47+Jun!N47+Jul!N47+Ago!N47+Sep!N47+Oct!N47+Nov!N47+Dic!N47)))))))))))))</f>
        <v>0</v>
      </c>
      <c r="O47" s="387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p!O47),IF(Config!$C$6=10,SUM(+Ene!O47+Feb!O47+Mar!O47+Abr!O47+May!O47+Jun!O47+Jul!O47+Ago!O47+Sep!O47+Oct!O47),IF(Config!$C$6=11,SUM(+Ene!O47+Feb!O47+Mar!O47+Abr!O47+May!O47+Jun!O47+Jul!O47+Ago!O47+Sep!O47+Oct!O47+Nov!O47),IF(Config!$C$6=12,SUM(+Ene!O47+Feb!O47+Mar!O47+Abr!O47+May!O47+Jun!O47+Jul!O47+Ago!O47+Sep!O47+Oct!O47+Nov!O47+Dic!O47)))))))))))))</f>
        <v>0</v>
      </c>
      <c r="P47" s="387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p!P47),IF(Config!$C$6=10,SUM(+Ene!P47+Feb!P47+Mar!P47+Abr!P47+May!P47+Jun!P47+Jul!P47+Ago!P47+Sep!P47+Oct!P47),IF(Config!$C$6=11,SUM(+Ene!P47+Feb!P47+Mar!P47+Abr!P47+May!P47+Jun!P47+Jul!P47+Ago!P47+Sep!P47+Oct!P47+Nov!P47),IF(Config!$C$6=12,SUM(+Ene!P47+Feb!P47+Mar!P47+Abr!P47+May!P47+Jun!P47+Jul!P47+Ago!P47+Sep!P47+Oct!P47+Nov!P47+Dic!P47)))))))))))))</f>
        <v>2</v>
      </c>
      <c r="Q47" s="387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p!Q47),IF(Config!$C$6=10,SUM(+Ene!Q47+Feb!Q47+Mar!Q47+Abr!Q47+May!Q47+Jun!Q47+Jul!Q47+Ago!Q47+Sep!Q47+Oct!Q47),IF(Config!$C$6=11,SUM(+Ene!Q47+Feb!Q47+Mar!Q47+Abr!Q47+May!Q47+Jun!Q47+Jul!Q47+Ago!Q47+Sep!Q47+Oct!Q47+Nov!Q47),IF(Config!$C$6=12,SUM(+Ene!Q47+Feb!Q47+Mar!Q47+Abr!Q47+May!Q47+Jun!Q47+Jul!Q47+Ago!Q47+Sep!Q47+Oct!Q47+Nov!Q47+Dic!Q47)))))))))))))</f>
        <v>2</v>
      </c>
      <c r="R47" s="387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p!R47),IF(Config!$C$6=10,SUM(+Ene!R47+Feb!R47+Mar!R47+Abr!R47+May!R47+Jun!R47+Jul!R47+Ago!R47+Sep!R47+Oct!R47),IF(Config!$C$6=11,SUM(+Ene!R47+Feb!R47+Mar!R47+Abr!R47+May!R47+Jun!R47+Jul!R47+Ago!R47+Sep!R47+Oct!R47+Nov!R47),IF(Config!$C$6=12,SUM(+Ene!R47+Feb!R47+Mar!R47+Abr!R47+May!R47+Jun!R47+Jul!R47+Ago!R47+Sep!R47+Oct!R47+Nov!R47+Dic!R47)))))))))))))</f>
        <v>1</v>
      </c>
      <c r="S47" s="387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p!S47),IF(Config!$C$6=10,SUM(+Ene!S47+Feb!S47+Mar!S47+Abr!S47+May!S47+Jun!S47+Jul!S47+Ago!S47+Sep!S47+Oct!S47),IF(Config!$C$6=11,SUM(+Ene!S47+Feb!S47+Mar!S47+Abr!S47+May!S47+Jun!S47+Jul!S47+Ago!S47+Sep!S47+Oct!S47+Nov!S47),IF(Config!$C$6=12,SUM(+Ene!S47+Feb!S47+Mar!S47+Abr!S47+May!S47+Jun!S47+Jul!S47+Ago!S47+Sep!S47+Oct!S47+Nov!S47+Dic!S47)))))))))))))</f>
        <v>0</v>
      </c>
      <c r="T47" s="387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p!T47),IF(Config!$C$6=10,SUM(+Ene!T47+Feb!T47+Mar!T47+Abr!T47+May!T47+Jun!T47+Jul!T47+Ago!T47+Sep!T47+Oct!T47),IF(Config!$C$6=11,SUM(+Ene!T47+Feb!T47+Mar!T47+Abr!T47+May!T47+Jun!T47+Jul!T47+Ago!T47+Sep!T47+Oct!T47+Nov!T47),IF(Config!$C$6=12,SUM(+Ene!T47+Feb!T47+Mar!T47+Abr!T47+May!T47+Jun!T47+Jul!T47+Ago!T47+Sep!T47+Oct!T47+Nov!T47+Dic!T47)))))))))))))</f>
        <v>6</v>
      </c>
      <c r="U47" s="387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p!U47),IF(Config!$C$6=10,SUM(+Ene!U47+Feb!U47+Mar!U47+Abr!U47+May!U47+Jun!U47+Jul!U47+Ago!U47+Sep!U47+Oct!U47),IF(Config!$C$6=11,SUM(+Ene!U47+Feb!U47+Mar!U47+Abr!U47+May!U47+Jun!U47+Jul!U47+Ago!U47+Sep!U47+Oct!U47+Nov!U47),IF(Config!$C$6=12,SUM(+Ene!U47+Feb!U47+Mar!U47+Abr!U47+May!U47+Jun!U47+Jul!U47+Ago!U47+Sep!U47+Oct!U47+Nov!U47+Dic!U47)))))))))))))</f>
        <v>0</v>
      </c>
      <c r="V47" s="387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p!V47),IF(Config!$C$6=10,SUM(+Ene!V47+Feb!V47+Mar!V47+Abr!V47+May!V47+Jun!V47+Jul!V47+Ago!V47+Sep!V47+Oct!V47),IF(Config!$C$6=11,SUM(+Ene!V47+Feb!V47+Mar!V47+Abr!V47+May!V47+Jun!V47+Jul!V47+Ago!V47+Sep!V47+Oct!V47+Nov!V47),IF(Config!$C$6=12,SUM(+Ene!V47+Feb!V47+Mar!V47+Abr!V47+May!V47+Jun!V47+Jul!V47+Ago!V47+Sep!V47+Oct!V47+Nov!V47+Dic!V47)))))))))))))</f>
        <v>2</v>
      </c>
      <c r="W47" s="387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p!W47),IF(Config!$C$6=10,SUM(+Ene!W47+Feb!W47+Mar!W47+Abr!W47+May!W47+Jun!W47+Jul!W47+Ago!W47+Sep!W47+Oct!W47),IF(Config!$C$6=11,SUM(+Ene!W47+Feb!W47+Mar!W47+Abr!W47+May!W47+Jun!W47+Jul!W47+Ago!W47+Sep!W47+Oct!W47+Nov!W47),IF(Config!$C$6=12,SUM(+Ene!W47+Feb!W47+Mar!W47+Abr!W47+May!W47+Jun!W47+Jul!W47+Ago!W47+Sep!W47+Oct!W47+Nov!W47+Dic!W47)))))))))))))</f>
        <v>3</v>
      </c>
      <c r="X47" s="387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p!X47),IF(Config!$C$6=10,SUM(+Ene!X47+Feb!X47+Mar!X47+Abr!X47+May!X47+Jun!X47+Jul!X47+Ago!X47+Sep!X47+Oct!X47),IF(Config!$C$6=11,SUM(+Ene!X47+Feb!X47+Mar!X47+Abr!X47+May!X47+Jun!X47+Jul!X47+Ago!X47+Sep!X47+Oct!X47+Nov!X47),IF(Config!$C$6=12,SUM(+Ene!X47+Feb!X47+Mar!X47+Abr!X47+May!X47+Jun!X47+Jul!X47+Ago!X47+Sep!X47+Oct!X47+Nov!X47+Dic!X47)))))))))))))</f>
        <v>0</v>
      </c>
      <c r="Y47" s="387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p!Y47),IF(Config!$C$6=10,SUM(+Ene!Y47+Feb!Y47+Mar!Y47+Abr!Y47+May!Y47+Jun!Y47+Jul!Y47+Ago!Y47+Sep!Y47+Oct!Y47),IF(Config!$C$6=11,SUM(+Ene!Y47+Feb!Y47+Mar!Y47+Abr!Y47+May!Y47+Jun!Y47+Jul!Y47+Ago!Y47+Sep!Y47+Oct!Y47+Nov!Y47),IF(Config!$C$6=12,SUM(+Ene!Y47+Feb!Y47+Mar!Y47+Abr!Y47+May!Y47+Jun!Y47+Jul!Y47+Ago!Y47+Sep!Y47+Oct!Y47+Nov!Y47+Dic!Y47)))))))))))))</f>
        <v>5</v>
      </c>
      <c r="Z47" s="387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p!Z47),IF(Config!$C$6=10,SUM(+Ene!Z47+Feb!Z47+Mar!Z47+Abr!Z47+May!Z47+Jun!Z47+Jul!Z47+Ago!Z47+Sep!Z47+Oct!Z47),IF(Config!$C$6=11,SUM(+Ene!Z47+Feb!Z47+Mar!Z47+Abr!Z47+May!Z47+Jun!Z47+Jul!Z47+Ago!Z47+Sep!Z47+Oct!Z47+Nov!Z47),IF(Config!$C$6=12,SUM(+Ene!Z47+Feb!Z47+Mar!Z47+Abr!Z47+May!Z47+Jun!Z47+Jul!Z47+Ago!Z47+Sep!Z47+Oct!Z47+Nov!Z47+Dic!Z47)))))))))))))</f>
        <v>0</v>
      </c>
      <c r="AA47" s="387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p!AA47),IF(Config!$C$6=10,SUM(+Ene!AA47+Feb!AA47+Mar!AA47+Abr!AA47+May!AA47+Jun!AA47+Jul!AA47+Ago!AA47+Sep!AA47+Oct!AA47),IF(Config!$C$6=11,SUM(+Ene!AA47+Feb!AA47+Mar!AA47+Abr!AA47+May!AA47+Jun!AA47+Jul!AA47+Ago!AA47+Sep!AA47+Oct!AA47+Nov!AA47),IF(Config!$C$6=12,SUM(+Ene!AA47+Feb!AA47+Mar!AA47+Abr!AA47+May!AA47+Jun!AA47+Jul!AA47+Ago!AA47+Sep!AA47+Oct!AA47+Nov!AA47+Dic!AA47)))))))))))))</f>
        <v>0</v>
      </c>
      <c r="AB47" s="387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p!AB47),IF(Config!$C$6=10,SUM(+Ene!AB47+Feb!AB47+Mar!AB47+Abr!AB47+May!AB47+Jun!AB47+Jul!AB47+Ago!AB47+Sep!AB47+Oct!AB47),IF(Config!$C$6=11,SUM(+Ene!AB47+Feb!AB47+Mar!AB47+Abr!AB47+May!AB47+Jun!AB47+Jul!AB47+Ago!AB47+Sep!AB47+Oct!AB47+Nov!AB47),IF(Config!$C$6=12,SUM(+Ene!AB47+Feb!AB47+Mar!AB47+Abr!AB47+May!AB47+Jun!AB47+Jul!AB47+Ago!AB47+Sep!AB47+Oct!AB47+Nov!AB47+Dic!AB47)))))))))))))</f>
        <v>0</v>
      </c>
      <c r="AC47" s="387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p!AC47),IF(Config!$C$6=10,SUM(+Ene!AC47+Feb!AC47+Mar!AC47+Abr!AC47+May!AC47+Jun!AC47+Jul!AC47+Ago!AC47+Sep!AC47+Oct!AC47),IF(Config!$C$6=11,SUM(+Ene!AC47+Feb!AC47+Mar!AC47+Abr!AC47+May!AC47+Jun!AC47+Jul!AC47+Ago!AC47+Sep!AC47+Oct!AC47+Nov!AC47),IF(Config!$C$6=12,SUM(+Ene!AC47+Feb!AC47+Mar!AC47+Abr!AC47+May!AC47+Jun!AC47+Jul!AC47+Ago!AC47+Sep!AC47+Oct!AC47+Nov!AC47+Dic!AC47)))))))))))))</f>
        <v>0</v>
      </c>
      <c r="AD47" s="387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p!AD47),IF(Config!$C$6=10,SUM(+Ene!AD47+Feb!AD47+Mar!AD47+Abr!AD47+May!AD47+Jun!AD47+Jul!AD47+Ago!AD47+Sep!AD47+Oct!AD47),IF(Config!$C$6=11,SUM(+Ene!AD47+Feb!AD47+Mar!AD47+Abr!AD47+May!AD47+Jun!AD47+Jul!AD47+Ago!AD47+Sep!AD47+Oct!AD47+Nov!AD47),IF(Config!$C$6=12,SUM(+Ene!AD47+Feb!AD47+Mar!AD47+Abr!AD47+May!AD47+Jun!AD47+Jul!AD47+Ago!AD47+Sep!AD47+Oct!AD47+Nov!AD47+Dic!AD47)))))))))))))</f>
        <v>3</v>
      </c>
      <c r="AE47" s="387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p!AE47),IF(Config!$C$6=10,SUM(+Ene!AE47+Feb!AE47+Mar!AE47+Abr!AE47+May!AE47+Jun!AE47+Jul!AE47+Ago!AE47+Sep!AE47+Oct!AE47),IF(Config!$C$6=11,SUM(+Ene!AE47+Feb!AE47+Mar!AE47+Abr!AE47+May!AE47+Jun!AE47+Jul!AE47+Ago!AE47+Sep!AE47+Oct!AE47+Nov!AE47),IF(Config!$C$6=12,SUM(+Ene!AE47+Feb!AE47+Mar!AE47+Abr!AE47+May!AE47+Jun!AE47+Jul!AE47+Ago!AE47+Sep!AE47+Oct!AE47+Nov!AE47+Dic!AE47)))))))))))))</f>
        <v>0</v>
      </c>
      <c r="AF47" s="387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p!AF47),IF(Config!$C$6=10,SUM(+Ene!AF47+Feb!AF47+Mar!AF47+Abr!AF47+May!AF47+Jun!AF47+Jul!AF47+Ago!AF47+Sep!AF47+Oct!AF47),IF(Config!$C$6=11,SUM(+Ene!AF47+Feb!AF47+Mar!AF47+Abr!AF47+May!AF47+Jun!AF47+Jul!AF47+Ago!AF47+Sep!AF47+Oct!AF47+Nov!AF47),IF(Config!$C$6=12,SUM(+Ene!AF47+Feb!AF47+Mar!AF47+Abr!AF47+May!AF47+Jun!AF47+Jul!AF47+Ago!AF47+Sep!AF47+Oct!AF47+Nov!AF47+Dic!AF47)))))))))))))</f>
        <v>0</v>
      </c>
      <c r="AG47" s="387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p!AG47),IF(Config!$C$6=10,SUM(+Ene!AG47+Feb!AG47+Mar!AG47+Abr!AG47+May!AG47+Jun!AG47+Jul!AG47+Ago!AG47+Sep!AG47+Oct!AG47),IF(Config!$C$6=11,SUM(+Ene!AG47+Feb!AG47+Mar!AG47+Abr!AG47+May!AG47+Jun!AG47+Jul!AG47+Ago!AG47+Sep!AG47+Oct!AG47+Nov!AG47),IF(Config!$C$6=12,SUM(+Ene!AG47+Feb!AG47+Mar!AG47+Abr!AG47+May!AG47+Jun!AG47+Jul!AG47+Ago!AG47+Sep!AG47+Oct!AG47+Nov!AG47+Dic!AG47)))))))))))))</f>
        <v>1</v>
      </c>
      <c r="AH47" s="387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p!AH47),IF(Config!$C$6=10,SUM(+Ene!AH47+Feb!AH47+Mar!AH47+Abr!AH47+May!AH47+Jun!AH47+Jul!AH47+Ago!AH47+Sep!AH47+Oct!AH47),IF(Config!$C$6=11,SUM(+Ene!AH47+Feb!AH47+Mar!AH47+Abr!AH47+May!AH47+Jun!AH47+Jul!AH47+Ago!AH47+Sep!AH47+Oct!AH47+Nov!AH47),IF(Config!$C$6=12,SUM(+Ene!AH47+Feb!AH47+Mar!AH47+Abr!AH47+May!AH47+Jun!AH47+Jul!AH47+Ago!AH47+Sep!AH47+Oct!AH47+Nov!AH47+Dic!AH47)))))))))))))</f>
        <v>1</v>
      </c>
      <c r="AI47" s="387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p!AI47),IF(Config!$C$6=10,SUM(+Ene!AI47+Feb!AI47+Mar!AI47+Abr!AI47+May!AI47+Jun!AI47+Jul!AI47+Ago!AI47+Sep!AI47+Oct!AI47),IF(Config!$C$6=11,SUM(+Ene!AI47+Feb!AI47+Mar!AI47+Abr!AI47+May!AI47+Jun!AI47+Jul!AI47+Ago!AI47+Sep!AI47+Oct!AI47+Nov!AI47),IF(Config!$C$6=12,SUM(+Ene!AI47+Feb!AI47+Mar!AI47+Abr!AI47+May!AI47+Jun!AI47+Jul!AI47+Ago!AI47+Sep!AI47+Oct!AI47+Nov!AI47+Dic!AI47)))))))))))))</f>
        <v>0</v>
      </c>
      <c r="AJ47" s="387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p!AJ47),IF(Config!$C$6=10,SUM(+Ene!AJ47+Feb!AJ47+Mar!AJ47+Abr!AJ47+May!AJ47+Jun!AJ47+Jul!AJ47+Ago!AJ47+Sep!AJ47+Oct!AJ47),IF(Config!$C$6=11,SUM(+Ene!AJ47+Feb!AJ47+Mar!AJ47+Abr!AJ47+May!AJ47+Jun!AJ47+Jul!AJ47+Ago!AJ47+Sep!AJ47+Oct!AJ47+Nov!AJ47),IF(Config!$C$6=12,SUM(+Ene!AJ47+Feb!AJ47+Mar!AJ47+Abr!AJ47+May!AJ47+Jun!AJ47+Jul!AJ47+Ago!AJ47+Sep!AJ47+Oct!AJ47+Nov!AJ47+Dic!AJ47)))))))))))))</f>
        <v>0</v>
      </c>
      <c r="AK47" s="387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p!AK47),IF(Config!$C$6=10,SUM(+Ene!AK47+Feb!AK47+Mar!AK47+Abr!AK47+May!AK47+Jun!AK47+Jul!AK47+Ago!AK47+Sep!AK47+Oct!AK47),IF(Config!$C$6=11,SUM(+Ene!AK47+Feb!AK47+Mar!AK47+Abr!AK47+May!AK47+Jun!AK47+Jul!AK47+Ago!AK47+Sep!AK47+Oct!AK47+Nov!AK47),IF(Config!$C$6=12,SUM(+Ene!AK47+Feb!AK47+Mar!AK47+Abr!AK47+May!AK47+Jun!AK47+Jul!AK47+Ago!AK47+Sep!AK47+Oct!AK47+Nov!AK47+Dic!AK47)))))))))))))</f>
        <v>0</v>
      </c>
      <c r="AL47" s="387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p!AL47),IF(Config!$C$6=10,SUM(+Ene!AL47+Feb!AL47+Mar!AL47+Abr!AL47+May!AL47+Jun!AL47+Jul!AL47+Ago!AL47+Sep!AL47+Oct!AL47),IF(Config!$C$6=11,SUM(+Ene!AL47+Feb!AL47+Mar!AL47+Abr!AL47+May!AL47+Jun!AL47+Jul!AL47+Ago!AL47+Sep!AL47+Oct!AL47+Nov!AL47),IF(Config!$C$6=12,SUM(+Ene!AL47+Feb!AL47+Mar!AL47+Abr!AL47+May!AL47+Jun!AL47+Jul!AL47+Ago!AL47+Sep!AL47+Oct!AL47+Nov!AL47+Dic!AL47)))))))))))))</f>
        <v>1</v>
      </c>
      <c r="AM47" s="387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p!AM47),IF(Config!$C$6=10,SUM(+Ene!AM47+Feb!AM47+Mar!AM47+Abr!AM47+May!AM47+Jun!AM47+Jul!AM47+Ago!AM47+Sep!AM47+Oct!AM47),IF(Config!$C$6=11,SUM(+Ene!AM47+Feb!AM47+Mar!AM47+Abr!AM47+May!AM47+Jun!AM47+Jul!AM47+Ago!AM47+Sep!AM47+Oct!AM47+Nov!AM47),IF(Config!$C$6=12,SUM(+Ene!AM47+Feb!AM47+Mar!AM47+Abr!AM47+May!AM47+Jun!AM47+Jul!AM47+Ago!AM47+Sep!AM47+Oct!AM47+Nov!AM47+Dic!AM47)))))))))))))</f>
        <v>14</v>
      </c>
      <c r="AN47" s="387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p!AN47),IF(Config!$C$6=10,SUM(+Ene!AN47+Feb!AN47+Mar!AN47+Abr!AN47+May!AN47+Jun!AN47+Jul!AN47+Ago!AN47+Sep!AN47+Oct!AN47),IF(Config!$C$6=11,SUM(+Ene!AN47+Feb!AN47+Mar!AN47+Abr!AN47+May!AN47+Jun!AN47+Jul!AN47+Ago!AN47+Sep!AN47+Oct!AN47+Nov!AN47),IF(Config!$C$6=12,SUM(+Ene!AN47+Feb!AN47+Mar!AN47+Abr!AN47+May!AN47+Jun!AN47+Jul!AN47+Ago!AN47+Sep!AN47+Oct!AN47+Nov!AN47+Dic!AN47)))))))))))))</f>
        <v>0</v>
      </c>
      <c r="AO47" s="387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p!AO47),IF(Config!$C$6=10,SUM(+Ene!AO47+Feb!AO47+Mar!AO47+Abr!AO47+May!AO47+Jun!AO47+Jul!AO47+Ago!AO47+Sep!AO47+Oct!AO47),IF(Config!$C$6=11,SUM(+Ene!AO47+Feb!AO47+Mar!AO47+Abr!AO47+May!AO47+Jun!AO47+Jul!AO47+Ago!AO47+Sep!AO47+Oct!AO47+Nov!AO47),IF(Config!$C$6=12,SUM(+Ene!AO47+Feb!AO47+Mar!AO47+Abr!AO47+May!AO47+Jun!AO47+Jul!AO47+Ago!AO47+Sep!AO47+Oct!AO47+Nov!AO47+Dic!AO47)))))))))))))</f>
        <v>0</v>
      </c>
      <c r="AP47" s="387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p!AP47),IF(Config!$C$6=10,SUM(+Ene!AP47+Feb!AP47+Mar!AP47+Abr!AP47+May!AP47+Jun!AP47+Jul!AP47+Ago!AP47+Sep!AP47+Oct!AP47),IF(Config!$C$6=11,SUM(+Ene!AP47+Feb!AP47+Mar!AP47+Abr!AP47+May!AP47+Jun!AP47+Jul!AP47+Ago!AP47+Sep!AP47+Oct!AP47+Nov!AP47),IF(Config!$C$6=12,SUM(+Ene!AP47+Feb!AP47+Mar!AP47+Abr!AP47+May!AP47+Jun!AP47+Jul!AP47+Ago!AP47+Sep!AP47+Oct!AP47+Nov!AP47+Dic!AP47)))))))))))))</f>
        <v>0</v>
      </c>
      <c r="AQ47" s="387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p!AQ47),IF(Config!$C$6=10,SUM(+Ene!AQ47+Feb!AQ47+Mar!AQ47+Abr!AQ47+May!AQ47+Jun!AQ47+Jul!AQ47+Ago!AQ47+Sep!AQ47+Oct!AQ47),IF(Config!$C$6=11,SUM(+Ene!AQ47+Feb!AQ47+Mar!AQ47+Abr!AQ47+May!AQ47+Jun!AQ47+Jul!AQ47+Ago!AQ47+Sep!AQ47+Oct!AQ47+Nov!AQ47),IF(Config!$C$6=12,SUM(+Ene!AQ47+Feb!AQ47+Mar!AQ47+Abr!AQ47+May!AQ47+Jun!AQ47+Jul!AQ47+Ago!AQ47+Sep!AQ47+Oct!AQ47+Nov!AQ47+Dic!AQ47)))))))))))))</f>
        <v>12</v>
      </c>
      <c r="AR47" s="387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p!AR47),IF(Config!$C$6=10,SUM(+Ene!AR47+Feb!AR47+Mar!AR47+Abr!AR47+May!AR47+Jun!AR47+Jul!AR47+Ago!AR47+Sep!AR47+Oct!AR47),IF(Config!$C$6=11,SUM(+Ene!AR47+Feb!AR47+Mar!AR47+Abr!AR47+May!AR47+Jun!AR47+Jul!AR47+Ago!AR47+Sep!AR47+Oct!AR47+Nov!AR47),IF(Config!$C$6=12,SUM(+Ene!AR47+Feb!AR47+Mar!AR47+Abr!AR47+May!AR47+Jun!AR47+Jul!AR47+Ago!AR47+Sep!AR47+Oct!AR47+Nov!AR47+Dic!AR47)))))))))))))</f>
        <v>0</v>
      </c>
      <c r="AS47" s="387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p!AS47),IF(Config!$C$6=10,SUM(+Ene!AS47+Feb!AS47+Mar!AS47+Abr!AS47+May!AS47+Jun!AS47+Jul!AS47+Ago!AS47+Sep!AS47+Oct!AS47),IF(Config!$C$6=11,SUM(+Ene!AS47+Feb!AS47+Mar!AS47+Abr!AS47+May!AS47+Jun!AS47+Jul!AS47+Ago!AS47+Sep!AS47+Oct!AS47+Nov!AS47),IF(Config!$C$6=12,SUM(+Ene!AS47+Feb!AS47+Mar!AS47+Abr!AS47+May!AS47+Jun!AS47+Jul!AS47+Ago!AS47+Sep!AS47+Oct!AS47+Nov!AS47+Dic!AS47)))))))))))))</f>
        <v>2</v>
      </c>
      <c r="AT47" s="387">
        <f>IF(Config!$C$6=1,SUM(+Ene!AT47),IF(Config!$C$6=2,SUM(+Ene!AT47+Feb!AT47),IF(Config!$C$6=3,SUM(+Ene!AT47+Feb!AT47+Mar!AT47),IF(Config!$C$6=4,SUM(+Ene!AT47+Feb!AT47+Mar!AT47+Abr!AT47),IF(Config!$C$6=5,SUM(Ene!AT47+Feb!AT47+Mar!AT47+Abr!AT47+May!AT47),IF(Config!$C$6=6,SUM(+Ene!AT47+Feb!AT47+Mar!AT47+Abr!AT47+May!AT47+Jun!AT47),IF(Config!$C$6=7,SUM(Ene!AT47+Feb!AT47+Mar!AT47+Abr!AT47+May!AT47+Jun!AT47+Jul!AT47),IF(Config!$C$6=8,SUM(+Ene!AT47+Feb!AT47+Mar!AT47+Abr!AT47+May!AT47+Jun!AT47+Jul!AT47+Ago!AT47),IF(Config!$C$6=9,SUM(+Ene!AT47+Feb!AT47+Mar!AT47+Abr!AT47+May!AT47+Jun!AT47+Jul!AT47+Ago!AT47+Sep!AT47),IF(Config!$C$6=10,SUM(+Ene!AT47+Feb!AT47+Mar!AT47+Abr!AT47+May!AT47+Jun!AT47+Jul!AT47+Ago!AT47+Sep!AT47+Oct!AT47),IF(Config!$C$6=11,SUM(+Ene!AT47+Feb!AT47+Mar!AT47+Abr!AT47+May!AT47+Jun!AT47+Jul!AT47+Ago!AT47+Sep!AT47+Oct!AT47+Nov!AT47),IF(Config!$C$6=12,SUM(+Ene!AT47+Feb!AT47+Mar!AT47+Abr!AT47+May!AT47+Jun!AT47+Jul!AT47+Ago!AT47+Sep!AT47+Oct!AT47+Nov!AT47+Dic!AT47)))))))))))))</f>
        <v>0</v>
      </c>
      <c r="AV47" s="374">
        <f t="shared" si="35"/>
        <v>0</v>
      </c>
      <c r="AW47" s="374">
        <f t="shared" si="36"/>
        <v>48</v>
      </c>
      <c r="AX47" s="374">
        <f t="shared" si="37"/>
        <v>3</v>
      </c>
      <c r="AY47" s="374">
        <f t="shared" si="38"/>
        <v>11</v>
      </c>
      <c r="AZ47" s="374">
        <f t="shared" si="39"/>
        <v>5</v>
      </c>
      <c r="BA47" s="374">
        <f t="shared" si="12"/>
        <v>5</v>
      </c>
      <c r="BB47" s="374">
        <f t="shared" si="40"/>
        <v>1</v>
      </c>
      <c r="BC47" s="375">
        <f t="shared" si="41"/>
        <v>14</v>
      </c>
      <c r="BD47" s="374">
        <f t="shared" si="42"/>
        <v>14</v>
      </c>
      <c r="BE47" s="45">
        <f t="shared" si="16"/>
        <v>101</v>
      </c>
    </row>
    <row r="48" spans="1:57" x14ac:dyDescent="0.25">
      <c r="A48" s="339">
        <f>METAS!A48</f>
        <v>45</v>
      </c>
      <c r="B48" s="390" t="str">
        <f>METAS!B46</f>
        <v>PORCENTAJE DE NIÑOS DE 1 AÑO CON ANEMIA</v>
      </c>
      <c r="C48" s="383" t="s">
        <v>689</v>
      </c>
      <c r="D48" s="387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p!D48),IF(Config!$C$6=10,SUM(+Ene!D48+Feb!D48+Mar!D48+Abr!D48+May!D48+Jun!D48+Jul!D48+Ago!D48+Sep!D48+Oct!D48),IF(Config!$C$6=11,SUM(+Ene!D48+Feb!D48+Mar!D48+Abr!D48+May!D48+Jun!D48+Jul!D48+Ago!D48+Sep!D48+Oct!D48+Nov!D48),IF(Config!$C$6=12,SUM(+Ene!D48+Feb!D48+Mar!D48+Abr!D48+May!D48+Jun!D48+Jul!D48+Ago!D48+Sep!D48+Oct!D48+Nov!D48+Dic!D48)))))))))))))</f>
        <v>0</v>
      </c>
      <c r="E48" s="387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p!E48),IF(Config!$C$6=10,SUM(+Ene!E48+Feb!E48+Mar!E48+Abr!E48+May!E48+Jun!E48+Jul!E48+Ago!E48+Sep!E48+Oct!E48),IF(Config!$C$6=11,SUM(+Ene!E48+Feb!E48+Mar!E48+Abr!E48+May!E48+Jun!E48+Jul!E48+Ago!E48+Sep!E48+Oct!E48+Nov!E48),IF(Config!$C$6=12,SUM(+Ene!E48+Feb!E48+Mar!E48+Abr!E48+May!E48+Jun!E48+Jul!E48+Ago!E48+Sep!E48+Oct!E48+Nov!E48+Dic!E48)))))))))))))</f>
        <v>0</v>
      </c>
      <c r="F48" s="387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p!F48),IF(Config!$C$6=10,SUM(+Ene!F48+Feb!F48+Mar!F48+Abr!F48+May!F48+Jun!F48+Jul!F48+Ago!F48+Sep!F48+Oct!F48),IF(Config!$C$6=11,SUM(+Ene!F48+Feb!F48+Mar!F48+Abr!F48+May!F48+Jun!F48+Jul!F48+Ago!F48+Sep!F48+Oct!F48+Nov!F48),IF(Config!$C$6=12,SUM(+Ene!F48+Feb!F48+Mar!F48+Abr!F48+May!F48+Jun!F48+Jul!F48+Ago!F48+Sep!F48+Oct!F48+Nov!F48+Dic!F48)))))))))))))</f>
        <v>0</v>
      </c>
      <c r="G48" s="387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p!G48),IF(Config!$C$6=10,SUM(+Ene!G48+Feb!G48+Mar!G48+Abr!G48+May!G48+Jun!G48+Jul!G48+Ago!G48+Sep!G48+Oct!G48),IF(Config!$C$6=11,SUM(+Ene!G48+Feb!G48+Mar!G48+Abr!G48+May!G48+Jun!G48+Jul!G48+Ago!G48+Sep!G48+Oct!G48+Nov!G48),IF(Config!$C$6=12,SUM(+Ene!G48+Feb!G48+Mar!G48+Abr!G48+May!G48+Jun!G48+Jul!G48+Ago!G48+Sep!G48+Oct!G48+Nov!G48+Dic!G48)))))))))))))</f>
        <v>59</v>
      </c>
      <c r="H48" s="387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p!H48),IF(Config!$C$6=10,SUM(+Ene!H48+Feb!H48+Mar!H48+Abr!H48+May!H48+Jun!H48+Jul!H48+Ago!H48+Sep!H48+Oct!H48),IF(Config!$C$6=11,SUM(+Ene!H48+Feb!H48+Mar!H48+Abr!H48+May!H48+Jun!H48+Jul!H48+Ago!H48+Sep!H48+Oct!H48+Nov!H48),IF(Config!$C$6=12,SUM(+Ene!H48+Feb!H48+Mar!H48+Abr!H48+May!H48+Jun!H48+Jul!H48+Ago!H48+Sep!H48+Oct!H48+Nov!H48+Dic!H48)))))))))))))</f>
        <v>5</v>
      </c>
      <c r="I48" s="387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p!I48),IF(Config!$C$6=10,SUM(+Ene!I48+Feb!I48+Mar!I48+Abr!I48+May!I48+Jun!I48+Jul!I48+Ago!I48+Sep!I48+Oct!I48),IF(Config!$C$6=11,SUM(+Ene!I48+Feb!I48+Mar!I48+Abr!I48+May!I48+Jun!I48+Jul!I48+Ago!I48+Sep!I48+Oct!I48+Nov!I48),IF(Config!$C$6=12,SUM(+Ene!I48+Feb!I48+Mar!I48+Abr!I48+May!I48+Jun!I48+Jul!I48+Ago!I48+Sep!I48+Oct!I48+Nov!I48+Dic!I48)))))))))))))</f>
        <v>2</v>
      </c>
      <c r="J48" s="387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p!J48),IF(Config!$C$6=10,SUM(+Ene!J48+Feb!J48+Mar!J48+Abr!J48+May!J48+Jun!J48+Jul!J48+Ago!J48+Sep!J48+Oct!J48),IF(Config!$C$6=11,SUM(+Ene!J48+Feb!J48+Mar!J48+Abr!J48+May!J48+Jun!J48+Jul!J48+Ago!J48+Sep!J48+Oct!J48+Nov!J48),IF(Config!$C$6=12,SUM(+Ene!J48+Feb!J48+Mar!J48+Abr!J48+May!J48+Jun!J48+Jul!J48+Ago!J48+Sep!J48+Oct!J48+Nov!J48+Dic!J48)))))))))))))</f>
        <v>6</v>
      </c>
      <c r="K48" s="387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p!K48),IF(Config!$C$6=10,SUM(+Ene!K48+Feb!K48+Mar!K48+Abr!K48+May!K48+Jun!K48+Jul!K48+Ago!K48+Sep!K48+Oct!K48),IF(Config!$C$6=11,SUM(+Ene!K48+Feb!K48+Mar!K48+Abr!K48+May!K48+Jun!K48+Jul!K48+Ago!K48+Sep!K48+Oct!K48+Nov!K48),IF(Config!$C$6=12,SUM(+Ene!K48+Feb!K48+Mar!K48+Abr!K48+May!K48+Jun!K48+Jul!K48+Ago!K48+Sep!K48+Oct!K48+Nov!K48+Dic!K48)))))))))))))</f>
        <v>1</v>
      </c>
      <c r="L48" s="387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p!L48),IF(Config!$C$6=10,SUM(+Ene!L48+Feb!L48+Mar!L48+Abr!L48+May!L48+Jun!L48+Jul!L48+Ago!L48+Sep!L48+Oct!L48),IF(Config!$C$6=11,SUM(+Ene!L48+Feb!L48+Mar!L48+Abr!L48+May!L48+Jun!L48+Jul!L48+Ago!L48+Sep!L48+Oct!L48+Nov!L48),IF(Config!$C$6=12,SUM(+Ene!L48+Feb!L48+Mar!L48+Abr!L48+May!L48+Jun!L48+Jul!L48+Ago!L48+Sep!L48+Oct!L48+Nov!L48+Dic!L48)))))))))))))</f>
        <v>0</v>
      </c>
      <c r="M48" s="387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p!M48),IF(Config!$C$6=10,SUM(+Ene!M48+Feb!M48+Mar!M48+Abr!M48+May!M48+Jun!M48+Jul!M48+Ago!M48+Sep!M48+Oct!M48),IF(Config!$C$6=11,SUM(+Ene!M48+Feb!M48+Mar!M48+Abr!M48+May!M48+Jun!M48+Jul!M48+Ago!M48+Sep!M48+Oct!M48+Nov!M48),IF(Config!$C$6=12,SUM(+Ene!M48+Feb!M48+Mar!M48+Abr!M48+May!M48+Jun!M48+Jul!M48+Ago!M48+Sep!M48+Oct!M48+Nov!M48+Dic!M48)))))))))))))</f>
        <v>0</v>
      </c>
      <c r="N48" s="387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p!N48),IF(Config!$C$6=10,SUM(+Ene!N48+Feb!N48+Mar!N48+Abr!N48+May!N48+Jun!N48+Jul!N48+Ago!N48+Sep!N48+Oct!N48),IF(Config!$C$6=11,SUM(+Ene!N48+Feb!N48+Mar!N48+Abr!N48+May!N48+Jun!N48+Jul!N48+Ago!N48+Sep!N48+Oct!N48+Nov!N48),IF(Config!$C$6=12,SUM(+Ene!N48+Feb!N48+Mar!N48+Abr!N48+May!N48+Jun!N48+Jul!N48+Ago!N48+Sep!N48+Oct!N48+Nov!N48+Dic!N48)))))))))))))</f>
        <v>2</v>
      </c>
      <c r="O48" s="387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p!O48),IF(Config!$C$6=10,SUM(+Ene!O48+Feb!O48+Mar!O48+Abr!O48+May!O48+Jun!O48+Jul!O48+Ago!O48+Sep!O48+Oct!O48),IF(Config!$C$6=11,SUM(+Ene!O48+Feb!O48+Mar!O48+Abr!O48+May!O48+Jun!O48+Jul!O48+Ago!O48+Sep!O48+Oct!O48+Nov!O48),IF(Config!$C$6=12,SUM(+Ene!O48+Feb!O48+Mar!O48+Abr!O48+May!O48+Jun!O48+Jul!O48+Ago!O48+Sep!O48+Oct!O48+Nov!O48+Dic!O48)))))))))))))</f>
        <v>0</v>
      </c>
      <c r="P48" s="387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p!P48),IF(Config!$C$6=10,SUM(+Ene!P48+Feb!P48+Mar!P48+Abr!P48+May!P48+Jun!P48+Jul!P48+Ago!P48+Sep!P48+Oct!P48),IF(Config!$C$6=11,SUM(+Ene!P48+Feb!P48+Mar!P48+Abr!P48+May!P48+Jun!P48+Jul!P48+Ago!P48+Sep!P48+Oct!P48+Nov!P48),IF(Config!$C$6=12,SUM(+Ene!P48+Feb!P48+Mar!P48+Abr!P48+May!P48+Jun!P48+Jul!P48+Ago!P48+Sep!P48+Oct!P48+Nov!P48+Dic!P48)))))))))))))</f>
        <v>8</v>
      </c>
      <c r="Q48" s="387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p!Q48),IF(Config!$C$6=10,SUM(+Ene!Q48+Feb!Q48+Mar!Q48+Abr!Q48+May!Q48+Jun!Q48+Jul!Q48+Ago!Q48+Sep!Q48+Oct!Q48),IF(Config!$C$6=11,SUM(+Ene!Q48+Feb!Q48+Mar!Q48+Abr!Q48+May!Q48+Jun!Q48+Jul!Q48+Ago!Q48+Sep!Q48+Oct!Q48+Nov!Q48),IF(Config!$C$6=12,SUM(+Ene!Q48+Feb!Q48+Mar!Q48+Abr!Q48+May!Q48+Jun!Q48+Jul!Q48+Ago!Q48+Sep!Q48+Oct!Q48+Nov!Q48+Dic!Q48)))))))))))))</f>
        <v>5</v>
      </c>
      <c r="R48" s="387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p!R48),IF(Config!$C$6=10,SUM(+Ene!R48+Feb!R48+Mar!R48+Abr!R48+May!R48+Jun!R48+Jul!R48+Ago!R48+Sep!R48+Oct!R48),IF(Config!$C$6=11,SUM(+Ene!R48+Feb!R48+Mar!R48+Abr!R48+May!R48+Jun!R48+Jul!R48+Ago!R48+Sep!R48+Oct!R48+Nov!R48),IF(Config!$C$6=12,SUM(+Ene!R48+Feb!R48+Mar!R48+Abr!R48+May!R48+Jun!R48+Jul!R48+Ago!R48+Sep!R48+Oct!R48+Nov!R48+Dic!R48)))))))))))))</f>
        <v>2</v>
      </c>
      <c r="S48" s="387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p!S48),IF(Config!$C$6=10,SUM(+Ene!S48+Feb!S48+Mar!S48+Abr!S48+May!S48+Jun!S48+Jul!S48+Ago!S48+Sep!S48+Oct!S48),IF(Config!$C$6=11,SUM(+Ene!S48+Feb!S48+Mar!S48+Abr!S48+May!S48+Jun!S48+Jul!S48+Ago!S48+Sep!S48+Oct!S48+Nov!S48),IF(Config!$C$6=12,SUM(+Ene!S48+Feb!S48+Mar!S48+Abr!S48+May!S48+Jun!S48+Jul!S48+Ago!S48+Sep!S48+Oct!S48+Nov!S48+Dic!S48)))))))))))))</f>
        <v>2</v>
      </c>
      <c r="T48" s="387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p!T48),IF(Config!$C$6=10,SUM(+Ene!T48+Feb!T48+Mar!T48+Abr!T48+May!T48+Jun!T48+Jul!T48+Ago!T48+Sep!T48+Oct!T48),IF(Config!$C$6=11,SUM(+Ene!T48+Feb!T48+Mar!T48+Abr!T48+May!T48+Jun!T48+Jul!T48+Ago!T48+Sep!T48+Oct!T48+Nov!T48),IF(Config!$C$6=12,SUM(+Ene!T48+Feb!T48+Mar!T48+Abr!T48+May!T48+Jun!T48+Jul!T48+Ago!T48+Sep!T48+Oct!T48+Nov!T48+Dic!T48)))))))))))))</f>
        <v>11</v>
      </c>
      <c r="U48" s="387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p!U48),IF(Config!$C$6=10,SUM(+Ene!U48+Feb!U48+Mar!U48+Abr!U48+May!U48+Jun!U48+Jul!U48+Ago!U48+Sep!U48+Oct!U48),IF(Config!$C$6=11,SUM(+Ene!U48+Feb!U48+Mar!U48+Abr!U48+May!U48+Jun!U48+Jul!U48+Ago!U48+Sep!U48+Oct!U48+Nov!U48),IF(Config!$C$6=12,SUM(+Ene!U48+Feb!U48+Mar!U48+Abr!U48+May!U48+Jun!U48+Jul!U48+Ago!U48+Sep!U48+Oct!U48+Nov!U48+Dic!U48)))))))))))))</f>
        <v>0</v>
      </c>
      <c r="V48" s="387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p!V48),IF(Config!$C$6=10,SUM(+Ene!V48+Feb!V48+Mar!V48+Abr!V48+May!V48+Jun!V48+Jul!V48+Ago!V48+Sep!V48+Oct!V48),IF(Config!$C$6=11,SUM(+Ene!V48+Feb!V48+Mar!V48+Abr!V48+May!V48+Jun!V48+Jul!V48+Ago!V48+Sep!V48+Oct!V48+Nov!V48),IF(Config!$C$6=12,SUM(+Ene!V48+Feb!V48+Mar!V48+Abr!V48+May!V48+Jun!V48+Jul!V48+Ago!V48+Sep!V48+Oct!V48+Nov!V48+Dic!V48)))))))))))))</f>
        <v>2</v>
      </c>
      <c r="W48" s="387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p!W48),IF(Config!$C$6=10,SUM(+Ene!W48+Feb!W48+Mar!W48+Abr!W48+May!W48+Jun!W48+Jul!W48+Ago!W48+Sep!W48+Oct!W48),IF(Config!$C$6=11,SUM(+Ene!W48+Feb!W48+Mar!W48+Abr!W48+May!W48+Jun!W48+Jul!W48+Ago!W48+Sep!W48+Oct!W48+Nov!W48),IF(Config!$C$6=12,SUM(+Ene!W48+Feb!W48+Mar!W48+Abr!W48+May!W48+Jun!W48+Jul!W48+Ago!W48+Sep!W48+Oct!W48+Nov!W48+Dic!W48)))))))))))))</f>
        <v>1</v>
      </c>
      <c r="X48" s="387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p!X48),IF(Config!$C$6=10,SUM(+Ene!X48+Feb!X48+Mar!X48+Abr!X48+May!X48+Jun!X48+Jul!X48+Ago!X48+Sep!X48+Oct!X48),IF(Config!$C$6=11,SUM(+Ene!X48+Feb!X48+Mar!X48+Abr!X48+May!X48+Jun!X48+Jul!X48+Ago!X48+Sep!X48+Oct!X48+Nov!X48),IF(Config!$C$6=12,SUM(+Ene!X48+Feb!X48+Mar!X48+Abr!X48+May!X48+Jun!X48+Jul!X48+Ago!X48+Sep!X48+Oct!X48+Nov!X48+Dic!X48)))))))))))))</f>
        <v>0</v>
      </c>
      <c r="Y48" s="387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p!Y48),IF(Config!$C$6=10,SUM(+Ene!Y48+Feb!Y48+Mar!Y48+Abr!Y48+May!Y48+Jun!Y48+Jul!Y48+Ago!Y48+Sep!Y48+Oct!Y48),IF(Config!$C$6=11,SUM(+Ene!Y48+Feb!Y48+Mar!Y48+Abr!Y48+May!Y48+Jun!Y48+Jul!Y48+Ago!Y48+Sep!Y48+Oct!Y48+Nov!Y48),IF(Config!$C$6=12,SUM(+Ene!Y48+Feb!Y48+Mar!Y48+Abr!Y48+May!Y48+Jun!Y48+Jul!Y48+Ago!Y48+Sep!Y48+Oct!Y48+Nov!Y48+Dic!Y48)))))))))))))</f>
        <v>13</v>
      </c>
      <c r="Z48" s="387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p!Z48),IF(Config!$C$6=10,SUM(+Ene!Z48+Feb!Z48+Mar!Z48+Abr!Z48+May!Z48+Jun!Z48+Jul!Z48+Ago!Z48+Sep!Z48+Oct!Z48),IF(Config!$C$6=11,SUM(+Ene!Z48+Feb!Z48+Mar!Z48+Abr!Z48+May!Z48+Jun!Z48+Jul!Z48+Ago!Z48+Sep!Z48+Oct!Z48+Nov!Z48),IF(Config!$C$6=12,SUM(+Ene!Z48+Feb!Z48+Mar!Z48+Abr!Z48+May!Z48+Jun!Z48+Jul!Z48+Ago!Z48+Sep!Z48+Oct!Z48+Nov!Z48+Dic!Z48)))))))))))))</f>
        <v>0</v>
      </c>
      <c r="AA48" s="387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p!AA48),IF(Config!$C$6=10,SUM(+Ene!AA48+Feb!AA48+Mar!AA48+Abr!AA48+May!AA48+Jun!AA48+Jul!AA48+Ago!AA48+Sep!AA48+Oct!AA48),IF(Config!$C$6=11,SUM(+Ene!AA48+Feb!AA48+Mar!AA48+Abr!AA48+May!AA48+Jun!AA48+Jul!AA48+Ago!AA48+Sep!AA48+Oct!AA48+Nov!AA48),IF(Config!$C$6=12,SUM(+Ene!AA48+Feb!AA48+Mar!AA48+Abr!AA48+May!AA48+Jun!AA48+Jul!AA48+Ago!AA48+Sep!AA48+Oct!AA48+Nov!AA48+Dic!AA48)))))))))))))</f>
        <v>1</v>
      </c>
      <c r="AB48" s="387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p!AB48),IF(Config!$C$6=10,SUM(+Ene!AB48+Feb!AB48+Mar!AB48+Abr!AB48+May!AB48+Jun!AB48+Jul!AB48+Ago!AB48+Sep!AB48+Oct!AB48),IF(Config!$C$6=11,SUM(+Ene!AB48+Feb!AB48+Mar!AB48+Abr!AB48+May!AB48+Jun!AB48+Jul!AB48+Ago!AB48+Sep!AB48+Oct!AB48+Nov!AB48),IF(Config!$C$6=12,SUM(+Ene!AB48+Feb!AB48+Mar!AB48+Abr!AB48+May!AB48+Jun!AB48+Jul!AB48+Ago!AB48+Sep!AB48+Oct!AB48+Nov!AB48+Dic!AB48)))))))))))))</f>
        <v>1</v>
      </c>
      <c r="AC48" s="387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p!AC48),IF(Config!$C$6=10,SUM(+Ene!AC48+Feb!AC48+Mar!AC48+Abr!AC48+May!AC48+Jun!AC48+Jul!AC48+Ago!AC48+Sep!AC48+Oct!AC48),IF(Config!$C$6=11,SUM(+Ene!AC48+Feb!AC48+Mar!AC48+Abr!AC48+May!AC48+Jun!AC48+Jul!AC48+Ago!AC48+Sep!AC48+Oct!AC48+Nov!AC48),IF(Config!$C$6=12,SUM(+Ene!AC48+Feb!AC48+Mar!AC48+Abr!AC48+May!AC48+Jun!AC48+Jul!AC48+Ago!AC48+Sep!AC48+Oct!AC48+Nov!AC48+Dic!AC48)))))))))))))</f>
        <v>0</v>
      </c>
      <c r="AD48" s="387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p!AD48),IF(Config!$C$6=10,SUM(+Ene!AD48+Feb!AD48+Mar!AD48+Abr!AD48+May!AD48+Jun!AD48+Jul!AD48+Ago!AD48+Sep!AD48+Oct!AD48),IF(Config!$C$6=11,SUM(+Ene!AD48+Feb!AD48+Mar!AD48+Abr!AD48+May!AD48+Jun!AD48+Jul!AD48+Ago!AD48+Sep!AD48+Oct!AD48+Nov!AD48),IF(Config!$C$6=12,SUM(+Ene!AD48+Feb!AD48+Mar!AD48+Abr!AD48+May!AD48+Jun!AD48+Jul!AD48+Ago!AD48+Sep!AD48+Oct!AD48+Nov!AD48+Dic!AD48)))))))))))))</f>
        <v>12</v>
      </c>
      <c r="AE48" s="387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p!AE48),IF(Config!$C$6=10,SUM(+Ene!AE48+Feb!AE48+Mar!AE48+Abr!AE48+May!AE48+Jun!AE48+Jul!AE48+Ago!AE48+Sep!AE48+Oct!AE48),IF(Config!$C$6=11,SUM(+Ene!AE48+Feb!AE48+Mar!AE48+Abr!AE48+May!AE48+Jun!AE48+Jul!AE48+Ago!AE48+Sep!AE48+Oct!AE48+Nov!AE48),IF(Config!$C$6=12,SUM(+Ene!AE48+Feb!AE48+Mar!AE48+Abr!AE48+May!AE48+Jun!AE48+Jul!AE48+Ago!AE48+Sep!AE48+Oct!AE48+Nov!AE48+Dic!AE48)))))))))))))</f>
        <v>4</v>
      </c>
      <c r="AF48" s="387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p!AF48),IF(Config!$C$6=10,SUM(+Ene!AF48+Feb!AF48+Mar!AF48+Abr!AF48+May!AF48+Jun!AF48+Jul!AF48+Ago!AF48+Sep!AF48+Oct!AF48),IF(Config!$C$6=11,SUM(+Ene!AF48+Feb!AF48+Mar!AF48+Abr!AF48+May!AF48+Jun!AF48+Jul!AF48+Ago!AF48+Sep!AF48+Oct!AF48+Nov!AF48),IF(Config!$C$6=12,SUM(+Ene!AF48+Feb!AF48+Mar!AF48+Abr!AF48+May!AF48+Jun!AF48+Jul!AF48+Ago!AF48+Sep!AF48+Oct!AF48+Nov!AF48+Dic!AF48)))))))))))))</f>
        <v>2</v>
      </c>
      <c r="AG48" s="387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p!AG48),IF(Config!$C$6=10,SUM(+Ene!AG48+Feb!AG48+Mar!AG48+Abr!AG48+May!AG48+Jun!AG48+Jul!AG48+Ago!AG48+Sep!AG48+Oct!AG48),IF(Config!$C$6=11,SUM(+Ene!AG48+Feb!AG48+Mar!AG48+Abr!AG48+May!AG48+Jun!AG48+Jul!AG48+Ago!AG48+Sep!AG48+Oct!AG48+Nov!AG48),IF(Config!$C$6=12,SUM(+Ene!AG48+Feb!AG48+Mar!AG48+Abr!AG48+May!AG48+Jun!AG48+Jul!AG48+Ago!AG48+Sep!AG48+Oct!AG48+Nov!AG48+Dic!AG48)))))))))))))</f>
        <v>3</v>
      </c>
      <c r="AH48" s="387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p!AH48),IF(Config!$C$6=10,SUM(+Ene!AH48+Feb!AH48+Mar!AH48+Abr!AH48+May!AH48+Jun!AH48+Jul!AH48+Ago!AH48+Sep!AH48+Oct!AH48),IF(Config!$C$6=11,SUM(+Ene!AH48+Feb!AH48+Mar!AH48+Abr!AH48+May!AH48+Jun!AH48+Jul!AH48+Ago!AH48+Sep!AH48+Oct!AH48+Nov!AH48),IF(Config!$C$6=12,SUM(+Ene!AH48+Feb!AH48+Mar!AH48+Abr!AH48+May!AH48+Jun!AH48+Jul!AH48+Ago!AH48+Sep!AH48+Oct!AH48+Nov!AH48+Dic!AH48)))))))))))))</f>
        <v>4</v>
      </c>
      <c r="AI48" s="387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p!AI48),IF(Config!$C$6=10,SUM(+Ene!AI48+Feb!AI48+Mar!AI48+Abr!AI48+May!AI48+Jun!AI48+Jul!AI48+Ago!AI48+Sep!AI48+Oct!AI48),IF(Config!$C$6=11,SUM(+Ene!AI48+Feb!AI48+Mar!AI48+Abr!AI48+May!AI48+Jun!AI48+Jul!AI48+Ago!AI48+Sep!AI48+Oct!AI48+Nov!AI48),IF(Config!$C$6=12,SUM(+Ene!AI48+Feb!AI48+Mar!AI48+Abr!AI48+May!AI48+Jun!AI48+Jul!AI48+Ago!AI48+Sep!AI48+Oct!AI48+Nov!AI48+Dic!AI48)))))))))))))</f>
        <v>0</v>
      </c>
      <c r="AJ48" s="387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p!AJ48),IF(Config!$C$6=10,SUM(+Ene!AJ48+Feb!AJ48+Mar!AJ48+Abr!AJ48+May!AJ48+Jun!AJ48+Jul!AJ48+Ago!AJ48+Sep!AJ48+Oct!AJ48),IF(Config!$C$6=11,SUM(+Ene!AJ48+Feb!AJ48+Mar!AJ48+Abr!AJ48+May!AJ48+Jun!AJ48+Jul!AJ48+Ago!AJ48+Sep!AJ48+Oct!AJ48+Nov!AJ48),IF(Config!$C$6=12,SUM(+Ene!AJ48+Feb!AJ48+Mar!AJ48+Abr!AJ48+May!AJ48+Jun!AJ48+Jul!AJ48+Ago!AJ48+Sep!AJ48+Oct!AJ48+Nov!AJ48+Dic!AJ48)))))))))))))</f>
        <v>15</v>
      </c>
      <c r="AK48" s="387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p!AK48),IF(Config!$C$6=10,SUM(+Ene!AK48+Feb!AK48+Mar!AK48+Abr!AK48+May!AK48+Jun!AK48+Jul!AK48+Ago!AK48+Sep!AK48+Oct!AK48),IF(Config!$C$6=11,SUM(+Ene!AK48+Feb!AK48+Mar!AK48+Abr!AK48+May!AK48+Jun!AK48+Jul!AK48+Ago!AK48+Sep!AK48+Oct!AK48+Nov!AK48),IF(Config!$C$6=12,SUM(+Ene!AK48+Feb!AK48+Mar!AK48+Abr!AK48+May!AK48+Jun!AK48+Jul!AK48+Ago!AK48+Sep!AK48+Oct!AK48+Nov!AK48+Dic!AK48)))))))))))))</f>
        <v>0</v>
      </c>
      <c r="AL48" s="387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p!AL48),IF(Config!$C$6=10,SUM(+Ene!AL48+Feb!AL48+Mar!AL48+Abr!AL48+May!AL48+Jun!AL48+Jul!AL48+Ago!AL48+Sep!AL48+Oct!AL48),IF(Config!$C$6=11,SUM(+Ene!AL48+Feb!AL48+Mar!AL48+Abr!AL48+May!AL48+Jun!AL48+Jul!AL48+Ago!AL48+Sep!AL48+Oct!AL48+Nov!AL48),IF(Config!$C$6=12,SUM(+Ene!AL48+Feb!AL48+Mar!AL48+Abr!AL48+May!AL48+Jun!AL48+Jul!AL48+Ago!AL48+Sep!AL48+Oct!AL48+Nov!AL48+Dic!AL48)))))))))))))</f>
        <v>0</v>
      </c>
      <c r="AM48" s="387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p!AM48),IF(Config!$C$6=10,SUM(+Ene!AM48+Feb!AM48+Mar!AM48+Abr!AM48+May!AM48+Jun!AM48+Jul!AM48+Ago!AM48+Sep!AM48+Oct!AM48),IF(Config!$C$6=11,SUM(+Ene!AM48+Feb!AM48+Mar!AM48+Abr!AM48+May!AM48+Jun!AM48+Jul!AM48+Ago!AM48+Sep!AM48+Oct!AM48+Nov!AM48),IF(Config!$C$6=12,SUM(+Ene!AM48+Feb!AM48+Mar!AM48+Abr!AM48+May!AM48+Jun!AM48+Jul!AM48+Ago!AM48+Sep!AM48+Oct!AM48+Nov!AM48+Dic!AM48)))))))))))))</f>
        <v>12</v>
      </c>
      <c r="AN48" s="387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p!AN48),IF(Config!$C$6=10,SUM(+Ene!AN48+Feb!AN48+Mar!AN48+Abr!AN48+May!AN48+Jun!AN48+Jul!AN48+Ago!AN48+Sep!AN48+Oct!AN48),IF(Config!$C$6=11,SUM(+Ene!AN48+Feb!AN48+Mar!AN48+Abr!AN48+May!AN48+Jun!AN48+Jul!AN48+Ago!AN48+Sep!AN48+Oct!AN48+Nov!AN48),IF(Config!$C$6=12,SUM(+Ene!AN48+Feb!AN48+Mar!AN48+Abr!AN48+May!AN48+Jun!AN48+Jul!AN48+Ago!AN48+Sep!AN48+Oct!AN48+Nov!AN48+Dic!AN48)))))))))))))</f>
        <v>2</v>
      </c>
      <c r="AO48" s="387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p!AO48),IF(Config!$C$6=10,SUM(+Ene!AO48+Feb!AO48+Mar!AO48+Abr!AO48+May!AO48+Jun!AO48+Jul!AO48+Ago!AO48+Sep!AO48+Oct!AO48),IF(Config!$C$6=11,SUM(+Ene!AO48+Feb!AO48+Mar!AO48+Abr!AO48+May!AO48+Jun!AO48+Jul!AO48+Ago!AO48+Sep!AO48+Oct!AO48+Nov!AO48),IF(Config!$C$6=12,SUM(+Ene!AO48+Feb!AO48+Mar!AO48+Abr!AO48+May!AO48+Jun!AO48+Jul!AO48+Ago!AO48+Sep!AO48+Oct!AO48+Nov!AO48+Dic!AO48)))))))))))))</f>
        <v>1</v>
      </c>
      <c r="AP48" s="387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p!AP48),IF(Config!$C$6=10,SUM(+Ene!AP48+Feb!AP48+Mar!AP48+Abr!AP48+May!AP48+Jun!AP48+Jul!AP48+Ago!AP48+Sep!AP48+Oct!AP48),IF(Config!$C$6=11,SUM(+Ene!AP48+Feb!AP48+Mar!AP48+Abr!AP48+May!AP48+Jun!AP48+Jul!AP48+Ago!AP48+Sep!AP48+Oct!AP48+Nov!AP48),IF(Config!$C$6=12,SUM(+Ene!AP48+Feb!AP48+Mar!AP48+Abr!AP48+May!AP48+Jun!AP48+Jul!AP48+Ago!AP48+Sep!AP48+Oct!AP48+Nov!AP48+Dic!AP48)))))))))))))</f>
        <v>1</v>
      </c>
      <c r="AQ48" s="387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p!AQ48),IF(Config!$C$6=10,SUM(+Ene!AQ48+Feb!AQ48+Mar!AQ48+Abr!AQ48+May!AQ48+Jun!AQ48+Jul!AQ48+Ago!AQ48+Sep!AQ48+Oct!AQ48),IF(Config!$C$6=11,SUM(+Ene!AQ48+Feb!AQ48+Mar!AQ48+Abr!AQ48+May!AQ48+Jun!AQ48+Jul!AQ48+Ago!AQ48+Sep!AQ48+Oct!AQ48+Nov!AQ48),IF(Config!$C$6=12,SUM(+Ene!AQ48+Feb!AQ48+Mar!AQ48+Abr!AQ48+May!AQ48+Jun!AQ48+Jul!AQ48+Ago!AQ48+Sep!AQ48+Oct!AQ48+Nov!AQ48+Dic!AQ48)))))))))))))</f>
        <v>16</v>
      </c>
      <c r="AR48" s="387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p!AR48),IF(Config!$C$6=10,SUM(+Ene!AR48+Feb!AR48+Mar!AR48+Abr!AR48+May!AR48+Jun!AR48+Jul!AR48+Ago!AR48+Sep!AR48+Oct!AR48),IF(Config!$C$6=11,SUM(+Ene!AR48+Feb!AR48+Mar!AR48+Abr!AR48+May!AR48+Jun!AR48+Jul!AR48+Ago!AR48+Sep!AR48+Oct!AR48+Nov!AR48),IF(Config!$C$6=12,SUM(+Ene!AR48+Feb!AR48+Mar!AR48+Abr!AR48+May!AR48+Jun!AR48+Jul!AR48+Ago!AR48+Sep!AR48+Oct!AR48+Nov!AR48+Dic!AR48)))))))))))))</f>
        <v>0</v>
      </c>
      <c r="AS48" s="387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p!AS48),IF(Config!$C$6=10,SUM(+Ene!AS48+Feb!AS48+Mar!AS48+Abr!AS48+May!AS48+Jun!AS48+Jul!AS48+Ago!AS48+Sep!AS48+Oct!AS48),IF(Config!$C$6=11,SUM(+Ene!AS48+Feb!AS48+Mar!AS48+Abr!AS48+May!AS48+Jun!AS48+Jul!AS48+Ago!AS48+Sep!AS48+Oct!AS48+Nov!AS48),IF(Config!$C$6=12,SUM(+Ene!AS48+Feb!AS48+Mar!AS48+Abr!AS48+May!AS48+Jun!AS48+Jul!AS48+Ago!AS48+Sep!AS48+Oct!AS48+Nov!AS48+Dic!AS48)))))))))))))</f>
        <v>2</v>
      </c>
      <c r="AT48" s="387">
        <f>IF(Config!$C$6=1,SUM(+Ene!AT48),IF(Config!$C$6=2,SUM(+Ene!AT48+Feb!AT48),IF(Config!$C$6=3,SUM(+Ene!AT48+Feb!AT48+Mar!AT48),IF(Config!$C$6=4,SUM(+Ene!AT48+Feb!AT48+Mar!AT48+Abr!AT48),IF(Config!$C$6=5,SUM(Ene!AT48+Feb!AT48+Mar!AT48+Abr!AT48+May!AT48),IF(Config!$C$6=6,SUM(+Ene!AT48+Feb!AT48+Mar!AT48+Abr!AT48+May!AT48+Jun!AT48),IF(Config!$C$6=7,SUM(Ene!AT48+Feb!AT48+Mar!AT48+Abr!AT48+May!AT48+Jun!AT48+Jul!AT48),IF(Config!$C$6=8,SUM(+Ene!AT48+Feb!AT48+Mar!AT48+Abr!AT48+May!AT48+Jun!AT48+Jul!AT48+Ago!AT48),IF(Config!$C$6=9,SUM(+Ene!AT48+Feb!AT48+Mar!AT48+Abr!AT48+May!AT48+Jun!AT48+Jul!AT48+Ago!AT48+Sep!AT48),IF(Config!$C$6=10,SUM(+Ene!AT48+Feb!AT48+Mar!AT48+Abr!AT48+May!AT48+Jun!AT48+Jul!AT48+Ago!AT48+Sep!AT48+Oct!AT48),IF(Config!$C$6=11,SUM(+Ene!AT48+Feb!AT48+Mar!AT48+Abr!AT48+May!AT48+Jun!AT48+Jul!AT48+Ago!AT48+Sep!AT48+Oct!AT48+Nov!AT48),IF(Config!$C$6=12,SUM(+Ene!AT48+Feb!AT48+Mar!AT48+Abr!AT48+May!AT48+Jun!AT48+Jul!AT48+Ago!AT48+Sep!AT48+Oct!AT48+Nov!AT48+Dic!AT48)))))))))))))</f>
        <v>2</v>
      </c>
      <c r="AV48" s="374">
        <f t="shared" si="35"/>
        <v>0</v>
      </c>
      <c r="AW48" s="374">
        <f t="shared" si="36"/>
        <v>83</v>
      </c>
      <c r="AX48" s="374">
        <f t="shared" si="37"/>
        <v>9</v>
      </c>
      <c r="AY48" s="374">
        <f t="shared" si="38"/>
        <v>14</v>
      </c>
      <c r="AZ48" s="374">
        <f t="shared" si="39"/>
        <v>15</v>
      </c>
      <c r="BA48" s="374">
        <f t="shared" si="12"/>
        <v>25</v>
      </c>
      <c r="BB48" s="374">
        <f t="shared" si="40"/>
        <v>15</v>
      </c>
      <c r="BC48" s="375">
        <f t="shared" si="41"/>
        <v>16</v>
      </c>
      <c r="BD48" s="374">
        <f t="shared" si="42"/>
        <v>20</v>
      </c>
      <c r="BE48" s="45">
        <f t="shared" si="16"/>
        <v>197</v>
      </c>
    </row>
    <row r="49" spans="1:57" x14ac:dyDescent="0.25">
      <c r="A49" s="339">
        <f>METAS!A49</f>
        <v>46</v>
      </c>
      <c r="B49" s="392" t="str">
        <f>METAS!B47</f>
        <v>PORCENTAJE DE NIÑOS  DE 2 AÑOS CON ANEMIA</v>
      </c>
      <c r="C49" s="383" t="s">
        <v>689</v>
      </c>
      <c r="D49" s="387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p!D49),IF(Config!$C$6=10,SUM(+Ene!D49+Feb!D49+Mar!D49+Abr!D49+May!D49+Jun!D49+Jul!D49+Ago!D49+Sep!D49+Oct!D49),IF(Config!$C$6=11,SUM(+Ene!D49+Feb!D49+Mar!D49+Abr!D49+May!D49+Jun!D49+Jul!D49+Ago!D49+Sep!D49+Oct!D49+Nov!D49),IF(Config!$C$6=12,SUM(+Ene!D49+Feb!D49+Mar!D49+Abr!D49+May!D49+Jun!D49+Jul!D49+Ago!D49+Sep!D49+Oct!D49+Nov!D49+Dic!D49)))))))))))))</f>
        <v>0</v>
      </c>
      <c r="E49" s="387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p!E49),IF(Config!$C$6=10,SUM(+Ene!E49+Feb!E49+Mar!E49+Abr!E49+May!E49+Jun!E49+Jul!E49+Ago!E49+Sep!E49+Oct!E49),IF(Config!$C$6=11,SUM(+Ene!E49+Feb!E49+Mar!E49+Abr!E49+May!E49+Jun!E49+Jul!E49+Ago!E49+Sep!E49+Oct!E49+Nov!E49),IF(Config!$C$6=12,SUM(+Ene!E49+Feb!E49+Mar!E49+Abr!E49+May!E49+Jun!E49+Jul!E49+Ago!E49+Sep!E49+Oct!E49+Nov!E49+Dic!E49)))))))))))))</f>
        <v>0</v>
      </c>
      <c r="F49" s="387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p!F49),IF(Config!$C$6=10,SUM(+Ene!F49+Feb!F49+Mar!F49+Abr!F49+May!F49+Jun!F49+Jul!F49+Ago!F49+Sep!F49+Oct!F49),IF(Config!$C$6=11,SUM(+Ene!F49+Feb!F49+Mar!F49+Abr!F49+May!F49+Jun!F49+Jul!F49+Ago!F49+Sep!F49+Oct!F49+Nov!F49),IF(Config!$C$6=12,SUM(+Ene!F49+Feb!F49+Mar!F49+Abr!F49+May!F49+Jun!F49+Jul!F49+Ago!F49+Sep!F49+Oct!F49+Nov!F49+Dic!F49)))))))))))))</f>
        <v>0</v>
      </c>
      <c r="G49" s="387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p!G49),IF(Config!$C$6=10,SUM(+Ene!G49+Feb!G49+Mar!G49+Abr!G49+May!G49+Jun!G49+Jul!G49+Ago!G49+Sep!G49+Oct!G49),IF(Config!$C$6=11,SUM(+Ene!G49+Feb!G49+Mar!G49+Abr!G49+May!G49+Jun!G49+Jul!G49+Ago!G49+Sep!G49+Oct!G49+Nov!G49),IF(Config!$C$6=12,SUM(+Ene!G49+Feb!G49+Mar!G49+Abr!G49+May!G49+Jun!G49+Jul!G49+Ago!G49+Sep!G49+Oct!G49+Nov!G49+Dic!G49)))))))))))))</f>
        <v>6</v>
      </c>
      <c r="H49" s="387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p!H49),IF(Config!$C$6=10,SUM(+Ene!H49+Feb!H49+Mar!H49+Abr!H49+May!H49+Jun!H49+Jul!H49+Ago!H49+Sep!H49+Oct!H49),IF(Config!$C$6=11,SUM(+Ene!H49+Feb!H49+Mar!H49+Abr!H49+May!H49+Jun!H49+Jul!H49+Ago!H49+Sep!H49+Oct!H49+Nov!H49),IF(Config!$C$6=12,SUM(+Ene!H49+Feb!H49+Mar!H49+Abr!H49+May!H49+Jun!H49+Jul!H49+Ago!H49+Sep!H49+Oct!H49+Nov!H49+Dic!H49)))))))))))))</f>
        <v>0</v>
      </c>
      <c r="I49" s="387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p!I49),IF(Config!$C$6=10,SUM(+Ene!I49+Feb!I49+Mar!I49+Abr!I49+May!I49+Jun!I49+Jul!I49+Ago!I49+Sep!I49+Oct!I49),IF(Config!$C$6=11,SUM(+Ene!I49+Feb!I49+Mar!I49+Abr!I49+May!I49+Jun!I49+Jul!I49+Ago!I49+Sep!I49+Oct!I49+Nov!I49),IF(Config!$C$6=12,SUM(+Ene!I49+Feb!I49+Mar!I49+Abr!I49+May!I49+Jun!I49+Jul!I49+Ago!I49+Sep!I49+Oct!I49+Nov!I49+Dic!I49)))))))))))))</f>
        <v>0</v>
      </c>
      <c r="J49" s="387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p!J49),IF(Config!$C$6=10,SUM(+Ene!J49+Feb!J49+Mar!J49+Abr!J49+May!J49+Jun!J49+Jul!J49+Ago!J49+Sep!J49+Oct!J49),IF(Config!$C$6=11,SUM(+Ene!J49+Feb!J49+Mar!J49+Abr!J49+May!J49+Jun!J49+Jul!J49+Ago!J49+Sep!J49+Oct!J49+Nov!J49),IF(Config!$C$6=12,SUM(+Ene!J49+Feb!J49+Mar!J49+Abr!J49+May!J49+Jun!J49+Jul!J49+Ago!J49+Sep!J49+Oct!J49+Nov!J49+Dic!J49)))))))))))))</f>
        <v>4</v>
      </c>
      <c r="K49" s="387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p!K49),IF(Config!$C$6=10,SUM(+Ene!K49+Feb!K49+Mar!K49+Abr!K49+May!K49+Jun!K49+Jul!K49+Ago!K49+Sep!K49+Oct!K49),IF(Config!$C$6=11,SUM(+Ene!K49+Feb!K49+Mar!K49+Abr!K49+May!K49+Jun!K49+Jul!K49+Ago!K49+Sep!K49+Oct!K49+Nov!K49),IF(Config!$C$6=12,SUM(+Ene!K49+Feb!K49+Mar!K49+Abr!K49+May!K49+Jun!K49+Jul!K49+Ago!K49+Sep!K49+Oct!K49+Nov!K49+Dic!K49)))))))))))))</f>
        <v>2</v>
      </c>
      <c r="L49" s="387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p!L49),IF(Config!$C$6=10,SUM(+Ene!L49+Feb!L49+Mar!L49+Abr!L49+May!L49+Jun!L49+Jul!L49+Ago!L49+Sep!L49+Oct!L49),IF(Config!$C$6=11,SUM(+Ene!L49+Feb!L49+Mar!L49+Abr!L49+May!L49+Jun!L49+Jul!L49+Ago!L49+Sep!L49+Oct!L49+Nov!L49),IF(Config!$C$6=12,SUM(+Ene!L49+Feb!L49+Mar!L49+Abr!L49+May!L49+Jun!L49+Jul!L49+Ago!L49+Sep!L49+Oct!L49+Nov!L49+Dic!L49)))))))))))))</f>
        <v>0</v>
      </c>
      <c r="M49" s="387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p!M49),IF(Config!$C$6=10,SUM(+Ene!M49+Feb!M49+Mar!M49+Abr!M49+May!M49+Jun!M49+Jul!M49+Ago!M49+Sep!M49+Oct!M49),IF(Config!$C$6=11,SUM(+Ene!M49+Feb!M49+Mar!M49+Abr!M49+May!M49+Jun!M49+Jul!M49+Ago!M49+Sep!M49+Oct!M49+Nov!M49),IF(Config!$C$6=12,SUM(+Ene!M49+Feb!M49+Mar!M49+Abr!M49+May!M49+Jun!M49+Jul!M49+Ago!M49+Sep!M49+Oct!M49+Nov!M49+Dic!M49)))))))))))))</f>
        <v>1</v>
      </c>
      <c r="N49" s="387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p!N49),IF(Config!$C$6=10,SUM(+Ene!N49+Feb!N49+Mar!N49+Abr!N49+May!N49+Jun!N49+Jul!N49+Ago!N49+Sep!N49+Oct!N49),IF(Config!$C$6=11,SUM(+Ene!N49+Feb!N49+Mar!N49+Abr!N49+May!N49+Jun!N49+Jul!N49+Ago!N49+Sep!N49+Oct!N49+Nov!N49),IF(Config!$C$6=12,SUM(+Ene!N49+Feb!N49+Mar!N49+Abr!N49+May!N49+Jun!N49+Jul!N49+Ago!N49+Sep!N49+Oct!N49+Nov!N49+Dic!N49)))))))))))))</f>
        <v>0</v>
      </c>
      <c r="O49" s="387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p!O49),IF(Config!$C$6=10,SUM(+Ene!O49+Feb!O49+Mar!O49+Abr!O49+May!O49+Jun!O49+Jul!O49+Ago!O49+Sep!O49+Oct!O49),IF(Config!$C$6=11,SUM(+Ene!O49+Feb!O49+Mar!O49+Abr!O49+May!O49+Jun!O49+Jul!O49+Ago!O49+Sep!O49+Oct!O49+Nov!O49),IF(Config!$C$6=12,SUM(+Ene!O49+Feb!O49+Mar!O49+Abr!O49+May!O49+Jun!O49+Jul!O49+Ago!O49+Sep!O49+Oct!O49+Nov!O49+Dic!O49)))))))))))))</f>
        <v>0</v>
      </c>
      <c r="P49" s="387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p!P49),IF(Config!$C$6=10,SUM(+Ene!P49+Feb!P49+Mar!P49+Abr!P49+May!P49+Jun!P49+Jul!P49+Ago!P49+Sep!P49+Oct!P49),IF(Config!$C$6=11,SUM(+Ene!P49+Feb!P49+Mar!P49+Abr!P49+May!P49+Jun!P49+Jul!P49+Ago!P49+Sep!P49+Oct!P49+Nov!P49),IF(Config!$C$6=12,SUM(+Ene!P49+Feb!P49+Mar!P49+Abr!P49+May!P49+Jun!P49+Jul!P49+Ago!P49+Sep!P49+Oct!P49+Nov!P49+Dic!P49)))))))))))))</f>
        <v>0</v>
      </c>
      <c r="Q49" s="387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p!Q49),IF(Config!$C$6=10,SUM(+Ene!Q49+Feb!Q49+Mar!Q49+Abr!Q49+May!Q49+Jun!Q49+Jul!Q49+Ago!Q49+Sep!Q49+Oct!Q49),IF(Config!$C$6=11,SUM(+Ene!Q49+Feb!Q49+Mar!Q49+Abr!Q49+May!Q49+Jun!Q49+Jul!Q49+Ago!Q49+Sep!Q49+Oct!Q49+Nov!Q49),IF(Config!$C$6=12,SUM(+Ene!Q49+Feb!Q49+Mar!Q49+Abr!Q49+May!Q49+Jun!Q49+Jul!Q49+Ago!Q49+Sep!Q49+Oct!Q49+Nov!Q49+Dic!Q49)))))))))))))</f>
        <v>3</v>
      </c>
      <c r="R49" s="387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p!R49),IF(Config!$C$6=10,SUM(+Ene!R49+Feb!R49+Mar!R49+Abr!R49+May!R49+Jun!R49+Jul!R49+Ago!R49+Sep!R49+Oct!R49),IF(Config!$C$6=11,SUM(+Ene!R49+Feb!R49+Mar!R49+Abr!R49+May!R49+Jun!R49+Jul!R49+Ago!R49+Sep!R49+Oct!R49+Nov!R49),IF(Config!$C$6=12,SUM(+Ene!R49+Feb!R49+Mar!R49+Abr!R49+May!R49+Jun!R49+Jul!R49+Ago!R49+Sep!R49+Oct!R49+Nov!R49+Dic!R49)))))))))))))</f>
        <v>2</v>
      </c>
      <c r="S49" s="387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p!S49),IF(Config!$C$6=10,SUM(+Ene!S49+Feb!S49+Mar!S49+Abr!S49+May!S49+Jun!S49+Jul!S49+Ago!S49+Sep!S49+Oct!S49),IF(Config!$C$6=11,SUM(+Ene!S49+Feb!S49+Mar!S49+Abr!S49+May!S49+Jun!S49+Jul!S49+Ago!S49+Sep!S49+Oct!S49+Nov!S49),IF(Config!$C$6=12,SUM(+Ene!S49+Feb!S49+Mar!S49+Abr!S49+May!S49+Jun!S49+Jul!S49+Ago!S49+Sep!S49+Oct!S49+Nov!S49+Dic!S49)))))))))))))</f>
        <v>0</v>
      </c>
      <c r="T49" s="387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p!T49),IF(Config!$C$6=10,SUM(+Ene!T49+Feb!T49+Mar!T49+Abr!T49+May!T49+Jun!T49+Jul!T49+Ago!T49+Sep!T49+Oct!T49),IF(Config!$C$6=11,SUM(+Ene!T49+Feb!T49+Mar!T49+Abr!T49+May!T49+Jun!T49+Jul!T49+Ago!T49+Sep!T49+Oct!T49+Nov!T49),IF(Config!$C$6=12,SUM(+Ene!T49+Feb!T49+Mar!T49+Abr!T49+May!T49+Jun!T49+Jul!T49+Ago!T49+Sep!T49+Oct!T49+Nov!T49+Dic!T49)))))))))))))</f>
        <v>0</v>
      </c>
      <c r="U49" s="387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p!U49),IF(Config!$C$6=10,SUM(+Ene!U49+Feb!U49+Mar!U49+Abr!U49+May!U49+Jun!U49+Jul!U49+Ago!U49+Sep!U49+Oct!U49),IF(Config!$C$6=11,SUM(+Ene!U49+Feb!U49+Mar!U49+Abr!U49+May!U49+Jun!U49+Jul!U49+Ago!U49+Sep!U49+Oct!U49+Nov!U49),IF(Config!$C$6=12,SUM(+Ene!U49+Feb!U49+Mar!U49+Abr!U49+May!U49+Jun!U49+Jul!U49+Ago!U49+Sep!U49+Oct!U49+Nov!U49+Dic!U49)))))))))))))</f>
        <v>0</v>
      </c>
      <c r="V49" s="387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p!V49),IF(Config!$C$6=10,SUM(+Ene!V49+Feb!V49+Mar!V49+Abr!V49+May!V49+Jun!V49+Jul!V49+Ago!V49+Sep!V49+Oct!V49),IF(Config!$C$6=11,SUM(+Ene!V49+Feb!V49+Mar!V49+Abr!V49+May!V49+Jun!V49+Jul!V49+Ago!V49+Sep!V49+Oct!V49+Nov!V49),IF(Config!$C$6=12,SUM(+Ene!V49+Feb!V49+Mar!V49+Abr!V49+May!V49+Jun!V49+Jul!V49+Ago!V49+Sep!V49+Oct!V49+Nov!V49+Dic!V49)))))))))))))</f>
        <v>0</v>
      </c>
      <c r="W49" s="387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p!W49),IF(Config!$C$6=10,SUM(+Ene!W49+Feb!W49+Mar!W49+Abr!W49+May!W49+Jun!W49+Jul!W49+Ago!W49+Sep!W49+Oct!W49),IF(Config!$C$6=11,SUM(+Ene!W49+Feb!W49+Mar!W49+Abr!W49+May!W49+Jun!W49+Jul!W49+Ago!W49+Sep!W49+Oct!W49+Nov!W49),IF(Config!$C$6=12,SUM(+Ene!W49+Feb!W49+Mar!W49+Abr!W49+May!W49+Jun!W49+Jul!W49+Ago!W49+Sep!W49+Oct!W49+Nov!W49+Dic!W49)))))))))))))</f>
        <v>3</v>
      </c>
      <c r="X49" s="387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p!X49),IF(Config!$C$6=10,SUM(+Ene!X49+Feb!X49+Mar!X49+Abr!X49+May!X49+Jun!X49+Jul!X49+Ago!X49+Sep!X49+Oct!X49),IF(Config!$C$6=11,SUM(+Ene!X49+Feb!X49+Mar!X49+Abr!X49+May!X49+Jun!X49+Jul!X49+Ago!X49+Sep!X49+Oct!X49+Nov!X49),IF(Config!$C$6=12,SUM(+Ene!X49+Feb!X49+Mar!X49+Abr!X49+May!X49+Jun!X49+Jul!X49+Ago!X49+Sep!X49+Oct!X49+Nov!X49+Dic!X49)))))))))))))</f>
        <v>0</v>
      </c>
      <c r="Y49" s="387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p!Y49),IF(Config!$C$6=10,SUM(+Ene!Y49+Feb!Y49+Mar!Y49+Abr!Y49+May!Y49+Jun!Y49+Jul!Y49+Ago!Y49+Sep!Y49+Oct!Y49),IF(Config!$C$6=11,SUM(+Ene!Y49+Feb!Y49+Mar!Y49+Abr!Y49+May!Y49+Jun!Y49+Jul!Y49+Ago!Y49+Sep!Y49+Oct!Y49+Nov!Y49),IF(Config!$C$6=12,SUM(+Ene!Y49+Feb!Y49+Mar!Y49+Abr!Y49+May!Y49+Jun!Y49+Jul!Y49+Ago!Y49+Sep!Y49+Oct!Y49+Nov!Y49+Dic!Y49)))))))))))))</f>
        <v>3</v>
      </c>
      <c r="Z49" s="387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p!Z49),IF(Config!$C$6=10,SUM(+Ene!Z49+Feb!Z49+Mar!Z49+Abr!Z49+May!Z49+Jun!Z49+Jul!Z49+Ago!Z49+Sep!Z49+Oct!Z49),IF(Config!$C$6=11,SUM(+Ene!Z49+Feb!Z49+Mar!Z49+Abr!Z49+May!Z49+Jun!Z49+Jul!Z49+Ago!Z49+Sep!Z49+Oct!Z49+Nov!Z49),IF(Config!$C$6=12,SUM(+Ene!Z49+Feb!Z49+Mar!Z49+Abr!Z49+May!Z49+Jun!Z49+Jul!Z49+Ago!Z49+Sep!Z49+Oct!Z49+Nov!Z49+Dic!Z49)))))))))))))</f>
        <v>0</v>
      </c>
      <c r="AA49" s="387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p!AA49),IF(Config!$C$6=10,SUM(+Ene!AA49+Feb!AA49+Mar!AA49+Abr!AA49+May!AA49+Jun!AA49+Jul!AA49+Ago!AA49+Sep!AA49+Oct!AA49),IF(Config!$C$6=11,SUM(+Ene!AA49+Feb!AA49+Mar!AA49+Abr!AA49+May!AA49+Jun!AA49+Jul!AA49+Ago!AA49+Sep!AA49+Oct!AA49+Nov!AA49),IF(Config!$C$6=12,SUM(+Ene!AA49+Feb!AA49+Mar!AA49+Abr!AA49+May!AA49+Jun!AA49+Jul!AA49+Ago!AA49+Sep!AA49+Oct!AA49+Nov!AA49+Dic!AA49)))))))))))))</f>
        <v>0</v>
      </c>
      <c r="AB49" s="387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p!AB49),IF(Config!$C$6=10,SUM(+Ene!AB49+Feb!AB49+Mar!AB49+Abr!AB49+May!AB49+Jun!AB49+Jul!AB49+Ago!AB49+Sep!AB49+Oct!AB49),IF(Config!$C$6=11,SUM(+Ene!AB49+Feb!AB49+Mar!AB49+Abr!AB49+May!AB49+Jun!AB49+Jul!AB49+Ago!AB49+Sep!AB49+Oct!AB49+Nov!AB49),IF(Config!$C$6=12,SUM(+Ene!AB49+Feb!AB49+Mar!AB49+Abr!AB49+May!AB49+Jun!AB49+Jul!AB49+Ago!AB49+Sep!AB49+Oct!AB49+Nov!AB49+Dic!AB49)))))))))))))</f>
        <v>3</v>
      </c>
      <c r="AC49" s="387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p!AC49),IF(Config!$C$6=10,SUM(+Ene!AC49+Feb!AC49+Mar!AC49+Abr!AC49+May!AC49+Jun!AC49+Jul!AC49+Ago!AC49+Sep!AC49+Oct!AC49),IF(Config!$C$6=11,SUM(+Ene!AC49+Feb!AC49+Mar!AC49+Abr!AC49+May!AC49+Jun!AC49+Jul!AC49+Ago!AC49+Sep!AC49+Oct!AC49+Nov!AC49),IF(Config!$C$6=12,SUM(+Ene!AC49+Feb!AC49+Mar!AC49+Abr!AC49+May!AC49+Jun!AC49+Jul!AC49+Ago!AC49+Sep!AC49+Oct!AC49+Nov!AC49+Dic!AC49)))))))))))))</f>
        <v>0</v>
      </c>
      <c r="AD49" s="387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p!AD49),IF(Config!$C$6=10,SUM(+Ene!AD49+Feb!AD49+Mar!AD49+Abr!AD49+May!AD49+Jun!AD49+Jul!AD49+Ago!AD49+Sep!AD49+Oct!AD49),IF(Config!$C$6=11,SUM(+Ene!AD49+Feb!AD49+Mar!AD49+Abr!AD49+May!AD49+Jun!AD49+Jul!AD49+Ago!AD49+Sep!AD49+Oct!AD49+Nov!AD49),IF(Config!$C$6=12,SUM(+Ene!AD49+Feb!AD49+Mar!AD49+Abr!AD49+May!AD49+Jun!AD49+Jul!AD49+Ago!AD49+Sep!AD49+Oct!AD49+Nov!AD49+Dic!AD49)))))))))))))</f>
        <v>3</v>
      </c>
      <c r="AE49" s="387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p!AE49),IF(Config!$C$6=10,SUM(+Ene!AE49+Feb!AE49+Mar!AE49+Abr!AE49+May!AE49+Jun!AE49+Jul!AE49+Ago!AE49+Sep!AE49+Oct!AE49),IF(Config!$C$6=11,SUM(+Ene!AE49+Feb!AE49+Mar!AE49+Abr!AE49+May!AE49+Jun!AE49+Jul!AE49+Ago!AE49+Sep!AE49+Oct!AE49+Nov!AE49),IF(Config!$C$6=12,SUM(+Ene!AE49+Feb!AE49+Mar!AE49+Abr!AE49+May!AE49+Jun!AE49+Jul!AE49+Ago!AE49+Sep!AE49+Oct!AE49+Nov!AE49+Dic!AE49)))))))))))))</f>
        <v>1</v>
      </c>
      <c r="AF49" s="387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p!AF49),IF(Config!$C$6=10,SUM(+Ene!AF49+Feb!AF49+Mar!AF49+Abr!AF49+May!AF49+Jun!AF49+Jul!AF49+Ago!AF49+Sep!AF49+Oct!AF49),IF(Config!$C$6=11,SUM(+Ene!AF49+Feb!AF49+Mar!AF49+Abr!AF49+May!AF49+Jun!AF49+Jul!AF49+Ago!AF49+Sep!AF49+Oct!AF49+Nov!AF49),IF(Config!$C$6=12,SUM(+Ene!AF49+Feb!AF49+Mar!AF49+Abr!AF49+May!AF49+Jun!AF49+Jul!AF49+Ago!AF49+Sep!AF49+Oct!AF49+Nov!AF49+Dic!AF49)))))))))))))</f>
        <v>0</v>
      </c>
      <c r="AG49" s="387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p!AG49),IF(Config!$C$6=10,SUM(+Ene!AG49+Feb!AG49+Mar!AG49+Abr!AG49+May!AG49+Jun!AG49+Jul!AG49+Ago!AG49+Sep!AG49+Oct!AG49),IF(Config!$C$6=11,SUM(+Ene!AG49+Feb!AG49+Mar!AG49+Abr!AG49+May!AG49+Jun!AG49+Jul!AG49+Ago!AG49+Sep!AG49+Oct!AG49+Nov!AG49),IF(Config!$C$6=12,SUM(+Ene!AG49+Feb!AG49+Mar!AG49+Abr!AG49+May!AG49+Jun!AG49+Jul!AG49+Ago!AG49+Sep!AG49+Oct!AG49+Nov!AG49+Dic!AG49)))))))))))))</f>
        <v>0</v>
      </c>
      <c r="AH49" s="387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p!AH49),IF(Config!$C$6=10,SUM(+Ene!AH49+Feb!AH49+Mar!AH49+Abr!AH49+May!AH49+Jun!AH49+Jul!AH49+Ago!AH49+Sep!AH49+Oct!AH49),IF(Config!$C$6=11,SUM(+Ene!AH49+Feb!AH49+Mar!AH49+Abr!AH49+May!AH49+Jun!AH49+Jul!AH49+Ago!AH49+Sep!AH49+Oct!AH49+Nov!AH49),IF(Config!$C$6=12,SUM(+Ene!AH49+Feb!AH49+Mar!AH49+Abr!AH49+May!AH49+Jun!AH49+Jul!AH49+Ago!AH49+Sep!AH49+Oct!AH49+Nov!AH49+Dic!AH49)))))))))))))</f>
        <v>0</v>
      </c>
      <c r="AI49" s="387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p!AI49),IF(Config!$C$6=10,SUM(+Ene!AI49+Feb!AI49+Mar!AI49+Abr!AI49+May!AI49+Jun!AI49+Jul!AI49+Ago!AI49+Sep!AI49+Oct!AI49),IF(Config!$C$6=11,SUM(+Ene!AI49+Feb!AI49+Mar!AI49+Abr!AI49+May!AI49+Jun!AI49+Jul!AI49+Ago!AI49+Sep!AI49+Oct!AI49+Nov!AI49),IF(Config!$C$6=12,SUM(+Ene!AI49+Feb!AI49+Mar!AI49+Abr!AI49+May!AI49+Jun!AI49+Jul!AI49+Ago!AI49+Sep!AI49+Oct!AI49+Nov!AI49+Dic!AI49)))))))))))))</f>
        <v>0</v>
      </c>
      <c r="AJ49" s="387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p!AJ49),IF(Config!$C$6=10,SUM(+Ene!AJ49+Feb!AJ49+Mar!AJ49+Abr!AJ49+May!AJ49+Jun!AJ49+Jul!AJ49+Ago!AJ49+Sep!AJ49+Oct!AJ49),IF(Config!$C$6=11,SUM(+Ene!AJ49+Feb!AJ49+Mar!AJ49+Abr!AJ49+May!AJ49+Jun!AJ49+Jul!AJ49+Ago!AJ49+Sep!AJ49+Oct!AJ49+Nov!AJ49),IF(Config!$C$6=12,SUM(+Ene!AJ49+Feb!AJ49+Mar!AJ49+Abr!AJ49+May!AJ49+Jun!AJ49+Jul!AJ49+Ago!AJ49+Sep!AJ49+Oct!AJ49+Nov!AJ49+Dic!AJ49)))))))))))))</f>
        <v>2</v>
      </c>
      <c r="AK49" s="387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p!AK49),IF(Config!$C$6=10,SUM(+Ene!AK49+Feb!AK49+Mar!AK49+Abr!AK49+May!AK49+Jun!AK49+Jul!AK49+Ago!AK49+Sep!AK49+Oct!AK49),IF(Config!$C$6=11,SUM(+Ene!AK49+Feb!AK49+Mar!AK49+Abr!AK49+May!AK49+Jun!AK49+Jul!AK49+Ago!AK49+Sep!AK49+Oct!AK49+Nov!AK49),IF(Config!$C$6=12,SUM(+Ene!AK49+Feb!AK49+Mar!AK49+Abr!AK49+May!AK49+Jun!AK49+Jul!AK49+Ago!AK49+Sep!AK49+Oct!AK49+Nov!AK49+Dic!AK49)))))))))))))</f>
        <v>0</v>
      </c>
      <c r="AL49" s="387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p!AL49),IF(Config!$C$6=10,SUM(+Ene!AL49+Feb!AL49+Mar!AL49+Abr!AL49+May!AL49+Jun!AL49+Jul!AL49+Ago!AL49+Sep!AL49+Oct!AL49),IF(Config!$C$6=11,SUM(+Ene!AL49+Feb!AL49+Mar!AL49+Abr!AL49+May!AL49+Jun!AL49+Jul!AL49+Ago!AL49+Sep!AL49+Oct!AL49+Nov!AL49),IF(Config!$C$6=12,SUM(+Ene!AL49+Feb!AL49+Mar!AL49+Abr!AL49+May!AL49+Jun!AL49+Jul!AL49+Ago!AL49+Sep!AL49+Oct!AL49+Nov!AL49+Dic!AL49)))))))))))))</f>
        <v>0</v>
      </c>
      <c r="AM49" s="387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p!AM49),IF(Config!$C$6=10,SUM(+Ene!AM49+Feb!AM49+Mar!AM49+Abr!AM49+May!AM49+Jun!AM49+Jul!AM49+Ago!AM49+Sep!AM49+Oct!AM49),IF(Config!$C$6=11,SUM(+Ene!AM49+Feb!AM49+Mar!AM49+Abr!AM49+May!AM49+Jun!AM49+Jul!AM49+Ago!AM49+Sep!AM49+Oct!AM49+Nov!AM49),IF(Config!$C$6=12,SUM(+Ene!AM49+Feb!AM49+Mar!AM49+Abr!AM49+May!AM49+Jun!AM49+Jul!AM49+Ago!AM49+Sep!AM49+Oct!AM49+Nov!AM49+Dic!AM49)))))))))))))</f>
        <v>6</v>
      </c>
      <c r="AN49" s="387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p!AN49),IF(Config!$C$6=10,SUM(+Ene!AN49+Feb!AN49+Mar!AN49+Abr!AN49+May!AN49+Jun!AN49+Jul!AN49+Ago!AN49+Sep!AN49+Oct!AN49),IF(Config!$C$6=11,SUM(+Ene!AN49+Feb!AN49+Mar!AN49+Abr!AN49+May!AN49+Jun!AN49+Jul!AN49+Ago!AN49+Sep!AN49+Oct!AN49+Nov!AN49),IF(Config!$C$6=12,SUM(+Ene!AN49+Feb!AN49+Mar!AN49+Abr!AN49+May!AN49+Jun!AN49+Jul!AN49+Ago!AN49+Sep!AN49+Oct!AN49+Nov!AN49+Dic!AN49)))))))))))))</f>
        <v>1</v>
      </c>
      <c r="AO49" s="387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p!AO49),IF(Config!$C$6=10,SUM(+Ene!AO49+Feb!AO49+Mar!AO49+Abr!AO49+May!AO49+Jun!AO49+Jul!AO49+Ago!AO49+Sep!AO49+Oct!AO49),IF(Config!$C$6=11,SUM(+Ene!AO49+Feb!AO49+Mar!AO49+Abr!AO49+May!AO49+Jun!AO49+Jul!AO49+Ago!AO49+Sep!AO49+Oct!AO49+Nov!AO49),IF(Config!$C$6=12,SUM(+Ene!AO49+Feb!AO49+Mar!AO49+Abr!AO49+May!AO49+Jun!AO49+Jul!AO49+Ago!AO49+Sep!AO49+Oct!AO49+Nov!AO49+Dic!AO49)))))))))))))</f>
        <v>0</v>
      </c>
      <c r="AP49" s="387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p!AP49),IF(Config!$C$6=10,SUM(+Ene!AP49+Feb!AP49+Mar!AP49+Abr!AP49+May!AP49+Jun!AP49+Jul!AP49+Ago!AP49+Sep!AP49+Oct!AP49),IF(Config!$C$6=11,SUM(+Ene!AP49+Feb!AP49+Mar!AP49+Abr!AP49+May!AP49+Jun!AP49+Jul!AP49+Ago!AP49+Sep!AP49+Oct!AP49+Nov!AP49),IF(Config!$C$6=12,SUM(+Ene!AP49+Feb!AP49+Mar!AP49+Abr!AP49+May!AP49+Jun!AP49+Jul!AP49+Ago!AP49+Sep!AP49+Oct!AP49+Nov!AP49+Dic!AP49)))))))))))))</f>
        <v>1</v>
      </c>
      <c r="AQ49" s="387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p!AQ49),IF(Config!$C$6=10,SUM(+Ene!AQ49+Feb!AQ49+Mar!AQ49+Abr!AQ49+May!AQ49+Jun!AQ49+Jul!AQ49+Ago!AQ49+Sep!AQ49+Oct!AQ49),IF(Config!$C$6=11,SUM(+Ene!AQ49+Feb!AQ49+Mar!AQ49+Abr!AQ49+May!AQ49+Jun!AQ49+Jul!AQ49+Ago!AQ49+Sep!AQ49+Oct!AQ49+Nov!AQ49),IF(Config!$C$6=12,SUM(+Ene!AQ49+Feb!AQ49+Mar!AQ49+Abr!AQ49+May!AQ49+Jun!AQ49+Jul!AQ49+Ago!AQ49+Sep!AQ49+Oct!AQ49+Nov!AQ49+Dic!AQ49)))))))))))))</f>
        <v>4</v>
      </c>
      <c r="AR49" s="387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p!AR49),IF(Config!$C$6=10,SUM(+Ene!AR49+Feb!AR49+Mar!AR49+Abr!AR49+May!AR49+Jun!AR49+Jul!AR49+Ago!AR49+Sep!AR49+Oct!AR49),IF(Config!$C$6=11,SUM(+Ene!AR49+Feb!AR49+Mar!AR49+Abr!AR49+May!AR49+Jun!AR49+Jul!AR49+Ago!AR49+Sep!AR49+Oct!AR49+Nov!AR49),IF(Config!$C$6=12,SUM(+Ene!AR49+Feb!AR49+Mar!AR49+Abr!AR49+May!AR49+Jun!AR49+Jul!AR49+Ago!AR49+Sep!AR49+Oct!AR49+Nov!AR49+Dic!AR49)))))))))))))</f>
        <v>0</v>
      </c>
      <c r="AS49" s="387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p!AS49),IF(Config!$C$6=10,SUM(+Ene!AS49+Feb!AS49+Mar!AS49+Abr!AS49+May!AS49+Jun!AS49+Jul!AS49+Ago!AS49+Sep!AS49+Oct!AS49),IF(Config!$C$6=11,SUM(+Ene!AS49+Feb!AS49+Mar!AS49+Abr!AS49+May!AS49+Jun!AS49+Jul!AS49+Ago!AS49+Sep!AS49+Oct!AS49+Nov!AS49),IF(Config!$C$6=12,SUM(+Ene!AS49+Feb!AS49+Mar!AS49+Abr!AS49+May!AS49+Jun!AS49+Jul!AS49+Ago!AS49+Sep!AS49+Oct!AS49+Nov!AS49+Dic!AS49)))))))))))))</f>
        <v>1</v>
      </c>
      <c r="AT49" s="387">
        <f>IF(Config!$C$6=1,SUM(+Ene!AT49),IF(Config!$C$6=2,SUM(+Ene!AT49+Feb!AT49),IF(Config!$C$6=3,SUM(+Ene!AT49+Feb!AT49+Mar!AT49),IF(Config!$C$6=4,SUM(+Ene!AT49+Feb!AT49+Mar!AT49+Abr!AT49),IF(Config!$C$6=5,SUM(Ene!AT49+Feb!AT49+Mar!AT49+Abr!AT49+May!AT49),IF(Config!$C$6=6,SUM(+Ene!AT49+Feb!AT49+Mar!AT49+Abr!AT49+May!AT49+Jun!AT49),IF(Config!$C$6=7,SUM(Ene!AT49+Feb!AT49+Mar!AT49+Abr!AT49+May!AT49+Jun!AT49+Jul!AT49),IF(Config!$C$6=8,SUM(+Ene!AT49+Feb!AT49+Mar!AT49+Abr!AT49+May!AT49+Jun!AT49+Jul!AT49+Ago!AT49),IF(Config!$C$6=9,SUM(+Ene!AT49+Feb!AT49+Mar!AT49+Abr!AT49+May!AT49+Jun!AT49+Jul!AT49+Ago!AT49+Sep!AT49),IF(Config!$C$6=10,SUM(+Ene!AT49+Feb!AT49+Mar!AT49+Abr!AT49+May!AT49+Jun!AT49+Jul!AT49+Ago!AT49+Sep!AT49+Oct!AT49),IF(Config!$C$6=11,SUM(+Ene!AT49+Feb!AT49+Mar!AT49+Abr!AT49+May!AT49+Jun!AT49+Jul!AT49+Ago!AT49+Sep!AT49+Oct!AT49+Nov!AT49),IF(Config!$C$6=12,SUM(+Ene!AT49+Feb!AT49+Mar!AT49+Abr!AT49+May!AT49+Jun!AT49+Jul!AT49+Ago!AT49+Sep!AT49+Oct!AT49+Nov!AT49+Dic!AT49)))))))))))))</f>
        <v>0</v>
      </c>
      <c r="AV49" s="374">
        <f t="shared" si="35"/>
        <v>0</v>
      </c>
      <c r="AW49" s="374">
        <f t="shared" si="36"/>
        <v>13</v>
      </c>
      <c r="AX49" s="374">
        <f t="shared" si="37"/>
        <v>5</v>
      </c>
      <c r="AY49" s="374">
        <f t="shared" si="38"/>
        <v>3</v>
      </c>
      <c r="AZ49" s="374">
        <f t="shared" si="39"/>
        <v>6</v>
      </c>
      <c r="BA49" s="374">
        <f t="shared" si="12"/>
        <v>4</v>
      </c>
      <c r="BB49" s="374">
        <f t="shared" si="40"/>
        <v>2</v>
      </c>
      <c r="BC49" s="375">
        <f t="shared" si="41"/>
        <v>8</v>
      </c>
      <c r="BD49" s="374">
        <f t="shared" si="42"/>
        <v>5</v>
      </c>
      <c r="BE49" s="45">
        <f t="shared" si="16"/>
        <v>46</v>
      </c>
    </row>
    <row r="50" spans="1:57" x14ac:dyDescent="0.25">
      <c r="A50" s="339">
        <f>METAS!A50</f>
        <v>47</v>
      </c>
      <c r="B50" s="393" t="str">
        <f>METAS!B48</f>
        <v>PORCENTAJE DE NIÑOS MENORES DE 36 MESES DE EDAD CON ANEMIA</v>
      </c>
      <c r="C50" s="383" t="s">
        <v>689</v>
      </c>
      <c r="D50" s="387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p!D50),IF(Config!$C$6=10,SUM(+Ene!D50+Feb!D50+Mar!D50+Abr!D50+May!D50+Jun!D50+Jul!D50+Ago!D50+Sep!D50+Oct!D50),IF(Config!$C$6=11,SUM(+Ene!D50+Feb!D50+Mar!D50+Abr!D50+May!D50+Jun!D50+Jul!D50+Ago!D50+Sep!D50+Oct!D50+Nov!D50),IF(Config!$C$6=12,SUM(+Ene!D50+Feb!D50+Mar!D50+Abr!D50+May!D50+Jun!D50+Jul!D50+Ago!D50+Sep!D50+Oct!D50+Nov!D50+Dic!D50)))))))))))))</f>
        <v>0</v>
      </c>
      <c r="E50" s="387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p!E50),IF(Config!$C$6=10,SUM(+Ene!E50+Feb!E50+Mar!E50+Abr!E50+May!E50+Jun!E50+Jul!E50+Ago!E50+Sep!E50+Oct!E50),IF(Config!$C$6=11,SUM(+Ene!E50+Feb!E50+Mar!E50+Abr!E50+May!E50+Jun!E50+Jul!E50+Ago!E50+Sep!E50+Oct!E50+Nov!E50),IF(Config!$C$6=12,SUM(+Ene!E50+Feb!E50+Mar!E50+Abr!E50+May!E50+Jun!E50+Jul!E50+Ago!E50+Sep!E50+Oct!E50+Nov!E50+Dic!E50)))))))))))))</f>
        <v>0</v>
      </c>
      <c r="F50" s="387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p!F50),IF(Config!$C$6=10,SUM(+Ene!F50+Feb!F50+Mar!F50+Abr!F50+May!F50+Jun!F50+Jul!F50+Ago!F50+Sep!F50+Oct!F50),IF(Config!$C$6=11,SUM(+Ene!F50+Feb!F50+Mar!F50+Abr!F50+May!F50+Jun!F50+Jul!F50+Ago!F50+Sep!F50+Oct!F50+Nov!F50),IF(Config!$C$6=12,SUM(+Ene!F50+Feb!F50+Mar!F50+Abr!F50+May!F50+Jun!F50+Jul!F50+Ago!F50+Sep!F50+Oct!F50+Nov!F50+Dic!F50)))))))))))))</f>
        <v>0</v>
      </c>
      <c r="G50" s="387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p!G50),IF(Config!$C$6=10,SUM(+Ene!G50+Feb!G50+Mar!G50+Abr!G50+May!G50+Jun!G50+Jul!G50+Ago!G50+Sep!G50+Oct!G50),IF(Config!$C$6=11,SUM(+Ene!G50+Feb!G50+Mar!G50+Abr!G50+May!G50+Jun!G50+Jul!G50+Ago!G50+Sep!G50+Oct!G50+Nov!G50),IF(Config!$C$6=12,SUM(+Ene!G50+Feb!G50+Mar!G50+Abr!G50+May!G50+Jun!G50+Jul!G50+Ago!G50+Sep!G50+Oct!G50+Nov!G50+Dic!G50)))))))))))))</f>
        <v>102</v>
      </c>
      <c r="H50" s="387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p!H50),IF(Config!$C$6=10,SUM(+Ene!H50+Feb!H50+Mar!H50+Abr!H50+May!H50+Jun!H50+Jul!H50+Ago!H50+Sep!H50+Oct!H50),IF(Config!$C$6=11,SUM(+Ene!H50+Feb!H50+Mar!H50+Abr!H50+May!H50+Jun!H50+Jul!H50+Ago!H50+Sep!H50+Oct!H50+Nov!H50),IF(Config!$C$6=12,SUM(+Ene!H50+Feb!H50+Mar!H50+Abr!H50+May!H50+Jun!H50+Jul!H50+Ago!H50+Sep!H50+Oct!H50+Nov!H50+Dic!H50)))))))))))))</f>
        <v>5</v>
      </c>
      <c r="I50" s="387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p!I50),IF(Config!$C$6=10,SUM(+Ene!I50+Feb!I50+Mar!I50+Abr!I50+May!I50+Jun!I50+Jul!I50+Ago!I50+Sep!I50+Oct!I50),IF(Config!$C$6=11,SUM(+Ene!I50+Feb!I50+Mar!I50+Abr!I50+May!I50+Jun!I50+Jul!I50+Ago!I50+Sep!I50+Oct!I50+Nov!I50),IF(Config!$C$6=12,SUM(+Ene!I50+Feb!I50+Mar!I50+Abr!I50+May!I50+Jun!I50+Jul!I50+Ago!I50+Sep!I50+Oct!I50+Nov!I50+Dic!I50)))))))))))))</f>
        <v>3</v>
      </c>
      <c r="J50" s="387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p!J50),IF(Config!$C$6=10,SUM(+Ene!J50+Feb!J50+Mar!J50+Abr!J50+May!J50+Jun!J50+Jul!J50+Ago!J50+Sep!J50+Oct!J50),IF(Config!$C$6=11,SUM(+Ene!J50+Feb!J50+Mar!J50+Abr!J50+May!J50+Jun!J50+Jul!J50+Ago!J50+Sep!J50+Oct!J50+Nov!J50),IF(Config!$C$6=12,SUM(+Ene!J50+Feb!J50+Mar!J50+Abr!J50+May!J50+Jun!J50+Jul!J50+Ago!J50+Sep!J50+Oct!J50+Nov!J50+Dic!J50)))))))))))))</f>
        <v>14</v>
      </c>
      <c r="K50" s="387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p!K50),IF(Config!$C$6=10,SUM(+Ene!K50+Feb!K50+Mar!K50+Abr!K50+May!K50+Jun!K50+Jul!K50+Ago!K50+Sep!K50+Oct!K50),IF(Config!$C$6=11,SUM(+Ene!K50+Feb!K50+Mar!K50+Abr!K50+May!K50+Jun!K50+Jul!K50+Ago!K50+Sep!K50+Oct!K50+Nov!K50),IF(Config!$C$6=12,SUM(+Ene!K50+Feb!K50+Mar!K50+Abr!K50+May!K50+Jun!K50+Jul!K50+Ago!K50+Sep!K50+Oct!K50+Nov!K50+Dic!K50)))))))))))))</f>
        <v>6</v>
      </c>
      <c r="L50" s="387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p!L50),IF(Config!$C$6=10,SUM(+Ene!L50+Feb!L50+Mar!L50+Abr!L50+May!L50+Jun!L50+Jul!L50+Ago!L50+Sep!L50+Oct!L50),IF(Config!$C$6=11,SUM(+Ene!L50+Feb!L50+Mar!L50+Abr!L50+May!L50+Jun!L50+Jul!L50+Ago!L50+Sep!L50+Oct!L50+Nov!L50),IF(Config!$C$6=12,SUM(+Ene!L50+Feb!L50+Mar!L50+Abr!L50+May!L50+Jun!L50+Jul!L50+Ago!L50+Sep!L50+Oct!L50+Nov!L50+Dic!L50)))))))))))))</f>
        <v>0</v>
      </c>
      <c r="M50" s="387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p!M50),IF(Config!$C$6=10,SUM(+Ene!M50+Feb!M50+Mar!M50+Abr!M50+May!M50+Jun!M50+Jul!M50+Ago!M50+Sep!M50+Oct!M50),IF(Config!$C$6=11,SUM(+Ene!M50+Feb!M50+Mar!M50+Abr!M50+May!M50+Jun!M50+Jul!M50+Ago!M50+Sep!M50+Oct!M50+Nov!M50),IF(Config!$C$6=12,SUM(+Ene!M50+Feb!M50+Mar!M50+Abr!M50+May!M50+Jun!M50+Jul!M50+Ago!M50+Sep!M50+Oct!M50+Nov!M50+Dic!M50)))))))))))))</f>
        <v>2</v>
      </c>
      <c r="N50" s="387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p!N50),IF(Config!$C$6=10,SUM(+Ene!N50+Feb!N50+Mar!N50+Abr!N50+May!N50+Jun!N50+Jul!N50+Ago!N50+Sep!N50+Oct!N50),IF(Config!$C$6=11,SUM(+Ene!N50+Feb!N50+Mar!N50+Abr!N50+May!N50+Jun!N50+Jul!N50+Ago!N50+Sep!N50+Oct!N50+Nov!N50),IF(Config!$C$6=12,SUM(+Ene!N50+Feb!N50+Mar!N50+Abr!N50+May!N50+Jun!N50+Jul!N50+Ago!N50+Sep!N50+Oct!N50+Nov!N50+Dic!N50)))))))))))))</f>
        <v>2</v>
      </c>
      <c r="O50" s="387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p!O50),IF(Config!$C$6=10,SUM(+Ene!O50+Feb!O50+Mar!O50+Abr!O50+May!O50+Jun!O50+Jul!O50+Ago!O50+Sep!O50+Oct!O50),IF(Config!$C$6=11,SUM(+Ene!O50+Feb!O50+Mar!O50+Abr!O50+May!O50+Jun!O50+Jul!O50+Ago!O50+Sep!O50+Oct!O50+Nov!O50),IF(Config!$C$6=12,SUM(+Ene!O50+Feb!O50+Mar!O50+Abr!O50+May!O50+Jun!O50+Jul!O50+Ago!O50+Sep!O50+Oct!O50+Nov!O50+Dic!O50)))))))))))))</f>
        <v>0</v>
      </c>
      <c r="P50" s="387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p!P50),IF(Config!$C$6=10,SUM(+Ene!P50+Feb!P50+Mar!P50+Abr!P50+May!P50+Jun!P50+Jul!P50+Ago!P50+Sep!P50+Oct!P50),IF(Config!$C$6=11,SUM(+Ene!P50+Feb!P50+Mar!P50+Abr!P50+May!P50+Jun!P50+Jul!P50+Ago!P50+Sep!P50+Oct!P50+Nov!P50),IF(Config!$C$6=12,SUM(+Ene!P50+Feb!P50+Mar!P50+Abr!P50+May!P50+Jun!P50+Jul!P50+Ago!P50+Sep!P50+Oct!P50+Nov!P50+Dic!P50)))))))))))))</f>
        <v>10</v>
      </c>
      <c r="Q50" s="387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p!Q50),IF(Config!$C$6=10,SUM(+Ene!Q50+Feb!Q50+Mar!Q50+Abr!Q50+May!Q50+Jun!Q50+Jul!Q50+Ago!Q50+Sep!Q50+Oct!Q50),IF(Config!$C$6=11,SUM(+Ene!Q50+Feb!Q50+Mar!Q50+Abr!Q50+May!Q50+Jun!Q50+Jul!Q50+Ago!Q50+Sep!Q50+Oct!Q50+Nov!Q50),IF(Config!$C$6=12,SUM(+Ene!Q50+Feb!Q50+Mar!Q50+Abr!Q50+May!Q50+Jun!Q50+Jul!Q50+Ago!Q50+Sep!Q50+Oct!Q50+Nov!Q50+Dic!Q50)))))))))))))</f>
        <v>10</v>
      </c>
      <c r="R50" s="387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p!R50),IF(Config!$C$6=10,SUM(+Ene!R50+Feb!R50+Mar!R50+Abr!R50+May!R50+Jun!R50+Jul!R50+Ago!R50+Sep!R50+Oct!R50),IF(Config!$C$6=11,SUM(+Ene!R50+Feb!R50+Mar!R50+Abr!R50+May!R50+Jun!R50+Jul!R50+Ago!R50+Sep!R50+Oct!R50+Nov!R50),IF(Config!$C$6=12,SUM(+Ene!R50+Feb!R50+Mar!R50+Abr!R50+May!R50+Jun!R50+Jul!R50+Ago!R50+Sep!R50+Oct!R50+Nov!R50+Dic!R50)))))))))))))</f>
        <v>5</v>
      </c>
      <c r="S50" s="387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p!S50),IF(Config!$C$6=10,SUM(+Ene!S50+Feb!S50+Mar!S50+Abr!S50+May!S50+Jun!S50+Jul!S50+Ago!S50+Sep!S50+Oct!S50),IF(Config!$C$6=11,SUM(+Ene!S50+Feb!S50+Mar!S50+Abr!S50+May!S50+Jun!S50+Jul!S50+Ago!S50+Sep!S50+Oct!S50+Nov!S50),IF(Config!$C$6=12,SUM(+Ene!S50+Feb!S50+Mar!S50+Abr!S50+May!S50+Jun!S50+Jul!S50+Ago!S50+Sep!S50+Oct!S50+Nov!S50+Dic!S50)))))))))))))</f>
        <v>2</v>
      </c>
      <c r="T50" s="387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p!T50),IF(Config!$C$6=10,SUM(+Ene!T50+Feb!T50+Mar!T50+Abr!T50+May!T50+Jun!T50+Jul!T50+Ago!T50+Sep!T50+Oct!T50),IF(Config!$C$6=11,SUM(+Ene!T50+Feb!T50+Mar!T50+Abr!T50+May!T50+Jun!T50+Jul!T50+Ago!T50+Sep!T50+Oct!T50+Nov!T50),IF(Config!$C$6=12,SUM(+Ene!T50+Feb!T50+Mar!T50+Abr!T50+May!T50+Jun!T50+Jul!T50+Ago!T50+Sep!T50+Oct!T50+Nov!T50+Dic!T50)))))))))))))</f>
        <v>17</v>
      </c>
      <c r="U50" s="387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p!U50),IF(Config!$C$6=10,SUM(+Ene!U50+Feb!U50+Mar!U50+Abr!U50+May!U50+Jun!U50+Jul!U50+Ago!U50+Sep!U50+Oct!U50),IF(Config!$C$6=11,SUM(+Ene!U50+Feb!U50+Mar!U50+Abr!U50+May!U50+Jun!U50+Jul!U50+Ago!U50+Sep!U50+Oct!U50+Nov!U50),IF(Config!$C$6=12,SUM(+Ene!U50+Feb!U50+Mar!U50+Abr!U50+May!U50+Jun!U50+Jul!U50+Ago!U50+Sep!U50+Oct!U50+Nov!U50+Dic!U50)))))))))))))</f>
        <v>0</v>
      </c>
      <c r="V50" s="387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p!V50),IF(Config!$C$6=10,SUM(+Ene!V50+Feb!V50+Mar!V50+Abr!V50+May!V50+Jun!V50+Jul!V50+Ago!V50+Sep!V50+Oct!V50),IF(Config!$C$6=11,SUM(+Ene!V50+Feb!V50+Mar!V50+Abr!V50+May!V50+Jun!V50+Jul!V50+Ago!V50+Sep!V50+Oct!V50+Nov!V50),IF(Config!$C$6=12,SUM(+Ene!V50+Feb!V50+Mar!V50+Abr!V50+May!V50+Jun!V50+Jul!V50+Ago!V50+Sep!V50+Oct!V50+Nov!V50+Dic!V50)))))))))))))</f>
        <v>4</v>
      </c>
      <c r="W50" s="387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p!W50),IF(Config!$C$6=10,SUM(+Ene!W50+Feb!W50+Mar!W50+Abr!W50+May!W50+Jun!W50+Jul!W50+Ago!W50+Sep!W50+Oct!W50),IF(Config!$C$6=11,SUM(+Ene!W50+Feb!W50+Mar!W50+Abr!W50+May!W50+Jun!W50+Jul!W50+Ago!W50+Sep!W50+Oct!W50+Nov!W50),IF(Config!$C$6=12,SUM(+Ene!W50+Feb!W50+Mar!W50+Abr!W50+May!W50+Jun!W50+Jul!W50+Ago!W50+Sep!W50+Oct!W50+Nov!W50+Dic!W50)))))))))))))</f>
        <v>7</v>
      </c>
      <c r="X50" s="387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p!X50),IF(Config!$C$6=10,SUM(+Ene!X50+Feb!X50+Mar!X50+Abr!X50+May!X50+Jun!X50+Jul!X50+Ago!X50+Sep!X50+Oct!X50),IF(Config!$C$6=11,SUM(+Ene!X50+Feb!X50+Mar!X50+Abr!X50+May!X50+Jun!X50+Jul!X50+Ago!X50+Sep!X50+Oct!X50+Nov!X50),IF(Config!$C$6=12,SUM(+Ene!X50+Feb!X50+Mar!X50+Abr!X50+May!X50+Jun!X50+Jul!X50+Ago!X50+Sep!X50+Oct!X50+Nov!X50+Dic!X50)))))))))))))</f>
        <v>0</v>
      </c>
      <c r="Y50" s="387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p!Y50),IF(Config!$C$6=10,SUM(+Ene!Y50+Feb!Y50+Mar!Y50+Abr!Y50+May!Y50+Jun!Y50+Jul!Y50+Ago!Y50+Sep!Y50+Oct!Y50),IF(Config!$C$6=11,SUM(+Ene!Y50+Feb!Y50+Mar!Y50+Abr!Y50+May!Y50+Jun!Y50+Jul!Y50+Ago!Y50+Sep!Y50+Oct!Y50+Nov!Y50),IF(Config!$C$6=12,SUM(+Ene!Y50+Feb!Y50+Mar!Y50+Abr!Y50+May!Y50+Jun!Y50+Jul!Y50+Ago!Y50+Sep!Y50+Oct!Y50+Nov!Y50+Dic!Y50)))))))))))))</f>
        <v>21</v>
      </c>
      <c r="Z50" s="387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p!Z50),IF(Config!$C$6=10,SUM(+Ene!Z50+Feb!Z50+Mar!Z50+Abr!Z50+May!Z50+Jun!Z50+Jul!Z50+Ago!Z50+Sep!Z50+Oct!Z50),IF(Config!$C$6=11,SUM(+Ene!Z50+Feb!Z50+Mar!Z50+Abr!Z50+May!Z50+Jun!Z50+Jul!Z50+Ago!Z50+Sep!Z50+Oct!Z50+Nov!Z50),IF(Config!$C$6=12,SUM(+Ene!Z50+Feb!Z50+Mar!Z50+Abr!Z50+May!Z50+Jun!Z50+Jul!Z50+Ago!Z50+Sep!Z50+Oct!Z50+Nov!Z50+Dic!Z50)))))))))))))</f>
        <v>0</v>
      </c>
      <c r="AA50" s="387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p!AA50),IF(Config!$C$6=10,SUM(+Ene!AA50+Feb!AA50+Mar!AA50+Abr!AA50+May!AA50+Jun!AA50+Jul!AA50+Ago!AA50+Sep!AA50+Oct!AA50),IF(Config!$C$6=11,SUM(+Ene!AA50+Feb!AA50+Mar!AA50+Abr!AA50+May!AA50+Jun!AA50+Jul!AA50+Ago!AA50+Sep!AA50+Oct!AA50+Nov!AA50),IF(Config!$C$6=12,SUM(+Ene!AA50+Feb!AA50+Mar!AA50+Abr!AA50+May!AA50+Jun!AA50+Jul!AA50+Ago!AA50+Sep!AA50+Oct!AA50+Nov!AA50+Dic!AA50)))))))))))))</f>
        <v>1</v>
      </c>
      <c r="AB50" s="387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p!AB50),IF(Config!$C$6=10,SUM(+Ene!AB50+Feb!AB50+Mar!AB50+Abr!AB50+May!AB50+Jun!AB50+Jul!AB50+Ago!AB50+Sep!AB50+Oct!AB50),IF(Config!$C$6=11,SUM(+Ene!AB50+Feb!AB50+Mar!AB50+Abr!AB50+May!AB50+Jun!AB50+Jul!AB50+Ago!AB50+Sep!AB50+Oct!AB50+Nov!AB50),IF(Config!$C$6=12,SUM(+Ene!AB50+Feb!AB50+Mar!AB50+Abr!AB50+May!AB50+Jun!AB50+Jul!AB50+Ago!AB50+Sep!AB50+Oct!AB50+Nov!AB50+Dic!AB50)))))))))))))</f>
        <v>4</v>
      </c>
      <c r="AC50" s="387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p!AC50),IF(Config!$C$6=10,SUM(+Ene!AC50+Feb!AC50+Mar!AC50+Abr!AC50+May!AC50+Jun!AC50+Jul!AC50+Ago!AC50+Sep!AC50+Oct!AC50),IF(Config!$C$6=11,SUM(+Ene!AC50+Feb!AC50+Mar!AC50+Abr!AC50+May!AC50+Jun!AC50+Jul!AC50+Ago!AC50+Sep!AC50+Oct!AC50+Nov!AC50),IF(Config!$C$6=12,SUM(+Ene!AC50+Feb!AC50+Mar!AC50+Abr!AC50+May!AC50+Jun!AC50+Jul!AC50+Ago!AC50+Sep!AC50+Oct!AC50+Nov!AC50+Dic!AC50)))))))))))))</f>
        <v>0</v>
      </c>
      <c r="AD50" s="387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p!AD50),IF(Config!$C$6=10,SUM(+Ene!AD50+Feb!AD50+Mar!AD50+Abr!AD50+May!AD50+Jun!AD50+Jul!AD50+Ago!AD50+Sep!AD50+Oct!AD50),IF(Config!$C$6=11,SUM(+Ene!AD50+Feb!AD50+Mar!AD50+Abr!AD50+May!AD50+Jun!AD50+Jul!AD50+Ago!AD50+Sep!AD50+Oct!AD50+Nov!AD50),IF(Config!$C$6=12,SUM(+Ene!AD50+Feb!AD50+Mar!AD50+Abr!AD50+May!AD50+Jun!AD50+Jul!AD50+Ago!AD50+Sep!AD50+Oct!AD50+Nov!AD50+Dic!AD50)))))))))))))</f>
        <v>18</v>
      </c>
      <c r="AE50" s="387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p!AE50),IF(Config!$C$6=10,SUM(+Ene!AE50+Feb!AE50+Mar!AE50+Abr!AE50+May!AE50+Jun!AE50+Jul!AE50+Ago!AE50+Sep!AE50+Oct!AE50),IF(Config!$C$6=11,SUM(+Ene!AE50+Feb!AE50+Mar!AE50+Abr!AE50+May!AE50+Jun!AE50+Jul!AE50+Ago!AE50+Sep!AE50+Oct!AE50+Nov!AE50),IF(Config!$C$6=12,SUM(+Ene!AE50+Feb!AE50+Mar!AE50+Abr!AE50+May!AE50+Jun!AE50+Jul!AE50+Ago!AE50+Sep!AE50+Oct!AE50+Nov!AE50+Dic!AE50)))))))))))))</f>
        <v>5</v>
      </c>
      <c r="AF50" s="387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p!AF50),IF(Config!$C$6=10,SUM(+Ene!AF50+Feb!AF50+Mar!AF50+Abr!AF50+May!AF50+Jun!AF50+Jul!AF50+Ago!AF50+Sep!AF50+Oct!AF50),IF(Config!$C$6=11,SUM(+Ene!AF50+Feb!AF50+Mar!AF50+Abr!AF50+May!AF50+Jun!AF50+Jul!AF50+Ago!AF50+Sep!AF50+Oct!AF50+Nov!AF50),IF(Config!$C$6=12,SUM(+Ene!AF50+Feb!AF50+Mar!AF50+Abr!AF50+May!AF50+Jun!AF50+Jul!AF50+Ago!AF50+Sep!AF50+Oct!AF50+Nov!AF50+Dic!AF50)))))))))))))</f>
        <v>2</v>
      </c>
      <c r="AG50" s="387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p!AG50),IF(Config!$C$6=10,SUM(+Ene!AG50+Feb!AG50+Mar!AG50+Abr!AG50+May!AG50+Jun!AG50+Jul!AG50+Ago!AG50+Sep!AG50+Oct!AG50),IF(Config!$C$6=11,SUM(+Ene!AG50+Feb!AG50+Mar!AG50+Abr!AG50+May!AG50+Jun!AG50+Jul!AG50+Ago!AG50+Sep!AG50+Oct!AG50+Nov!AG50),IF(Config!$C$6=12,SUM(+Ene!AG50+Feb!AG50+Mar!AG50+Abr!AG50+May!AG50+Jun!AG50+Jul!AG50+Ago!AG50+Sep!AG50+Oct!AG50+Nov!AG50+Dic!AG50)))))))))))))</f>
        <v>4</v>
      </c>
      <c r="AH50" s="387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p!AH50),IF(Config!$C$6=10,SUM(+Ene!AH50+Feb!AH50+Mar!AH50+Abr!AH50+May!AH50+Jun!AH50+Jul!AH50+Ago!AH50+Sep!AH50+Oct!AH50),IF(Config!$C$6=11,SUM(+Ene!AH50+Feb!AH50+Mar!AH50+Abr!AH50+May!AH50+Jun!AH50+Jul!AH50+Ago!AH50+Sep!AH50+Oct!AH50+Nov!AH50),IF(Config!$C$6=12,SUM(+Ene!AH50+Feb!AH50+Mar!AH50+Abr!AH50+May!AH50+Jun!AH50+Jul!AH50+Ago!AH50+Sep!AH50+Oct!AH50+Nov!AH50+Dic!AH50)))))))))))))</f>
        <v>5</v>
      </c>
      <c r="AI50" s="387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p!AI50),IF(Config!$C$6=10,SUM(+Ene!AI50+Feb!AI50+Mar!AI50+Abr!AI50+May!AI50+Jun!AI50+Jul!AI50+Ago!AI50+Sep!AI50+Oct!AI50),IF(Config!$C$6=11,SUM(+Ene!AI50+Feb!AI50+Mar!AI50+Abr!AI50+May!AI50+Jun!AI50+Jul!AI50+Ago!AI50+Sep!AI50+Oct!AI50+Nov!AI50),IF(Config!$C$6=12,SUM(+Ene!AI50+Feb!AI50+Mar!AI50+Abr!AI50+May!AI50+Jun!AI50+Jul!AI50+Ago!AI50+Sep!AI50+Oct!AI50+Nov!AI50+Dic!AI50)))))))))))))</f>
        <v>0</v>
      </c>
      <c r="AJ50" s="387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p!AJ50),IF(Config!$C$6=10,SUM(+Ene!AJ50+Feb!AJ50+Mar!AJ50+Abr!AJ50+May!AJ50+Jun!AJ50+Jul!AJ50+Ago!AJ50+Sep!AJ50+Oct!AJ50),IF(Config!$C$6=11,SUM(+Ene!AJ50+Feb!AJ50+Mar!AJ50+Abr!AJ50+May!AJ50+Jun!AJ50+Jul!AJ50+Ago!AJ50+Sep!AJ50+Oct!AJ50+Nov!AJ50),IF(Config!$C$6=12,SUM(+Ene!AJ50+Feb!AJ50+Mar!AJ50+Abr!AJ50+May!AJ50+Jun!AJ50+Jul!AJ50+Ago!AJ50+Sep!AJ50+Oct!AJ50+Nov!AJ50+Dic!AJ50)))))))))))))</f>
        <v>17</v>
      </c>
      <c r="AK50" s="387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p!AK50),IF(Config!$C$6=10,SUM(+Ene!AK50+Feb!AK50+Mar!AK50+Abr!AK50+May!AK50+Jun!AK50+Jul!AK50+Ago!AK50+Sep!AK50+Oct!AK50),IF(Config!$C$6=11,SUM(+Ene!AK50+Feb!AK50+Mar!AK50+Abr!AK50+May!AK50+Jun!AK50+Jul!AK50+Ago!AK50+Sep!AK50+Oct!AK50+Nov!AK50),IF(Config!$C$6=12,SUM(+Ene!AK50+Feb!AK50+Mar!AK50+Abr!AK50+May!AK50+Jun!AK50+Jul!AK50+Ago!AK50+Sep!AK50+Oct!AK50+Nov!AK50+Dic!AK50)))))))))))))</f>
        <v>0</v>
      </c>
      <c r="AL50" s="387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p!AL50),IF(Config!$C$6=10,SUM(+Ene!AL50+Feb!AL50+Mar!AL50+Abr!AL50+May!AL50+Jun!AL50+Jul!AL50+Ago!AL50+Sep!AL50+Oct!AL50),IF(Config!$C$6=11,SUM(+Ene!AL50+Feb!AL50+Mar!AL50+Abr!AL50+May!AL50+Jun!AL50+Jul!AL50+Ago!AL50+Sep!AL50+Oct!AL50+Nov!AL50),IF(Config!$C$6=12,SUM(+Ene!AL50+Feb!AL50+Mar!AL50+Abr!AL50+May!AL50+Jun!AL50+Jul!AL50+Ago!AL50+Sep!AL50+Oct!AL50+Nov!AL50+Dic!AL50)))))))))))))</f>
        <v>1</v>
      </c>
      <c r="AM50" s="387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p!AM50),IF(Config!$C$6=10,SUM(+Ene!AM50+Feb!AM50+Mar!AM50+Abr!AM50+May!AM50+Jun!AM50+Jul!AM50+Ago!AM50+Sep!AM50+Oct!AM50),IF(Config!$C$6=11,SUM(+Ene!AM50+Feb!AM50+Mar!AM50+Abr!AM50+May!AM50+Jun!AM50+Jul!AM50+Ago!AM50+Sep!AM50+Oct!AM50+Nov!AM50),IF(Config!$C$6=12,SUM(+Ene!AM50+Feb!AM50+Mar!AM50+Abr!AM50+May!AM50+Jun!AM50+Jul!AM50+Ago!AM50+Sep!AM50+Oct!AM50+Nov!AM50+Dic!AM50)))))))))))))</f>
        <v>32</v>
      </c>
      <c r="AN50" s="387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p!AN50),IF(Config!$C$6=10,SUM(+Ene!AN50+Feb!AN50+Mar!AN50+Abr!AN50+May!AN50+Jun!AN50+Jul!AN50+Ago!AN50+Sep!AN50+Oct!AN50),IF(Config!$C$6=11,SUM(+Ene!AN50+Feb!AN50+Mar!AN50+Abr!AN50+May!AN50+Jun!AN50+Jul!AN50+Ago!AN50+Sep!AN50+Oct!AN50+Nov!AN50),IF(Config!$C$6=12,SUM(+Ene!AN50+Feb!AN50+Mar!AN50+Abr!AN50+May!AN50+Jun!AN50+Jul!AN50+Ago!AN50+Sep!AN50+Oct!AN50+Nov!AN50+Dic!AN50)))))))))))))</f>
        <v>3</v>
      </c>
      <c r="AO50" s="387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p!AO50),IF(Config!$C$6=10,SUM(+Ene!AO50+Feb!AO50+Mar!AO50+Abr!AO50+May!AO50+Jun!AO50+Jul!AO50+Ago!AO50+Sep!AO50+Oct!AO50),IF(Config!$C$6=11,SUM(+Ene!AO50+Feb!AO50+Mar!AO50+Abr!AO50+May!AO50+Jun!AO50+Jul!AO50+Ago!AO50+Sep!AO50+Oct!AO50+Nov!AO50),IF(Config!$C$6=12,SUM(+Ene!AO50+Feb!AO50+Mar!AO50+Abr!AO50+May!AO50+Jun!AO50+Jul!AO50+Ago!AO50+Sep!AO50+Oct!AO50+Nov!AO50+Dic!AO50)))))))))))))</f>
        <v>1</v>
      </c>
      <c r="AP50" s="387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p!AP50),IF(Config!$C$6=10,SUM(+Ene!AP50+Feb!AP50+Mar!AP50+Abr!AP50+May!AP50+Jun!AP50+Jul!AP50+Ago!AP50+Sep!AP50+Oct!AP50),IF(Config!$C$6=11,SUM(+Ene!AP50+Feb!AP50+Mar!AP50+Abr!AP50+May!AP50+Jun!AP50+Jul!AP50+Ago!AP50+Sep!AP50+Oct!AP50+Nov!AP50),IF(Config!$C$6=12,SUM(+Ene!AP50+Feb!AP50+Mar!AP50+Abr!AP50+May!AP50+Jun!AP50+Jul!AP50+Ago!AP50+Sep!AP50+Oct!AP50+Nov!AP50+Dic!AP50)))))))))))))</f>
        <v>2</v>
      </c>
      <c r="AQ50" s="387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p!AQ50),IF(Config!$C$6=10,SUM(+Ene!AQ50+Feb!AQ50+Mar!AQ50+Abr!AQ50+May!AQ50+Jun!AQ50+Jul!AQ50+Ago!AQ50+Sep!AQ50+Oct!AQ50),IF(Config!$C$6=11,SUM(+Ene!AQ50+Feb!AQ50+Mar!AQ50+Abr!AQ50+May!AQ50+Jun!AQ50+Jul!AQ50+Ago!AQ50+Sep!AQ50+Oct!AQ50+Nov!AQ50),IF(Config!$C$6=12,SUM(+Ene!AQ50+Feb!AQ50+Mar!AQ50+Abr!AQ50+May!AQ50+Jun!AQ50+Jul!AQ50+Ago!AQ50+Sep!AQ50+Oct!AQ50+Nov!AQ50+Dic!AQ50)))))))))))))</f>
        <v>32</v>
      </c>
      <c r="AR50" s="387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p!AR50),IF(Config!$C$6=10,SUM(+Ene!AR50+Feb!AR50+Mar!AR50+Abr!AR50+May!AR50+Jun!AR50+Jul!AR50+Ago!AR50+Sep!AR50+Oct!AR50),IF(Config!$C$6=11,SUM(+Ene!AR50+Feb!AR50+Mar!AR50+Abr!AR50+May!AR50+Jun!AR50+Jul!AR50+Ago!AR50+Sep!AR50+Oct!AR50+Nov!AR50),IF(Config!$C$6=12,SUM(+Ene!AR50+Feb!AR50+Mar!AR50+Abr!AR50+May!AR50+Jun!AR50+Jul!AR50+Ago!AR50+Sep!AR50+Oct!AR50+Nov!AR50+Dic!AR50)))))))))))))</f>
        <v>0</v>
      </c>
      <c r="AS50" s="387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p!AS50),IF(Config!$C$6=10,SUM(+Ene!AS50+Feb!AS50+Mar!AS50+Abr!AS50+May!AS50+Jun!AS50+Jul!AS50+Ago!AS50+Sep!AS50+Oct!AS50),IF(Config!$C$6=11,SUM(+Ene!AS50+Feb!AS50+Mar!AS50+Abr!AS50+May!AS50+Jun!AS50+Jul!AS50+Ago!AS50+Sep!AS50+Oct!AS50+Nov!AS50),IF(Config!$C$6=12,SUM(+Ene!AS50+Feb!AS50+Mar!AS50+Abr!AS50+May!AS50+Jun!AS50+Jul!AS50+Ago!AS50+Sep!AS50+Oct!AS50+Nov!AS50+Dic!AS50)))))))))))))</f>
        <v>5</v>
      </c>
      <c r="AT50" s="387">
        <f>IF(Config!$C$6=1,SUM(+Ene!AT50),IF(Config!$C$6=2,SUM(+Ene!AT50+Feb!AT50),IF(Config!$C$6=3,SUM(+Ene!AT50+Feb!AT50+Mar!AT50),IF(Config!$C$6=4,SUM(+Ene!AT50+Feb!AT50+Mar!AT50+Abr!AT50),IF(Config!$C$6=5,SUM(Ene!AT50+Feb!AT50+Mar!AT50+Abr!AT50+May!AT50),IF(Config!$C$6=6,SUM(+Ene!AT50+Feb!AT50+Mar!AT50+Abr!AT50+May!AT50+Jun!AT50),IF(Config!$C$6=7,SUM(Ene!AT50+Feb!AT50+Mar!AT50+Abr!AT50+May!AT50+Jun!AT50+Jul!AT50),IF(Config!$C$6=8,SUM(+Ene!AT50+Feb!AT50+Mar!AT50+Abr!AT50+May!AT50+Jun!AT50+Jul!AT50+Ago!AT50),IF(Config!$C$6=9,SUM(+Ene!AT50+Feb!AT50+Mar!AT50+Abr!AT50+May!AT50+Jun!AT50+Jul!AT50+Ago!AT50+Sep!AT50),IF(Config!$C$6=10,SUM(+Ene!AT50+Feb!AT50+Mar!AT50+Abr!AT50+May!AT50+Jun!AT50+Jul!AT50+Ago!AT50+Sep!AT50+Oct!AT50),IF(Config!$C$6=11,SUM(+Ene!AT50+Feb!AT50+Mar!AT50+Abr!AT50+May!AT50+Jun!AT50+Jul!AT50+Ago!AT50+Sep!AT50+Oct!AT50+Nov!AT50),IF(Config!$C$6=12,SUM(+Ene!AT50+Feb!AT50+Mar!AT50+Abr!AT50+May!AT50+Jun!AT50+Jul!AT50+Ago!AT50+Sep!AT50+Oct!AT50+Nov!AT50+Dic!AT50)))))))))))))</f>
        <v>2</v>
      </c>
      <c r="AV50" s="374">
        <f>SUM(D50)</f>
        <v>0</v>
      </c>
      <c r="AW50" s="374">
        <f t="shared" si="36"/>
        <v>144</v>
      </c>
      <c r="AX50" s="374">
        <f t="shared" si="37"/>
        <v>17</v>
      </c>
      <c r="AY50" s="374">
        <f t="shared" si="38"/>
        <v>28</v>
      </c>
      <c r="AZ50" s="374">
        <f t="shared" si="39"/>
        <v>26</v>
      </c>
      <c r="BA50" s="374">
        <f t="shared" si="12"/>
        <v>34</v>
      </c>
      <c r="BB50" s="374">
        <f t="shared" si="40"/>
        <v>18</v>
      </c>
      <c r="BC50" s="375">
        <f t="shared" si="41"/>
        <v>38</v>
      </c>
      <c r="BD50" s="374">
        <f t="shared" si="42"/>
        <v>39</v>
      </c>
      <c r="BE50" s="45">
        <f t="shared" si="16"/>
        <v>344</v>
      </c>
    </row>
    <row r="51" spans="1:57" x14ac:dyDescent="0.25">
      <c r="A51" s="339">
        <f>METAS!A51</f>
        <v>48</v>
      </c>
      <c r="B51" s="391" t="str">
        <f>METAS!B49</f>
        <v>PORCENTAJE DE NIÑOS DE 6  A 11 MESES CON ANEMIA QUE HAN CUMPLIDO ESQUEMA COMPLETO TRATAMIENTO (TA)</v>
      </c>
      <c r="C51" s="384" t="str">
        <f>METAS!D49</f>
        <v>NUTRICIÓN</v>
      </c>
      <c r="D51" s="388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p!D51),IF(Config!$C$6=10,SUM(+Ene!D51+Feb!D51+Mar!D51+Abr!D51+May!D51+Jun!D51+Jul!D51+Ago!D51+Sep!D51+Oct!D51),IF(Config!$C$6=11,SUM(+Ene!D51+Feb!D51+Mar!D51+Abr!D51+May!D51+Jun!D51+Jul!D51+Ago!D51+Sep!D51+Oct!D51+Nov!D51),IF(Config!$C$6=12,SUM(+Ene!D51+Feb!D51+Mar!D51+Abr!D51+May!D51+Jun!D51+Jul!D51+Ago!D51+Sep!D51+Oct!D51+Nov!D51+Dic!D51)))))))))))))</f>
        <v>0</v>
      </c>
      <c r="E51" s="388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p!E51),IF(Config!$C$6=10,SUM(+Ene!E51+Feb!E51+Mar!E51+Abr!E51+May!E51+Jun!E51+Jul!E51+Ago!E51+Sep!E51+Oct!E51),IF(Config!$C$6=11,SUM(+Ene!E51+Feb!E51+Mar!E51+Abr!E51+May!E51+Jun!E51+Jul!E51+Ago!E51+Sep!E51+Oct!E51+Nov!E51),IF(Config!$C$6=12,SUM(+Ene!E51+Feb!E51+Mar!E51+Abr!E51+May!E51+Jun!E51+Jul!E51+Ago!E51+Sep!E51+Oct!E51+Nov!E51+Dic!E51)))))))))))))</f>
        <v>0</v>
      </c>
      <c r="F51" s="388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p!F51),IF(Config!$C$6=10,SUM(+Ene!F51+Feb!F51+Mar!F51+Abr!F51+May!F51+Jun!F51+Jul!F51+Ago!F51+Sep!F51+Oct!F51),IF(Config!$C$6=11,SUM(+Ene!F51+Feb!F51+Mar!F51+Abr!F51+May!F51+Jun!F51+Jul!F51+Ago!F51+Sep!F51+Oct!F51+Nov!F51),IF(Config!$C$6=12,SUM(+Ene!F51+Feb!F51+Mar!F51+Abr!F51+May!F51+Jun!F51+Jul!F51+Ago!F51+Sep!F51+Oct!F51+Nov!F51+Dic!F51)))))))))))))</f>
        <v>0</v>
      </c>
      <c r="G51" s="388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p!G51),IF(Config!$C$6=10,SUM(+Ene!G51+Feb!G51+Mar!G51+Abr!G51+May!G51+Jun!G51+Jul!G51+Ago!G51+Sep!G51+Oct!G51),IF(Config!$C$6=11,SUM(+Ene!G51+Feb!G51+Mar!G51+Abr!G51+May!G51+Jun!G51+Jul!G51+Ago!G51+Sep!G51+Oct!G51+Nov!G51),IF(Config!$C$6=12,SUM(+Ene!G51+Feb!G51+Mar!G51+Abr!G51+May!G51+Jun!G51+Jul!G51+Ago!G51+Sep!G51+Oct!G51+Nov!G51+Dic!G51)))))))))))))</f>
        <v>36</v>
      </c>
      <c r="H51" s="388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p!H51),IF(Config!$C$6=10,SUM(+Ene!H51+Feb!H51+Mar!H51+Abr!H51+May!H51+Jun!H51+Jul!H51+Ago!H51+Sep!H51+Oct!H51),IF(Config!$C$6=11,SUM(+Ene!H51+Feb!H51+Mar!H51+Abr!H51+May!H51+Jun!H51+Jul!H51+Ago!H51+Sep!H51+Oct!H51+Nov!H51),IF(Config!$C$6=12,SUM(+Ene!H51+Feb!H51+Mar!H51+Abr!H51+May!H51+Jun!H51+Jul!H51+Ago!H51+Sep!H51+Oct!H51+Nov!H51+Dic!H51)))))))))))))</f>
        <v>0</v>
      </c>
      <c r="I51" s="388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p!I51),IF(Config!$C$6=10,SUM(+Ene!I51+Feb!I51+Mar!I51+Abr!I51+May!I51+Jun!I51+Jul!I51+Ago!I51+Sep!I51+Oct!I51),IF(Config!$C$6=11,SUM(+Ene!I51+Feb!I51+Mar!I51+Abr!I51+May!I51+Jun!I51+Jul!I51+Ago!I51+Sep!I51+Oct!I51+Nov!I51),IF(Config!$C$6=12,SUM(+Ene!I51+Feb!I51+Mar!I51+Abr!I51+May!I51+Jun!I51+Jul!I51+Ago!I51+Sep!I51+Oct!I51+Nov!I51+Dic!I51)))))))))))))</f>
        <v>1</v>
      </c>
      <c r="J51" s="388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p!J51),IF(Config!$C$6=10,SUM(+Ene!J51+Feb!J51+Mar!J51+Abr!J51+May!J51+Jun!J51+Jul!J51+Ago!J51+Sep!J51+Oct!J51),IF(Config!$C$6=11,SUM(+Ene!J51+Feb!J51+Mar!J51+Abr!J51+May!J51+Jun!J51+Jul!J51+Ago!J51+Sep!J51+Oct!J51+Nov!J51),IF(Config!$C$6=12,SUM(+Ene!J51+Feb!J51+Mar!J51+Abr!J51+May!J51+Jun!J51+Jul!J51+Ago!J51+Sep!J51+Oct!J51+Nov!J51+Dic!J51)))))))))))))</f>
        <v>4</v>
      </c>
      <c r="K51" s="388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p!K51),IF(Config!$C$6=10,SUM(+Ene!K51+Feb!K51+Mar!K51+Abr!K51+May!K51+Jun!K51+Jul!K51+Ago!K51+Sep!K51+Oct!K51),IF(Config!$C$6=11,SUM(+Ene!K51+Feb!K51+Mar!K51+Abr!K51+May!K51+Jun!K51+Jul!K51+Ago!K51+Sep!K51+Oct!K51+Nov!K51),IF(Config!$C$6=12,SUM(+Ene!K51+Feb!K51+Mar!K51+Abr!K51+May!K51+Jun!K51+Jul!K51+Ago!K51+Sep!K51+Oct!K51+Nov!K51+Dic!K51)))))))))))))</f>
        <v>3</v>
      </c>
      <c r="L51" s="388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p!L51),IF(Config!$C$6=10,SUM(+Ene!L51+Feb!L51+Mar!L51+Abr!L51+May!L51+Jun!L51+Jul!L51+Ago!L51+Sep!L51+Oct!L51),IF(Config!$C$6=11,SUM(+Ene!L51+Feb!L51+Mar!L51+Abr!L51+May!L51+Jun!L51+Jul!L51+Ago!L51+Sep!L51+Oct!L51+Nov!L51),IF(Config!$C$6=12,SUM(+Ene!L51+Feb!L51+Mar!L51+Abr!L51+May!L51+Jun!L51+Jul!L51+Ago!L51+Sep!L51+Oct!L51+Nov!L51+Dic!L51)))))))))))))</f>
        <v>0</v>
      </c>
      <c r="M51" s="388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p!M51),IF(Config!$C$6=10,SUM(+Ene!M51+Feb!M51+Mar!M51+Abr!M51+May!M51+Jun!M51+Jul!M51+Ago!M51+Sep!M51+Oct!M51),IF(Config!$C$6=11,SUM(+Ene!M51+Feb!M51+Mar!M51+Abr!M51+May!M51+Jun!M51+Jul!M51+Ago!M51+Sep!M51+Oct!M51+Nov!M51),IF(Config!$C$6=12,SUM(+Ene!M51+Feb!M51+Mar!M51+Abr!M51+May!M51+Jun!M51+Jul!M51+Ago!M51+Sep!M51+Oct!M51+Nov!M51+Dic!M51)))))))))))))</f>
        <v>1</v>
      </c>
      <c r="N51" s="388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p!N51),IF(Config!$C$6=10,SUM(+Ene!N51+Feb!N51+Mar!N51+Abr!N51+May!N51+Jun!N51+Jul!N51+Ago!N51+Sep!N51+Oct!N51),IF(Config!$C$6=11,SUM(+Ene!N51+Feb!N51+Mar!N51+Abr!N51+May!N51+Jun!N51+Jul!N51+Ago!N51+Sep!N51+Oct!N51+Nov!N51),IF(Config!$C$6=12,SUM(+Ene!N51+Feb!N51+Mar!N51+Abr!N51+May!N51+Jun!N51+Jul!N51+Ago!N51+Sep!N51+Oct!N51+Nov!N51+Dic!N51)))))))))))))</f>
        <v>0</v>
      </c>
      <c r="O51" s="388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p!O51),IF(Config!$C$6=10,SUM(+Ene!O51+Feb!O51+Mar!O51+Abr!O51+May!O51+Jun!O51+Jul!O51+Ago!O51+Sep!O51+Oct!O51),IF(Config!$C$6=11,SUM(+Ene!O51+Feb!O51+Mar!O51+Abr!O51+May!O51+Jun!O51+Jul!O51+Ago!O51+Sep!O51+Oct!O51+Nov!O51),IF(Config!$C$6=12,SUM(+Ene!O51+Feb!O51+Mar!O51+Abr!O51+May!O51+Jun!O51+Jul!O51+Ago!O51+Sep!O51+Oct!O51+Nov!O51+Dic!O51)))))))))))))</f>
        <v>0</v>
      </c>
      <c r="P51" s="388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p!P51),IF(Config!$C$6=10,SUM(+Ene!P51+Feb!P51+Mar!P51+Abr!P51+May!P51+Jun!P51+Jul!P51+Ago!P51+Sep!P51+Oct!P51),IF(Config!$C$6=11,SUM(+Ene!P51+Feb!P51+Mar!P51+Abr!P51+May!P51+Jun!P51+Jul!P51+Ago!P51+Sep!P51+Oct!P51+Nov!P51),IF(Config!$C$6=12,SUM(+Ene!P51+Feb!P51+Mar!P51+Abr!P51+May!P51+Jun!P51+Jul!P51+Ago!P51+Sep!P51+Oct!P51+Nov!P51+Dic!P51)))))))))))))</f>
        <v>1</v>
      </c>
      <c r="Q51" s="388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p!Q51),IF(Config!$C$6=10,SUM(+Ene!Q51+Feb!Q51+Mar!Q51+Abr!Q51+May!Q51+Jun!Q51+Jul!Q51+Ago!Q51+Sep!Q51+Oct!Q51),IF(Config!$C$6=11,SUM(+Ene!Q51+Feb!Q51+Mar!Q51+Abr!Q51+May!Q51+Jun!Q51+Jul!Q51+Ago!Q51+Sep!Q51+Oct!Q51+Nov!Q51),IF(Config!$C$6=12,SUM(+Ene!Q51+Feb!Q51+Mar!Q51+Abr!Q51+May!Q51+Jun!Q51+Jul!Q51+Ago!Q51+Sep!Q51+Oct!Q51+Nov!Q51+Dic!Q51)))))))))))))</f>
        <v>2</v>
      </c>
      <c r="R51" s="388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p!R51),IF(Config!$C$6=10,SUM(+Ene!R51+Feb!R51+Mar!R51+Abr!R51+May!R51+Jun!R51+Jul!R51+Ago!R51+Sep!R51+Oct!R51),IF(Config!$C$6=11,SUM(+Ene!R51+Feb!R51+Mar!R51+Abr!R51+May!R51+Jun!R51+Jul!R51+Ago!R51+Sep!R51+Oct!R51+Nov!R51),IF(Config!$C$6=12,SUM(+Ene!R51+Feb!R51+Mar!R51+Abr!R51+May!R51+Jun!R51+Jul!R51+Ago!R51+Sep!R51+Oct!R51+Nov!R51+Dic!R51)))))))))))))</f>
        <v>1</v>
      </c>
      <c r="S51" s="388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p!S51),IF(Config!$C$6=10,SUM(+Ene!S51+Feb!S51+Mar!S51+Abr!S51+May!S51+Jun!S51+Jul!S51+Ago!S51+Sep!S51+Oct!S51),IF(Config!$C$6=11,SUM(+Ene!S51+Feb!S51+Mar!S51+Abr!S51+May!S51+Jun!S51+Jul!S51+Ago!S51+Sep!S51+Oct!S51+Nov!S51),IF(Config!$C$6=12,SUM(+Ene!S51+Feb!S51+Mar!S51+Abr!S51+May!S51+Jun!S51+Jul!S51+Ago!S51+Sep!S51+Oct!S51+Nov!S51+Dic!S51)))))))))))))</f>
        <v>0</v>
      </c>
      <c r="T51" s="388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p!T51),IF(Config!$C$6=10,SUM(+Ene!T51+Feb!T51+Mar!T51+Abr!T51+May!T51+Jun!T51+Jul!T51+Ago!T51+Sep!T51+Oct!T51),IF(Config!$C$6=11,SUM(+Ene!T51+Feb!T51+Mar!T51+Abr!T51+May!T51+Jun!T51+Jul!T51+Ago!T51+Sep!T51+Oct!T51+Nov!T51),IF(Config!$C$6=12,SUM(+Ene!T51+Feb!T51+Mar!T51+Abr!T51+May!T51+Jun!T51+Jul!T51+Ago!T51+Sep!T51+Oct!T51+Nov!T51+Dic!T51)))))))))))))</f>
        <v>6</v>
      </c>
      <c r="U51" s="388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p!U51),IF(Config!$C$6=10,SUM(+Ene!U51+Feb!U51+Mar!U51+Abr!U51+May!U51+Jun!U51+Jul!U51+Ago!U51+Sep!U51+Oct!U51),IF(Config!$C$6=11,SUM(+Ene!U51+Feb!U51+Mar!U51+Abr!U51+May!U51+Jun!U51+Jul!U51+Ago!U51+Sep!U51+Oct!U51+Nov!U51),IF(Config!$C$6=12,SUM(+Ene!U51+Feb!U51+Mar!U51+Abr!U51+May!U51+Jun!U51+Jul!U51+Ago!U51+Sep!U51+Oct!U51+Nov!U51+Dic!U51)))))))))))))</f>
        <v>0</v>
      </c>
      <c r="V51" s="388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p!V51),IF(Config!$C$6=10,SUM(+Ene!V51+Feb!V51+Mar!V51+Abr!V51+May!V51+Jun!V51+Jul!V51+Ago!V51+Sep!V51+Oct!V51),IF(Config!$C$6=11,SUM(+Ene!V51+Feb!V51+Mar!V51+Abr!V51+May!V51+Jun!V51+Jul!V51+Ago!V51+Sep!V51+Oct!V51+Nov!V51),IF(Config!$C$6=12,SUM(+Ene!V51+Feb!V51+Mar!V51+Abr!V51+May!V51+Jun!V51+Jul!V51+Ago!V51+Sep!V51+Oct!V51+Nov!V51+Dic!V51)))))))))))))</f>
        <v>2</v>
      </c>
      <c r="W51" s="388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p!W51),IF(Config!$C$6=10,SUM(+Ene!W51+Feb!W51+Mar!W51+Abr!W51+May!W51+Jun!W51+Jul!W51+Ago!W51+Sep!W51+Oct!W51),IF(Config!$C$6=11,SUM(+Ene!W51+Feb!W51+Mar!W51+Abr!W51+May!W51+Jun!W51+Jul!W51+Ago!W51+Sep!W51+Oct!W51+Nov!W51),IF(Config!$C$6=12,SUM(+Ene!W51+Feb!W51+Mar!W51+Abr!W51+May!W51+Jun!W51+Jul!W51+Ago!W51+Sep!W51+Oct!W51+Nov!W51+Dic!W51)))))))))))))</f>
        <v>3</v>
      </c>
      <c r="X51" s="388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p!X51),IF(Config!$C$6=10,SUM(+Ene!X51+Feb!X51+Mar!X51+Abr!X51+May!X51+Jun!X51+Jul!X51+Ago!X51+Sep!X51+Oct!X51),IF(Config!$C$6=11,SUM(+Ene!X51+Feb!X51+Mar!X51+Abr!X51+May!X51+Jun!X51+Jul!X51+Ago!X51+Sep!X51+Oct!X51+Nov!X51),IF(Config!$C$6=12,SUM(+Ene!X51+Feb!X51+Mar!X51+Abr!X51+May!X51+Jun!X51+Jul!X51+Ago!X51+Sep!X51+Oct!X51+Nov!X51+Dic!X51)))))))))))))</f>
        <v>0</v>
      </c>
      <c r="Y51" s="388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p!Y51),IF(Config!$C$6=10,SUM(+Ene!Y51+Feb!Y51+Mar!Y51+Abr!Y51+May!Y51+Jun!Y51+Jul!Y51+Ago!Y51+Sep!Y51+Oct!Y51),IF(Config!$C$6=11,SUM(+Ene!Y51+Feb!Y51+Mar!Y51+Abr!Y51+May!Y51+Jun!Y51+Jul!Y51+Ago!Y51+Sep!Y51+Oct!Y51+Nov!Y51),IF(Config!$C$6=12,SUM(+Ene!Y51+Feb!Y51+Mar!Y51+Abr!Y51+May!Y51+Jun!Y51+Jul!Y51+Ago!Y51+Sep!Y51+Oct!Y51+Nov!Y51+Dic!Y51)))))))))))))</f>
        <v>2</v>
      </c>
      <c r="Z51" s="388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p!Z51),IF(Config!$C$6=10,SUM(+Ene!Z51+Feb!Z51+Mar!Z51+Abr!Z51+May!Z51+Jun!Z51+Jul!Z51+Ago!Z51+Sep!Z51+Oct!Z51),IF(Config!$C$6=11,SUM(+Ene!Z51+Feb!Z51+Mar!Z51+Abr!Z51+May!Z51+Jun!Z51+Jul!Z51+Ago!Z51+Sep!Z51+Oct!Z51+Nov!Z51),IF(Config!$C$6=12,SUM(+Ene!Z51+Feb!Z51+Mar!Z51+Abr!Z51+May!Z51+Jun!Z51+Jul!Z51+Ago!Z51+Sep!Z51+Oct!Z51+Nov!Z51+Dic!Z51)))))))))))))</f>
        <v>0</v>
      </c>
      <c r="AA51" s="388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p!AA51),IF(Config!$C$6=10,SUM(+Ene!AA51+Feb!AA51+Mar!AA51+Abr!AA51+May!AA51+Jun!AA51+Jul!AA51+Ago!AA51+Sep!AA51+Oct!AA51),IF(Config!$C$6=11,SUM(+Ene!AA51+Feb!AA51+Mar!AA51+Abr!AA51+May!AA51+Jun!AA51+Jul!AA51+Ago!AA51+Sep!AA51+Oct!AA51+Nov!AA51),IF(Config!$C$6=12,SUM(+Ene!AA51+Feb!AA51+Mar!AA51+Abr!AA51+May!AA51+Jun!AA51+Jul!AA51+Ago!AA51+Sep!AA51+Oct!AA51+Nov!AA51+Dic!AA51)))))))))))))</f>
        <v>0</v>
      </c>
      <c r="AB51" s="388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p!AB51),IF(Config!$C$6=10,SUM(+Ene!AB51+Feb!AB51+Mar!AB51+Abr!AB51+May!AB51+Jun!AB51+Jul!AB51+Ago!AB51+Sep!AB51+Oct!AB51),IF(Config!$C$6=11,SUM(+Ene!AB51+Feb!AB51+Mar!AB51+Abr!AB51+May!AB51+Jun!AB51+Jul!AB51+Ago!AB51+Sep!AB51+Oct!AB51+Nov!AB51),IF(Config!$C$6=12,SUM(+Ene!AB51+Feb!AB51+Mar!AB51+Abr!AB51+May!AB51+Jun!AB51+Jul!AB51+Ago!AB51+Sep!AB51+Oct!AB51+Nov!AB51+Dic!AB51)))))))))))))</f>
        <v>0</v>
      </c>
      <c r="AC51" s="388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p!AC51),IF(Config!$C$6=10,SUM(+Ene!AC51+Feb!AC51+Mar!AC51+Abr!AC51+May!AC51+Jun!AC51+Jul!AC51+Ago!AC51+Sep!AC51+Oct!AC51),IF(Config!$C$6=11,SUM(+Ene!AC51+Feb!AC51+Mar!AC51+Abr!AC51+May!AC51+Jun!AC51+Jul!AC51+Ago!AC51+Sep!AC51+Oct!AC51+Nov!AC51),IF(Config!$C$6=12,SUM(+Ene!AC51+Feb!AC51+Mar!AC51+Abr!AC51+May!AC51+Jun!AC51+Jul!AC51+Ago!AC51+Sep!AC51+Oct!AC51+Nov!AC51+Dic!AC51)))))))))))))</f>
        <v>0</v>
      </c>
      <c r="AD51" s="388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p!AD51),IF(Config!$C$6=10,SUM(+Ene!AD51+Feb!AD51+Mar!AD51+Abr!AD51+May!AD51+Jun!AD51+Jul!AD51+Ago!AD51+Sep!AD51+Oct!AD51),IF(Config!$C$6=11,SUM(+Ene!AD51+Feb!AD51+Mar!AD51+Abr!AD51+May!AD51+Jun!AD51+Jul!AD51+Ago!AD51+Sep!AD51+Oct!AD51+Nov!AD51),IF(Config!$C$6=12,SUM(+Ene!AD51+Feb!AD51+Mar!AD51+Abr!AD51+May!AD51+Jun!AD51+Jul!AD51+Ago!AD51+Sep!AD51+Oct!AD51+Nov!AD51+Dic!AD51)))))))))))))</f>
        <v>3</v>
      </c>
      <c r="AE51" s="388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p!AE51),IF(Config!$C$6=10,SUM(+Ene!AE51+Feb!AE51+Mar!AE51+Abr!AE51+May!AE51+Jun!AE51+Jul!AE51+Ago!AE51+Sep!AE51+Oct!AE51),IF(Config!$C$6=11,SUM(+Ene!AE51+Feb!AE51+Mar!AE51+Abr!AE51+May!AE51+Jun!AE51+Jul!AE51+Ago!AE51+Sep!AE51+Oct!AE51+Nov!AE51),IF(Config!$C$6=12,SUM(+Ene!AE51+Feb!AE51+Mar!AE51+Abr!AE51+May!AE51+Jun!AE51+Jul!AE51+Ago!AE51+Sep!AE51+Oct!AE51+Nov!AE51+Dic!AE51)))))))))))))</f>
        <v>0</v>
      </c>
      <c r="AF51" s="388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p!AF51),IF(Config!$C$6=10,SUM(+Ene!AF51+Feb!AF51+Mar!AF51+Abr!AF51+May!AF51+Jun!AF51+Jul!AF51+Ago!AF51+Sep!AF51+Oct!AF51),IF(Config!$C$6=11,SUM(+Ene!AF51+Feb!AF51+Mar!AF51+Abr!AF51+May!AF51+Jun!AF51+Jul!AF51+Ago!AF51+Sep!AF51+Oct!AF51+Nov!AF51),IF(Config!$C$6=12,SUM(+Ene!AF51+Feb!AF51+Mar!AF51+Abr!AF51+May!AF51+Jun!AF51+Jul!AF51+Ago!AF51+Sep!AF51+Oct!AF51+Nov!AF51+Dic!AF51)))))))))))))</f>
        <v>0</v>
      </c>
      <c r="AG51" s="388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p!AG51),IF(Config!$C$6=10,SUM(+Ene!AG51+Feb!AG51+Mar!AG51+Abr!AG51+May!AG51+Jun!AG51+Jul!AG51+Ago!AG51+Sep!AG51+Oct!AG51),IF(Config!$C$6=11,SUM(+Ene!AG51+Feb!AG51+Mar!AG51+Abr!AG51+May!AG51+Jun!AG51+Jul!AG51+Ago!AG51+Sep!AG51+Oct!AG51+Nov!AG51),IF(Config!$C$6=12,SUM(+Ene!AG51+Feb!AG51+Mar!AG51+Abr!AG51+May!AG51+Jun!AG51+Jul!AG51+Ago!AG51+Sep!AG51+Oct!AG51+Nov!AG51+Dic!AG51)))))))))))))</f>
        <v>1</v>
      </c>
      <c r="AH51" s="388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p!AH51),IF(Config!$C$6=10,SUM(+Ene!AH51+Feb!AH51+Mar!AH51+Abr!AH51+May!AH51+Jun!AH51+Jul!AH51+Ago!AH51+Sep!AH51+Oct!AH51),IF(Config!$C$6=11,SUM(+Ene!AH51+Feb!AH51+Mar!AH51+Abr!AH51+May!AH51+Jun!AH51+Jul!AH51+Ago!AH51+Sep!AH51+Oct!AH51+Nov!AH51),IF(Config!$C$6=12,SUM(+Ene!AH51+Feb!AH51+Mar!AH51+Abr!AH51+May!AH51+Jun!AH51+Jul!AH51+Ago!AH51+Sep!AH51+Oct!AH51+Nov!AH51+Dic!AH51)))))))))))))</f>
        <v>1</v>
      </c>
      <c r="AI51" s="388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p!AI51),IF(Config!$C$6=10,SUM(+Ene!AI51+Feb!AI51+Mar!AI51+Abr!AI51+May!AI51+Jun!AI51+Jul!AI51+Ago!AI51+Sep!AI51+Oct!AI51),IF(Config!$C$6=11,SUM(+Ene!AI51+Feb!AI51+Mar!AI51+Abr!AI51+May!AI51+Jun!AI51+Jul!AI51+Ago!AI51+Sep!AI51+Oct!AI51+Nov!AI51),IF(Config!$C$6=12,SUM(+Ene!AI51+Feb!AI51+Mar!AI51+Abr!AI51+May!AI51+Jun!AI51+Jul!AI51+Ago!AI51+Sep!AI51+Oct!AI51+Nov!AI51+Dic!AI51)))))))))))))</f>
        <v>0</v>
      </c>
      <c r="AJ51" s="388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p!AJ51),IF(Config!$C$6=10,SUM(+Ene!AJ51+Feb!AJ51+Mar!AJ51+Abr!AJ51+May!AJ51+Jun!AJ51+Jul!AJ51+Ago!AJ51+Sep!AJ51+Oct!AJ51),IF(Config!$C$6=11,SUM(+Ene!AJ51+Feb!AJ51+Mar!AJ51+Abr!AJ51+May!AJ51+Jun!AJ51+Jul!AJ51+Ago!AJ51+Sep!AJ51+Oct!AJ51+Nov!AJ51),IF(Config!$C$6=12,SUM(+Ene!AJ51+Feb!AJ51+Mar!AJ51+Abr!AJ51+May!AJ51+Jun!AJ51+Jul!AJ51+Ago!AJ51+Sep!AJ51+Oct!AJ51+Nov!AJ51+Dic!AJ51)))))))))))))</f>
        <v>0</v>
      </c>
      <c r="AK51" s="388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p!AK51),IF(Config!$C$6=10,SUM(+Ene!AK51+Feb!AK51+Mar!AK51+Abr!AK51+May!AK51+Jun!AK51+Jul!AK51+Ago!AK51+Sep!AK51+Oct!AK51),IF(Config!$C$6=11,SUM(+Ene!AK51+Feb!AK51+Mar!AK51+Abr!AK51+May!AK51+Jun!AK51+Jul!AK51+Ago!AK51+Sep!AK51+Oct!AK51+Nov!AK51),IF(Config!$C$6=12,SUM(+Ene!AK51+Feb!AK51+Mar!AK51+Abr!AK51+May!AK51+Jun!AK51+Jul!AK51+Ago!AK51+Sep!AK51+Oct!AK51+Nov!AK51+Dic!AK51)))))))))))))</f>
        <v>0</v>
      </c>
      <c r="AL51" s="388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p!AL51),IF(Config!$C$6=10,SUM(+Ene!AL51+Feb!AL51+Mar!AL51+Abr!AL51+May!AL51+Jun!AL51+Jul!AL51+Ago!AL51+Sep!AL51+Oct!AL51),IF(Config!$C$6=11,SUM(+Ene!AL51+Feb!AL51+Mar!AL51+Abr!AL51+May!AL51+Jun!AL51+Jul!AL51+Ago!AL51+Sep!AL51+Oct!AL51+Nov!AL51),IF(Config!$C$6=12,SUM(+Ene!AL51+Feb!AL51+Mar!AL51+Abr!AL51+May!AL51+Jun!AL51+Jul!AL51+Ago!AL51+Sep!AL51+Oct!AL51+Nov!AL51+Dic!AL51)))))))))))))</f>
        <v>1</v>
      </c>
      <c r="AM51" s="388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p!AM51),IF(Config!$C$6=10,SUM(+Ene!AM51+Feb!AM51+Mar!AM51+Abr!AM51+May!AM51+Jun!AM51+Jul!AM51+Ago!AM51+Sep!AM51+Oct!AM51),IF(Config!$C$6=11,SUM(+Ene!AM51+Feb!AM51+Mar!AM51+Abr!AM51+May!AM51+Jun!AM51+Jul!AM51+Ago!AM51+Sep!AM51+Oct!AM51+Nov!AM51),IF(Config!$C$6=12,SUM(+Ene!AM51+Feb!AM51+Mar!AM51+Abr!AM51+May!AM51+Jun!AM51+Jul!AM51+Ago!AM51+Sep!AM51+Oct!AM51+Nov!AM51+Dic!AM51)))))))))))))</f>
        <v>13</v>
      </c>
      <c r="AN51" s="388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p!AN51),IF(Config!$C$6=10,SUM(+Ene!AN51+Feb!AN51+Mar!AN51+Abr!AN51+May!AN51+Jun!AN51+Jul!AN51+Ago!AN51+Sep!AN51+Oct!AN51),IF(Config!$C$6=11,SUM(+Ene!AN51+Feb!AN51+Mar!AN51+Abr!AN51+May!AN51+Jun!AN51+Jul!AN51+Ago!AN51+Sep!AN51+Oct!AN51+Nov!AN51),IF(Config!$C$6=12,SUM(+Ene!AN51+Feb!AN51+Mar!AN51+Abr!AN51+May!AN51+Jun!AN51+Jul!AN51+Ago!AN51+Sep!AN51+Oct!AN51+Nov!AN51+Dic!AN51)))))))))))))</f>
        <v>0</v>
      </c>
      <c r="AO51" s="388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p!AO51),IF(Config!$C$6=10,SUM(+Ene!AO51+Feb!AO51+Mar!AO51+Abr!AO51+May!AO51+Jun!AO51+Jul!AO51+Ago!AO51+Sep!AO51+Oct!AO51),IF(Config!$C$6=11,SUM(+Ene!AO51+Feb!AO51+Mar!AO51+Abr!AO51+May!AO51+Jun!AO51+Jul!AO51+Ago!AO51+Sep!AO51+Oct!AO51+Nov!AO51),IF(Config!$C$6=12,SUM(+Ene!AO51+Feb!AO51+Mar!AO51+Abr!AO51+May!AO51+Jun!AO51+Jul!AO51+Ago!AO51+Sep!AO51+Oct!AO51+Nov!AO51+Dic!AO51)))))))))))))</f>
        <v>0</v>
      </c>
      <c r="AP51" s="388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p!AP51),IF(Config!$C$6=10,SUM(+Ene!AP51+Feb!AP51+Mar!AP51+Abr!AP51+May!AP51+Jun!AP51+Jul!AP51+Ago!AP51+Sep!AP51+Oct!AP51),IF(Config!$C$6=11,SUM(+Ene!AP51+Feb!AP51+Mar!AP51+Abr!AP51+May!AP51+Jun!AP51+Jul!AP51+Ago!AP51+Sep!AP51+Oct!AP51+Nov!AP51),IF(Config!$C$6=12,SUM(+Ene!AP51+Feb!AP51+Mar!AP51+Abr!AP51+May!AP51+Jun!AP51+Jul!AP51+Ago!AP51+Sep!AP51+Oct!AP51+Nov!AP51+Dic!AP51)))))))))))))</f>
        <v>0</v>
      </c>
      <c r="AQ51" s="388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p!AQ51),IF(Config!$C$6=10,SUM(+Ene!AQ51+Feb!AQ51+Mar!AQ51+Abr!AQ51+May!AQ51+Jun!AQ51+Jul!AQ51+Ago!AQ51+Sep!AQ51+Oct!AQ51),IF(Config!$C$6=11,SUM(+Ene!AQ51+Feb!AQ51+Mar!AQ51+Abr!AQ51+May!AQ51+Jun!AQ51+Jul!AQ51+Ago!AQ51+Sep!AQ51+Oct!AQ51+Nov!AQ51),IF(Config!$C$6=12,SUM(+Ene!AQ51+Feb!AQ51+Mar!AQ51+Abr!AQ51+May!AQ51+Jun!AQ51+Jul!AQ51+Ago!AQ51+Sep!AQ51+Oct!AQ51+Nov!AQ51+Dic!AQ51)))))))))))))</f>
        <v>11</v>
      </c>
      <c r="AR51" s="388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p!AR51),IF(Config!$C$6=10,SUM(+Ene!AR51+Feb!AR51+Mar!AR51+Abr!AR51+May!AR51+Jun!AR51+Jul!AR51+Ago!AR51+Sep!AR51+Oct!AR51),IF(Config!$C$6=11,SUM(+Ene!AR51+Feb!AR51+Mar!AR51+Abr!AR51+May!AR51+Jun!AR51+Jul!AR51+Ago!AR51+Sep!AR51+Oct!AR51+Nov!AR51),IF(Config!$C$6=12,SUM(+Ene!AR51+Feb!AR51+Mar!AR51+Abr!AR51+May!AR51+Jun!AR51+Jul!AR51+Ago!AR51+Sep!AR51+Oct!AR51+Nov!AR51+Dic!AR51)))))))))))))</f>
        <v>0</v>
      </c>
      <c r="AS51" s="388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p!AS51),IF(Config!$C$6=10,SUM(+Ene!AS51+Feb!AS51+Mar!AS51+Abr!AS51+May!AS51+Jun!AS51+Jul!AS51+Ago!AS51+Sep!AS51+Oct!AS51),IF(Config!$C$6=11,SUM(+Ene!AS51+Feb!AS51+Mar!AS51+Abr!AS51+May!AS51+Jun!AS51+Jul!AS51+Ago!AS51+Sep!AS51+Oct!AS51+Nov!AS51),IF(Config!$C$6=12,SUM(+Ene!AS51+Feb!AS51+Mar!AS51+Abr!AS51+May!AS51+Jun!AS51+Jul!AS51+Ago!AS51+Sep!AS51+Oct!AS51+Nov!AS51+Dic!AS51)))))))))))))</f>
        <v>2</v>
      </c>
      <c r="AT51" s="388">
        <f>IF(Config!$C$6=1,SUM(+Ene!AT51),IF(Config!$C$6=2,SUM(+Ene!AT51+Feb!AT51),IF(Config!$C$6=3,SUM(+Ene!AT51+Feb!AT51+Mar!AT51),IF(Config!$C$6=4,SUM(+Ene!AT51+Feb!AT51+Mar!AT51+Abr!AT51),IF(Config!$C$6=5,SUM(Ene!AT51+Feb!AT51+Mar!AT51+Abr!AT51+May!AT51),IF(Config!$C$6=6,SUM(+Ene!AT51+Feb!AT51+Mar!AT51+Abr!AT51+May!AT51+Jun!AT51),IF(Config!$C$6=7,SUM(Ene!AT51+Feb!AT51+Mar!AT51+Abr!AT51+May!AT51+Jun!AT51+Jul!AT51),IF(Config!$C$6=8,SUM(+Ene!AT51+Feb!AT51+Mar!AT51+Abr!AT51+May!AT51+Jun!AT51+Jul!AT51+Ago!AT51),IF(Config!$C$6=9,SUM(+Ene!AT51+Feb!AT51+Mar!AT51+Abr!AT51+May!AT51+Jun!AT51+Jul!AT51+Ago!AT51+Sep!AT51),IF(Config!$C$6=10,SUM(+Ene!AT51+Feb!AT51+Mar!AT51+Abr!AT51+May!AT51+Jun!AT51+Jul!AT51+Ago!AT51+Sep!AT51+Oct!AT51),IF(Config!$C$6=11,SUM(+Ene!AT51+Feb!AT51+Mar!AT51+Abr!AT51+May!AT51+Jun!AT51+Jul!AT51+Ago!AT51+Sep!AT51+Oct!AT51+Nov!AT51),IF(Config!$C$6=12,SUM(+Ene!AT51+Feb!AT51+Mar!AT51+Abr!AT51+May!AT51+Jun!AT51+Jul!AT51+Ago!AT51+Sep!AT51+Oct!AT51+Nov!AT51+Dic!AT51)))))))))))))</f>
        <v>0</v>
      </c>
      <c r="AV51" s="369">
        <f t="shared" si="35"/>
        <v>0</v>
      </c>
      <c r="AW51" s="369">
        <f t="shared" si="36"/>
        <v>46</v>
      </c>
      <c r="AX51" s="369">
        <f t="shared" si="37"/>
        <v>3</v>
      </c>
      <c r="AY51" s="369">
        <f t="shared" si="38"/>
        <v>11</v>
      </c>
      <c r="AZ51" s="369">
        <f t="shared" si="39"/>
        <v>2</v>
      </c>
      <c r="BA51" s="369">
        <f t="shared" si="12"/>
        <v>5</v>
      </c>
      <c r="BB51" s="369">
        <f t="shared" si="40"/>
        <v>1</v>
      </c>
      <c r="BC51" s="370">
        <f t="shared" si="41"/>
        <v>13</v>
      </c>
      <c r="BD51" s="369">
        <f t="shared" si="42"/>
        <v>13</v>
      </c>
      <c r="BE51" s="45">
        <f t="shared" si="16"/>
        <v>94</v>
      </c>
    </row>
    <row r="52" spans="1:57" x14ac:dyDescent="0.25">
      <c r="A52" s="339">
        <f>METAS!A52</f>
        <v>49</v>
      </c>
      <c r="B52" s="391" t="str">
        <f>METAS!B50</f>
        <v>PORCENTAJE DE NIÑOS DE 6  A 11 MESES CON ANEMIA, QUE SE HAN RECUPERADOS (PR)</v>
      </c>
      <c r="C52" s="384" t="str">
        <f>METAS!D50</f>
        <v>NUTRICIÓN</v>
      </c>
      <c r="D52" s="388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p!D52),IF(Config!$C$6=10,SUM(+Ene!D52+Feb!D52+Mar!D52+Abr!D52+May!D52+Jun!D52+Jul!D52+Ago!D52+Sep!D52+Oct!D52),IF(Config!$C$6=11,SUM(+Ene!D52+Feb!D52+Mar!D52+Abr!D52+May!D52+Jun!D52+Jul!D52+Ago!D52+Sep!D52+Oct!D52+Nov!D52),IF(Config!$C$6=12,SUM(+Ene!D52+Feb!D52+Mar!D52+Abr!D52+May!D52+Jun!D52+Jul!D52+Ago!D52+Sep!D52+Oct!D52+Nov!D52+Dic!D52)))))))))))))</f>
        <v>0</v>
      </c>
      <c r="E52" s="388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p!E52),IF(Config!$C$6=10,SUM(+Ene!E52+Feb!E52+Mar!E52+Abr!E52+May!E52+Jun!E52+Jul!E52+Ago!E52+Sep!E52+Oct!E52),IF(Config!$C$6=11,SUM(+Ene!E52+Feb!E52+Mar!E52+Abr!E52+May!E52+Jun!E52+Jul!E52+Ago!E52+Sep!E52+Oct!E52+Nov!E52),IF(Config!$C$6=12,SUM(+Ene!E52+Feb!E52+Mar!E52+Abr!E52+May!E52+Jun!E52+Jul!E52+Ago!E52+Sep!E52+Oct!E52+Nov!E52+Dic!E52)))))))))))))</f>
        <v>0</v>
      </c>
      <c r="F52" s="388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p!F52),IF(Config!$C$6=10,SUM(+Ene!F52+Feb!F52+Mar!F52+Abr!F52+May!F52+Jun!F52+Jul!F52+Ago!F52+Sep!F52+Oct!F52),IF(Config!$C$6=11,SUM(+Ene!F52+Feb!F52+Mar!F52+Abr!F52+May!F52+Jun!F52+Jul!F52+Ago!F52+Sep!F52+Oct!F52+Nov!F52),IF(Config!$C$6=12,SUM(+Ene!F52+Feb!F52+Mar!F52+Abr!F52+May!F52+Jun!F52+Jul!F52+Ago!F52+Sep!F52+Oct!F52+Nov!F52+Dic!F52)))))))))))))</f>
        <v>0</v>
      </c>
      <c r="G52" s="388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p!G52),IF(Config!$C$6=10,SUM(+Ene!G52+Feb!G52+Mar!G52+Abr!G52+May!G52+Jun!G52+Jul!G52+Ago!G52+Sep!G52+Oct!G52),IF(Config!$C$6=11,SUM(+Ene!G52+Feb!G52+Mar!G52+Abr!G52+May!G52+Jun!G52+Jul!G52+Ago!G52+Sep!G52+Oct!G52+Nov!G52),IF(Config!$C$6=12,SUM(+Ene!G52+Feb!G52+Mar!G52+Abr!G52+May!G52+Jun!G52+Jul!G52+Ago!G52+Sep!G52+Oct!G52+Nov!G52+Dic!G52)))))))))))))</f>
        <v>31</v>
      </c>
      <c r="H52" s="388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p!H52),IF(Config!$C$6=10,SUM(+Ene!H52+Feb!H52+Mar!H52+Abr!H52+May!H52+Jun!H52+Jul!H52+Ago!H52+Sep!H52+Oct!H52),IF(Config!$C$6=11,SUM(+Ene!H52+Feb!H52+Mar!H52+Abr!H52+May!H52+Jun!H52+Jul!H52+Ago!H52+Sep!H52+Oct!H52+Nov!H52),IF(Config!$C$6=12,SUM(+Ene!H52+Feb!H52+Mar!H52+Abr!H52+May!H52+Jun!H52+Jul!H52+Ago!H52+Sep!H52+Oct!H52+Nov!H52+Dic!H52)))))))))))))</f>
        <v>0</v>
      </c>
      <c r="I52" s="388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p!I52),IF(Config!$C$6=10,SUM(+Ene!I52+Feb!I52+Mar!I52+Abr!I52+May!I52+Jun!I52+Jul!I52+Ago!I52+Sep!I52+Oct!I52),IF(Config!$C$6=11,SUM(+Ene!I52+Feb!I52+Mar!I52+Abr!I52+May!I52+Jun!I52+Jul!I52+Ago!I52+Sep!I52+Oct!I52+Nov!I52),IF(Config!$C$6=12,SUM(+Ene!I52+Feb!I52+Mar!I52+Abr!I52+May!I52+Jun!I52+Jul!I52+Ago!I52+Sep!I52+Oct!I52+Nov!I52+Dic!I52)))))))))))))</f>
        <v>0</v>
      </c>
      <c r="J52" s="388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p!J52),IF(Config!$C$6=10,SUM(+Ene!J52+Feb!J52+Mar!J52+Abr!J52+May!J52+Jun!J52+Jul!J52+Ago!J52+Sep!J52+Oct!J52),IF(Config!$C$6=11,SUM(+Ene!J52+Feb!J52+Mar!J52+Abr!J52+May!J52+Jun!J52+Jul!J52+Ago!J52+Sep!J52+Oct!J52+Nov!J52),IF(Config!$C$6=12,SUM(+Ene!J52+Feb!J52+Mar!J52+Abr!J52+May!J52+Jun!J52+Jul!J52+Ago!J52+Sep!J52+Oct!J52+Nov!J52+Dic!J52)))))))))))))</f>
        <v>4</v>
      </c>
      <c r="K52" s="388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p!K52),IF(Config!$C$6=10,SUM(+Ene!K52+Feb!K52+Mar!K52+Abr!K52+May!K52+Jun!K52+Jul!K52+Ago!K52+Sep!K52+Oct!K52),IF(Config!$C$6=11,SUM(+Ene!K52+Feb!K52+Mar!K52+Abr!K52+May!K52+Jun!K52+Jul!K52+Ago!K52+Sep!K52+Oct!K52+Nov!K52),IF(Config!$C$6=12,SUM(+Ene!K52+Feb!K52+Mar!K52+Abr!K52+May!K52+Jun!K52+Jul!K52+Ago!K52+Sep!K52+Oct!K52+Nov!K52+Dic!K52)))))))))))))</f>
        <v>3</v>
      </c>
      <c r="L52" s="388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p!L52),IF(Config!$C$6=10,SUM(+Ene!L52+Feb!L52+Mar!L52+Abr!L52+May!L52+Jun!L52+Jul!L52+Ago!L52+Sep!L52+Oct!L52),IF(Config!$C$6=11,SUM(+Ene!L52+Feb!L52+Mar!L52+Abr!L52+May!L52+Jun!L52+Jul!L52+Ago!L52+Sep!L52+Oct!L52+Nov!L52),IF(Config!$C$6=12,SUM(+Ene!L52+Feb!L52+Mar!L52+Abr!L52+May!L52+Jun!L52+Jul!L52+Ago!L52+Sep!L52+Oct!L52+Nov!L52+Dic!L52)))))))))))))</f>
        <v>0</v>
      </c>
      <c r="M52" s="388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p!M52),IF(Config!$C$6=10,SUM(+Ene!M52+Feb!M52+Mar!M52+Abr!M52+May!M52+Jun!M52+Jul!M52+Ago!M52+Sep!M52+Oct!M52),IF(Config!$C$6=11,SUM(+Ene!M52+Feb!M52+Mar!M52+Abr!M52+May!M52+Jun!M52+Jul!M52+Ago!M52+Sep!M52+Oct!M52+Nov!M52),IF(Config!$C$6=12,SUM(+Ene!M52+Feb!M52+Mar!M52+Abr!M52+May!M52+Jun!M52+Jul!M52+Ago!M52+Sep!M52+Oct!M52+Nov!M52+Dic!M52)))))))))))))</f>
        <v>1</v>
      </c>
      <c r="N52" s="388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p!N52),IF(Config!$C$6=10,SUM(+Ene!N52+Feb!N52+Mar!N52+Abr!N52+May!N52+Jun!N52+Jul!N52+Ago!N52+Sep!N52+Oct!N52),IF(Config!$C$6=11,SUM(+Ene!N52+Feb!N52+Mar!N52+Abr!N52+May!N52+Jun!N52+Jul!N52+Ago!N52+Sep!N52+Oct!N52+Nov!N52),IF(Config!$C$6=12,SUM(+Ene!N52+Feb!N52+Mar!N52+Abr!N52+May!N52+Jun!N52+Jul!N52+Ago!N52+Sep!N52+Oct!N52+Nov!N52+Dic!N52)))))))))))))</f>
        <v>0</v>
      </c>
      <c r="O52" s="388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p!O52),IF(Config!$C$6=10,SUM(+Ene!O52+Feb!O52+Mar!O52+Abr!O52+May!O52+Jun!O52+Jul!O52+Ago!O52+Sep!O52+Oct!O52),IF(Config!$C$6=11,SUM(+Ene!O52+Feb!O52+Mar!O52+Abr!O52+May!O52+Jun!O52+Jul!O52+Ago!O52+Sep!O52+Oct!O52+Nov!O52),IF(Config!$C$6=12,SUM(+Ene!O52+Feb!O52+Mar!O52+Abr!O52+May!O52+Jun!O52+Jul!O52+Ago!O52+Sep!O52+Oct!O52+Nov!O52+Dic!O52)))))))))))))</f>
        <v>0</v>
      </c>
      <c r="P52" s="388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p!P52),IF(Config!$C$6=10,SUM(+Ene!P52+Feb!P52+Mar!P52+Abr!P52+May!P52+Jun!P52+Jul!P52+Ago!P52+Sep!P52+Oct!P52),IF(Config!$C$6=11,SUM(+Ene!P52+Feb!P52+Mar!P52+Abr!P52+May!P52+Jun!P52+Jul!P52+Ago!P52+Sep!P52+Oct!P52+Nov!P52),IF(Config!$C$6=12,SUM(+Ene!P52+Feb!P52+Mar!P52+Abr!P52+May!P52+Jun!P52+Jul!P52+Ago!P52+Sep!P52+Oct!P52+Nov!P52+Dic!P52)))))))))))))</f>
        <v>0</v>
      </c>
      <c r="Q52" s="388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p!Q52),IF(Config!$C$6=10,SUM(+Ene!Q52+Feb!Q52+Mar!Q52+Abr!Q52+May!Q52+Jun!Q52+Jul!Q52+Ago!Q52+Sep!Q52+Oct!Q52),IF(Config!$C$6=11,SUM(+Ene!Q52+Feb!Q52+Mar!Q52+Abr!Q52+May!Q52+Jun!Q52+Jul!Q52+Ago!Q52+Sep!Q52+Oct!Q52+Nov!Q52),IF(Config!$C$6=12,SUM(+Ene!Q52+Feb!Q52+Mar!Q52+Abr!Q52+May!Q52+Jun!Q52+Jul!Q52+Ago!Q52+Sep!Q52+Oct!Q52+Nov!Q52+Dic!Q52)))))))))))))</f>
        <v>1</v>
      </c>
      <c r="R52" s="388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p!R52),IF(Config!$C$6=10,SUM(+Ene!R52+Feb!R52+Mar!R52+Abr!R52+May!R52+Jun!R52+Jul!R52+Ago!R52+Sep!R52+Oct!R52),IF(Config!$C$6=11,SUM(+Ene!R52+Feb!R52+Mar!R52+Abr!R52+May!R52+Jun!R52+Jul!R52+Ago!R52+Sep!R52+Oct!R52+Nov!R52),IF(Config!$C$6=12,SUM(+Ene!R52+Feb!R52+Mar!R52+Abr!R52+May!R52+Jun!R52+Jul!R52+Ago!R52+Sep!R52+Oct!R52+Nov!R52+Dic!R52)))))))))))))</f>
        <v>0</v>
      </c>
      <c r="S52" s="388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p!S52),IF(Config!$C$6=10,SUM(+Ene!S52+Feb!S52+Mar!S52+Abr!S52+May!S52+Jun!S52+Jul!S52+Ago!S52+Sep!S52+Oct!S52),IF(Config!$C$6=11,SUM(+Ene!S52+Feb!S52+Mar!S52+Abr!S52+May!S52+Jun!S52+Jul!S52+Ago!S52+Sep!S52+Oct!S52+Nov!S52),IF(Config!$C$6=12,SUM(+Ene!S52+Feb!S52+Mar!S52+Abr!S52+May!S52+Jun!S52+Jul!S52+Ago!S52+Sep!S52+Oct!S52+Nov!S52+Dic!S52)))))))))))))</f>
        <v>0</v>
      </c>
      <c r="T52" s="388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p!T52),IF(Config!$C$6=10,SUM(+Ene!T52+Feb!T52+Mar!T52+Abr!T52+May!T52+Jun!T52+Jul!T52+Ago!T52+Sep!T52+Oct!T52),IF(Config!$C$6=11,SUM(+Ene!T52+Feb!T52+Mar!T52+Abr!T52+May!T52+Jun!T52+Jul!T52+Ago!T52+Sep!T52+Oct!T52+Nov!T52),IF(Config!$C$6=12,SUM(+Ene!T52+Feb!T52+Mar!T52+Abr!T52+May!T52+Jun!T52+Jul!T52+Ago!T52+Sep!T52+Oct!T52+Nov!T52+Dic!T52)))))))))))))</f>
        <v>5</v>
      </c>
      <c r="U52" s="388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p!U52),IF(Config!$C$6=10,SUM(+Ene!U52+Feb!U52+Mar!U52+Abr!U52+May!U52+Jun!U52+Jul!U52+Ago!U52+Sep!U52+Oct!U52),IF(Config!$C$6=11,SUM(+Ene!U52+Feb!U52+Mar!U52+Abr!U52+May!U52+Jun!U52+Jul!U52+Ago!U52+Sep!U52+Oct!U52+Nov!U52),IF(Config!$C$6=12,SUM(+Ene!U52+Feb!U52+Mar!U52+Abr!U52+May!U52+Jun!U52+Jul!U52+Ago!U52+Sep!U52+Oct!U52+Nov!U52+Dic!U52)))))))))))))</f>
        <v>0</v>
      </c>
      <c r="V52" s="388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p!V52),IF(Config!$C$6=10,SUM(+Ene!V52+Feb!V52+Mar!V52+Abr!V52+May!V52+Jun!V52+Jul!V52+Ago!V52+Sep!V52+Oct!V52),IF(Config!$C$6=11,SUM(+Ene!V52+Feb!V52+Mar!V52+Abr!V52+May!V52+Jun!V52+Jul!V52+Ago!V52+Sep!V52+Oct!V52+Nov!V52),IF(Config!$C$6=12,SUM(+Ene!V52+Feb!V52+Mar!V52+Abr!V52+May!V52+Jun!V52+Jul!V52+Ago!V52+Sep!V52+Oct!V52+Nov!V52+Dic!V52)))))))))))))</f>
        <v>2</v>
      </c>
      <c r="W52" s="388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p!W52),IF(Config!$C$6=10,SUM(+Ene!W52+Feb!W52+Mar!W52+Abr!W52+May!W52+Jun!W52+Jul!W52+Ago!W52+Sep!W52+Oct!W52),IF(Config!$C$6=11,SUM(+Ene!W52+Feb!W52+Mar!W52+Abr!W52+May!W52+Jun!W52+Jul!W52+Ago!W52+Sep!W52+Oct!W52+Nov!W52),IF(Config!$C$6=12,SUM(+Ene!W52+Feb!W52+Mar!W52+Abr!W52+May!W52+Jun!W52+Jul!W52+Ago!W52+Sep!W52+Oct!W52+Nov!W52+Dic!W52)))))))))))))</f>
        <v>3</v>
      </c>
      <c r="X52" s="388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p!X52),IF(Config!$C$6=10,SUM(+Ene!X52+Feb!X52+Mar!X52+Abr!X52+May!X52+Jun!X52+Jul!X52+Ago!X52+Sep!X52+Oct!X52),IF(Config!$C$6=11,SUM(+Ene!X52+Feb!X52+Mar!X52+Abr!X52+May!X52+Jun!X52+Jul!X52+Ago!X52+Sep!X52+Oct!X52+Nov!X52),IF(Config!$C$6=12,SUM(+Ene!X52+Feb!X52+Mar!X52+Abr!X52+May!X52+Jun!X52+Jul!X52+Ago!X52+Sep!X52+Oct!X52+Nov!X52+Dic!X52)))))))))))))</f>
        <v>0</v>
      </c>
      <c r="Y52" s="388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p!Y52),IF(Config!$C$6=10,SUM(+Ene!Y52+Feb!Y52+Mar!Y52+Abr!Y52+May!Y52+Jun!Y52+Jul!Y52+Ago!Y52+Sep!Y52+Oct!Y52),IF(Config!$C$6=11,SUM(+Ene!Y52+Feb!Y52+Mar!Y52+Abr!Y52+May!Y52+Jun!Y52+Jul!Y52+Ago!Y52+Sep!Y52+Oct!Y52+Nov!Y52),IF(Config!$C$6=12,SUM(+Ene!Y52+Feb!Y52+Mar!Y52+Abr!Y52+May!Y52+Jun!Y52+Jul!Y52+Ago!Y52+Sep!Y52+Oct!Y52+Nov!Y52+Dic!Y52)))))))))))))</f>
        <v>2</v>
      </c>
      <c r="Z52" s="388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p!Z52),IF(Config!$C$6=10,SUM(+Ene!Z52+Feb!Z52+Mar!Z52+Abr!Z52+May!Z52+Jun!Z52+Jul!Z52+Ago!Z52+Sep!Z52+Oct!Z52),IF(Config!$C$6=11,SUM(+Ene!Z52+Feb!Z52+Mar!Z52+Abr!Z52+May!Z52+Jun!Z52+Jul!Z52+Ago!Z52+Sep!Z52+Oct!Z52+Nov!Z52),IF(Config!$C$6=12,SUM(+Ene!Z52+Feb!Z52+Mar!Z52+Abr!Z52+May!Z52+Jun!Z52+Jul!Z52+Ago!Z52+Sep!Z52+Oct!Z52+Nov!Z52+Dic!Z52)))))))))))))</f>
        <v>0</v>
      </c>
      <c r="AA52" s="388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p!AA52),IF(Config!$C$6=10,SUM(+Ene!AA52+Feb!AA52+Mar!AA52+Abr!AA52+May!AA52+Jun!AA52+Jul!AA52+Ago!AA52+Sep!AA52+Oct!AA52),IF(Config!$C$6=11,SUM(+Ene!AA52+Feb!AA52+Mar!AA52+Abr!AA52+May!AA52+Jun!AA52+Jul!AA52+Ago!AA52+Sep!AA52+Oct!AA52+Nov!AA52),IF(Config!$C$6=12,SUM(+Ene!AA52+Feb!AA52+Mar!AA52+Abr!AA52+May!AA52+Jun!AA52+Jul!AA52+Ago!AA52+Sep!AA52+Oct!AA52+Nov!AA52+Dic!AA52)))))))))))))</f>
        <v>0</v>
      </c>
      <c r="AB52" s="388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p!AB52),IF(Config!$C$6=10,SUM(+Ene!AB52+Feb!AB52+Mar!AB52+Abr!AB52+May!AB52+Jun!AB52+Jul!AB52+Ago!AB52+Sep!AB52+Oct!AB52),IF(Config!$C$6=11,SUM(+Ene!AB52+Feb!AB52+Mar!AB52+Abr!AB52+May!AB52+Jun!AB52+Jul!AB52+Ago!AB52+Sep!AB52+Oct!AB52+Nov!AB52),IF(Config!$C$6=12,SUM(+Ene!AB52+Feb!AB52+Mar!AB52+Abr!AB52+May!AB52+Jun!AB52+Jul!AB52+Ago!AB52+Sep!AB52+Oct!AB52+Nov!AB52+Dic!AB52)))))))))))))</f>
        <v>0</v>
      </c>
      <c r="AC52" s="388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p!AC52),IF(Config!$C$6=10,SUM(+Ene!AC52+Feb!AC52+Mar!AC52+Abr!AC52+May!AC52+Jun!AC52+Jul!AC52+Ago!AC52+Sep!AC52+Oct!AC52),IF(Config!$C$6=11,SUM(+Ene!AC52+Feb!AC52+Mar!AC52+Abr!AC52+May!AC52+Jun!AC52+Jul!AC52+Ago!AC52+Sep!AC52+Oct!AC52+Nov!AC52),IF(Config!$C$6=12,SUM(+Ene!AC52+Feb!AC52+Mar!AC52+Abr!AC52+May!AC52+Jun!AC52+Jul!AC52+Ago!AC52+Sep!AC52+Oct!AC52+Nov!AC52+Dic!AC52)))))))))))))</f>
        <v>0</v>
      </c>
      <c r="AD52" s="388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p!AD52),IF(Config!$C$6=10,SUM(+Ene!AD52+Feb!AD52+Mar!AD52+Abr!AD52+May!AD52+Jun!AD52+Jul!AD52+Ago!AD52+Sep!AD52+Oct!AD52),IF(Config!$C$6=11,SUM(+Ene!AD52+Feb!AD52+Mar!AD52+Abr!AD52+May!AD52+Jun!AD52+Jul!AD52+Ago!AD52+Sep!AD52+Oct!AD52+Nov!AD52),IF(Config!$C$6=12,SUM(+Ene!AD52+Feb!AD52+Mar!AD52+Abr!AD52+May!AD52+Jun!AD52+Jul!AD52+Ago!AD52+Sep!AD52+Oct!AD52+Nov!AD52+Dic!AD52)))))))))))))</f>
        <v>1</v>
      </c>
      <c r="AE52" s="388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p!AE52),IF(Config!$C$6=10,SUM(+Ene!AE52+Feb!AE52+Mar!AE52+Abr!AE52+May!AE52+Jun!AE52+Jul!AE52+Ago!AE52+Sep!AE52+Oct!AE52),IF(Config!$C$6=11,SUM(+Ene!AE52+Feb!AE52+Mar!AE52+Abr!AE52+May!AE52+Jun!AE52+Jul!AE52+Ago!AE52+Sep!AE52+Oct!AE52+Nov!AE52),IF(Config!$C$6=12,SUM(+Ene!AE52+Feb!AE52+Mar!AE52+Abr!AE52+May!AE52+Jun!AE52+Jul!AE52+Ago!AE52+Sep!AE52+Oct!AE52+Nov!AE52+Dic!AE52)))))))))))))</f>
        <v>0</v>
      </c>
      <c r="AF52" s="388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p!AF52),IF(Config!$C$6=10,SUM(+Ene!AF52+Feb!AF52+Mar!AF52+Abr!AF52+May!AF52+Jun!AF52+Jul!AF52+Ago!AF52+Sep!AF52+Oct!AF52),IF(Config!$C$6=11,SUM(+Ene!AF52+Feb!AF52+Mar!AF52+Abr!AF52+May!AF52+Jun!AF52+Jul!AF52+Ago!AF52+Sep!AF52+Oct!AF52+Nov!AF52),IF(Config!$C$6=12,SUM(+Ene!AF52+Feb!AF52+Mar!AF52+Abr!AF52+May!AF52+Jun!AF52+Jul!AF52+Ago!AF52+Sep!AF52+Oct!AF52+Nov!AF52+Dic!AF52)))))))))))))</f>
        <v>0</v>
      </c>
      <c r="AG52" s="388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p!AG52),IF(Config!$C$6=10,SUM(+Ene!AG52+Feb!AG52+Mar!AG52+Abr!AG52+May!AG52+Jun!AG52+Jul!AG52+Ago!AG52+Sep!AG52+Oct!AG52),IF(Config!$C$6=11,SUM(+Ene!AG52+Feb!AG52+Mar!AG52+Abr!AG52+May!AG52+Jun!AG52+Jul!AG52+Ago!AG52+Sep!AG52+Oct!AG52+Nov!AG52),IF(Config!$C$6=12,SUM(+Ene!AG52+Feb!AG52+Mar!AG52+Abr!AG52+May!AG52+Jun!AG52+Jul!AG52+Ago!AG52+Sep!AG52+Oct!AG52+Nov!AG52+Dic!AG52)))))))))))))</f>
        <v>1</v>
      </c>
      <c r="AH52" s="388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p!AH52),IF(Config!$C$6=10,SUM(+Ene!AH52+Feb!AH52+Mar!AH52+Abr!AH52+May!AH52+Jun!AH52+Jul!AH52+Ago!AH52+Sep!AH52+Oct!AH52),IF(Config!$C$6=11,SUM(+Ene!AH52+Feb!AH52+Mar!AH52+Abr!AH52+May!AH52+Jun!AH52+Jul!AH52+Ago!AH52+Sep!AH52+Oct!AH52+Nov!AH52),IF(Config!$C$6=12,SUM(+Ene!AH52+Feb!AH52+Mar!AH52+Abr!AH52+May!AH52+Jun!AH52+Jul!AH52+Ago!AH52+Sep!AH52+Oct!AH52+Nov!AH52+Dic!AH52)))))))))))))</f>
        <v>1</v>
      </c>
      <c r="AI52" s="388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p!AI52),IF(Config!$C$6=10,SUM(+Ene!AI52+Feb!AI52+Mar!AI52+Abr!AI52+May!AI52+Jun!AI52+Jul!AI52+Ago!AI52+Sep!AI52+Oct!AI52),IF(Config!$C$6=11,SUM(+Ene!AI52+Feb!AI52+Mar!AI52+Abr!AI52+May!AI52+Jun!AI52+Jul!AI52+Ago!AI52+Sep!AI52+Oct!AI52+Nov!AI52),IF(Config!$C$6=12,SUM(+Ene!AI52+Feb!AI52+Mar!AI52+Abr!AI52+May!AI52+Jun!AI52+Jul!AI52+Ago!AI52+Sep!AI52+Oct!AI52+Nov!AI52+Dic!AI52)))))))))))))</f>
        <v>0</v>
      </c>
      <c r="AJ52" s="388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p!AJ52),IF(Config!$C$6=10,SUM(+Ene!AJ52+Feb!AJ52+Mar!AJ52+Abr!AJ52+May!AJ52+Jun!AJ52+Jul!AJ52+Ago!AJ52+Sep!AJ52+Oct!AJ52),IF(Config!$C$6=11,SUM(+Ene!AJ52+Feb!AJ52+Mar!AJ52+Abr!AJ52+May!AJ52+Jun!AJ52+Jul!AJ52+Ago!AJ52+Sep!AJ52+Oct!AJ52+Nov!AJ52),IF(Config!$C$6=12,SUM(+Ene!AJ52+Feb!AJ52+Mar!AJ52+Abr!AJ52+May!AJ52+Jun!AJ52+Jul!AJ52+Ago!AJ52+Sep!AJ52+Oct!AJ52+Nov!AJ52+Dic!AJ52)))))))))))))</f>
        <v>0</v>
      </c>
      <c r="AK52" s="388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p!AK52),IF(Config!$C$6=10,SUM(+Ene!AK52+Feb!AK52+Mar!AK52+Abr!AK52+May!AK52+Jun!AK52+Jul!AK52+Ago!AK52+Sep!AK52+Oct!AK52),IF(Config!$C$6=11,SUM(+Ene!AK52+Feb!AK52+Mar!AK52+Abr!AK52+May!AK52+Jun!AK52+Jul!AK52+Ago!AK52+Sep!AK52+Oct!AK52+Nov!AK52),IF(Config!$C$6=12,SUM(+Ene!AK52+Feb!AK52+Mar!AK52+Abr!AK52+May!AK52+Jun!AK52+Jul!AK52+Ago!AK52+Sep!AK52+Oct!AK52+Nov!AK52+Dic!AK52)))))))))))))</f>
        <v>0</v>
      </c>
      <c r="AL52" s="388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p!AL52),IF(Config!$C$6=10,SUM(+Ene!AL52+Feb!AL52+Mar!AL52+Abr!AL52+May!AL52+Jun!AL52+Jul!AL52+Ago!AL52+Sep!AL52+Oct!AL52),IF(Config!$C$6=11,SUM(+Ene!AL52+Feb!AL52+Mar!AL52+Abr!AL52+May!AL52+Jun!AL52+Jul!AL52+Ago!AL52+Sep!AL52+Oct!AL52+Nov!AL52),IF(Config!$C$6=12,SUM(+Ene!AL52+Feb!AL52+Mar!AL52+Abr!AL52+May!AL52+Jun!AL52+Jul!AL52+Ago!AL52+Sep!AL52+Oct!AL52+Nov!AL52+Dic!AL52)))))))))))))</f>
        <v>1</v>
      </c>
      <c r="AM52" s="388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p!AM52),IF(Config!$C$6=10,SUM(+Ene!AM52+Feb!AM52+Mar!AM52+Abr!AM52+May!AM52+Jun!AM52+Jul!AM52+Ago!AM52+Sep!AM52+Oct!AM52),IF(Config!$C$6=11,SUM(+Ene!AM52+Feb!AM52+Mar!AM52+Abr!AM52+May!AM52+Jun!AM52+Jul!AM52+Ago!AM52+Sep!AM52+Oct!AM52+Nov!AM52),IF(Config!$C$6=12,SUM(+Ene!AM52+Feb!AM52+Mar!AM52+Abr!AM52+May!AM52+Jun!AM52+Jul!AM52+Ago!AM52+Sep!AM52+Oct!AM52+Nov!AM52+Dic!AM52)))))))))))))</f>
        <v>9</v>
      </c>
      <c r="AN52" s="388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p!AN52),IF(Config!$C$6=10,SUM(+Ene!AN52+Feb!AN52+Mar!AN52+Abr!AN52+May!AN52+Jun!AN52+Jul!AN52+Ago!AN52+Sep!AN52+Oct!AN52),IF(Config!$C$6=11,SUM(+Ene!AN52+Feb!AN52+Mar!AN52+Abr!AN52+May!AN52+Jun!AN52+Jul!AN52+Ago!AN52+Sep!AN52+Oct!AN52+Nov!AN52),IF(Config!$C$6=12,SUM(+Ene!AN52+Feb!AN52+Mar!AN52+Abr!AN52+May!AN52+Jun!AN52+Jul!AN52+Ago!AN52+Sep!AN52+Oct!AN52+Nov!AN52+Dic!AN52)))))))))))))</f>
        <v>0</v>
      </c>
      <c r="AO52" s="388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p!AO52),IF(Config!$C$6=10,SUM(+Ene!AO52+Feb!AO52+Mar!AO52+Abr!AO52+May!AO52+Jun!AO52+Jul!AO52+Ago!AO52+Sep!AO52+Oct!AO52),IF(Config!$C$6=11,SUM(+Ene!AO52+Feb!AO52+Mar!AO52+Abr!AO52+May!AO52+Jun!AO52+Jul!AO52+Ago!AO52+Sep!AO52+Oct!AO52+Nov!AO52),IF(Config!$C$6=12,SUM(+Ene!AO52+Feb!AO52+Mar!AO52+Abr!AO52+May!AO52+Jun!AO52+Jul!AO52+Ago!AO52+Sep!AO52+Oct!AO52+Nov!AO52+Dic!AO52)))))))))))))</f>
        <v>0</v>
      </c>
      <c r="AP52" s="388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p!AP52),IF(Config!$C$6=10,SUM(+Ene!AP52+Feb!AP52+Mar!AP52+Abr!AP52+May!AP52+Jun!AP52+Jul!AP52+Ago!AP52+Sep!AP52+Oct!AP52),IF(Config!$C$6=11,SUM(+Ene!AP52+Feb!AP52+Mar!AP52+Abr!AP52+May!AP52+Jun!AP52+Jul!AP52+Ago!AP52+Sep!AP52+Oct!AP52+Nov!AP52),IF(Config!$C$6=12,SUM(+Ene!AP52+Feb!AP52+Mar!AP52+Abr!AP52+May!AP52+Jun!AP52+Jul!AP52+Ago!AP52+Sep!AP52+Oct!AP52+Nov!AP52+Dic!AP52)))))))))))))</f>
        <v>0</v>
      </c>
      <c r="AQ52" s="388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p!AQ52),IF(Config!$C$6=10,SUM(+Ene!AQ52+Feb!AQ52+Mar!AQ52+Abr!AQ52+May!AQ52+Jun!AQ52+Jul!AQ52+Ago!AQ52+Sep!AQ52+Oct!AQ52),IF(Config!$C$6=11,SUM(+Ene!AQ52+Feb!AQ52+Mar!AQ52+Abr!AQ52+May!AQ52+Jun!AQ52+Jul!AQ52+Ago!AQ52+Sep!AQ52+Oct!AQ52+Nov!AQ52),IF(Config!$C$6=12,SUM(+Ene!AQ52+Feb!AQ52+Mar!AQ52+Abr!AQ52+May!AQ52+Jun!AQ52+Jul!AQ52+Ago!AQ52+Sep!AQ52+Oct!AQ52+Nov!AQ52+Dic!AQ52)))))))))))))</f>
        <v>6</v>
      </c>
      <c r="AR52" s="388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p!AR52),IF(Config!$C$6=10,SUM(+Ene!AR52+Feb!AR52+Mar!AR52+Abr!AR52+May!AR52+Jun!AR52+Jul!AR52+Ago!AR52+Sep!AR52+Oct!AR52),IF(Config!$C$6=11,SUM(+Ene!AR52+Feb!AR52+Mar!AR52+Abr!AR52+May!AR52+Jun!AR52+Jul!AR52+Ago!AR52+Sep!AR52+Oct!AR52+Nov!AR52),IF(Config!$C$6=12,SUM(+Ene!AR52+Feb!AR52+Mar!AR52+Abr!AR52+May!AR52+Jun!AR52+Jul!AR52+Ago!AR52+Sep!AR52+Oct!AR52+Nov!AR52+Dic!AR52)))))))))))))</f>
        <v>0</v>
      </c>
      <c r="AS52" s="388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p!AS52),IF(Config!$C$6=10,SUM(+Ene!AS52+Feb!AS52+Mar!AS52+Abr!AS52+May!AS52+Jun!AS52+Jul!AS52+Ago!AS52+Sep!AS52+Oct!AS52),IF(Config!$C$6=11,SUM(+Ene!AS52+Feb!AS52+Mar!AS52+Abr!AS52+May!AS52+Jun!AS52+Jul!AS52+Ago!AS52+Sep!AS52+Oct!AS52+Nov!AS52),IF(Config!$C$6=12,SUM(+Ene!AS52+Feb!AS52+Mar!AS52+Abr!AS52+May!AS52+Jun!AS52+Jul!AS52+Ago!AS52+Sep!AS52+Oct!AS52+Nov!AS52+Dic!AS52)))))))))))))</f>
        <v>1</v>
      </c>
      <c r="AT52" s="388">
        <f>IF(Config!$C$6=1,SUM(+Ene!AT52),IF(Config!$C$6=2,SUM(+Ene!AT52+Feb!AT52),IF(Config!$C$6=3,SUM(+Ene!AT52+Feb!AT52+Mar!AT52),IF(Config!$C$6=4,SUM(+Ene!AT52+Feb!AT52+Mar!AT52+Abr!AT52),IF(Config!$C$6=5,SUM(Ene!AT52+Feb!AT52+Mar!AT52+Abr!AT52+May!AT52),IF(Config!$C$6=6,SUM(+Ene!AT52+Feb!AT52+Mar!AT52+Abr!AT52+May!AT52+Jun!AT52),IF(Config!$C$6=7,SUM(Ene!AT52+Feb!AT52+Mar!AT52+Abr!AT52+May!AT52+Jun!AT52+Jul!AT52),IF(Config!$C$6=8,SUM(+Ene!AT52+Feb!AT52+Mar!AT52+Abr!AT52+May!AT52+Jun!AT52+Jul!AT52+Ago!AT52),IF(Config!$C$6=9,SUM(+Ene!AT52+Feb!AT52+Mar!AT52+Abr!AT52+May!AT52+Jun!AT52+Jul!AT52+Ago!AT52+Sep!AT52),IF(Config!$C$6=10,SUM(+Ene!AT52+Feb!AT52+Mar!AT52+Abr!AT52+May!AT52+Jun!AT52+Jul!AT52+Ago!AT52+Sep!AT52+Oct!AT52),IF(Config!$C$6=11,SUM(+Ene!AT52+Feb!AT52+Mar!AT52+Abr!AT52+May!AT52+Jun!AT52+Jul!AT52+Ago!AT52+Sep!AT52+Oct!AT52+Nov!AT52),IF(Config!$C$6=12,SUM(+Ene!AT52+Feb!AT52+Mar!AT52+Abr!AT52+May!AT52+Jun!AT52+Jul!AT52+Ago!AT52+Sep!AT52+Oct!AT52+Nov!AT52+Dic!AT52)))))))))))))</f>
        <v>0</v>
      </c>
      <c r="AV52" s="369">
        <f t="shared" si="35"/>
        <v>0</v>
      </c>
      <c r="AW52" s="369">
        <f t="shared" si="36"/>
        <v>39</v>
      </c>
      <c r="AX52" s="369">
        <f t="shared" si="37"/>
        <v>1</v>
      </c>
      <c r="AY52" s="369">
        <f t="shared" si="38"/>
        <v>10</v>
      </c>
      <c r="AZ52" s="369">
        <f t="shared" si="39"/>
        <v>2</v>
      </c>
      <c r="BA52" s="369">
        <f t="shared" si="12"/>
        <v>3</v>
      </c>
      <c r="BB52" s="369">
        <f t="shared" si="40"/>
        <v>1</v>
      </c>
      <c r="BC52" s="370">
        <f t="shared" si="41"/>
        <v>9</v>
      </c>
      <c r="BD52" s="369">
        <f t="shared" si="42"/>
        <v>7</v>
      </c>
      <c r="BE52" s="45">
        <f t="shared" si="16"/>
        <v>72</v>
      </c>
    </row>
    <row r="53" spans="1:57" x14ac:dyDescent="0.25">
      <c r="A53" s="339">
        <f>METAS!A53</f>
        <v>50</v>
      </c>
      <c r="B53" s="390" t="str">
        <f>METAS!B51</f>
        <v>PORCENTAJE DE NIÑOS DE 1 AÑO CON ANEMIA QUE HAN CUMPLIDO ESQUEMA COMPLETO DE TRATAMIENTO (TA)</v>
      </c>
      <c r="C53" s="384" t="str">
        <f>METAS!D51</f>
        <v>NUTRICIÓN</v>
      </c>
      <c r="D53" s="388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p!D53),IF(Config!$C$6=10,SUM(+Ene!D53+Feb!D53+Mar!D53+Abr!D53+May!D53+Jun!D53+Jul!D53+Ago!D53+Sep!D53+Oct!D53),IF(Config!$C$6=11,SUM(+Ene!D53+Feb!D53+Mar!D53+Abr!D53+May!D53+Jun!D53+Jul!D53+Ago!D53+Sep!D53+Oct!D53+Nov!D53),IF(Config!$C$6=12,SUM(+Ene!D53+Feb!D53+Mar!D53+Abr!D53+May!D53+Jun!D53+Jul!D53+Ago!D53+Sep!D53+Oct!D53+Nov!D53+Dic!D53)))))))))))))</f>
        <v>0</v>
      </c>
      <c r="E53" s="388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p!E53),IF(Config!$C$6=10,SUM(+Ene!E53+Feb!E53+Mar!E53+Abr!E53+May!E53+Jun!E53+Jul!E53+Ago!E53+Sep!E53+Oct!E53),IF(Config!$C$6=11,SUM(+Ene!E53+Feb!E53+Mar!E53+Abr!E53+May!E53+Jun!E53+Jul!E53+Ago!E53+Sep!E53+Oct!E53+Nov!E53),IF(Config!$C$6=12,SUM(+Ene!E53+Feb!E53+Mar!E53+Abr!E53+May!E53+Jun!E53+Jul!E53+Ago!E53+Sep!E53+Oct!E53+Nov!E53+Dic!E53)))))))))))))</f>
        <v>0</v>
      </c>
      <c r="F53" s="388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p!F53),IF(Config!$C$6=10,SUM(+Ene!F53+Feb!F53+Mar!F53+Abr!F53+May!F53+Jun!F53+Jul!F53+Ago!F53+Sep!F53+Oct!F53),IF(Config!$C$6=11,SUM(+Ene!F53+Feb!F53+Mar!F53+Abr!F53+May!F53+Jun!F53+Jul!F53+Ago!F53+Sep!F53+Oct!F53+Nov!F53),IF(Config!$C$6=12,SUM(+Ene!F53+Feb!F53+Mar!F53+Abr!F53+May!F53+Jun!F53+Jul!F53+Ago!F53+Sep!F53+Oct!F53+Nov!F53+Dic!F53)))))))))))))</f>
        <v>0</v>
      </c>
      <c r="G53" s="388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p!G53),IF(Config!$C$6=10,SUM(+Ene!G53+Feb!G53+Mar!G53+Abr!G53+May!G53+Jun!G53+Jul!G53+Ago!G53+Sep!G53+Oct!G53),IF(Config!$C$6=11,SUM(+Ene!G53+Feb!G53+Mar!G53+Abr!G53+May!G53+Jun!G53+Jul!G53+Ago!G53+Sep!G53+Oct!G53+Nov!G53),IF(Config!$C$6=12,SUM(+Ene!G53+Feb!G53+Mar!G53+Abr!G53+May!G53+Jun!G53+Jul!G53+Ago!G53+Sep!G53+Oct!G53+Nov!G53+Dic!G53)))))))))))))</f>
        <v>48</v>
      </c>
      <c r="H53" s="388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p!H53),IF(Config!$C$6=10,SUM(+Ene!H53+Feb!H53+Mar!H53+Abr!H53+May!H53+Jun!H53+Jul!H53+Ago!H53+Sep!H53+Oct!H53),IF(Config!$C$6=11,SUM(+Ene!H53+Feb!H53+Mar!H53+Abr!H53+May!H53+Jun!H53+Jul!H53+Ago!H53+Sep!H53+Oct!H53+Nov!H53),IF(Config!$C$6=12,SUM(+Ene!H53+Feb!H53+Mar!H53+Abr!H53+May!H53+Jun!H53+Jul!H53+Ago!H53+Sep!H53+Oct!H53+Nov!H53+Dic!H53)))))))))))))</f>
        <v>4</v>
      </c>
      <c r="I53" s="388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p!I53),IF(Config!$C$6=10,SUM(+Ene!I53+Feb!I53+Mar!I53+Abr!I53+May!I53+Jun!I53+Jul!I53+Ago!I53+Sep!I53+Oct!I53),IF(Config!$C$6=11,SUM(+Ene!I53+Feb!I53+Mar!I53+Abr!I53+May!I53+Jun!I53+Jul!I53+Ago!I53+Sep!I53+Oct!I53+Nov!I53),IF(Config!$C$6=12,SUM(+Ene!I53+Feb!I53+Mar!I53+Abr!I53+May!I53+Jun!I53+Jul!I53+Ago!I53+Sep!I53+Oct!I53+Nov!I53+Dic!I53)))))))))))))</f>
        <v>1</v>
      </c>
      <c r="J53" s="388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p!J53),IF(Config!$C$6=10,SUM(+Ene!J53+Feb!J53+Mar!J53+Abr!J53+May!J53+Jun!J53+Jul!J53+Ago!J53+Sep!J53+Oct!J53),IF(Config!$C$6=11,SUM(+Ene!J53+Feb!J53+Mar!J53+Abr!J53+May!J53+Jun!J53+Jul!J53+Ago!J53+Sep!J53+Oct!J53+Nov!J53),IF(Config!$C$6=12,SUM(+Ene!J53+Feb!J53+Mar!J53+Abr!J53+May!J53+Jun!J53+Jul!J53+Ago!J53+Sep!J53+Oct!J53+Nov!J53+Dic!J53)))))))))))))</f>
        <v>3</v>
      </c>
      <c r="K53" s="388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p!K53),IF(Config!$C$6=10,SUM(+Ene!K53+Feb!K53+Mar!K53+Abr!K53+May!K53+Jun!K53+Jul!K53+Ago!K53+Sep!K53+Oct!K53),IF(Config!$C$6=11,SUM(+Ene!K53+Feb!K53+Mar!K53+Abr!K53+May!K53+Jun!K53+Jul!K53+Ago!K53+Sep!K53+Oct!K53+Nov!K53),IF(Config!$C$6=12,SUM(+Ene!K53+Feb!K53+Mar!K53+Abr!K53+May!K53+Jun!K53+Jul!K53+Ago!K53+Sep!K53+Oct!K53+Nov!K53+Dic!K53)))))))))))))</f>
        <v>1</v>
      </c>
      <c r="L53" s="388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p!L53),IF(Config!$C$6=10,SUM(+Ene!L53+Feb!L53+Mar!L53+Abr!L53+May!L53+Jun!L53+Jul!L53+Ago!L53+Sep!L53+Oct!L53),IF(Config!$C$6=11,SUM(+Ene!L53+Feb!L53+Mar!L53+Abr!L53+May!L53+Jun!L53+Jul!L53+Ago!L53+Sep!L53+Oct!L53+Nov!L53),IF(Config!$C$6=12,SUM(+Ene!L53+Feb!L53+Mar!L53+Abr!L53+May!L53+Jun!L53+Jul!L53+Ago!L53+Sep!L53+Oct!L53+Nov!L53+Dic!L53)))))))))))))</f>
        <v>0</v>
      </c>
      <c r="M53" s="388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p!M53),IF(Config!$C$6=10,SUM(+Ene!M53+Feb!M53+Mar!M53+Abr!M53+May!M53+Jun!M53+Jul!M53+Ago!M53+Sep!M53+Oct!M53),IF(Config!$C$6=11,SUM(+Ene!M53+Feb!M53+Mar!M53+Abr!M53+May!M53+Jun!M53+Jul!M53+Ago!M53+Sep!M53+Oct!M53+Nov!M53),IF(Config!$C$6=12,SUM(+Ene!M53+Feb!M53+Mar!M53+Abr!M53+May!M53+Jun!M53+Jul!M53+Ago!M53+Sep!M53+Oct!M53+Nov!M53+Dic!M53)))))))))))))</f>
        <v>0</v>
      </c>
      <c r="N53" s="388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p!N53),IF(Config!$C$6=10,SUM(+Ene!N53+Feb!N53+Mar!N53+Abr!N53+May!N53+Jun!N53+Jul!N53+Ago!N53+Sep!N53+Oct!N53),IF(Config!$C$6=11,SUM(+Ene!N53+Feb!N53+Mar!N53+Abr!N53+May!N53+Jun!N53+Jul!N53+Ago!N53+Sep!N53+Oct!N53+Nov!N53),IF(Config!$C$6=12,SUM(+Ene!N53+Feb!N53+Mar!N53+Abr!N53+May!N53+Jun!N53+Jul!N53+Ago!N53+Sep!N53+Oct!N53+Nov!N53+Dic!N53)))))))))))))</f>
        <v>1</v>
      </c>
      <c r="O53" s="388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p!O53),IF(Config!$C$6=10,SUM(+Ene!O53+Feb!O53+Mar!O53+Abr!O53+May!O53+Jun!O53+Jul!O53+Ago!O53+Sep!O53+Oct!O53),IF(Config!$C$6=11,SUM(+Ene!O53+Feb!O53+Mar!O53+Abr!O53+May!O53+Jun!O53+Jul!O53+Ago!O53+Sep!O53+Oct!O53+Nov!O53),IF(Config!$C$6=12,SUM(+Ene!O53+Feb!O53+Mar!O53+Abr!O53+May!O53+Jun!O53+Jul!O53+Ago!O53+Sep!O53+Oct!O53+Nov!O53+Dic!O53)))))))))))))</f>
        <v>0</v>
      </c>
      <c r="P53" s="388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p!P53),IF(Config!$C$6=10,SUM(+Ene!P53+Feb!P53+Mar!P53+Abr!P53+May!P53+Jun!P53+Jul!P53+Ago!P53+Sep!P53+Oct!P53),IF(Config!$C$6=11,SUM(+Ene!P53+Feb!P53+Mar!P53+Abr!P53+May!P53+Jun!P53+Jul!P53+Ago!P53+Sep!P53+Oct!P53+Nov!P53),IF(Config!$C$6=12,SUM(+Ene!P53+Feb!P53+Mar!P53+Abr!P53+May!P53+Jun!P53+Jul!P53+Ago!P53+Sep!P53+Oct!P53+Nov!P53+Dic!P53)))))))))))))</f>
        <v>3</v>
      </c>
      <c r="Q53" s="388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p!Q53),IF(Config!$C$6=10,SUM(+Ene!Q53+Feb!Q53+Mar!Q53+Abr!Q53+May!Q53+Jun!Q53+Jul!Q53+Ago!Q53+Sep!Q53+Oct!Q53),IF(Config!$C$6=11,SUM(+Ene!Q53+Feb!Q53+Mar!Q53+Abr!Q53+May!Q53+Jun!Q53+Jul!Q53+Ago!Q53+Sep!Q53+Oct!Q53+Nov!Q53),IF(Config!$C$6=12,SUM(+Ene!Q53+Feb!Q53+Mar!Q53+Abr!Q53+May!Q53+Jun!Q53+Jul!Q53+Ago!Q53+Sep!Q53+Oct!Q53+Nov!Q53+Dic!Q53)))))))))))))</f>
        <v>5</v>
      </c>
      <c r="R53" s="388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p!R53),IF(Config!$C$6=10,SUM(+Ene!R53+Feb!R53+Mar!R53+Abr!R53+May!R53+Jun!R53+Jul!R53+Ago!R53+Sep!R53+Oct!R53),IF(Config!$C$6=11,SUM(+Ene!R53+Feb!R53+Mar!R53+Abr!R53+May!R53+Jun!R53+Jul!R53+Ago!R53+Sep!R53+Oct!R53+Nov!R53),IF(Config!$C$6=12,SUM(+Ene!R53+Feb!R53+Mar!R53+Abr!R53+May!R53+Jun!R53+Jul!R53+Ago!R53+Sep!R53+Oct!R53+Nov!R53+Dic!R53)))))))))))))</f>
        <v>2</v>
      </c>
      <c r="S53" s="388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p!S53),IF(Config!$C$6=10,SUM(+Ene!S53+Feb!S53+Mar!S53+Abr!S53+May!S53+Jun!S53+Jul!S53+Ago!S53+Sep!S53+Oct!S53),IF(Config!$C$6=11,SUM(+Ene!S53+Feb!S53+Mar!S53+Abr!S53+May!S53+Jun!S53+Jul!S53+Ago!S53+Sep!S53+Oct!S53+Nov!S53),IF(Config!$C$6=12,SUM(+Ene!S53+Feb!S53+Mar!S53+Abr!S53+May!S53+Jun!S53+Jul!S53+Ago!S53+Sep!S53+Oct!S53+Nov!S53+Dic!S53)))))))))))))</f>
        <v>2</v>
      </c>
      <c r="T53" s="388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p!T53),IF(Config!$C$6=10,SUM(+Ene!T53+Feb!T53+Mar!T53+Abr!T53+May!T53+Jun!T53+Jul!T53+Ago!T53+Sep!T53+Oct!T53),IF(Config!$C$6=11,SUM(+Ene!T53+Feb!T53+Mar!T53+Abr!T53+May!T53+Jun!T53+Jul!T53+Ago!T53+Sep!T53+Oct!T53+Nov!T53),IF(Config!$C$6=12,SUM(+Ene!T53+Feb!T53+Mar!T53+Abr!T53+May!T53+Jun!T53+Jul!T53+Ago!T53+Sep!T53+Oct!T53+Nov!T53+Dic!T53)))))))))))))</f>
        <v>12</v>
      </c>
      <c r="U53" s="388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p!U53),IF(Config!$C$6=10,SUM(+Ene!U53+Feb!U53+Mar!U53+Abr!U53+May!U53+Jun!U53+Jul!U53+Ago!U53+Sep!U53+Oct!U53),IF(Config!$C$6=11,SUM(+Ene!U53+Feb!U53+Mar!U53+Abr!U53+May!U53+Jun!U53+Jul!U53+Ago!U53+Sep!U53+Oct!U53+Nov!U53),IF(Config!$C$6=12,SUM(+Ene!U53+Feb!U53+Mar!U53+Abr!U53+May!U53+Jun!U53+Jul!U53+Ago!U53+Sep!U53+Oct!U53+Nov!U53+Dic!U53)))))))))))))</f>
        <v>0</v>
      </c>
      <c r="V53" s="388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p!V53),IF(Config!$C$6=10,SUM(+Ene!V53+Feb!V53+Mar!V53+Abr!V53+May!V53+Jun!V53+Jul!V53+Ago!V53+Sep!V53+Oct!V53),IF(Config!$C$6=11,SUM(+Ene!V53+Feb!V53+Mar!V53+Abr!V53+May!V53+Jun!V53+Jul!V53+Ago!V53+Sep!V53+Oct!V53+Nov!V53),IF(Config!$C$6=12,SUM(+Ene!V53+Feb!V53+Mar!V53+Abr!V53+May!V53+Jun!V53+Jul!V53+Ago!V53+Sep!V53+Oct!V53+Nov!V53+Dic!V53)))))))))))))</f>
        <v>1</v>
      </c>
      <c r="W53" s="388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p!W53),IF(Config!$C$6=10,SUM(+Ene!W53+Feb!W53+Mar!W53+Abr!W53+May!W53+Jun!W53+Jul!W53+Ago!W53+Sep!W53+Oct!W53),IF(Config!$C$6=11,SUM(+Ene!W53+Feb!W53+Mar!W53+Abr!W53+May!W53+Jun!W53+Jul!W53+Ago!W53+Sep!W53+Oct!W53+Nov!W53),IF(Config!$C$6=12,SUM(+Ene!W53+Feb!W53+Mar!W53+Abr!W53+May!W53+Jun!W53+Jul!W53+Ago!W53+Sep!W53+Oct!W53+Nov!W53+Dic!W53)))))))))))))</f>
        <v>0</v>
      </c>
      <c r="X53" s="388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p!X53),IF(Config!$C$6=10,SUM(+Ene!X53+Feb!X53+Mar!X53+Abr!X53+May!X53+Jun!X53+Jul!X53+Ago!X53+Sep!X53+Oct!X53),IF(Config!$C$6=11,SUM(+Ene!X53+Feb!X53+Mar!X53+Abr!X53+May!X53+Jun!X53+Jul!X53+Ago!X53+Sep!X53+Oct!X53+Nov!X53),IF(Config!$C$6=12,SUM(+Ene!X53+Feb!X53+Mar!X53+Abr!X53+May!X53+Jun!X53+Jul!X53+Ago!X53+Sep!X53+Oct!X53+Nov!X53+Dic!X53)))))))))))))</f>
        <v>0</v>
      </c>
      <c r="Y53" s="388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p!Y53),IF(Config!$C$6=10,SUM(+Ene!Y53+Feb!Y53+Mar!Y53+Abr!Y53+May!Y53+Jun!Y53+Jul!Y53+Ago!Y53+Sep!Y53+Oct!Y53),IF(Config!$C$6=11,SUM(+Ene!Y53+Feb!Y53+Mar!Y53+Abr!Y53+May!Y53+Jun!Y53+Jul!Y53+Ago!Y53+Sep!Y53+Oct!Y53+Nov!Y53),IF(Config!$C$6=12,SUM(+Ene!Y53+Feb!Y53+Mar!Y53+Abr!Y53+May!Y53+Jun!Y53+Jul!Y53+Ago!Y53+Sep!Y53+Oct!Y53+Nov!Y53+Dic!Y53)))))))))))))</f>
        <v>4</v>
      </c>
      <c r="Z53" s="388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p!Z53),IF(Config!$C$6=10,SUM(+Ene!Z53+Feb!Z53+Mar!Z53+Abr!Z53+May!Z53+Jun!Z53+Jul!Z53+Ago!Z53+Sep!Z53+Oct!Z53),IF(Config!$C$6=11,SUM(+Ene!Z53+Feb!Z53+Mar!Z53+Abr!Z53+May!Z53+Jun!Z53+Jul!Z53+Ago!Z53+Sep!Z53+Oct!Z53+Nov!Z53),IF(Config!$C$6=12,SUM(+Ene!Z53+Feb!Z53+Mar!Z53+Abr!Z53+May!Z53+Jun!Z53+Jul!Z53+Ago!Z53+Sep!Z53+Oct!Z53+Nov!Z53+Dic!Z53)))))))))))))</f>
        <v>0</v>
      </c>
      <c r="AA53" s="388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p!AA53),IF(Config!$C$6=10,SUM(+Ene!AA53+Feb!AA53+Mar!AA53+Abr!AA53+May!AA53+Jun!AA53+Jul!AA53+Ago!AA53+Sep!AA53+Oct!AA53),IF(Config!$C$6=11,SUM(+Ene!AA53+Feb!AA53+Mar!AA53+Abr!AA53+May!AA53+Jun!AA53+Jul!AA53+Ago!AA53+Sep!AA53+Oct!AA53+Nov!AA53),IF(Config!$C$6=12,SUM(+Ene!AA53+Feb!AA53+Mar!AA53+Abr!AA53+May!AA53+Jun!AA53+Jul!AA53+Ago!AA53+Sep!AA53+Oct!AA53+Nov!AA53+Dic!AA53)))))))))))))</f>
        <v>1</v>
      </c>
      <c r="AB53" s="388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p!AB53),IF(Config!$C$6=10,SUM(+Ene!AB53+Feb!AB53+Mar!AB53+Abr!AB53+May!AB53+Jun!AB53+Jul!AB53+Ago!AB53+Sep!AB53+Oct!AB53),IF(Config!$C$6=11,SUM(+Ene!AB53+Feb!AB53+Mar!AB53+Abr!AB53+May!AB53+Jun!AB53+Jul!AB53+Ago!AB53+Sep!AB53+Oct!AB53+Nov!AB53),IF(Config!$C$6=12,SUM(+Ene!AB53+Feb!AB53+Mar!AB53+Abr!AB53+May!AB53+Jun!AB53+Jul!AB53+Ago!AB53+Sep!AB53+Oct!AB53+Nov!AB53+Dic!AB53)))))))))))))</f>
        <v>0</v>
      </c>
      <c r="AC53" s="388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p!AC53),IF(Config!$C$6=10,SUM(+Ene!AC53+Feb!AC53+Mar!AC53+Abr!AC53+May!AC53+Jun!AC53+Jul!AC53+Ago!AC53+Sep!AC53+Oct!AC53),IF(Config!$C$6=11,SUM(+Ene!AC53+Feb!AC53+Mar!AC53+Abr!AC53+May!AC53+Jun!AC53+Jul!AC53+Ago!AC53+Sep!AC53+Oct!AC53+Nov!AC53),IF(Config!$C$6=12,SUM(+Ene!AC53+Feb!AC53+Mar!AC53+Abr!AC53+May!AC53+Jun!AC53+Jul!AC53+Ago!AC53+Sep!AC53+Oct!AC53+Nov!AC53+Dic!AC53)))))))))))))</f>
        <v>0</v>
      </c>
      <c r="AD53" s="388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p!AD53),IF(Config!$C$6=10,SUM(+Ene!AD53+Feb!AD53+Mar!AD53+Abr!AD53+May!AD53+Jun!AD53+Jul!AD53+Ago!AD53+Sep!AD53+Oct!AD53),IF(Config!$C$6=11,SUM(+Ene!AD53+Feb!AD53+Mar!AD53+Abr!AD53+May!AD53+Jun!AD53+Jul!AD53+Ago!AD53+Sep!AD53+Oct!AD53+Nov!AD53),IF(Config!$C$6=12,SUM(+Ene!AD53+Feb!AD53+Mar!AD53+Abr!AD53+May!AD53+Jun!AD53+Jul!AD53+Ago!AD53+Sep!AD53+Oct!AD53+Nov!AD53+Dic!AD53)))))))))))))</f>
        <v>11</v>
      </c>
      <c r="AE53" s="388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p!AE53),IF(Config!$C$6=10,SUM(+Ene!AE53+Feb!AE53+Mar!AE53+Abr!AE53+May!AE53+Jun!AE53+Jul!AE53+Ago!AE53+Sep!AE53+Oct!AE53),IF(Config!$C$6=11,SUM(+Ene!AE53+Feb!AE53+Mar!AE53+Abr!AE53+May!AE53+Jun!AE53+Jul!AE53+Ago!AE53+Sep!AE53+Oct!AE53+Nov!AE53),IF(Config!$C$6=12,SUM(+Ene!AE53+Feb!AE53+Mar!AE53+Abr!AE53+May!AE53+Jun!AE53+Jul!AE53+Ago!AE53+Sep!AE53+Oct!AE53+Nov!AE53+Dic!AE53)))))))))))))</f>
        <v>4</v>
      </c>
      <c r="AF53" s="388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p!AF53),IF(Config!$C$6=10,SUM(+Ene!AF53+Feb!AF53+Mar!AF53+Abr!AF53+May!AF53+Jun!AF53+Jul!AF53+Ago!AF53+Sep!AF53+Oct!AF53),IF(Config!$C$6=11,SUM(+Ene!AF53+Feb!AF53+Mar!AF53+Abr!AF53+May!AF53+Jun!AF53+Jul!AF53+Ago!AF53+Sep!AF53+Oct!AF53+Nov!AF53),IF(Config!$C$6=12,SUM(+Ene!AF53+Feb!AF53+Mar!AF53+Abr!AF53+May!AF53+Jun!AF53+Jul!AF53+Ago!AF53+Sep!AF53+Oct!AF53+Nov!AF53+Dic!AF53)))))))))))))</f>
        <v>2</v>
      </c>
      <c r="AG53" s="388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p!AG53),IF(Config!$C$6=10,SUM(+Ene!AG53+Feb!AG53+Mar!AG53+Abr!AG53+May!AG53+Jun!AG53+Jul!AG53+Ago!AG53+Sep!AG53+Oct!AG53),IF(Config!$C$6=11,SUM(+Ene!AG53+Feb!AG53+Mar!AG53+Abr!AG53+May!AG53+Jun!AG53+Jul!AG53+Ago!AG53+Sep!AG53+Oct!AG53+Nov!AG53),IF(Config!$C$6=12,SUM(+Ene!AG53+Feb!AG53+Mar!AG53+Abr!AG53+May!AG53+Jun!AG53+Jul!AG53+Ago!AG53+Sep!AG53+Oct!AG53+Nov!AG53+Dic!AG53)))))))))))))</f>
        <v>3</v>
      </c>
      <c r="AH53" s="388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p!AH53),IF(Config!$C$6=10,SUM(+Ene!AH53+Feb!AH53+Mar!AH53+Abr!AH53+May!AH53+Jun!AH53+Jul!AH53+Ago!AH53+Sep!AH53+Oct!AH53),IF(Config!$C$6=11,SUM(+Ene!AH53+Feb!AH53+Mar!AH53+Abr!AH53+May!AH53+Jun!AH53+Jul!AH53+Ago!AH53+Sep!AH53+Oct!AH53+Nov!AH53),IF(Config!$C$6=12,SUM(+Ene!AH53+Feb!AH53+Mar!AH53+Abr!AH53+May!AH53+Jun!AH53+Jul!AH53+Ago!AH53+Sep!AH53+Oct!AH53+Nov!AH53+Dic!AH53)))))))))))))</f>
        <v>4</v>
      </c>
      <c r="AI53" s="388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p!AI53),IF(Config!$C$6=10,SUM(+Ene!AI53+Feb!AI53+Mar!AI53+Abr!AI53+May!AI53+Jun!AI53+Jul!AI53+Ago!AI53+Sep!AI53+Oct!AI53),IF(Config!$C$6=11,SUM(+Ene!AI53+Feb!AI53+Mar!AI53+Abr!AI53+May!AI53+Jun!AI53+Jul!AI53+Ago!AI53+Sep!AI53+Oct!AI53+Nov!AI53),IF(Config!$C$6=12,SUM(+Ene!AI53+Feb!AI53+Mar!AI53+Abr!AI53+May!AI53+Jun!AI53+Jul!AI53+Ago!AI53+Sep!AI53+Oct!AI53+Nov!AI53+Dic!AI53)))))))))))))</f>
        <v>0</v>
      </c>
      <c r="AJ53" s="388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p!AJ53),IF(Config!$C$6=10,SUM(+Ene!AJ53+Feb!AJ53+Mar!AJ53+Abr!AJ53+May!AJ53+Jun!AJ53+Jul!AJ53+Ago!AJ53+Sep!AJ53+Oct!AJ53),IF(Config!$C$6=11,SUM(+Ene!AJ53+Feb!AJ53+Mar!AJ53+Abr!AJ53+May!AJ53+Jun!AJ53+Jul!AJ53+Ago!AJ53+Sep!AJ53+Oct!AJ53+Nov!AJ53),IF(Config!$C$6=12,SUM(+Ene!AJ53+Feb!AJ53+Mar!AJ53+Abr!AJ53+May!AJ53+Jun!AJ53+Jul!AJ53+Ago!AJ53+Sep!AJ53+Oct!AJ53+Nov!AJ53+Dic!AJ53)))))))))))))</f>
        <v>14</v>
      </c>
      <c r="AK53" s="388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p!AK53),IF(Config!$C$6=10,SUM(+Ene!AK53+Feb!AK53+Mar!AK53+Abr!AK53+May!AK53+Jun!AK53+Jul!AK53+Ago!AK53+Sep!AK53+Oct!AK53),IF(Config!$C$6=11,SUM(+Ene!AK53+Feb!AK53+Mar!AK53+Abr!AK53+May!AK53+Jun!AK53+Jul!AK53+Ago!AK53+Sep!AK53+Oct!AK53+Nov!AK53),IF(Config!$C$6=12,SUM(+Ene!AK53+Feb!AK53+Mar!AK53+Abr!AK53+May!AK53+Jun!AK53+Jul!AK53+Ago!AK53+Sep!AK53+Oct!AK53+Nov!AK53+Dic!AK53)))))))))))))</f>
        <v>0</v>
      </c>
      <c r="AL53" s="388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p!AL53),IF(Config!$C$6=10,SUM(+Ene!AL53+Feb!AL53+Mar!AL53+Abr!AL53+May!AL53+Jun!AL53+Jul!AL53+Ago!AL53+Sep!AL53+Oct!AL53),IF(Config!$C$6=11,SUM(+Ene!AL53+Feb!AL53+Mar!AL53+Abr!AL53+May!AL53+Jun!AL53+Jul!AL53+Ago!AL53+Sep!AL53+Oct!AL53+Nov!AL53),IF(Config!$C$6=12,SUM(+Ene!AL53+Feb!AL53+Mar!AL53+Abr!AL53+May!AL53+Jun!AL53+Jul!AL53+Ago!AL53+Sep!AL53+Oct!AL53+Nov!AL53+Dic!AL53)))))))))))))</f>
        <v>0</v>
      </c>
      <c r="AM53" s="388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p!AM53),IF(Config!$C$6=10,SUM(+Ene!AM53+Feb!AM53+Mar!AM53+Abr!AM53+May!AM53+Jun!AM53+Jul!AM53+Ago!AM53+Sep!AM53+Oct!AM53),IF(Config!$C$6=11,SUM(+Ene!AM53+Feb!AM53+Mar!AM53+Abr!AM53+May!AM53+Jun!AM53+Jul!AM53+Ago!AM53+Sep!AM53+Oct!AM53+Nov!AM53),IF(Config!$C$6=12,SUM(+Ene!AM53+Feb!AM53+Mar!AM53+Abr!AM53+May!AM53+Jun!AM53+Jul!AM53+Ago!AM53+Sep!AM53+Oct!AM53+Nov!AM53+Dic!AM53)))))))))))))</f>
        <v>10</v>
      </c>
      <c r="AN53" s="388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p!AN53),IF(Config!$C$6=10,SUM(+Ene!AN53+Feb!AN53+Mar!AN53+Abr!AN53+May!AN53+Jun!AN53+Jul!AN53+Ago!AN53+Sep!AN53+Oct!AN53),IF(Config!$C$6=11,SUM(+Ene!AN53+Feb!AN53+Mar!AN53+Abr!AN53+May!AN53+Jun!AN53+Jul!AN53+Ago!AN53+Sep!AN53+Oct!AN53+Nov!AN53),IF(Config!$C$6=12,SUM(+Ene!AN53+Feb!AN53+Mar!AN53+Abr!AN53+May!AN53+Jun!AN53+Jul!AN53+Ago!AN53+Sep!AN53+Oct!AN53+Nov!AN53+Dic!AN53)))))))))))))</f>
        <v>2</v>
      </c>
      <c r="AO53" s="388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p!AO53),IF(Config!$C$6=10,SUM(+Ene!AO53+Feb!AO53+Mar!AO53+Abr!AO53+May!AO53+Jun!AO53+Jul!AO53+Ago!AO53+Sep!AO53+Oct!AO53),IF(Config!$C$6=11,SUM(+Ene!AO53+Feb!AO53+Mar!AO53+Abr!AO53+May!AO53+Jun!AO53+Jul!AO53+Ago!AO53+Sep!AO53+Oct!AO53+Nov!AO53),IF(Config!$C$6=12,SUM(+Ene!AO53+Feb!AO53+Mar!AO53+Abr!AO53+May!AO53+Jun!AO53+Jul!AO53+Ago!AO53+Sep!AO53+Oct!AO53+Nov!AO53+Dic!AO53)))))))))))))</f>
        <v>1</v>
      </c>
      <c r="AP53" s="388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p!AP53),IF(Config!$C$6=10,SUM(+Ene!AP53+Feb!AP53+Mar!AP53+Abr!AP53+May!AP53+Jun!AP53+Jul!AP53+Ago!AP53+Sep!AP53+Oct!AP53),IF(Config!$C$6=11,SUM(+Ene!AP53+Feb!AP53+Mar!AP53+Abr!AP53+May!AP53+Jun!AP53+Jul!AP53+Ago!AP53+Sep!AP53+Oct!AP53+Nov!AP53),IF(Config!$C$6=12,SUM(+Ene!AP53+Feb!AP53+Mar!AP53+Abr!AP53+May!AP53+Jun!AP53+Jul!AP53+Ago!AP53+Sep!AP53+Oct!AP53+Nov!AP53+Dic!AP53)))))))))))))</f>
        <v>1</v>
      </c>
      <c r="AQ53" s="388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p!AQ53),IF(Config!$C$6=10,SUM(+Ene!AQ53+Feb!AQ53+Mar!AQ53+Abr!AQ53+May!AQ53+Jun!AQ53+Jul!AQ53+Ago!AQ53+Sep!AQ53+Oct!AQ53),IF(Config!$C$6=11,SUM(+Ene!AQ53+Feb!AQ53+Mar!AQ53+Abr!AQ53+May!AQ53+Jun!AQ53+Jul!AQ53+Ago!AQ53+Sep!AQ53+Oct!AQ53+Nov!AQ53),IF(Config!$C$6=12,SUM(+Ene!AQ53+Feb!AQ53+Mar!AQ53+Abr!AQ53+May!AQ53+Jun!AQ53+Jul!AQ53+Ago!AQ53+Sep!AQ53+Oct!AQ53+Nov!AQ53+Dic!AQ53)))))))))))))</f>
        <v>9</v>
      </c>
      <c r="AR53" s="388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p!AR53),IF(Config!$C$6=10,SUM(+Ene!AR53+Feb!AR53+Mar!AR53+Abr!AR53+May!AR53+Jun!AR53+Jul!AR53+Ago!AR53+Sep!AR53+Oct!AR53),IF(Config!$C$6=11,SUM(+Ene!AR53+Feb!AR53+Mar!AR53+Abr!AR53+May!AR53+Jun!AR53+Jul!AR53+Ago!AR53+Sep!AR53+Oct!AR53+Nov!AR53),IF(Config!$C$6=12,SUM(+Ene!AR53+Feb!AR53+Mar!AR53+Abr!AR53+May!AR53+Jun!AR53+Jul!AR53+Ago!AR53+Sep!AR53+Oct!AR53+Nov!AR53+Dic!AR53)))))))))))))</f>
        <v>0</v>
      </c>
      <c r="AS53" s="388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p!AS53),IF(Config!$C$6=10,SUM(+Ene!AS53+Feb!AS53+Mar!AS53+Abr!AS53+May!AS53+Jun!AS53+Jul!AS53+Ago!AS53+Sep!AS53+Oct!AS53),IF(Config!$C$6=11,SUM(+Ene!AS53+Feb!AS53+Mar!AS53+Abr!AS53+May!AS53+Jun!AS53+Jul!AS53+Ago!AS53+Sep!AS53+Oct!AS53+Nov!AS53),IF(Config!$C$6=12,SUM(+Ene!AS53+Feb!AS53+Mar!AS53+Abr!AS53+May!AS53+Jun!AS53+Jul!AS53+Ago!AS53+Sep!AS53+Oct!AS53+Nov!AS53+Dic!AS53)))))))))))))</f>
        <v>1</v>
      </c>
      <c r="AT53" s="388">
        <f>IF(Config!$C$6=1,SUM(+Ene!AT53),IF(Config!$C$6=2,SUM(+Ene!AT53+Feb!AT53),IF(Config!$C$6=3,SUM(+Ene!AT53+Feb!AT53+Mar!AT53),IF(Config!$C$6=4,SUM(+Ene!AT53+Feb!AT53+Mar!AT53+Abr!AT53),IF(Config!$C$6=5,SUM(Ene!AT53+Feb!AT53+Mar!AT53+Abr!AT53+May!AT53),IF(Config!$C$6=6,SUM(+Ene!AT53+Feb!AT53+Mar!AT53+Abr!AT53+May!AT53+Jun!AT53),IF(Config!$C$6=7,SUM(Ene!AT53+Feb!AT53+Mar!AT53+Abr!AT53+May!AT53+Jun!AT53+Jul!AT53),IF(Config!$C$6=8,SUM(+Ene!AT53+Feb!AT53+Mar!AT53+Abr!AT53+May!AT53+Jun!AT53+Jul!AT53+Ago!AT53),IF(Config!$C$6=9,SUM(+Ene!AT53+Feb!AT53+Mar!AT53+Abr!AT53+May!AT53+Jun!AT53+Jul!AT53+Ago!AT53+Sep!AT53),IF(Config!$C$6=10,SUM(+Ene!AT53+Feb!AT53+Mar!AT53+Abr!AT53+May!AT53+Jun!AT53+Jul!AT53+Ago!AT53+Sep!AT53+Oct!AT53),IF(Config!$C$6=11,SUM(+Ene!AT53+Feb!AT53+Mar!AT53+Abr!AT53+May!AT53+Jun!AT53+Jul!AT53+Ago!AT53+Sep!AT53+Oct!AT53+Nov!AT53),IF(Config!$C$6=12,SUM(+Ene!AT53+Feb!AT53+Mar!AT53+Abr!AT53+May!AT53+Jun!AT53+Jul!AT53+Ago!AT53+Sep!AT53+Oct!AT53+Nov!AT53+Dic!AT53)))))))))))))</f>
        <v>2</v>
      </c>
      <c r="AV53" s="369">
        <f t="shared" si="35"/>
        <v>0</v>
      </c>
      <c r="AW53" s="369">
        <f t="shared" si="36"/>
        <v>61</v>
      </c>
      <c r="AX53" s="369">
        <f t="shared" si="37"/>
        <v>9</v>
      </c>
      <c r="AY53" s="369">
        <f t="shared" si="38"/>
        <v>13</v>
      </c>
      <c r="AZ53" s="369">
        <f t="shared" si="39"/>
        <v>5</v>
      </c>
      <c r="BA53" s="369">
        <f t="shared" si="12"/>
        <v>24</v>
      </c>
      <c r="BB53" s="369">
        <f t="shared" si="40"/>
        <v>14</v>
      </c>
      <c r="BC53" s="370">
        <f t="shared" si="41"/>
        <v>14</v>
      </c>
      <c r="BD53" s="369">
        <f t="shared" si="42"/>
        <v>12</v>
      </c>
      <c r="BE53" s="45">
        <f t="shared" si="16"/>
        <v>152</v>
      </c>
    </row>
    <row r="54" spans="1:57" x14ac:dyDescent="0.25">
      <c r="A54" s="339">
        <f>METAS!A54</f>
        <v>51</v>
      </c>
      <c r="B54" s="390" t="str">
        <f>METAS!B52</f>
        <v>PORCENTAJE DE NIÑOS DE 1 AÑO CON ANEMIA, QUE SE HAN RECUPERADOS (PR)</v>
      </c>
      <c r="C54" s="384" t="str">
        <f>METAS!D52</f>
        <v>NUTRICIÓN</v>
      </c>
      <c r="D54" s="388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p!D54),IF(Config!$C$6=10,SUM(+Ene!D54+Feb!D54+Mar!D54+Abr!D54+May!D54+Jun!D54+Jul!D54+Ago!D54+Sep!D54+Oct!D54),IF(Config!$C$6=11,SUM(+Ene!D54+Feb!D54+Mar!D54+Abr!D54+May!D54+Jun!D54+Jul!D54+Ago!D54+Sep!D54+Oct!D54+Nov!D54),IF(Config!$C$6=12,SUM(+Ene!D54+Feb!D54+Mar!D54+Abr!D54+May!D54+Jun!D54+Jul!D54+Ago!D54+Sep!D54+Oct!D54+Nov!D54+Dic!D54)))))))))))))</f>
        <v>0</v>
      </c>
      <c r="E54" s="388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p!E54),IF(Config!$C$6=10,SUM(+Ene!E54+Feb!E54+Mar!E54+Abr!E54+May!E54+Jun!E54+Jul!E54+Ago!E54+Sep!E54+Oct!E54),IF(Config!$C$6=11,SUM(+Ene!E54+Feb!E54+Mar!E54+Abr!E54+May!E54+Jun!E54+Jul!E54+Ago!E54+Sep!E54+Oct!E54+Nov!E54),IF(Config!$C$6=12,SUM(+Ene!E54+Feb!E54+Mar!E54+Abr!E54+May!E54+Jun!E54+Jul!E54+Ago!E54+Sep!E54+Oct!E54+Nov!E54+Dic!E54)))))))))))))</f>
        <v>0</v>
      </c>
      <c r="F54" s="388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p!F54),IF(Config!$C$6=10,SUM(+Ene!F54+Feb!F54+Mar!F54+Abr!F54+May!F54+Jun!F54+Jul!F54+Ago!F54+Sep!F54+Oct!F54),IF(Config!$C$6=11,SUM(+Ene!F54+Feb!F54+Mar!F54+Abr!F54+May!F54+Jun!F54+Jul!F54+Ago!F54+Sep!F54+Oct!F54+Nov!F54),IF(Config!$C$6=12,SUM(+Ene!F54+Feb!F54+Mar!F54+Abr!F54+May!F54+Jun!F54+Jul!F54+Ago!F54+Sep!F54+Oct!F54+Nov!F54+Dic!F54)))))))))))))</f>
        <v>0</v>
      </c>
      <c r="G54" s="388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p!G54),IF(Config!$C$6=10,SUM(+Ene!G54+Feb!G54+Mar!G54+Abr!G54+May!G54+Jun!G54+Jul!G54+Ago!G54+Sep!G54+Oct!G54),IF(Config!$C$6=11,SUM(+Ene!G54+Feb!G54+Mar!G54+Abr!G54+May!G54+Jun!G54+Jul!G54+Ago!G54+Sep!G54+Oct!G54+Nov!G54),IF(Config!$C$6=12,SUM(+Ene!G54+Feb!G54+Mar!G54+Abr!G54+May!G54+Jun!G54+Jul!G54+Ago!G54+Sep!G54+Oct!G54+Nov!G54+Dic!G54)))))))))))))</f>
        <v>47</v>
      </c>
      <c r="H54" s="388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p!H54),IF(Config!$C$6=10,SUM(+Ene!H54+Feb!H54+Mar!H54+Abr!H54+May!H54+Jun!H54+Jul!H54+Ago!H54+Sep!H54+Oct!H54),IF(Config!$C$6=11,SUM(+Ene!H54+Feb!H54+Mar!H54+Abr!H54+May!H54+Jun!H54+Jul!H54+Ago!H54+Sep!H54+Oct!H54+Nov!H54),IF(Config!$C$6=12,SUM(+Ene!H54+Feb!H54+Mar!H54+Abr!H54+May!H54+Jun!H54+Jul!H54+Ago!H54+Sep!H54+Oct!H54+Nov!H54+Dic!H54)))))))))))))</f>
        <v>4</v>
      </c>
      <c r="I54" s="388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p!I54),IF(Config!$C$6=10,SUM(+Ene!I54+Feb!I54+Mar!I54+Abr!I54+May!I54+Jun!I54+Jul!I54+Ago!I54+Sep!I54+Oct!I54),IF(Config!$C$6=11,SUM(+Ene!I54+Feb!I54+Mar!I54+Abr!I54+May!I54+Jun!I54+Jul!I54+Ago!I54+Sep!I54+Oct!I54+Nov!I54),IF(Config!$C$6=12,SUM(+Ene!I54+Feb!I54+Mar!I54+Abr!I54+May!I54+Jun!I54+Jul!I54+Ago!I54+Sep!I54+Oct!I54+Nov!I54+Dic!I54)))))))))))))</f>
        <v>1</v>
      </c>
      <c r="J54" s="388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p!J54),IF(Config!$C$6=10,SUM(+Ene!J54+Feb!J54+Mar!J54+Abr!J54+May!J54+Jun!J54+Jul!J54+Ago!J54+Sep!J54+Oct!J54),IF(Config!$C$6=11,SUM(+Ene!J54+Feb!J54+Mar!J54+Abr!J54+May!J54+Jun!J54+Jul!J54+Ago!J54+Sep!J54+Oct!J54+Nov!J54),IF(Config!$C$6=12,SUM(+Ene!J54+Feb!J54+Mar!J54+Abr!J54+May!J54+Jun!J54+Jul!J54+Ago!J54+Sep!J54+Oct!J54+Nov!J54+Dic!J54)))))))))))))</f>
        <v>3</v>
      </c>
      <c r="K54" s="388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p!K54),IF(Config!$C$6=10,SUM(+Ene!K54+Feb!K54+Mar!K54+Abr!K54+May!K54+Jun!K54+Jul!K54+Ago!K54+Sep!K54+Oct!K54),IF(Config!$C$6=11,SUM(+Ene!K54+Feb!K54+Mar!K54+Abr!K54+May!K54+Jun!K54+Jul!K54+Ago!K54+Sep!K54+Oct!K54+Nov!K54),IF(Config!$C$6=12,SUM(+Ene!K54+Feb!K54+Mar!K54+Abr!K54+May!K54+Jun!K54+Jul!K54+Ago!K54+Sep!K54+Oct!K54+Nov!K54+Dic!K54)))))))))))))</f>
        <v>1</v>
      </c>
      <c r="L54" s="388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p!L54),IF(Config!$C$6=10,SUM(+Ene!L54+Feb!L54+Mar!L54+Abr!L54+May!L54+Jun!L54+Jul!L54+Ago!L54+Sep!L54+Oct!L54),IF(Config!$C$6=11,SUM(+Ene!L54+Feb!L54+Mar!L54+Abr!L54+May!L54+Jun!L54+Jul!L54+Ago!L54+Sep!L54+Oct!L54+Nov!L54),IF(Config!$C$6=12,SUM(+Ene!L54+Feb!L54+Mar!L54+Abr!L54+May!L54+Jun!L54+Jul!L54+Ago!L54+Sep!L54+Oct!L54+Nov!L54+Dic!L54)))))))))))))</f>
        <v>0</v>
      </c>
      <c r="M54" s="388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p!M54),IF(Config!$C$6=10,SUM(+Ene!M54+Feb!M54+Mar!M54+Abr!M54+May!M54+Jun!M54+Jul!M54+Ago!M54+Sep!M54+Oct!M54),IF(Config!$C$6=11,SUM(+Ene!M54+Feb!M54+Mar!M54+Abr!M54+May!M54+Jun!M54+Jul!M54+Ago!M54+Sep!M54+Oct!M54+Nov!M54),IF(Config!$C$6=12,SUM(+Ene!M54+Feb!M54+Mar!M54+Abr!M54+May!M54+Jun!M54+Jul!M54+Ago!M54+Sep!M54+Oct!M54+Nov!M54+Dic!M54)))))))))))))</f>
        <v>0</v>
      </c>
      <c r="N54" s="388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p!N54),IF(Config!$C$6=10,SUM(+Ene!N54+Feb!N54+Mar!N54+Abr!N54+May!N54+Jun!N54+Jul!N54+Ago!N54+Sep!N54+Oct!N54),IF(Config!$C$6=11,SUM(+Ene!N54+Feb!N54+Mar!N54+Abr!N54+May!N54+Jun!N54+Jul!N54+Ago!N54+Sep!N54+Oct!N54+Nov!N54),IF(Config!$C$6=12,SUM(+Ene!N54+Feb!N54+Mar!N54+Abr!N54+May!N54+Jun!N54+Jul!N54+Ago!N54+Sep!N54+Oct!N54+Nov!N54+Dic!N54)))))))))))))</f>
        <v>1</v>
      </c>
      <c r="O54" s="388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p!O54),IF(Config!$C$6=10,SUM(+Ene!O54+Feb!O54+Mar!O54+Abr!O54+May!O54+Jun!O54+Jul!O54+Ago!O54+Sep!O54+Oct!O54),IF(Config!$C$6=11,SUM(+Ene!O54+Feb!O54+Mar!O54+Abr!O54+May!O54+Jun!O54+Jul!O54+Ago!O54+Sep!O54+Oct!O54+Nov!O54),IF(Config!$C$6=12,SUM(+Ene!O54+Feb!O54+Mar!O54+Abr!O54+May!O54+Jun!O54+Jul!O54+Ago!O54+Sep!O54+Oct!O54+Nov!O54+Dic!O54)))))))))))))</f>
        <v>0</v>
      </c>
      <c r="P54" s="388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p!P54),IF(Config!$C$6=10,SUM(+Ene!P54+Feb!P54+Mar!P54+Abr!P54+May!P54+Jun!P54+Jul!P54+Ago!P54+Sep!P54+Oct!P54),IF(Config!$C$6=11,SUM(+Ene!P54+Feb!P54+Mar!P54+Abr!P54+May!P54+Jun!P54+Jul!P54+Ago!P54+Sep!P54+Oct!P54+Nov!P54),IF(Config!$C$6=12,SUM(+Ene!P54+Feb!P54+Mar!P54+Abr!P54+May!P54+Jun!P54+Jul!P54+Ago!P54+Sep!P54+Oct!P54+Nov!P54+Dic!P54)))))))))))))</f>
        <v>3</v>
      </c>
      <c r="Q54" s="388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p!Q54),IF(Config!$C$6=10,SUM(+Ene!Q54+Feb!Q54+Mar!Q54+Abr!Q54+May!Q54+Jun!Q54+Jul!Q54+Ago!Q54+Sep!Q54+Oct!Q54),IF(Config!$C$6=11,SUM(+Ene!Q54+Feb!Q54+Mar!Q54+Abr!Q54+May!Q54+Jun!Q54+Jul!Q54+Ago!Q54+Sep!Q54+Oct!Q54+Nov!Q54),IF(Config!$C$6=12,SUM(+Ene!Q54+Feb!Q54+Mar!Q54+Abr!Q54+May!Q54+Jun!Q54+Jul!Q54+Ago!Q54+Sep!Q54+Oct!Q54+Nov!Q54+Dic!Q54)))))))))))))</f>
        <v>4</v>
      </c>
      <c r="R54" s="388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p!R54),IF(Config!$C$6=10,SUM(+Ene!R54+Feb!R54+Mar!R54+Abr!R54+May!R54+Jun!R54+Jul!R54+Ago!R54+Sep!R54+Oct!R54),IF(Config!$C$6=11,SUM(+Ene!R54+Feb!R54+Mar!R54+Abr!R54+May!R54+Jun!R54+Jul!R54+Ago!R54+Sep!R54+Oct!R54+Nov!R54),IF(Config!$C$6=12,SUM(+Ene!R54+Feb!R54+Mar!R54+Abr!R54+May!R54+Jun!R54+Jul!R54+Ago!R54+Sep!R54+Oct!R54+Nov!R54+Dic!R54)))))))))))))</f>
        <v>2</v>
      </c>
      <c r="S54" s="388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p!S54),IF(Config!$C$6=10,SUM(+Ene!S54+Feb!S54+Mar!S54+Abr!S54+May!S54+Jun!S54+Jul!S54+Ago!S54+Sep!S54+Oct!S54),IF(Config!$C$6=11,SUM(+Ene!S54+Feb!S54+Mar!S54+Abr!S54+May!S54+Jun!S54+Jul!S54+Ago!S54+Sep!S54+Oct!S54+Nov!S54),IF(Config!$C$6=12,SUM(+Ene!S54+Feb!S54+Mar!S54+Abr!S54+May!S54+Jun!S54+Jul!S54+Ago!S54+Sep!S54+Oct!S54+Nov!S54+Dic!S54)))))))))))))</f>
        <v>2</v>
      </c>
      <c r="T54" s="388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p!T54),IF(Config!$C$6=10,SUM(+Ene!T54+Feb!T54+Mar!T54+Abr!T54+May!T54+Jun!T54+Jul!T54+Ago!T54+Sep!T54+Oct!T54),IF(Config!$C$6=11,SUM(+Ene!T54+Feb!T54+Mar!T54+Abr!T54+May!T54+Jun!T54+Jul!T54+Ago!T54+Sep!T54+Oct!T54+Nov!T54),IF(Config!$C$6=12,SUM(+Ene!T54+Feb!T54+Mar!T54+Abr!T54+May!T54+Jun!T54+Jul!T54+Ago!T54+Sep!T54+Oct!T54+Nov!T54+Dic!T54)))))))))))))</f>
        <v>11</v>
      </c>
      <c r="U54" s="388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p!U54),IF(Config!$C$6=10,SUM(+Ene!U54+Feb!U54+Mar!U54+Abr!U54+May!U54+Jun!U54+Jul!U54+Ago!U54+Sep!U54+Oct!U54),IF(Config!$C$6=11,SUM(+Ene!U54+Feb!U54+Mar!U54+Abr!U54+May!U54+Jun!U54+Jul!U54+Ago!U54+Sep!U54+Oct!U54+Nov!U54),IF(Config!$C$6=12,SUM(+Ene!U54+Feb!U54+Mar!U54+Abr!U54+May!U54+Jun!U54+Jul!U54+Ago!U54+Sep!U54+Oct!U54+Nov!U54+Dic!U54)))))))))))))</f>
        <v>0</v>
      </c>
      <c r="V54" s="388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p!V54),IF(Config!$C$6=10,SUM(+Ene!V54+Feb!V54+Mar!V54+Abr!V54+May!V54+Jun!V54+Jul!V54+Ago!V54+Sep!V54+Oct!V54),IF(Config!$C$6=11,SUM(+Ene!V54+Feb!V54+Mar!V54+Abr!V54+May!V54+Jun!V54+Jul!V54+Ago!V54+Sep!V54+Oct!V54+Nov!V54),IF(Config!$C$6=12,SUM(+Ene!V54+Feb!V54+Mar!V54+Abr!V54+May!V54+Jun!V54+Jul!V54+Ago!V54+Sep!V54+Oct!V54+Nov!V54+Dic!V54)))))))))))))</f>
        <v>1</v>
      </c>
      <c r="W54" s="388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p!W54),IF(Config!$C$6=10,SUM(+Ene!W54+Feb!W54+Mar!W54+Abr!W54+May!W54+Jun!W54+Jul!W54+Ago!W54+Sep!W54+Oct!W54),IF(Config!$C$6=11,SUM(+Ene!W54+Feb!W54+Mar!W54+Abr!W54+May!W54+Jun!W54+Jul!W54+Ago!W54+Sep!W54+Oct!W54+Nov!W54),IF(Config!$C$6=12,SUM(+Ene!W54+Feb!W54+Mar!W54+Abr!W54+May!W54+Jun!W54+Jul!W54+Ago!W54+Sep!W54+Oct!W54+Nov!W54+Dic!W54)))))))))))))</f>
        <v>0</v>
      </c>
      <c r="X54" s="388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p!X54),IF(Config!$C$6=10,SUM(+Ene!X54+Feb!X54+Mar!X54+Abr!X54+May!X54+Jun!X54+Jul!X54+Ago!X54+Sep!X54+Oct!X54),IF(Config!$C$6=11,SUM(+Ene!X54+Feb!X54+Mar!X54+Abr!X54+May!X54+Jun!X54+Jul!X54+Ago!X54+Sep!X54+Oct!X54+Nov!X54),IF(Config!$C$6=12,SUM(+Ene!X54+Feb!X54+Mar!X54+Abr!X54+May!X54+Jun!X54+Jul!X54+Ago!X54+Sep!X54+Oct!X54+Nov!X54+Dic!X54)))))))))))))</f>
        <v>0</v>
      </c>
      <c r="Y54" s="388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p!Y54),IF(Config!$C$6=10,SUM(+Ene!Y54+Feb!Y54+Mar!Y54+Abr!Y54+May!Y54+Jun!Y54+Jul!Y54+Ago!Y54+Sep!Y54+Oct!Y54),IF(Config!$C$6=11,SUM(+Ene!Y54+Feb!Y54+Mar!Y54+Abr!Y54+May!Y54+Jun!Y54+Jul!Y54+Ago!Y54+Sep!Y54+Oct!Y54+Nov!Y54),IF(Config!$C$6=12,SUM(+Ene!Y54+Feb!Y54+Mar!Y54+Abr!Y54+May!Y54+Jun!Y54+Jul!Y54+Ago!Y54+Sep!Y54+Oct!Y54+Nov!Y54+Dic!Y54)))))))))))))</f>
        <v>3</v>
      </c>
      <c r="Z54" s="388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p!Z54),IF(Config!$C$6=10,SUM(+Ene!Z54+Feb!Z54+Mar!Z54+Abr!Z54+May!Z54+Jun!Z54+Jul!Z54+Ago!Z54+Sep!Z54+Oct!Z54),IF(Config!$C$6=11,SUM(+Ene!Z54+Feb!Z54+Mar!Z54+Abr!Z54+May!Z54+Jun!Z54+Jul!Z54+Ago!Z54+Sep!Z54+Oct!Z54+Nov!Z54),IF(Config!$C$6=12,SUM(+Ene!Z54+Feb!Z54+Mar!Z54+Abr!Z54+May!Z54+Jun!Z54+Jul!Z54+Ago!Z54+Sep!Z54+Oct!Z54+Nov!Z54+Dic!Z54)))))))))))))</f>
        <v>0</v>
      </c>
      <c r="AA54" s="388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p!AA54),IF(Config!$C$6=10,SUM(+Ene!AA54+Feb!AA54+Mar!AA54+Abr!AA54+May!AA54+Jun!AA54+Jul!AA54+Ago!AA54+Sep!AA54+Oct!AA54),IF(Config!$C$6=11,SUM(+Ene!AA54+Feb!AA54+Mar!AA54+Abr!AA54+May!AA54+Jun!AA54+Jul!AA54+Ago!AA54+Sep!AA54+Oct!AA54+Nov!AA54),IF(Config!$C$6=12,SUM(+Ene!AA54+Feb!AA54+Mar!AA54+Abr!AA54+May!AA54+Jun!AA54+Jul!AA54+Ago!AA54+Sep!AA54+Oct!AA54+Nov!AA54+Dic!AA54)))))))))))))</f>
        <v>1</v>
      </c>
      <c r="AB54" s="388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p!AB54),IF(Config!$C$6=10,SUM(+Ene!AB54+Feb!AB54+Mar!AB54+Abr!AB54+May!AB54+Jun!AB54+Jul!AB54+Ago!AB54+Sep!AB54+Oct!AB54),IF(Config!$C$6=11,SUM(+Ene!AB54+Feb!AB54+Mar!AB54+Abr!AB54+May!AB54+Jun!AB54+Jul!AB54+Ago!AB54+Sep!AB54+Oct!AB54+Nov!AB54),IF(Config!$C$6=12,SUM(+Ene!AB54+Feb!AB54+Mar!AB54+Abr!AB54+May!AB54+Jun!AB54+Jul!AB54+Ago!AB54+Sep!AB54+Oct!AB54+Nov!AB54+Dic!AB54)))))))))))))</f>
        <v>0</v>
      </c>
      <c r="AC54" s="388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p!AC54),IF(Config!$C$6=10,SUM(+Ene!AC54+Feb!AC54+Mar!AC54+Abr!AC54+May!AC54+Jun!AC54+Jul!AC54+Ago!AC54+Sep!AC54+Oct!AC54),IF(Config!$C$6=11,SUM(+Ene!AC54+Feb!AC54+Mar!AC54+Abr!AC54+May!AC54+Jun!AC54+Jul!AC54+Ago!AC54+Sep!AC54+Oct!AC54+Nov!AC54),IF(Config!$C$6=12,SUM(+Ene!AC54+Feb!AC54+Mar!AC54+Abr!AC54+May!AC54+Jun!AC54+Jul!AC54+Ago!AC54+Sep!AC54+Oct!AC54+Nov!AC54+Dic!AC54)))))))))))))</f>
        <v>0</v>
      </c>
      <c r="AD54" s="388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p!AD54),IF(Config!$C$6=10,SUM(+Ene!AD54+Feb!AD54+Mar!AD54+Abr!AD54+May!AD54+Jun!AD54+Jul!AD54+Ago!AD54+Sep!AD54+Oct!AD54),IF(Config!$C$6=11,SUM(+Ene!AD54+Feb!AD54+Mar!AD54+Abr!AD54+May!AD54+Jun!AD54+Jul!AD54+Ago!AD54+Sep!AD54+Oct!AD54+Nov!AD54),IF(Config!$C$6=12,SUM(+Ene!AD54+Feb!AD54+Mar!AD54+Abr!AD54+May!AD54+Jun!AD54+Jul!AD54+Ago!AD54+Sep!AD54+Oct!AD54+Nov!AD54+Dic!AD54)))))))))))))</f>
        <v>10</v>
      </c>
      <c r="AE54" s="388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p!AE54),IF(Config!$C$6=10,SUM(+Ene!AE54+Feb!AE54+Mar!AE54+Abr!AE54+May!AE54+Jun!AE54+Jul!AE54+Ago!AE54+Sep!AE54+Oct!AE54),IF(Config!$C$6=11,SUM(+Ene!AE54+Feb!AE54+Mar!AE54+Abr!AE54+May!AE54+Jun!AE54+Jul!AE54+Ago!AE54+Sep!AE54+Oct!AE54+Nov!AE54),IF(Config!$C$6=12,SUM(+Ene!AE54+Feb!AE54+Mar!AE54+Abr!AE54+May!AE54+Jun!AE54+Jul!AE54+Ago!AE54+Sep!AE54+Oct!AE54+Nov!AE54+Dic!AE54)))))))))))))</f>
        <v>3</v>
      </c>
      <c r="AF54" s="388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p!AF54),IF(Config!$C$6=10,SUM(+Ene!AF54+Feb!AF54+Mar!AF54+Abr!AF54+May!AF54+Jun!AF54+Jul!AF54+Ago!AF54+Sep!AF54+Oct!AF54),IF(Config!$C$6=11,SUM(+Ene!AF54+Feb!AF54+Mar!AF54+Abr!AF54+May!AF54+Jun!AF54+Jul!AF54+Ago!AF54+Sep!AF54+Oct!AF54+Nov!AF54),IF(Config!$C$6=12,SUM(+Ene!AF54+Feb!AF54+Mar!AF54+Abr!AF54+May!AF54+Jun!AF54+Jul!AF54+Ago!AF54+Sep!AF54+Oct!AF54+Nov!AF54+Dic!AF54)))))))))))))</f>
        <v>1</v>
      </c>
      <c r="AG54" s="388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p!AG54),IF(Config!$C$6=10,SUM(+Ene!AG54+Feb!AG54+Mar!AG54+Abr!AG54+May!AG54+Jun!AG54+Jul!AG54+Ago!AG54+Sep!AG54+Oct!AG54),IF(Config!$C$6=11,SUM(+Ene!AG54+Feb!AG54+Mar!AG54+Abr!AG54+May!AG54+Jun!AG54+Jul!AG54+Ago!AG54+Sep!AG54+Oct!AG54+Nov!AG54),IF(Config!$C$6=12,SUM(+Ene!AG54+Feb!AG54+Mar!AG54+Abr!AG54+May!AG54+Jun!AG54+Jul!AG54+Ago!AG54+Sep!AG54+Oct!AG54+Nov!AG54+Dic!AG54)))))))))))))</f>
        <v>3</v>
      </c>
      <c r="AH54" s="388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p!AH54),IF(Config!$C$6=10,SUM(+Ene!AH54+Feb!AH54+Mar!AH54+Abr!AH54+May!AH54+Jun!AH54+Jul!AH54+Ago!AH54+Sep!AH54+Oct!AH54),IF(Config!$C$6=11,SUM(+Ene!AH54+Feb!AH54+Mar!AH54+Abr!AH54+May!AH54+Jun!AH54+Jul!AH54+Ago!AH54+Sep!AH54+Oct!AH54+Nov!AH54),IF(Config!$C$6=12,SUM(+Ene!AH54+Feb!AH54+Mar!AH54+Abr!AH54+May!AH54+Jun!AH54+Jul!AH54+Ago!AH54+Sep!AH54+Oct!AH54+Nov!AH54+Dic!AH54)))))))))))))</f>
        <v>4</v>
      </c>
      <c r="AI54" s="388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p!AI54),IF(Config!$C$6=10,SUM(+Ene!AI54+Feb!AI54+Mar!AI54+Abr!AI54+May!AI54+Jun!AI54+Jul!AI54+Ago!AI54+Sep!AI54+Oct!AI54),IF(Config!$C$6=11,SUM(+Ene!AI54+Feb!AI54+Mar!AI54+Abr!AI54+May!AI54+Jun!AI54+Jul!AI54+Ago!AI54+Sep!AI54+Oct!AI54+Nov!AI54),IF(Config!$C$6=12,SUM(+Ene!AI54+Feb!AI54+Mar!AI54+Abr!AI54+May!AI54+Jun!AI54+Jul!AI54+Ago!AI54+Sep!AI54+Oct!AI54+Nov!AI54+Dic!AI54)))))))))))))</f>
        <v>0</v>
      </c>
      <c r="AJ54" s="388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p!AJ54),IF(Config!$C$6=10,SUM(+Ene!AJ54+Feb!AJ54+Mar!AJ54+Abr!AJ54+May!AJ54+Jun!AJ54+Jul!AJ54+Ago!AJ54+Sep!AJ54+Oct!AJ54),IF(Config!$C$6=11,SUM(+Ene!AJ54+Feb!AJ54+Mar!AJ54+Abr!AJ54+May!AJ54+Jun!AJ54+Jul!AJ54+Ago!AJ54+Sep!AJ54+Oct!AJ54+Nov!AJ54),IF(Config!$C$6=12,SUM(+Ene!AJ54+Feb!AJ54+Mar!AJ54+Abr!AJ54+May!AJ54+Jun!AJ54+Jul!AJ54+Ago!AJ54+Sep!AJ54+Oct!AJ54+Nov!AJ54+Dic!AJ54)))))))))))))</f>
        <v>14</v>
      </c>
      <c r="AK54" s="388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p!AK54),IF(Config!$C$6=10,SUM(+Ene!AK54+Feb!AK54+Mar!AK54+Abr!AK54+May!AK54+Jun!AK54+Jul!AK54+Ago!AK54+Sep!AK54+Oct!AK54),IF(Config!$C$6=11,SUM(+Ene!AK54+Feb!AK54+Mar!AK54+Abr!AK54+May!AK54+Jun!AK54+Jul!AK54+Ago!AK54+Sep!AK54+Oct!AK54+Nov!AK54),IF(Config!$C$6=12,SUM(+Ene!AK54+Feb!AK54+Mar!AK54+Abr!AK54+May!AK54+Jun!AK54+Jul!AK54+Ago!AK54+Sep!AK54+Oct!AK54+Nov!AK54+Dic!AK54)))))))))))))</f>
        <v>0</v>
      </c>
      <c r="AL54" s="388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p!AL54),IF(Config!$C$6=10,SUM(+Ene!AL54+Feb!AL54+Mar!AL54+Abr!AL54+May!AL54+Jun!AL54+Jul!AL54+Ago!AL54+Sep!AL54+Oct!AL54),IF(Config!$C$6=11,SUM(+Ene!AL54+Feb!AL54+Mar!AL54+Abr!AL54+May!AL54+Jun!AL54+Jul!AL54+Ago!AL54+Sep!AL54+Oct!AL54+Nov!AL54),IF(Config!$C$6=12,SUM(+Ene!AL54+Feb!AL54+Mar!AL54+Abr!AL54+May!AL54+Jun!AL54+Jul!AL54+Ago!AL54+Sep!AL54+Oct!AL54+Nov!AL54+Dic!AL54)))))))))))))</f>
        <v>0</v>
      </c>
      <c r="AM54" s="388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p!AM54),IF(Config!$C$6=10,SUM(+Ene!AM54+Feb!AM54+Mar!AM54+Abr!AM54+May!AM54+Jun!AM54+Jul!AM54+Ago!AM54+Sep!AM54+Oct!AM54),IF(Config!$C$6=11,SUM(+Ene!AM54+Feb!AM54+Mar!AM54+Abr!AM54+May!AM54+Jun!AM54+Jul!AM54+Ago!AM54+Sep!AM54+Oct!AM54+Nov!AM54),IF(Config!$C$6=12,SUM(+Ene!AM54+Feb!AM54+Mar!AM54+Abr!AM54+May!AM54+Jun!AM54+Jul!AM54+Ago!AM54+Sep!AM54+Oct!AM54+Nov!AM54+Dic!AM54)))))))))))))</f>
        <v>7</v>
      </c>
      <c r="AN54" s="388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p!AN54),IF(Config!$C$6=10,SUM(+Ene!AN54+Feb!AN54+Mar!AN54+Abr!AN54+May!AN54+Jun!AN54+Jul!AN54+Ago!AN54+Sep!AN54+Oct!AN54),IF(Config!$C$6=11,SUM(+Ene!AN54+Feb!AN54+Mar!AN54+Abr!AN54+May!AN54+Jun!AN54+Jul!AN54+Ago!AN54+Sep!AN54+Oct!AN54+Nov!AN54),IF(Config!$C$6=12,SUM(+Ene!AN54+Feb!AN54+Mar!AN54+Abr!AN54+May!AN54+Jun!AN54+Jul!AN54+Ago!AN54+Sep!AN54+Oct!AN54+Nov!AN54+Dic!AN54)))))))))))))</f>
        <v>2</v>
      </c>
      <c r="AO54" s="388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p!AO54),IF(Config!$C$6=10,SUM(+Ene!AO54+Feb!AO54+Mar!AO54+Abr!AO54+May!AO54+Jun!AO54+Jul!AO54+Ago!AO54+Sep!AO54+Oct!AO54),IF(Config!$C$6=11,SUM(+Ene!AO54+Feb!AO54+Mar!AO54+Abr!AO54+May!AO54+Jun!AO54+Jul!AO54+Ago!AO54+Sep!AO54+Oct!AO54+Nov!AO54),IF(Config!$C$6=12,SUM(+Ene!AO54+Feb!AO54+Mar!AO54+Abr!AO54+May!AO54+Jun!AO54+Jul!AO54+Ago!AO54+Sep!AO54+Oct!AO54+Nov!AO54+Dic!AO54)))))))))))))</f>
        <v>1</v>
      </c>
      <c r="AP54" s="388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p!AP54),IF(Config!$C$6=10,SUM(+Ene!AP54+Feb!AP54+Mar!AP54+Abr!AP54+May!AP54+Jun!AP54+Jul!AP54+Ago!AP54+Sep!AP54+Oct!AP54),IF(Config!$C$6=11,SUM(+Ene!AP54+Feb!AP54+Mar!AP54+Abr!AP54+May!AP54+Jun!AP54+Jul!AP54+Ago!AP54+Sep!AP54+Oct!AP54+Nov!AP54),IF(Config!$C$6=12,SUM(+Ene!AP54+Feb!AP54+Mar!AP54+Abr!AP54+May!AP54+Jun!AP54+Jul!AP54+Ago!AP54+Sep!AP54+Oct!AP54+Nov!AP54+Dic!AP54)))))))))))))</f>
        <v>1</v>
      </c>
      <c r="AQ54" s="388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p!AQ54),IF(Config!$C$6=10,SUM(+Ene!AQ54+Feb!AQ54+Mar!AQ54+Abr!AQ54+May!AQ54+Jun!AQ54+Jul!AQ54+Ago!AQ54+Sep!AQ54+Oct!AQ54),IF(Config!$C$6=11,SUM(+Ene!AQ54+Feb!AQ54+Mar!AQ54+Abr!AQ54+May!AQ54+Jun!AQ54+Jul!AQ54+Ago!AQ54+Sep!AQ54+Oct!AQ54+Nov!AQ54),IF(Config!$C$6=12,SUM(+Ene!AQ54+Feb!AQ54+Mar!AQ54+Abr!AQ54+May!AQ54+Jun!AQ54+Jul!AQ54+Ago!AQ54+Sep!AQ54+Oct!AQ54+Nov!AQ54+Dic!AQ54)))))))))))))</f>
        <v>6</v>
      </c>
      <c r="AR54" s="388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p!AR54),IF(Config!$C$6=10,SUM(+Ene!AR54+Feb!AR54+Mar!AR54+Abr!AR54+May!AR54+Jun!AR54+Jul!AR54+Ago!AR54+Sep!AR54+Oct!AR54),IF(Config!$C$6=11,SUM(+Ene!AR54+Feb!AR54+Mar!AR54+Abr!AR54+May!AR54+Jun!AR54+Jul!AR54+Ago!AR54+Sep!AR54+Oct!AR54+Nov!AR54),IF(Config!$C$6=12,SUM(+Ene!AR54+Feb!AR54+Mar!AR54+Abr!AR54+May!AR54+Jun!AR54+Jul!AR54+Ago!AR54+Sep!AR54+Oct!AR54+Nov!AR54+Dic!AR54)))))))))))))</f>
        <v>0</v>
      </c>
      <c r="AS54" s="388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p!AS54),IF(Config!$C$6=10,SUM(+Ene!AS54+Feb!AS54+Mar!AS54+Abr!AS54+May!AS54+Jun!AS54+Jul!AS54+Ago!AS54+Sep!AS54+Oct!AS54),IF(Config!$C$6=11,SUM(+Ene!AS54+Feb!AS54+Mar!AS54+Abr!AS54+May!AS54+Jun!AS54+Jul!AS54+Ago!AS54+Sep!AS54+Oct!AS54+Nov!AS54),IF(Config!$C$6=12,SUM(+Ene!AS54+Feb!AS54+Mar!AS54+Abr!AS54+May!AS54+Jun!AS54+Jul!AS54+Ago!AS54+Sep!AS54+Oct!AS54+Nov!AS54+Dic!AS54)))))))))))))</f>
        <v>1</v>
      </c>
      <c r="AT54" s="388">
        <f>IF(Config!$C$6=1,SUM(+Ene!AT54),IF(Config!$C$6=2,SUM(+Ene!AT54+Feb!AT54),IF(Config!$C$6=3,SUM(+Ene!AT54+Feb!AT54+Mar!AT54),IF(Config!$C$6=4,SUM(+Ene!AT54+Feb!AT54+Mar!AT54+Abr!AT54),IF(Config!$C$6=5,SUM(Ene!AT54+Feb!AT54+Mar!AT54+Abr!AT54+May!AT54),IF(Config!$C$6=6,SUM(+Ene!AT54+Feb!AT54+Mar!AT54+Abr!AT54+May!AT54+Jun!AT54),IF(Config!$C$6=7,SUM(Ene!AT54+Feb!AT54+Mar!AT54+Abr!AT54+May!AT54+Jun!AT54+Jul!AT54),IF(Config!$C$6=8,SUM(+Ene!AT54+Feb!AT54+Mar!AT54+Abr!AT54+May!AT54+Jun!AT54+Jul!AT54+Ago!AT54),IF(Config!$C$6=9,SUM(+Ene!AT54+Feb!AT54+Mar!AT54+Abr!AT54+May!AT54+Jun!AT54+Jul!AT54+Ago!AT54+Sep!AT54),IF(Config!$C$6=10,SUM(+Ene!AT54+Feb!AT54+Mar!AT54+Abr!AT54+May!AT54+Jun!AT54+Jul!AT54+Ago!AT54+Sep!AT54+Oct!AT54),IF(Config!$C$6=11,SUM(+Ene!AT54+Feb!AT54+Mar!AT54+Abr!AT54+May!AT54+Jun!AT54+Jul!AT54+Ago!AT54+Sep!AT54+Oct!AT54+Nov!AT54),IF(Config!$C$6=12,SUM(+Ene!AT54+Feb!AT54+Mar!AT54+Abr!AT54+May!AT54+Jun!AT54+Jul!AT54+Ago!AT54+Sep!AT54+Oct!AT54+Nov!AT54+Dic!AT54)))))))))))))</f>
        <v>2</v>
      </c>
      <c r="AV54" s="369">
        <f t="shared" si="35"/>
        <v>0</v>
      </c>
      <c r="AW54" s="369">
        <f t="shared" si="36"/>
        <v>60</v>
      </c>
      <c r="AX54" s="369">
        <f t="shared" si="37"/>
        <v>8</v>
      </c>
      <c r="AY54" s="369">
        <f t="shared" si="38"/>
        <v>12</v>
      </c>
      <c r="AZ54" s="369">
        <f t="shared" si="39"/>
        <v>4</v>
      </c>
      <c r="BA54" s="369">
        <f t="shared" si="12"/>
        <v>21</v>
      </c>
      <c r="BB54" s="369">
        <f t="shared" si="40"/>
        <v>14</v>
      </c>
      <c r="BC54" s="370">
        <f t="shared" si="41"/>
        <v>11</v>
      </c>
      <c r="BD54" s="369">
        <f t="shared" si="42"/>
        <v>9</v>
      </c>
      <c r="BE54" s="45">
        <f t="shared" si="16"/>
        <v>139</v>
      </c>
    </row>
    <row r="55" spans="1:57" x14ac:dyDescent="0.25">
      <c r="A55" s="339">
        <f>METAS!A55</f>
        <v>52</v>
      </c>
      <c r="B55" s="392" t="str">
        <f>METAS!B53</f>
        <v>PORCENTAJE DE NIÑOS  DE 2 AÑOS CON ANEMIA QUE HAN CUMPLIDO ESQUEMA COMPLETO DE TRATAMIENTO (TA)</v>
      </c>
      <c r="C55" s="384" t="str">
        <f>METAS!D53</f>
        <v>NUTRICIÓN</v>
      </c>
      <c r="D55" s="388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p!D55),IF(Config!$C$6=10,SUM(+Ene!D55+Feb!D55+Mar!D55+Abr!D55+May!D55+Jun!D55+Jul!D55+Ago!D55+Sep!D55+Oct!D55),IF(Config!$C$6=11,SUM(+Ene!D55+Feb!D55+Mar!D55+Abr!D55+May!D55+Jun!D55+Jul!D55+Ago!D55+Sep!D55+Oct!D55+Nov!D55),IF(Config!$C$6=12,SUM(+Ene!D55+Feb!D55+Mar!D55+Abr!D55+May!D55+Jun!D55+Jul!D55+Ago!D55+Sep!D55+Oct!D55+Nov!D55+Dic!D55)))))))))))))</f>
        <v>0</v>
      </c>
      <c r="E55" s="388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p!E55),IF(Config!$C$6=10,SUM(+Ene!E55+Feb!E55+Mar!E55+Abr!E55+May!E55+Jun!E55+Jul!E55+Ago!E55+Sep!E55+Oct!E55),IF(Config!$C$6=11,SUM(+Ene!E55+Feb!E55+Mar!E55+Abr!E55+May!E55+Jun!E55+Jul!E55+Ago!E55+Sep!E55+Oct!E55+Nov!E55),IF(Config!$C$6=12,SUM(+Ene!E55+Feb!E55+Mar!E55+Abr!E55+May!E55+Jun!E55+Jul!E55+Ago!E55+Sep!E55+Oct!E55+Nov!E55+Dic!E55)))))))))))))</f>
        <v>0</v>
      </c>
      <c r="F55" s="388">
        <f>IF(Config!$C$6=1,SUM(+Ene!F55),IF(Config!$C$6=2,SUM(+Ene!F55+Feb!F55),IF(Config!$C$6=3,SUM(+Ene!F55+Feb!F55+Mar!F55),IF(Config!$C$6=4,SUM(+Ene!F55+Feb!F55+Mar!F55+Abr!F55),IF(Config!$C$6=5,SUM(Ene!F55+Feb!F55+Mar!F55+Abr!F55+May!F55),IF(Config!$C$6=6,SUM(+Ene!F55+Feb!F55+Mar!F55+Abr!F55+May!F55+Jun!F55),IF(Config!$C$6=7,SUM(Ene!F55+Feb!F55+Mar!F55+Abr!F55+May!F55+Jun!F55+Jul!F55),IF(Config!$C$6=8,SUM(+Ene!F55+Feb!F55+Mar!F55+Abr!F55+May!F55+Jun!F55+Jul!F55+Ago!F55),IF(Config!$C$6=9,SUM(+Ene!F55+Feb!F55+Mar!F55+Abr!F55+May!F55+Jun!F55+Jul!F55+Ago!F55+Sep!F55),IF(Config!$C$6=10,SUM(+Ene!F55+Feb!F55+Mar!F55+Abr!F55+May!F55+Jun!F55+Jul!F55+Ago!F55+Sep!F55+Oct!F55),IF(Config!$C$6=11,SUM(+Ene!F55+Feb!F55+Mar!F55+Abr!F55+May!F55+Jun!F55+Jul!F55+Ago!F55+Sep!F55+Oct!F55+Nov!F55),IF(Config!$C$6=12,SUM(+Ene!F55+Feb!F55+Mar!F55+Abr!F55+May!F55+Jun!F55+Jul!F55+Ago!F55+Sep!F55+Oct!F55+Nov!F55+Dic!F55)))))))))))))</f>
        <v>0</v>
      </c>
      <c r="G55" s="388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p!G55),IF(Config!$C$6=10,SUM(+Ene!G55+Feb!G55+Mar!G55+Abr!G55+May!G55+Jun!G55+Jul!G55+Ago!G55+Sep!G55+Oct!G55),IF(Config!$C$6=11,SUM(+Ene!G55+Feb!G55+Mar!G55+Abr!G55+May!G55+Jun!G55+Jul!G55+Ago!G55+Sep!G55+Oct!G55+Nov!G55),IF(Config!$C$6=12,SUM(+Ene!G55+Feb!G55+Mar!G55+Abr!G55+May!G55+Jun!G55+Jul!G55+Ago!G55+Sep!G55+Oct!G55+Nov!G55+Dic!G55)))))))))))))</f>
        <v>3</v>
      </c>
      <c r="H55" s="388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p!H55),IF(Config!$C$6=10,SUM(+Ene!H55+Feb!H55+Mar!H55+Abr!H55+May!H55+Jun!H55+Jul!H55+Ago!H55+Sep!H55+Oct!H55),IF(Config!$C$6=11,SUM(+Ene!H55+Feb!H55+Mar!H55+Abr!H55+May!H55+Jun!H55+Jul!H55+Ago!H55+Sep!H55+Oct!H55+Nov!H55),IF(Config!$C$6=12,SUM(+Ene!H55+Feb!H55+Mar!H55+Abr!H55+May!H55+Jun!H55+Jul!H55+Ago!H55+Sep!H55+Oct!H55+Nov!H55+Dic!H55)))))))))))))</f>
        <v>0</v>
      </c>
      <c r="I55" s="388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p!I55),IF(Config!$C$6=10,SUM(+Ene!I55+Feb!I55+Mar!I55+Abr!I55+May!I55+Jun!I55+Jul!I55+Ago!I55+Sep!I55+Oct!I55),IF(Config!$C$6=11,SUM(+Ene!I55+Feb!I55+Mar!I55+Abr!I55+May!I55+Jun!I55+Jul!I55+Ago!I55+Sep!I55+Oct!I55+Nov!I55),IF(Config!$C$6=12,SUM(+Ene!I55+Feb!I55+Mar!I55+Abr!I55+May!I55+Jun!I55+Jul!I55+Ago!I55+Sep!I55+Oct!I55+Nov!I55+Dic!I55)))))))))))))</f>
        <v>0</v>
      </c>
      <c r="J55" s="388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p!J55),IF(Config!$C$6=10,SUM(+Ene!J55+Feb!J55+Mar!J55+Abr!J55+May!J55+Jun!J55+Jul!J55+Ago!J55+Sep!J55+Oct!J55),IF(Config!$C$6=11,SUM(+Ene!J55+Feb!J55+Mar!J55+Abr!J55+May!J55+Jun!J55+Jul!J55+Ago!J55+Sep!J55+Oct!J55+Nov!J55),IF(Config!$C$6=12,SUM(+Ene!J55+Feb!J55+Mar!J55+Abr!J55+May!J55+Jun!J55+Jul!J55+Ago!J55+Sep!J55+Oct!J55+Nov!J55+Dic!J55)))))))))))))</f>
        <v>4</v>
      </c>
      <c r="K55" s="388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p!K55),IF(Config!$C$6=10,SUM(+Ene!K55+Feb!K55+Mar!K55+Abr!K55+May!K55+Jun!K55+Jul!K55+Ago!K55+Sep!K55+Oct!K55),IF(Config!$C$6=11,SUM(+Ene!K55+Feb!K55+Mar!K55+Abr!K55+May!K55+Jun!K55+Jul!K55+Ago!K55+Sep!K55+Oct!K55+Nov!K55),IF(Config!$C$6=12,SUM(+Ene!K55+Feb!K55+Mar!K55+Abr!K55+May!K55+Jun!K55+Jul!K55+Ago!K55+Sep!K55+Oct!K55+Nov!K55+Dic!K55)))))))))))))</f>
        <v>1</v>
      </c>
      <c r="L55" s="388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p!L55),IF(Config!$C$6=10,SUM(+Ene!L55+Feb!L55+Mar!L55+Abr!L55+May!L55+Jun!L55+Jul!L55+Ago!L55+Sep!L55+Oct!L55),IF(Config!$C$6=11,SUM(+Ene!L55+Feb!L55+Mar!L55+Abr!L55+May!L55+Jun!L55+Jul!L55+Ago!L55+Sep!L55+Oct!L55+Nov!L55),IF(Config!$C$6=12,SUM(+Ene!L55+Feb!L55+Mar!L55+Abr!L55+May!L55+Jun!L55+Jul!L55+Ago!L55+Sep!L55+Oct!L55+Nov!L55+Dic!L55)))))))))))))</f>
        <v>0</v>
      </c>
      <c r="M55" s="388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p!M55),IF(Config!$C$6=10,SUM(+Ene!M55+Feb!M55+Mar!M55+Abr!M55+May!M55+Jun!M55+Jul!M55+Ago!M55+Sep!M55+Oct!M55),IF(Config!$C$6=11,SUM(+Ene!M55+Feb!M55+Mar!M55+Abr!M55+May!M55+Jun!M55+Jul!M55+Ago!M55+Sep!M55+Oct!M55+Nov!M55),IF(Config!$C$6=12,SUM(+Ene!M55+Feb!M55+Mar!M55+Abr!M55+May!M55+Jun!M55+Jul!M55+Ago!M55+Sep!M55+Oct!M55+Nov!M55+Dic!M55)))))))))))))</f>
        <v>1</v>
      </c>
      <c r="N55" s="388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p!N55),IF(Config!$C$6=10,SUM(+Ene!N55+Feb!N55+Mar!N55+Abr!N55+May!N55+Jun!N55+Jul!N55+Ago!N55+Sep!N55+Oct!N55),IF(Config!$C$6=11,SUM(+Ene!N55+Feb!N55+Mar!N55+Abr!N55+May!N55+Jun!N55+Jul!N55+Ago!N55+Sep!N55+Oct!N55+Nov!N55),IF(Config!$C$6=12,SUM(+Ene!N55+Feb!N55+Mar!N55+Abr!N55+May!N55+Jun!N55+Jul!N55+Ago!N55+Sep!N55+Oct!N55+Nov!N55+Dic!N55)))))))))))))</f>
        <v>0</v>
      </c>
      <c r="O55" s="388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p!O55),IF(Config!$C$6=10,SUM(+Ene!O55+Feb!O55+Mar!O55+Abr!O55+May!O55+Jun!O55+Jul!O55+Ago!O55+Sep!O55+Oct!O55),IF(Config!$C$6=11,SUM(+Ene!O55+Feb!O55+Mar!O55+Abr!O55+May!O55+Jun!O55+Jul!O55+Ago!O55+Sep!O55+Oct!O55+Nov!O55),IF(Config!$C$6=12,SUM(+Ene!O55+Feb!O55+Mar!O55+Abr!O55+May!O55+Jun!O55+Jul!O55+Ago!O55+Sep!O55+Oct!O55+Nov!O55+Dic!O55)))))))))))))</f>
        <v>0</v>
      </c>
      <c r="P55" s="388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p!P55),IF(Config!$C$6=10,SUM(+Ene!P55+Feb!P55+Mar!P55+Abr!P55+May!P55+Jun!P55+Jul!P55+Ago!P55+Sep!P55+Oct!P55),IF(Config!$C$6=11,SUM(+Ene!P55+Feb!P55+Mar!P55+Abr!P55+May!P55+Jun!P55+Jul!P55+Ago!P55+Sep!P55+Oct!P55+Nov!P55),IF(Config!$C$6=12,SUM(+Ene!P55+Feb!P55+Mar!P55+Abr!P55+May!P55+Jun!P55+Jul!P55+Ago!P55+Sep!P55+Oct!P55+Nov!P55+Dic!P55)))))))))))))</f>
        <v>0</v>
      </c>
      <c r="Q55" s="388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p!Q55),IF(Config!$C$6=10,SUM(+Ene!Q55+Feb!Q55+Mar!Q55+Abr!Q55+May!Q55+Jun!Q55+Jul!Q55+Ago!Q55+Sep!Q55+Oct!Q55),IF(Config!$C$6=11,SUM(+Ene!Q55+Feb!Q55+Mar!Q55+Abr!Q55+May!Q55+Jun!Q55+Jul!Q55+Ago!Q55+Sep!Q55+Oct!Q55+Nov!Q55),IF(Config!$C$6=12,SUM(+Ene!Q55+Feb!Q55+Mar!Q55+Abr!Q55+May!Q55+Jun!Q55+Jul!Q55+Ago!Q55+Sep!Q55+Oct!Q55+Nov!Q55+Dic!Q55)))))))))))))</f>
        <v>3</v>
      </c>
      <c r="R55" s="388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p!R55),IF(Config!$C$6=10,SUM(+Ene!R55+Feb!R55+Mar!R55+Abr!R55+May!R55+Jun!R55+Jul!R55+Ago!R55+Sep!R55+Oct!R55),IF(Config!$C$6=11,SUM(+Ene!R55+Feb!R55+Mar!R55+Abr!R55+May!R55+Jun!R55+Jul!R55+Ago!R55+Sep!R55+Oct!R55+Nov!R55),IF(Config!$C$6=12,SUM(+Ene!R55+Feb!R55+Mar!R55+Abr!R55+May!R55+Jun!R55+Jul!R55+Ago!R55+Sep!R55+Oct!R55+Nov!R55+Dic!R55)))))))))))))</f>
        <v>2</v>
      </c>
      <c r="S55" s="388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p!S55),IF(Config!$C$6=10,SUM(+Ene!S55+Feb!S55+Mar!S55+Abr!S55+May!S55+Jun!S55+Jul!S55+Ago!S55+Sep!S55+Oct!S55),IF(Config!$C$6=11,SUM(+Ene!S55+Feb!S55+Mar!S55+Abr!S55+May!S55+Jun!S55+Jul!S55+Ago!S55+Sep!S55+Oct!S55+Nov!S55),IF(Config!$C$6=12,SUM(+Ene!S55+Feb!S55+Mar!S55+Abr!S55+May!S55+Jun!S55+Jul!S55+Ago!S55+Sep!S55+Oct!S55+Nov!S55+Dic!S55)))))))))))))</f>
        <v>0</v>
      </c>
      <c r="T55" s="388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p!T55),IF(Config!$C$6=10,SUM(+Ene!T55+Feb!T55+Mar!T55+Abr!T55+May!T55+Jun!T55+Jul!T55+Ago!T55+Sep!T55+Oct!T55),IF(Config!$C$6=11,SUM(+Ene!T55+Feb!T55+Mar!T55+Abr!T55+May!T55+Jun!T55+Jul!T55+Ago!T55+Sep!T55+Oct!T55+Nov!T55),IF(Config!$C$6=12,SUM(+Ene!T55+Feb!T55+Mar!T55+Abr!T55+May!T55+Jun!T55+Jul!T55+Ago!T55+Sep!T55+Oct!T55+Nov!T55+Dic!T55)))))))))))))</f>
        <v>0</v>
      </c>
      <c r="U55" s="388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p!U55),IF(Config!$C$6=10,SUM(+Ene!U55+Feb!U55+Mar!U55+Abr!U55+May!U55+Jun!U55+Jul!U55+Ago!U55+Sep!U55+Oct!U55),IF(Config!$C$6=11,SUM(+Ene!U55+Feb!U55+Mar!U55+Abr!U55+May!U55+Jun!U55+Jul!U55+Ago!U55+Sep!U55+Oct!U55+Nov!U55),IF(Config!$C$6=12,SUM(+Ene!U55+Feb!U55+Mar!U55+Abr!U55+May!U55+Jun!U55+Jul!U55+Ago!U55+Sep!U55+Oct!U55+Nov!U55+Dic!U55)))))))))))))</f>
        <v>0</v>
      </c>
      <c r="V55" s="388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p!V55),IF(Config!$C$6=10,SUM(+Ene!V55+Feb!V55+Mar!V55+Abr!V55+May!V55+Jun!V55+Jul!V55+Ago!V55+Sep!V55+Oct!V55),IF(Config!$C$6=11,SUM(+Ene!V55+Feb!V55+Mar!V55+Abr!V55+May!V55+Jun!V55+Jul!V55+Ago!V55+Sep!V55+Oct!V55+Nov!V55),IF(Config!$C$6=12,SUM(+Ene!V55+Feb!V55+Mar!V55+Abr!V55+May!V55+Jun!V55+Jul!V55+Ago!V55+Sep!V55+Oct!V55+Nov!V55+Dic!V55)))))))))))))</f>
        <v>0</v>
      </c>
      <c r="W55" s="388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p!W55),IF(Config!$C$6=10,SUM(+Ene!W55+Feb!W55+Mar!W55+Abr!W55+May!W55+Jun!W55+Jul!W55+Ago!W55+Sep!W55+Oct!W55),IF(Config!$C$6=11,SUM(+Ene!W55+Feb!W55+Mar!W55+Abr!W55+May!W55+Jun!W55+Jul!W55+Ago!W55+Sep!W55+Oct!W55+Nov!W55),IF(Config!$C$6=12,SUM(+Ene!W55+Feb!W55+Mar!W55+Abr!W55+May!W55+Jun!W55+Jul!W55+Ago!W55+Sep!W55+Oct!W55+Nov!W55+Dic!W55)))))))))))))</f>
        <v>1</v>
      </c>
      <c r="X55" s="388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p!X55),IF(Config!$C$6=10,SUM(+Ene!X55+Feb!X55+Mar!X55+Abr!X55+May!X55+Jun!X55+Jul!X55+Ago!X55+Sep!X55+Oct!X55),IF(Config!$C$6=11,SUM(+Ene!X55+Feb!X55+Mar!X55+Abr!X55+May!X55+Jun!X55+Jul!X55+Ago!X55+Sep!X55+Oct!X55+Nov!X55),IF(Config!$C$6=12,SUM(+Ene!X55+Feb!X55+Mar!X55+Abr!X55+May!X55+Jun!X55+Jul!X55+Ago!X55+Sep!X55+Oct!X55+Nov!X55+Dic!X55)))))))))))))</f>
        <v>0</v>
      </c>
      <c r="Y55" s="388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p!Y55),IF(Config!$C$6=10,SUM(+Ene!Y55+Feb!Y55+Mar!Y55+Abr!Y55+May!Y55+Jun!Y55+Jul!Y55+Ago!Y55+Sep!Y55+Oct!Y55),IF(Config!$C$6=11,SUM(+Ene!Y55+Feb!Y55+Mar!Y55+Abr!Y55+May!Y55+Jun!Y55+Jul!Y55+Ago!Y55+Sep!Y55+Oct!Y55+Nov!Y55),IF(Config!$C$6=12,SUM(+Ene!Y55+Feb!Y55+Mar!Y55+Abr!Y55+May!Y55+Jun!Y55+Jul!Y55+Ago!Y55+Sep!Y55+Oct!Y55+Nov!Y55+Dic!Y55)))))))))))))</f>
        <v>1</v>
      </c>
      <c r="Z55" s="388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p!Z55),IF(Config!$C$6=10,SUM(+Ene!Z55+Feb!Z55+Mar!Z55+Abr!Z55+May!Z55+Jun!Z55+Jul!Z55+Ago!Z55+Sep!Z55+Oct!Z55),IF(Config!$C$6=11,SUM(+Ene!Z55+Feb!Z55+Mar!Z55+Abr!Z55+May!Z55+Jun!Z55+Jul!Z55+Ago!Z55+Sep!Z55+Oct!Z55+Nov!Z55),IF(Config!$C$6=12,SUM(+Ene!Z55+Feb!Z55+Mar!Z55+Abr!Z55+May!Z55+Jun!Z55+Jul!Z55+Ago!Z55+Sep!Z55+Oct!Z55+Nov!Z55+Dic!Z55)))))))))))))</f>
        <v>0</v>
      </c>
      <c r="AA55" s="388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p!AA55),IF(Config!$C$6=10,SUM(+Ene!AA55+Feb!AA55+Mar!AA55+Abr!AA55+May!AA55+Jun!AA55+Jul!AA55+Ago!AA55+Sep!AA55+Oct!AA55),IF(Config!$C$6=11,SUM(+Ene!AA55+Feb!AA55+Mar!AA55+Abr!AA55+May!AA55+Jun!AA55+Jul!AA55+Ago!AA55+Sep!AA55+Oct!AA55+Nov!AA55),IF(Config!$C$6=12,SUM(+Ene!AA55+Feb!AA55+Mar!AA55+Abr!AA55+May!AA55+Jun!AA55+Jul!AA55+Ago!AA55+Sep!AA55+Oct!AA55+Nov!AA55+Dic!AA55)))))))))))))</f>
        <v>0</v>
      </c>
      <c r="AB55" s="388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p!AB55),IF(Config!$C$6=10,SUM(+Ene!AB55+Feb!AB55+Mar!AB55+Abr!AB55+May!AB55+Jun!AB55+Jul!AB55+Ago!AB55+Sep!AB55+Oct!AB55),IF(Config!$C$6=11,SUM(+Ene!AB55+Feb!AB55+Mar!AB55+Abr!AB55+May!AB55+Jun!AB55+Jul!AB55+Ago!AB55+Sep!AB55+Oct!AB55+Nov!AB55),IF(Config!$C$6=12,SUM(+Ene!AB55+Feb!AB55+Mar!AB55+Abr!AB55+May!AB55+Jun!AB55+Jul!AB55+Ago!AB55+Sep!AB55+Oct!AB55+Nov!AB55+Dic!AB55)))))))))))))</f>
        <v>0</v>
      </c>
      <c r="AC55" s="388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p!AC55),IF(Config!$C$6=10,SUM(+Ene!AC55+Feb!AC55+Mar!AC55+Abr!AC55+May!AC55+Jun!AC55+Jul!AC55+Ago!AC55+Sep!AC55+Oct!AC55),IF(Config!$C$6=11,SUM(+Ene!AC55+Feb!AC55+Mar!AC55+Abr!AC55+May!AC55+Jun!AC55+Jul!AC55+Ago!AC55+Sep!AC55+Oct!AC55+Nov!AC55),IF(Config!$C$6=12,SUM(+Ene!AC55+Feb!AC55+Mar!AC55+Abr!AC55+May!AC55+Jun!AC55+Jul!AC55+Ago!AC55+Sep!AC55+Oct!AC55+Nov!AC55+Dic!AC55)))))))))))))</f>
        <v>0</v>
      </c>
      <c r="AD55" s="388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p!AD55),IF(Config!$C$6=10,SUM(+Ene!AD55+Feb!AD55+Mar!AD55+Abr!AD55+May!AD55+Jun!AD55+Jul!AD55+Ago!AD55+Sep!AD55+Oct!AD55),IF(Config!$C$6=11,SUM(+Ene!AD55+Feb!AD55+Mar!AD55+Abr!AD55+May!AD55+Jun!AD55+Jul!AD55+Ago!AD55+Sep!AD55+Oct!AD55+Nov!AD55),IF(Config!$C$6=12,SUM(+Ene!AD55+Feb!AD55+Mar!AD55+Abr!AD55+May!AD55+Jun!AD55+Jul!AD55+Ago!AD55+Sep!AD55+Oct!AD55+Nov!AD55+Dic!AD55)))))))))))))</f>
        <v>2</v>
      </c>
      <c r="AE55" s="388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p!AE55),IF(Config!$C$6=10,SUM(+Ene!AE55+Feb!AE55+Mar!AE55+Abr!AE55+May!AE55+Jun!AE55+Jul!AE55+Ago!AE55+Sep!AE55+Oct!AE55),IF(Config!$C$6=11,SUM(+Ene!AE55+Feb!AE55+Mar!AE55+Abr!AE55+May!AE55+Jun!AE55+Jul!AE55+Ago!AE55+Sep!AE55+Oct!AE55+Nov!AE55),IF(Config!$C$6=12,SUM(+Ene!AE55+Feb!AE55+Mar!AE55+Abr!AE55+May!AE55+Jun!AE55+Jul!AE55+Ago!AE55+Sep!AE55+Oct!AE55+Nov!AE55+Dic!AE55)))))))))))))</f>
        <v>1</v>
      </c>
      <c r="AF55" s="388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p!AF55),IF(Config!$C$6=10,SUM(+Ene!AF55+Feb!AF55+Mar!AF55+Abr!AF55+May!AF55+Jun!AF55+Jul!AF55+Ago!AF55+Sep!AF55+Oct!AF55),IF(Config!$C$6=11,SUM(+Ene!AF55+Feb!AF55+Mar!AF55+Abr!AF55+May!AF55+Jun!AF55+Jul!AF55+Ago!AF55+Sep!AF55+Oct!AF55+Nov!AF55),IF(Config!$C$6=12,SUM(+Ene!AF55+Feb!AF55+Mar!AF55+Abr!AF55+May!AF55+Jun!AF55+Jul!AF55+Ago!AF55+Sep!AF55+Oct!AF55+Nov!AF55+Dic!AF55)))))))))))))</f>
        <v>0</v>
      </c>
      <c r="AG55" s="388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p!AG55),IF(Config!$C$6=10,SUM(+Ene!AG55+Feb!AG55+Mar!AG55+Abr!AG55+May!AG55+Jun!AG55+Jul!AG55+Ago!AG55+Sep!AG55+Oct!AG55),IF(Config!$C$6=11,SUM(+Ene!AG55+Feb!AG55+Mar!AG55+Abr!AG55+May!AG55+Jun!AG55+Jul!AG55+Ago!AG55+Sep!AG55+Oct!AG55+Nov!AG55),IF(Config!$C$6=12,SUM(+Ene!AG55+Feb!AG55+Mar!AG55+Abr!AG55+May!AG55+Jun!AG55+Jul!AG55+Ago!AG55+Sep!AG55+Oct!AG55+Nov!AG55+Dic!AG55)))))))))))))</f>
        <v>0</v>
      </c>
      <c r="AH55" s="388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p!AH55),IF(Config!$C$6=10,SUM(+Ene!AH55+Feb!AH55+Mar!AH55+Abr!AH55+May!AH55+Jun!AH55+Jul!AH55+Ago!AH55+Sep!AH55+Oct!AH55),IF(Config!$C$6=11,SUM(+Ene!AH55+Feb!AH55+Mar!AH55+Abr!AH55+May!AH55+Jun!AH55+Jul!AH55+Ago!AH55+Sep!AH55+Oct!AH55+Nov!AH55),IF(Config!$C$6=12,SUM(+Ene!AH55+Feb!AH55+Mar!AH55+Abr!AH55+May!AH55+Jun!AH55+Jul!AH55+Ago!AH55+Sep!AH55+Oct!AH55+Nov!AH55+Dic!AH55)))))))))))))</f>
        <v>0</v>
      </c>
      <c r="AI55" s="388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p!AI55),IF(Config!$C$6=10,SUM(+Ene!AI55+Feb!AI55+Mar!AI55+Abr!AI55+May!AI55+Jun!AI55+Jul!AI55+Ago!AI55+Sep!AI55+Oct!AI55),IF(Config!$C$6=11,SUM(+Ene!AI55+Feb!AI55+Mar!AI55+Abr!AI55+May!AI55+Jun!AI55+Jul!AI55+Ago!AI55+Sep!AI55+Oct!AI55+Nov!AI55),IF(Config!$C$6=12,SUM(+Ene!AI55+Feb!AI55+Mar!AI55+Abr!AI55+May!AI55+Jun!AI55+Jul!AI55+Ago!AI55+Sep!AI55+Oct!AI55+Nov!AI55+Dic!AI55)))))))))))))</f>
        <v>0</v>
      </c>
      <c r="AJ55" s="388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p!AJ55),IF(Config!$C$6=10,SUM(+Ene!AJ55+Feb!AJ55+Mar!AJ55+Abr!AJ55+May!AJ55+Jun!AJ55+Jul!AJ55+Ago!AJ55+Sep!AJ55+Oct!AJ55),IF(Config!$C$6=11,SUM(+Ene!AJ55+Feb!AJ55+Mar!AJ55+Abr!AJ55+May!AJ55+Jun!AJ55+Jul!AJ55+Ago!AJ55+Sep!AJ55+Oct!AJ55+Nov!AJ55),IF(Config!$C$6=12,SUM(+Ene!AJ55+Feb!AJ55+Mar!AJ55+Abr!AJ55+May!AJ55+Jun!AJ55+Jul!AJ55+Ago!AJ55+Sep!AJ55+Oct!AJ55+Nov!AJ55+Dic!AJ55)))))))))))))</f>
        <v>2</v>
      </c>
      <c r="AK55" s="388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p!AK55),IF(Config!$C$6=10,SUM(+Ene!AK55+Feb!AK55+Mar!AK55+Abr!AK55+May!AK55+Jun!AK55+Jul!AK55+Ago!AK55+Sep!AK55+Oct!AK55),IF(Config!$C$6=11,SUM(+Ene!AK55+Feb!AK55+Mar!AK55+Abr!AK55+May!AK55+Jun!AK55+Jul!AK55+Ago!AK55+Sep!AK55+Oct!AK55+Nov!AK55),IF(Config!$C$6=12,SUM(+Ene!AK55+Feb!AK55+Mar!AK55+Abr!AK55+May!AK55+Jun!AK55+Jul!AK55+Ago!AK55+Sep!AK55+Oct!AK55+Nov!AK55+Dic!AK55)))))))))))))</f>
        <v>0</v>
      </c>
      <c r="AL55" s="388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p!AL55),IF(Config!$C$6=10,SUM(+Ene!AL55+Feb!AL55+Mar!AL55+Abr!AL55+May!AL55+Jun!AL55+Jul!AL55+Ago!AL55+Sep!AL55+Oct!AL55),IF(Config!$C$6=11,SUM(+Ene!AL55+Feb!AL55+Mar!AL55+Abr!AL55+May!AL55+Jun!AL55+Jul!AL55+Ago!AL55+Sep!AL55+Oct!AL55+Nov!AL55),IF(Config!$C$6=12,SUM(+Ene!AL55+Feb!AL55+Mar!AL55+Abr!AL55+May!AL55+Jun!AL55+Jul!AL55+Ago!AL55+Sep!AL55+Oct!AL55+Nov!AL55+Dic!AL55)))))))))))))</f>
        <v>0</v>
      </c>
      <c r="AM55" s="388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p!AM55),IF(Config!$C$6=10,SUM(+Ene!AM55+Feb!AM55+Mar!AM55+Abr!AM55+May!AM55+Jun!AM55+Jul!AM55+Ago!AM55+Sep!AM55+Oct!AM55),IF(Config!$C$6=11,SUM(+Ene!AM55+Feb!AM55+Mar!AM55+Abr!AM55+May!AM55+Jun!AM55+Jul!AM55+Ago!AM55+Sep!AM55+Oct!AM55+Nov!AM55),IF(Config!$C$6=12,SUM(+Ene!AM55+Feb!AM55+Mar!AM55+Abr!AM55+May!AM55+Jun!AM55+Jul!AM55+Ago!AM55+Sep!AM55+Oct!AM55+Nov!AM55+Dic!AM55)))))))))))))</f>
        <v>5</v>
      </c>
      <c r="AN55" s="388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p!AN55),IF(Config!$C$6=10,SUM(+Ene!AN55+Feb!AN55+Mar!AN55+Abr!AN55+May!AN55+Jun!AN55+Jul!AN55+Ago!AN55+Sep!AN55+Oct!AN55),IF(Config!$C$6=11,SUM(+Ene!AN55+Feb!AN55+Mar!AN55+Abr!AN55+May!AN55+Jun!AN55+Jul!AN55+Ago!AN55+Sep!AN55+Oct!AN55+Nov!AN55),IF(Config!$C$6=12,SUM(+Ene!AN55+Feb!AN55+Mar!AN55+Abr!AN55+May!AN55+Jun!AN55+Jul!AN55+Ago!AN55+Sep!AN55+Oct!AN55+Nov!AN55+Dic!AN55)))))))))))))</f>
        <v>1</v>
      </c>
      <c r="AO55" s="388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p!AO55),IF(Config!$C$6=10,SUM(+Ene!AO55+Feb!AO55+Mar!AO55+Abr!AO55+May!AO55+Jun!AO55+Jul!AO55+Ago!AO55+Sep!AO55+Oct!AO55),IF(Config!$C$6=11,SUM(+Ene!AO55+Feb!AO55+Mar!AO55+Abr!AO55+May!AO55+Jun!AO55+Jul!AO55+Ago!AO55+Sep!AO55+Oct!AO55+Nov!AO55),IF(Config!$C$6=12,SUM(+Ene!AO55+Feb!AO55+Mar!AO55+Abr!AO55+May!AO55+Jun!AO55+Jul!AO55+Ago!AO55+Sep!AO55+Oct!AO55+Nov!AO55+Dic!AO55)))))))))))))</f>
        <v>0</v>
      </c>
      <c r="AP55" s="388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p!AP55),IF(Config!$C$6=10,SUM(+Ene!AP55+Feb!AP55+Mar!AP55+Abr!AP55+May!AP55+Jun!AP55+Jul!AP55+Ago!AP55+Sep!AP55+Oct!AP55),IF(Config!$C$6=11,SUM(+Ene!AP55+Feb!AP55+Mar!AP55+Abr!AP55+May!AP55+Jun!AP55+Jul!AP55+Ago!AP55+Sep!AP55+Oct!AP55+Nov!AP55),IF(Config!$C$6=12,SUM(+Ene!AP55+Feb!AP55+Mar!AP55+Abr!AP55+May!AP55+Jun!AP55+Jul!AP55+Ago!AP55+Sep!AP55+Oct!AP55+Nov!AP55+Dic!AP55)))))))))))))</f>
        <v>0</v>
      </c>
      <c r="AQ55" s="388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p!AQ55),IF(Config!$C$6=10,SUM(+Ene!AQ55+Feb!AQ55+Mar!AQ55+Abr!AQ55+May!AQ55+Jun!AQ55+Jul!AQ55+Ago!AQ55+Sep!AQ55+Oct!AQ55),IF(Config!$C$6=11,SUM(+Ene!AQ55+Feb!AQ55+Mar!AQ55+Abr!AQ55+May!AQ55+Jun!AQ55+Jul!AQ55+Ago!AQ55+Sep!AQ55+Oct!AQ55+Nov!AQ55),IF(Config!$C$6=12,SUM(+Ene!AQ55+Feb!AQ55+Mar!AQ55+Abr!AQ55+May!AQ55+Jun!AQ55+Jul!AQ55+Ago!AQ55+Sep!AQ55+Oct!AQ55+Nov!AQ55+Dic!AQ55)))))))))))))</f>
        <v>2</v>
      </c>
      <c r="AR55" s="388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p!AR55),IF(Config!$C$6=10,SUM(+Ene!AR55+Feb!AR55+Mar!AR55+Abr!AR55+May!AR55+Jun!AR55+Jul!AR55+Ago!AR55+Sep!AR55+Oct!AR55),IF(Config!$C$6=11,SUM(+Ene!AR55+Feb!AR55+Mar!AR55+Abr!AR55+May!AR55+Jun!AR55+Jul!AR55+Ago!AR55+Sep!AR55+Oct!AR55+Nov!AR55),IF(Config!$C$6=12,SUM(+Ene!AR55+Feb!AR55+Mar!AR55+Abr!AR55+May!AR55+Jun!AR55+Jul!AR55+Ago!AR55+Sep!AR55+Oct!AR55+Nov!AR55+Dic!AR55)))))))))))))</f>
        <v>0</v>
      </c>
      <c r="AS55" s="388">
        <f>IF(Config!$C$6=1,SUM(+Ene!AS55),IF(Config!$C$6=2,SUM(+Ene!AS55+Feb!AS55),IF(Config!$C$6=3,SUM(+Ene!AS55+Feb!AS55+Mar!AS55),IF(Config!$C$6=4,SUM(+Ene!AS55+Feb!AS55+Mar!AS55+Abr!AS55),IF(Config!$C$6=5,SUM(Ene!AS55+Feb!AS55+Mar!AS55+Abr!AS55+May!AS55),IF(Config!$C$6=6,SUM(+Ene!AS55+Feb!AS55+Mar!AS55+Abr!AS55+May!AS55+Jun!AS55),IF(Config!$C$6=7,SUM(Ene!AS55+Feb!AS55+Mar!AS55+Abr!AS55+May!AS55+Jun!AS55+Jul!AS55),IF(Config!$C$6=8,SUM(+Ene!AS55+Feb!AS55+Mar!AS55+Abr!AS55+May!AS55+Jun!AS55+Jul!AS55+Ago!AS55),IF(Config!$C$6=9,SUM(+Ene!AS55+Feb!AS55+Mar!AS55+Abr!AS55+May!AS55+Jun!AS55+Jul!AS55+Ago!AS55+Sep!AS55),IF(Config!$C$6=10,SUM(+Ene!AS55+Feb!AS55+Mar!AS55+Abr!AS55+May!AS55+Jun!AS55+Jul!AS55+Ago!AS55+Sep!AS55+Oct!AS55),IF(Config!$C$6=11,SUM(+Ene!AS55+Feb!AS55+Mar!AS55+Abr!AS55+May!AS55+Jun!AS55+Jul!AS55+Ago!AS55+Sep!AS55+Oct!AS55+Nov!AS55),IF(Config!$C$6=12,SUM(+Ene!AS55+Feb!AS55+Mar!AS55+Abr!AS55+May!AS55+Jun!AS55+Jul!AS55+Ago!AS55+Sep!AS55+Oct!AS55+Nov!AS55+Dic!AS55)))))))))))))</f>
        <v>1</v>
      </c>
      <c r="AT55" s="388">
        <f>IF(Config!$C$6=1,SUM(+Ene!AT55),IF(Config!$C$6=2,SUM(+Ene!AT55+Feb!AT55),IF(Config!$C$6=3,SUM(+Ene!AT55+Feb!AT55+Mar!AT55),IF(Config!$C$6=4,SUM(+Ene!AT55+Feb!AT55+Mar!AT55+Abr!AT55),IF(Config!$C$6=5,SUM(Ene!AT55+Feb!AT55+Mar!AT55+Abr!AT55+May!AT55),IF(Config!$C$6=6,SUM(+Ene!AT55+Feb!AT55+Mar!AT55+Abr!AT55+May!AT55+Jun!AT55),IF(Config!$C$6=7,SUM(Ene!AT55+Feb!AT55+Mar!AT55+Abr!AT55+May!AT55+Jun!AT55+Jul!AT55),IF(Config!$C$6=8,SUM(+Ene!AT55+Feb!AT55+Mar!AT55+Abr!AT55+May!AT55+Jun!AT55+Jul!AT55+Ago!AT55),IF(Config!$C$6=9,SUM(+Ene!AT55+Feb!AT55+Mar!AT55+Abr!AT55+May!AT55+Jun!AT55+Jul!AT55+Ago!AT55+Sep!AT55),IF(Config!$C$6=10,SUM(+Ene!AT55+Feb!AT55+Mar!AT55+Abr!AT55+May!AT55+Jun!AT55+Jul!AT55+Ago!AT55+Sep!AT55+Oct!AT55),IF(Config!$C$6=11,SUM(+Ene!AT55+Feb!AT55+Mar!AT55+Abr!AT55+May!AT55+Jun!AT55+Jul!AT55+Ago!AT55+Sep!AT55+Oct!AT55+Nov!AT55),IF(Config!$C$6=12,SUM(+Ene!AT55+Feb!AT55+Mar!AT55+Abr!AT55+May!AT55+Jun!AT55+Jul!AT55+Ago!AT55+Sep!AT55+Oct!AT55+Nov!AT55+Dic!AT55)))))))))))))</f>
        <v>0</v>
      </c>
      <c r="AV55" s="369">
        <f t="shared" si="35"/>
        <v>0</v>
      </c>
      <c r="AW55" s="369">
        <f t="shared" si="36"/>
        <v>9</v>
      </c>
      <c r="AX55" s="369">
        <f t="shared" si="37"/>
        <v>5</v>
      </c>
      <c r="AY55" s="369">
        <f t="shared" si="38"/>
        <v>1</v>
      </c>
      <c r="AZ55" s="369">
        <f t="shared" si="39"/>
        <v>1</v>
      </c>
      <c r="BA55" s="369">
        <f t="shared" si="12"/>
        <v>3</v>
      </c>
      <c r="BB55" s="369">
        <f t="shared" si="40"/>
        <v>2</v>
      </c>
      <c r="BC55" s="370">
        <f t="shared" si="41"/>
        <v>6</v>
      </c>
      <c r="BD55" s="369">
        <f t="shared" si="42"/>
        <v>3</v>
      </c>
      <c r="BE55" s="45">
        <f t="shared" si="16"/>
        <v>30</v>
      </c>
    </row>
    <row r="56" spans="1:57" x14ac:dyDescent="0.25">
      <c r="A56" s="339">
        <f>METAS!A56</f>
        <v>53</v>
      </c>
      <c r="B56" s="392" t="str">
        <f>METAS!B54</f>
        <v>PORCENTAJE DE NIÑOS  DE 2 AÑOS CON ANEMIA QUE SE HAN RECUPERADOS (PR)</v>
      </c>
      <c r="C56" s="384" t="str">
        <f>METAS!D54</f>
        <v>NUTRICIÓN</v>
      </c>
      <c r="D56" s="388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p!D56),IF(Config!$C$6=10,SUM(+Ene!D56+Feb!D56+Mar!D56+Abr!D56+May!D56+Jun!D56+Jul!D56+Ago!D56+Sep!D56+Oct!D56),IF(Config!$C$6=11,SUM(+Ene!D56+Feb!D56+Mar!D56+Abr!D56+May!D56+Jun!D56+Jul!D56+Ago!D56+Sep!D56+Oct!D56+Nov!D56),IF(Config!$C$6=12,SUM(+Ene!D56+Feb!D56+Mar!D56+Abr!D56+May!D56+Jun!D56+Jul!D56+Ago!D56+Sep!D56+Oct!D56+Nov!D56+Dic!D56)))))))))))))</f>
        <v>0</v>
      </c>
      <c r="E56" s="388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p!E56),IF(Config!$C$6=10,SUM(+Ene!E56+Feb!E56+Mar!E56+Abr!E56+May!E56+Jun!E56+Jul!E56+Ago!E56+Sep!E56+Oct!E56),IF(Config!$C$6=11,SUM(+Ene!E56+Feb!E56+Mar!E56+Abr!E56+May!E56+Jun!E56+Jul!E56+Ago!E56+Sep!E56+Oct!E56+Nov!E56),IF(Config!$C$6=12,SUM(+Ene!E56+Feb!E56+Mar!E56+Abr!E56+May!E56+Jun!E56+Jul!E56+Ago!E56+Sep!E56+Oct!E56+Nov!E56+Dic!E56)))))))))))))</f>
        <v>0</v>
      </c>
      <c r="F56" s="388">
        <f>IF(Config!$C$6=1,SUM(+Ene!F56),IF(Config!$C$6=2,SUM(+Ene!F56+Feb!F56),IF(Config!$C$6=3,SUM(+Ene!F56+Feb!F56+Mar!F56),IF(Config!$C$6=4,SUM(+Ene!F56+Feb!F56+Mar!F56+Abr!F56),IF(Config!$C$6=5,SUM(Ene!F56+Feb!F56+Mar!F56+Abr!F56+May!F56),IF(Config!$C$6=6,SUM(+Ene!F56+Feb!F56+Mar!F56+Abr!F56+May!F56+Jun!F56),IF(Config!$C$6=7,SUM(Ene!F56+Feb!F56+Mar!F56+Abr!F56+May!F56+Jun!F56+Jul!F56),IF(Config!$C$6=8,SUM(+Ene!F56+Feb!F56+Mar!F56+Abr!F56+May!F56+Jun!F56+Jul!F56+Ago!F56),IF(Config!$C$6=9,SUM(+Ene!F56+Feb!F56+Mar!F56+Abr!F56+May!F56+Jun!F56+Jul!F56+Ago!F56+Sep!F56),IF(Config!$C$6=10,SUM(+Ene!F56+Feb!F56+Mar!F56+Abr!F56+May!F56+Jun!F56+Jul!F56+Ago!F56+Sep!F56+Oct!F56),IF(Config!$C$6=11,SUM(+Ene!F56+Feb!F56+Mar!F56+Abr!F56+May!F56+Jun!F56+Jul!F56+Ago!F56+Sep!F56+Oct!F56+Nov!F56),IF(Config!$C$6=12,SUM(+Ene!F56+Feb!F56+Mar!F56+Abr!F56+May!F56+Jun!F56+Jul!F56+Ago!F56+Sep!F56+Oct!F56+Nov!F56+Dic!F56)))))))))))))</f>
        <v>0</v>
      </c>
      <c r="G56" s="388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p!G56),IF(Config!$C$6=10,SUM(+Ene!G56+Feb!G56+Mar!G56+Abr!G56+May!G56+Jun!G56+Jul!G56+Ago!G56+Sep!G56+Oct!G56),IF(Config!$C$6=11,SUM(+Ene!G56+Feb!G56+Mar!G56+Abr!G56+May!G56+Jun!G56+Jul!G56+Ago!G56+Sep!G56+Oct!G56+Nov!G56),IF(Config!$C$6=12,SUM(+Ene!G56+Feb!G56+Mar!G56+Abr!G56+May!G56+Jun!G56+Jul!G56+Ago!G56+Sep!G56+Oct!G56+Nov!G56+Dic!G56)))))))))))))</f>
        <v>3</v>
      </c>
      <c r="H56" s="388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p!H56),IF(Config!$C$6=10,SUM(+Ene!H56+Feb!H56+Mar!H56+Abr!H56+May!H56+Jun!H56+Jul!H56+Ago!H56+Sep!H56+Oct!H56),IF(Config!$C$6=11,SUM(+Ene!H56+Feb!H56+Mar!H56+Abr!H56+May!H56+Jun!H56+Jul!H56+Ago!H56+Sep!H56+Oct!H56+Nov!H56),IF(Config!$C$6=12,SUM(+Ene!H56+Feb!H56+Mar!H56+Abr!H56+May!H56+Jun!H56+Jul!H56+Ago!H56+Sep!H56+Oct!H56+Nov!H56+Dic!H56)))))))))))))</f>
        <v>0</v>
      </c>
      <c r="I56" s="388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p!I56),IF(Config!$C$6=10,SUM(+Ene!I56+Feb!I56+Mar!I56+Abr!I56+May!I56+Jun!I56+Jul!I56+Ago!I56+Sep!I56+Oct!I56),IF(Config!$C$6=11,SUM(+Ene!I56+Feb!I56+Mar!I56+Abr!I56+May!I56+Jun!I56+Jul!I56+Ago!I56+Sep!I56+Oct!I56+Nov!I56),IF(Config!$C$6=12,SUM(+Ene!I56+Feb!I56+Mar!I56+Abr!I56+May!I56+Jun!I56+Jul!I56+Ago!I56+Sep!I56+Oct!I56+Nov!I56+Dic!I56)))))))))))))</f>
        <v>0</v>
      </c>
      <c r="J56" s="388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p!J56),IF(Config!$C$6=10,SUM(+Ene!J56+Feb!J56+Mar!J56+Abr!J56+May!J56+Jun!J56+Jul!J56+Ago!J56+Sep!J56+Oct!J56),IF(Config!$C$6=11,SUM(+Ene!J56+Feb!J56+Mar!J56+Abr!J56+May!J56+Jun!J56+Jul!J56+Ago!J56+Sep!J56+Oct!J56+Nov!J56),IF(Config!$C$6=12,SUM(+Ene!J56+Feb!J56+Mar!J56+Abr!J56+May!J56+Jun!J56+Jul!J56+Ago!J56+Sep!J56+Oct!J56+Nov!J56+Dic!J56)))))))))))))</f>
        <v>4</v>
      </c>
      <c r="K56" s="388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p!K56),IF(Config!$C$6=10,SUM(+Ene!K56+Feb!K56+Mar!K56+Abr!K56+May!K56+Jun!K56+Jul!K56+Ago!K56+Sep!K56+Oct!K56),IF(Config!$C$6=11,SUM(+Ene!K56+Feb!K56+Mar!K56+Abr!K56+May!K56+Jun!K56+Jul!K56+Ago!K56+Sep!K56+Oct!K56+Nov!K56),IF(Config!$C$6=12,SUM(+Ene!K56+Feb!K56+Mar!K56+Abr!K56+May!K56+Jun!K56+Jul!K56+Ago!K56+Sep!K56+Oct!K56+Nov!K56+Dic!K56)))))))))))))</f>
        <v>1</v>
      </c>
      <c r="L56" s="388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p!L56),IF(Config!$C$6=10,SUM(+Ene!L56+Feb!L56+Mar!L56+Abr!L56+May!L56+Jun!L56+Jul!L56+Ago!L56+Sep!L56+Oct!L56),IF(Config!$C$6=11,SUM(+Ene!L56+Feb!L56+Mar!L56+Abr!L56+May!L56+Jun!L56+Jul!L56+Ago!L56+Sep!L56+Oct!L56+Nov!L56),IF(Config!$C$6=12,SUM(+Ene!L56+Feb!L56+Mar!L56+Abr!L56+May!L56+Jun!L56+Jul!L56+Ago!L56+Sep!L56+Oct!L56+Nov!L56+Dic!L56)))))))))))))</f>
        <v>0</v>
      </c>
      <c r="M56" s="388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p!M56),IF(Config!$C$6=10,SUM(+Ene!M56+Feb!M56+Mar!M56+Abr!M56+May!M56+Jun!M56+Jul!M56+Ago!M56+Sep!M56+Oct!M56),IF(Config!$C$6=11,SUM(+Ene!M56+Feb!M56+Mar!M56+Abr!M56+May!M56+Jun!M56+Jul!M56+Ago!M56+Sep!M56+Oct!M56+Nov!M56),IF(Config!$C$6=12,SUM(+Ene!M56+Feb!M56+Mar!M56+Abr!M56+May!M56+Jun!M56+Jul!M56+Ago!M56+Sep!M56+Oct!M56+Nov!M56+Dic!M56)))))))))))))</f>
        <v>1</v>
      </c>
      <c r="N56" s="388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p!N56),IF(Config!$C$6=10,SUM(+Ene!N56+Feb!N56+Mar!N56+Abr!N56+May!N56+Jun!N56+Jul!N56+Ago!N56+Sep!N56+Oct!N56),IF(Config!$C$6=11,SUM(+Ene!N56+Feb!N56+Mar!N56+Abr!N56+May!N56+Jun!N56+Jul!N56+Ago!N56+Sep!N56+Oct!N56+Nov!N56),IF(Config!$C$6=12,SUM(+Ene!N56+Feb!N56+Mar!N56+Abr!N56+May!N56+Jun!N56+Jul!N56+Ago!N56+Sep!N56+Oct!N56+Nov!N56+Dic!N56)))))))))))))</f>
        <v>0</v>
      </c>
      <c r="O56" s="388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p!O56),IF(Config!$C$6=10,SUM(+Ene!O56+Feb!O56+Mar!O56+Abr!O56+May!O56+Jun!O56+Jul!O56+Ago!O56+Sep!O56+Oct!O56),IF(Config!$C$6=11,SUM(+Ene!O56+Feb!O56+Mar!O56+Abr!O56+May!O56+Jun!O56+Jul!O56+Ago!O56+Sep!O56+Oct!O56+Nov!O56),IF(Config!$C$6=12,SUM(+Ene!O56+Feb!O56+Mar!O56+Abr!O56+May!O56+Jun!O56+Jul!O56+Ago!O56+Sep!O56+Oct!O56+Nov!O56+Dic!O56)))))))))))))</f>
        <v>0</v>
      </c>
      <c r="P56" s="388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p!P56),IF(Config!$C$6=10,SUM(+Ene!P56+Feb!P56+Mar!P56+Abr!P56+May!P56+Jun!P56+Jul!P56+Ago!P56+Sep!P56+Oct!P56),IF(Config!$C$6=11,SUM(+Ene!P56+Feb!P56+Mar!P56+Abr!P56+May!P56+Jun!P56+Jul!P56+Ago!P56+Sep!P56+Oct!P56+Nov!P56),IF(Config!$C$6=12,SUM(+Ene!P56+Feb!P56+Mar!P56+Abr!P56+May!P56+Jun!P56+Jul!P56+Ago!P56+Sep!P56+Oct!P56+Nov!P56+Dic!P56)))))))))))))</f>
        <v>0</v>
      </c>
      <c r="Q56" s="388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p!Q56),IF(Config!$C$6=10,SUM(+Ene!Q56+Feb!Q56+Mar!Q56+Abr!Q56+May!Q56+Jun!Q56+Jul!Q56+Ago!Q56+Sep!Q56+Oct!Q56),IF(Config!$C$6=11,SUM(+Ene!Q56+Feb!Q56+Mar!Q56+Abr!Q56+May!Q56+Jun!Q56+Jul!Q56+Ago!Q56+Sep!Q56+Oct!Q56+Nov!Q56),IF(Config!$C$6=12,SUM(+Ene!Q56+Feb!Q56+Mar!Q56+Abr!Q56+May!Q56+Jun!Q56+Jul!Q56+Ago!Q56+Sep!Q56+Oct!Q56+Nov!Q56+Dic!Q56)))))))))))))</f>
        <v>3</v>
      </c>
      <c r="R56" s="388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p!R56),IF(Config!$C$6=10,SUM(+Ene!R56+Feb!R56+Mar!R56+Abr!R56+May!R56+Jun!R56+Jul!R56+Ago!R56+Sep!R56+Oct!R56),IF(Config!$C$6=11,SUM(+Ene!R56+Feb!R56+Mar!R56+Abr!R56+May!R56+Jun!R56+Jul!R56+Ago!R56+Sep!R56+Oct!R56+Nov!R56),IF(Config!$C$6=12,SUM(+Ene!R56+Feb!R56+Mar!R56+Abr!R56+May!R56+Jun!R56+Jul!R56+Ago!R56+Sep!R56+Oct!R56+Nov!R56+Dic!R56)))))))))))))</f>
        <v>2</v>
      </c>
      <c r="S56" s="388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p!S56),IF(Config!$C$6=10,SUM(+Ene!S56+Feb!S56+Mar!S56+Abr!S56+May!S56+Jun!S56+Jul!S56+Ago!S56+Sep!S56+Oct!S56),IF(Config!$C$6=11,SUM(+Ene!S56+Feb!S56+Mar!S56+Abr!S56+May!S56+Jun!S56+Jul!S56+Ago!S56+Sep!S56+Oct!S56+Nov!S56),IF(Config!$C$6=12,SUM(+Ene!S56+Feb!S56+Mar!S56+Abr!S56+May!S56+Jun!S56+Jul!S56+Ago!S56+Sep!S56+Oct!S56+Nov!S56+Dic!S56)))))))))))))</f>
        <v>0</v>
      </c>
      <c r="T56" s="388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p!T56),IF(Config!$C$6=10,SUM(+Ene!T56+Feb!T56+Mar!T56+Abr!T56+May!T56+Jun!T56+Jul!T56+Ago!T56+Sep!T56+Oct!T56),IF(Config!$C$6=11,SUM(+Ene!T56+Feb!T56+Mar!T56+Abr!T56+May!T56+Jun!T56+Jul!T56+Ago!T56+Sep!T56+Oct!T56+Nov!T56),IF(Config!$C$6=12,SUM(+Ene!T56+Feb!T56+Mar!T56+Abr!T56+May!T56+Jun!T56+Jul!T56+Ago!T56+Sep!T56+Oct!T56+Nov!T56+Dic!T56)))))))))))))</f>
        <v>0</v>
      </c>
      <c r="U56" s="388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p!U56),IF(Config!$C$6=10,SUM(+Ene!U56+Feb!U56+Mar!U56+Abr!U56+May!U56+Jun!U56+Jul!U56+Ago!U56+Sep!U56+Oct!U56),IF(Config!$C$6=11,SUM(+Ene!U56+Feb!U56+Mar!U56+Abr!U56+May!U56+Jun!U56+Jul!U56+Ago!U56+Sep!U56+Oct!U56+Nov!U56),IF(Config!$C$6=12,SUM(+Ene!U56+Feb!U56+Mar!U56+Abr!U56+May!U56+Jun!U56+Jul!U56+Ago!U56+Sep!U56+Oct!U56+Nov!U56+Dic!U56)))))))))))))</f>
        <v>0</v>
      </c>
      <c r="V56" s="388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p!V56),IF(Config!$C$6=10,SUM(+Ene!V56+Feb!V56+Mar!V56+Abr!V56+May!V56+Jun!V56+Jul!V56+Ago!V56+Sep!V56+Oct!V56),IF(Config!$C$6=11,SUM(+Ene!V56+Feb!V56+Mar!V56+Abr!V56+May!V56+Jun!V56+Jul!V56+Ago!V56+Sep!V56+Oct!V56+Nov!V56),IF(Config!$C$6=12,SUM(+Ene!V56+Feb!V56+Mar!V56+Abr!V56+May!V56+Jun!V56+Jul!V56+Ago!V56+Sep!V56+Oct!V56+Nov!V56+Dic!V56)))))))))))))</f>
        <v>0</v>
      </c>
      <c r="W56" s="388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p!W56),IF(Config!$C$6=10,SUM(+Ene!W56+Feb!W56+Mar!W56+Abr!W56+May!W56+Jun!W56+Jul!W56+Ago!W56+Sep!W56+Oct!W56),IF(Config!$C$6=11,SUM(+Ene!W56+Feb!W56+Mar!W56+Abr!W56+May!W56+Jun!W56+Jul!W56+Ago!W56+Sep!W56+Oct!W56+Nov!W56),IF(Config!$C$6=12,SUM(+Ene!W56+Feb!W56+Mar!W56+Abr!W56+May!W56+Jun!W56+Jul!W56+Ago!W56+Sep!W56+Oct!W56+Nov!W56+Dic!W56)))))))))))))</f>
        <v>1</v>
      </c>
      <c r="X56" s="388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p!X56),IF(Config!$C$6=10,SUM(+Ene!X56+Feb!X56+Mar!X56+Abr!X56+May!X56+Jun!X56+Jul!X56+Ago!X56+Sep!X56+Oct!X56),IF(Config!$C$6=11,SUM(+Ene!X56+Feb!X56+Mar!X56+Abr!X56+May!X56+Jun!X56+Jul!X56+Ago!X56+Sep!X56+Oct!X56+Nov!X56),IF(Config!$C$6=12,SUM(+Ene!X56+Feb!X56+Mar!X56+Abr!X56+May!X56+Jun!X56+Jul!X56+Ago!X56+Sep!X56+Oct!X56+Nov!X56+Dic!X56)))))))))))))</f>
        <v>0</v>
      </c>
      <c r="Y56" s="388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p!Y56),IF(Config!$C$6=10,SUM(+Ene!Y56+Feb!Y56+Mar!Y56+Abr!Y56+May!Y56+Jun!Y56+Jul!Y56+Ago!Y56+Sep!Y56+Oct!Y56),IF(Config!$C$6=11,SUM(+Ene!Y56+Feb!Y56+Mar!Y56+Abr!Y56+May!Y56+Jun!Y56+Jul!Y56+Ago!Y56+Sep!Y56+Oct!Y56+Nov!Y56),IF(Config!$C$6=12,SUM(+Ene!Y56+Feb!Y56+Mar!Y56+Abr!Y56+May!Y56+Jun!Y56+Jul!Y56+Ago!Y56+Sep!Y56+Oct!Y56+Nov!Y56+Dic!Y56)))))))))))))</f>
        <v>1</v>
      </c>
      <c r="Z56" s="388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p!Z56),IF(Config!$C$6=10,SUM(+Ene!Z56+Feb!Z56+Mar!Z56+Abr!Z56+May!Z56+Jun!Z56+Jul!Z56+Ago!Z56+Sep!Z56+Oct!Z56),IF(Config!$C$6=11,SUM(+Ene!Z56+Feb!Z56+Mar!Z56+Abr!Z56+May!Z56+Jun!Z56+Jul!Z56+Ago!Z56+Sep!Z56+Oct!Z56+Nov!Z56),IF(Config!$C$6=12,SUM(+Ene!Z56+Feb!Z56+Mar!Z56+Abr!Z56+May!Z56+Jun!Z56+Jul!Z56+Ago!Z56+Sep!Z56+Oct!Z56+Nov!Z56+Dic!Z56)))))))))))))</f>
        <v>0</v>
      </c>
      <c r="AA56" s="388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p!AA56),IF(Config!$C$6=10,SUM(+Ene!AA56+Feb!AA56+Mar!AA56+Abr!AA56+May!AA56+Jun!AA56+Jul!AA56+Ago!AA56+Sep!AA56+Oct!AA56),IF(Config!$C$6=11,SUM(+Ene!AA56+Feb!AA56+Mar!AA56+Abr!AA56+May!AA56+Jun!AA56+Jul!AA56+Ago!AA56+Sep!AA56+Oct!AA56+Nov!AA56),IF(Config!$C$6=12,SUM(+Ene!AA56+Feb!AA56+Mar!AA56+Abr!AA56+May!AA56+Jun!AA56+Jul!AA56+Ago!AA56+Sep!AA56+Oct!AA56+Nov!AA56+Dic!AA56)))))))))))))</f>
        <v>0</v>
      </c>
      <c r="AB56" s="388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p!AB56),IF(Config!$C$6=10,SUM(+Ene!AB56+Feb!AB56+Mar!AB56+Abr!AB56+May!AB56+Jun!AB56+Jul!AB56+Ago!AB56+Sep!AB56+Oct!AB56),IF(Config!$C$6=11,SUM(+Ene!AB56+Feb!AB56+Mar!AB56+Abr!AB56+May!AB56+Jun!AB56+Jul!AB56+Ago!AB56+Sep!AB56+Oct!AB56+Nov!AB56),IF(Config!$C$6=12,SUM(+Ene!AB56+Feb!AB56+Mar!AB56+Abr!AB56+May!AB56+Jun!AB56+Jul!AB56+Ago!AB56+Sep!AB56+Oct!AB56+Nov!AB56+Dic!AB56)))))))))))))</f>
        <v>0</v>
      </c>
      <c r="AC56" s="388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p!AC56),IF(Config!$C$6=10,SUM(+Ene!AC56+Feb!AC56+Mar!AC56+Abr!AC56+May!AC56+Jun!AC56+Jul!AC56+Ago!AC56+Sep!AC56+Oct!AC56),IF(Config!$C$6=11,SUM(+Ene!AC56+Feb!AC56+Mar!AC56+Abr!AC56+May!AC56+Jun!AC56+Jul!AC56+Ago!AC56+Sep!AC56+Oct!AC56+Nov!AC56),IF(Config!$C$6=12,SUM(+Ene!AC56+Feb!AC56+Mar!AC56+Abr!AC56+May!AC56+Jun!AC56+Jul!AC56+Ago!AC56+Sep!AC56+Oct!AC56+Nov!AC56+Dic!AC56)))))))))))))</f>
        <v>0</v>
      </c>
      <c r="AD56" s="388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p!AD56),IF(Config!$C$6=10,SUM(+Ene!AD56+Feb!AD56+Mar!AD56+Abr!AD56+May!AD56+Jun!AD56+Jul!AD56+Ago!AD56+Sep!AD56+Oct!AD56),IF(Config!$C$6=11,SUM(+Ene!AD56+Feb!AD56+Mar!AD56+Abr!AD56+May!AD56+Jun!AD56+Jul!AD56+Ago!AD56+Sep!AD56+Oct!AD56+Nov!AD56),IF(Config!$C$6=12,SUM(+Ene!AD56+Feb!AD56+Mar!AD56+Abr!AD56+May!AD56+Jun!AD56+Jul!AD56+Ago!AD56+Sep!AD56+Oct!AD56+Nov!AD56+Dic!AD56)))))))))))))</f>
        <v>2</v>
      </c>
      <c r="AE56" s="388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p!AE56),IF(Config!$C$6=10,SUM(+Ene!AE56+Feb!AE56+Mar!AE56+Abr!AE56+May!AE56+Jun!AE56+Jul!AE56+Ago!AE56+Sep!AE56+Oct!AE56),IF(Config!$C$6=11,SUM(+Ene!AE56+Feb!AE56+Mar!AE56+Abr!AE56+May!AE56+Jun!AE56+Jul!AE56+Ago!AE56+Sep!AE56+Oct!AE56+Nov!AE56),IF(Config!$C$6=12,SUM(+Ene!AE56+Feb!AE56+Mar!AE56+Abr!AE56+May!AE56+Jun!AE56+Jul!AE56+Ago!AE56+Sep!AE56+Oct!AE56+Nov!AE56+Dic!AE56)))))))))))))</f>
        <v>1</v>
      </c>
      <c r="AF56" s="388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p!AF56),IF(Config!$C$6=10,SUM(+Ene!AF56+Feb!AF56+Mar!AF56+Abr!AF56+May!AF56+Jun!AF56+Jul!AF56+Ago!AF56+Sep!AF56+Oct!AF56),IF(Config!$C$6=11,SUM(+Ene!AF56+Feb!AF56+Mar!AF56+Abr!AF56+May!AF56+Jun!AF56+Jul!AF56+Ago!AF56+Sep!AF56+Oct!AF56+Nov!AF56),IF(Config!$C$6=12,SUM(+Ene!AF56+Feb!AF56+Mar!AF56+Abr!AF56+May!AF56+Jun!AF56+Jul!AF56+Ago!AF56+Sep!AF56+Oct!AF56+Nov!AF56+Dic!AF56)))))))))))))</f>
        <v>0</v>
      </c>
      <c r="AG56" s="388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p!AG56),IF(Config!$C$6=10,SUM(+Ene!AG56+Feb!AG56+Mar!AG56+Abr!AG56+May!AG56+Jun!AG56+Jul!AG56+Ago!AG56+Sep!AG56+Oct!AG56),IF(Config!$C$6=11,SUM(+Ene!AG56+Feb!AG56+Mar!AG56+Abr!AG56+May!AG56+Jun!AG56+Jul!AG56+Ago!AG56+Sep!AG56+Oct!AG56+Nov!AG56),IF(Config!$C$6=12,SUM(+Ene!AG56+Feb!AG56+Mar!AG56+Abr!AG56+May!AG56+Jun!AG56+Jul!AG56+Ago!AG56+Sep!AG56+Oct!AG56+Nov!AG56+Dic!AG56)))))))))))))</f>
        <v>0</v>
      </c>
      <c r="AH56" s="388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p!AH56),IF(Config!$C$6=10,SUM(+Ene!AH56+Feb!AH56+Mar!AH56+Abr!AH56+May!AH56+Jun!AH56+Jul!AH56+Ago!AH56+Sep!AH56+Oct!AH56),IF(Config!$C$6=11,SUM(+Ene!AH56+Feb!AH56+Mar!AH56+Abr!AH56+May!AH56+Jun!AH56+Jul!AH56+Ago!AH56+Sep!AH56+Oct!AH56+Nov!AH56),IF(Config!$C$6=12,SUM(+Ene!AH56+Feb!AH56+Mar!AH56+Abr!AH56+May!AH56+Jun!AH56+Jul!AH56+Ago!AH56+Sep!AH56+Oct!AH56+Nov!AH56+Dic!AH56)))))))))))))</f>
        <v>0</v>
      </c>
      <c r="AI56" s="388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p!AI56),IF(Config!$C$6=10,SUM(+Ene!AI56+Feb!AI56+Mar!AI56+Abr!AI56+May!AI56+Jun!AI56+Jul!AI56+Ago!AI56+Sep!AI56+Oct!AI56),IF(Config!$C$6=11,SUM(+Ene!AI56+Feb!AI56+Mar!AI56+Abr!AI56+May!AI56+Jun!AI56+Jul!AI56+Ago!AI56+Sep!AI56+Oct!AI56+Nov!AI56),IF(Config!$C$6=12,SUM(+Ene!AI56+Feb!AI56+Mar!AI56+Abr!AI56+May!AI56+Jun!AI56+Jul!AI56+Ago!AI56+Sep!AI56+Oct!AI56+Nov!AI56+Dic!AI56)))))))))))))</f>
        <v>0</v>
      </c>
      <c r="AJ56" s="388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p!AJ56),IF(Config!$C$6=10,SUM(+Ene!AJ56+Feb!AJ56+Mar!AJ56+Abr!AJ56+May!AJ56+Jun!AJ56+Jul!AJ56+Ago!AJ56+Sep!AJ56+Oct!AJ56),IF(Config!$C$6=11,SUM(+Ene!AJ56+Feb!AJ56+Mar!AJ56+Abr!AJ56+May!AJ56+Jun!AJ56+Jul!AJ56+Ago!AJ56+Sep!AJ56+Oct!AJ56+Nov!AJ56),IF(Config!$C$6=12,SUM(+Ene!AJ56+Feb!AJ56+Mar!AJ56+Abr!AJ56+May!AJ56+Jun!AJ56+Jul!AJ56+Ago!AJ56+Sep!AJ56+Oct!AJ56+Nov!AJ56+Dic!AJ56)))))))))))))</f>
        <v>2</v>
      </c>
      <c r="AK56" s="388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p!AK56),IF(Config!$C$6=10,SUM(+Ene!AK56+Feb!AK56+Mar!AK56+Abr!AK56+May!AK56+Jun!AK56+Jul!AK56+Ago!AK56+Sep!AK56+Oct!AK56),IF(Config!$C$6=11,SUM(+Ene!AK56+Feb!AK56+Mar!AK56+Abr!AK56+May!AK56+Jun!AK56+Jul!AK56+Ago!AK56+Sep!AK56+Oct!AK56+Nov!AK56),IF(Config!$C$6=12,SUM(+Ene!AK56+Feb!AK56+Mar!AK56+Abr!AK56+May!AK56+Jun!AK56+Jul!AK56+Ago!AK56+Sep!AK56+Oct!AK56+Nov!AK56+Dic!AK56)))))))))))))</f>
        <v>0</v>
      </c>
      <c r="AL56" s="388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p!AL56),IF(Config!$C$6=10,SUM(+Ene!AL56+Feb!AL56+Mar!AL56+Abr!AL56+May!AL56+Jun!AL56+Jul!AL56+Ago!AL56+Sep!AL56+Oct!AL56),IF(Config!$C$6=11,SUM(+Ene!AL56+Feb!AL56+Mar!AL56+Abr!AL56+May!AL56+Jun!AL56+Jul!AL56+Ago!AL56+Sep!AL56+Oct!AL56+Nov!AL56),IF(Config!$C$6=12,SUM(+Ene!AL56+Feb!AL56+Mar!AL56+Abr!AL56+May!AL56+Jun!AL56+Jul!AL56+Ago!AL56+Sep!AL56+Oct!AL56+Nov!AL56+Dic!AL56)))))))))))))</f>
        <v>0</v>
      </c>
      <c r="AM56" s="388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p!AM56),IF(Config!$C$6=10,SUM(+Ene!AM56+Feb!AM56+Mar!AM56+Abr!AM56+May!AM56+Jun!AM56+Jul!AM56+Ago!AM56+Sep!AM56+Oct!AM56),IF(Config!$C$6=11,SUM(+Ene!AM56+Feb!AM56+Mar!AM56+Abr!AM56+May!AM56+Jun!AM56+Jul!AM56+Ago!AM56+Sep!AM56+Oct!AM56+Nov!AM56),IF(Config!$C$6=12,SUM(+Ene!AM56+Feb!AM56+Mar!AM56+Abr!AM56+May!AM56+Jun!AM56+Jul!AM56+Ago!AM56+Sep!AM56+Oct!AM56+Nov!AM56+Dic!AM56)))))))))))))</f>
        <v>5</v>
      </c>
      <c r="AN56" s="388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p!AN56),IF(Config!$C$6=10,SUM(+Ene!AN56+Feb!AN56+Mar!AN56+Abr!AN56+May!AN56+Jun!AN56+Jul!AN56+Ago!AN56+Sep!AN56+Oct!AN56),IF(Config!$C$6=11,SUM(+Ene!AN56+Feb!AN56+Mar!AN56+Abr!AN56+May!AN56+Jun!AN56+Jul!AN56+Ago!AN56+Sep!AN56+Oct!AN56+Nov!AN56),IF(Config!$C$6=12,SUM(+Ene!AN56+Feb!AN56+Mar!AN56+Abr!AN56+May!AN56+Jun!AN56+Jul!AN56+Ago!AN56+Sep!AN56+Oct!AN56+Nov!AN56+Dic!AN56)))))))))))))</f>
        <v>1</v>
      </c>
      <c r="AO56" s="388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p!AO56),IF(Config!$C$6=10,SUM(+Ene!AO56+Feb!AO56+Mar!AO56+Abr!AO56+May!AO56+Jun!AO56+Jul!AO56+Ago!AO56+Sep!AO56+Oct!AO56),IF(Config!$C$6=11,SUM(+Ene!AO56+Feb!AO56+Mar!AO56+Abr!AO56+May!AO56+Jun!AO56+Jul!AO56+Ago!AO56+Sep!AO56+Oct!AO56+Nov!AO56),IF(Config!$C$6=12,SUM(+Ene!AO56+Feb!AO56+Mar!AO56+Abr!AO56+May!AO56+Jun!AO56+Jul!AO56+Ago!AO56+Sep!AO56+Oct!AO56+Nov!AO56+Dic!AO56)))))))))))))</f>
        <v>0</v>
      </c>
      <c r="AP56" s="388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p!AP56),IF(Config!$C$6=10,SUM(+Ene!AP56+Feb!AP56+Mar!AP56+Abr!AP56+May!AP56+Jun!AP56+Jul!AP56+Ago!AP56+Sep!AP56+Oct!AP56),IF(Config!$C$6=11,SUM(+Ene!AP56+Feb!AP56+Mar!AP56+Abr!AP56+May!AP56+Jun!AP56+Jul!AP56+Ago!AP56+Sep!AP56+Oct!AP56+Nov!AP56),IF(Config!$C$6=12,SUM(+Ene!AP56+Feb!AP56+Mar!AP56+Abr!AP56+May!AP56+Jun!AP56+Jul!AP56+Ago!AP56+Sep!AP56+Oct!AP56+Nov!AP56+Dic!AP56)))))))))))))</f>
        <v>0</v>
      </c>
      <c r="AQ56" s="388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p!AQ56),IF(Config!$C$6=10,SUM(+Ene!AQ56+Feb!AQ56+Mar!AQ56+Abr!AQ56+May!AQ56+Jun!AQ56+Jul!AQ56+Ago!AQ56+Sep!AQ56+Oct!AQ56),IF(Config!$C$6=11,SUM(+Ene!AQ56+Feb!AQ56+Mar!AQ56+Abr!AQ56+May!AQ56+Jun!AQ56+Jul!AQ56+Ago!AQ56+Sep!AQ56+Oct!AQ56+Nov!AQ56),IF(Config!$C$6=12,SUM(+Ene!AQ56+Feb!AQ56+Mar!AQ56+Abr!AQ56+May!AQ56+Jun!AQ56+Jul!AQ56+Ago!AQ56+Sep!AQ56+Oct!AQ56+Nov!AQ56+Dic!AQ56)))))))))))))</f>
        <v>2</v>
      </c>
      <c r="AR56" s="388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p!AR56),IF(Config!$C$6=10,SUM(+Ene!AR56+Feb!AR56+Mar!AR56+Abr!AR56+May!AR56+Jun!AR56+Jul!AR56+Ago!AR56+Sep!AR56+Oct!AR56),IF(Config!$C$6=11,SUM(+Ene!AR56+Feb!AR56+Mar!AR56+Abr!AR56+May!AR56+Jun!AR56+Jul!AR56+Ago!AR56+Sep!AR56+Oct!AR56+Nov!AR56),IF(Config!$C$6=12,SUM(+Ene!AR56+Feb!AR56+Mar!AR56+Abr!AR56+May!AR56+Jun!AR56+Jul!AR56+Ago!AR56+Sep!AR56+Oct!AR56+Nov!AR56+Dic!AR56)))))))))))))</f>
        <v>0</v>
      </c>
      <c r="AS56" s="388">
        <f>IF(Config!$C$6=1,SUM(+Ene!AS56),IF(Config!$C$6=2,SUM(+Ene!AS56+Feb!AS56),IF(Config!$C$6=3,SUM(+Ene!AS56+Feb!AS56+Mar!AS56),IF(Config!$C$6=4,SUM(+Ene!AS56+Feb!AS56+Mar!AS56+Abr!AS56),IF(Config!$C$6=5,SUM(Ene!AS56+Feb!AS56+Mar!AS56+Abr!AS56+May!AS56),IF(Config!$C$6=6,SUM(+Ene!AS56+Feb!AS56+Mar!AS56+Abr!AS56+May!AS56+Jun!AS56),IF(Config!$C$6=7,SUM(Ene!AS56+Feb!AS56+Mar!AS56+Abr!AS56+May!AS56+Jun!AS56+Jul!AS56),IF(Config!$C$6=8,SUM(+Ene!AS56+Feb!AS56+Mar!AS56+Abr!AS56+May!AS56+Jun!AS56+Jul!AS56+Ago!AS56),IF(Config!$C$6=9,SUM(+Ene!AS56+Feb!AS56+Mar!AS56+Abr!AS56+May!AS56+Jun!AS56+Jul!AS56+Ago!AS56+Sep!AS56),IF(Config!$C$6=10,SUM(+Ene!AS56+Feb!AS56+Mar!AS56+Abr!AS56+May!AS56+Jun!AS56+Jul!AS56+Ago!AS56+Sep!AS56+Oct!AS56),IF(Config!$C$6=11,SUM(+Ene!AS56+Feb!AS56+Mar!AS56+Abr!AS56+May!AS56+Jun!AS56+Jul!AS56+Ago!AS56+Sep!AS56+Oct!AS56+Nov!AS56),IF(Config!$C$6=12,SUM(+Ene!AS56+Feb!AS56+Mar!AS56+Abr!AS56+May!AS56+Jun!AS56+Jul!AS56+Ago!AS56+Sep!AS56+Oct!AS56+Nov!AS56+Dic!AS56)))))))))))))</f>
        <v>0</v>
      </c>
      <c r="AT56" s="388">
        <f>IF(Config!$C$6=1,SUM(+Ene!AT56),IF(Config!$C$6=2,SUM(+Ene!AT56+Feb!AT56),IF(Config!$C$6=3,SUM(+Ene!AT56+Feb!AT56+Mar!AT56),IF(Config!$C$6=4,SUM(+Ene!AT56+Feb!AT56+Mar!AT56+Abr!AT56),IF(Config!$C$6=5,SUM(Ene!AT56+Feb!AT56+Mar!AT56+Abr!AT56+May!AT56),IF(Config!$C$6=6,SUM(+Ene!AT56+Feb!AT56+Mar!AT56+Abr!AT56+May!AT56+Jun!AT56),IF(Config!$C$6=7,SUM(Ene!AT56+Feb!AT56+Mar!AT56+Abr!AT56+May!AT56+Jun!AT56+Jul!AT56),IF(Config!$C$6=8,SUM(+Ene!AT56+Feb!AT56+Mar!AT56+Abr!AT56+May!AT56+Jun!AT56+Jul!AT56+Ago!AT56),IF(Config!$C$6=9,SUM(+Ene!AT56+Feb!AT56+Mar!AT56+Abr!AT56+May!AT56+Jun!AT56+Jul!AT56+Ago!AT56+Sep!AT56),IF(Config!$C$6=10,SUM(+Ene!AT56+Feb!AT56+Mar!AT56+Abr!AT56+May!AT56+Jun!AT56+Jul!AT56+Ago!AT56+Sep!AT56+Oct!AT56),IF(Config!$C$6=11,SUM(+Ene!AT56+Feb!AT56+Mar!AT56+Abr!AT56+May!AT56+Jun!AT56+Jul!AT56+Ago!AT56+Sep!AT56+Oct!AT56+Nov!AT56),IF(Config!$C$6=12,SUM(+Ene!AT56+Feb!AT56+Mar!AT56+Abr!AT56+May!AT56+Jun!AT56+Jul!AT56+Ago!AT56+Sep!AT56+Oct!AT56+Nov!AT56+Dic!AT56)))))))))))))</f>
        <v>0</v>
      </c>
      <c r="AV56" s="369">
        <f t="shared" si="35"/>
        <v>0</v>
      </c>
      <c r="AW56" s="369">
        <f t="shared" si="36"/>
        <v>9</v>
      </c>
      <c r="AX56" s="369">
        <f t="shared" si="37"/>
        <v>5</v>
      </c>
      <c r="AY56" s="369">
        <f t="shared" si="38"/>
        <v>1</v>
      </c>
      <c r="AZ56" s="369">
        <f t="shared" si="39"/>
        <v>1</v>
      </c>
      <c r="BA56" s="369">
        <f t="shared" si="12"/>
        <v>3</v>
      </c>
      <c r="BB56" s="369">
        <f t="shared" si="40"/>
        <v>2</v>
      </c>
      <c r="BC56" s="370">
        <f t="shared" si="41"/>
        <v>6</v>
      </c>
      <c r="BD56" s="369">
        <f t="shared" si="42"/>
        <v>2</v>
      </c>
      <c r="BE56" s="45">
        <f t="shared" si="16"/>
        <v>29</v>
      </c>
    </row>
    <row r="57" spans="1:57" x14ac:dyDescent="0.25">
      <c r="A57" s="339">
        <f>METAS!A57</f>
        <v>54</v>
      </c>
      <c r="B57" s="393" t="str">
        <f>METAS!B55</f>
        <v>PORCENTAJE DE NIÑOS MENORES DE 36 MESES CON ANEMIA, QUE HAN CUMPLIDO ESQUEMA COMPLETO TRATAMIENTO (TA)</v>
      </c>
      <c r="C57" s="384" t="str">
        <f>METAS!D55</f>
        <v>NUTRICIÓN</v>
      </c>
      <c r="D57" s="388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p!D57),IF(Config!$C$6=10,SUM(+Ene!D57+Feb!D57+Mar!D57+Abr!D57+May!D57+Jun!D57+Jul!D57+Ago!D57+Sep!D57+Oct!D57),IF(Config!$C$6=11,SUM(+Ene!D57+Feb!D57+Mar!D57+Abr!D57+May!D57+Jun!D57+Jul!D57+Ago!D57+Sep!D57+Oct!D57+Nov!D57),IF(Config!$C$6=12,SUM(+Ene!D57+Feb!D57+Mar!D57+Abr!D57+May!D57+Jun!D57+Jul!D57+Ago!D57+Sep!D57+Oct!D57+Nov!D57+Dic!D57)))))))))))))</f>
        <v>0</v>
      </c>
      <c r="E57" s="388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p!E57),IF(Config!$C$6=10,SUM(+Ene!E57+Feb!E57+Mar!E57+Abr!E57+May!E57+Jun!E57+Jul!E57+Ago!E57+Sep!E57+Oct!E57),IF(Config!$C$6=11,SUM(+Ene!E57+Feb!E57+Mar!E57+Abr!E57+May!E57+Jun!E57+Jul!E57+Ago!E57+Sep!E57+Oct!E57+Nov!E57),IF(Config!$C$6=12,SUM(+Ene!E57+Feb!E57+Mar!E57+Abr!E57+May!E57+Jun!E57+Jul!E57+Ago!E57+Sep!E57+Oct!E57+Nov!E57+Dic!E57)))))))))))))</f>
        <v>0</v>
      </c>
      <c r="F57" s="388">
        <f>IF(Config!$C$6=1,SUM(+Ene!F57),IF(Config!$C$6=2,SUM(+Ene!F57+Feb!F57),IF(Config!$C$6=3,SUM(+Ene!F57+Feb!F57+Mar!F57),IF(Config!$C$6=4,SUM(+Ene!F57+Feb!F57+Mar!F57+Abr!F57),IF(Config!$C$6=5,SUM(Ene!F57+Feb!F57+Mar!F57+Abr!F57+May!F57),IF(Config!$C$6=6,SUM(+Ene!F57+Feb!F57+Mar!F57+Abr!F57+May!F57+Jun!F57),IF(Config!$C$6=7,SUM(Ene!F57+Feb!F57+Mar!F57+Abr!F57+May!F57+Jun!F57+Jul!F57),IF(Config!$C$6=8,SUM(+Ene!F57+Feb!F57+Mar!F57+Abr!F57+May!F57+Jun!F57+Jul!F57+Ago!F57),IF(Config!$C$6=9,SUM(+Ene!F57+Feb!F57+Mar!F57+Abr!F57+May!F57+Jun!F57+Jul!F57+Ago!F57+Sep!F57),IF(Config!$C$6=10,SUM(+Ene!F57+Feb!F57+Mar!F57+Abr!F57+May!F57+Jun!F57+Jul!F57+Ago!F57+Sep!F57+Oct!F57),IF(Config!$C$6=11,SUM(+Ene!F57+Feb!F57+Mar!F57+Abr!F57+May!F57+Jun!F57+Jul!F57+Ago!F57+Sep!F57+Oct!F57+Nov!F57),IF(Config!$C$6=12,SUM(+Ene!F57+Feb!F57+Mar!F57+Abr!F57+May!F57+Jun!F57+Jul!F57+Ago!F57+Sep!F57+Oct!F57+Nov!F57+Dic!F57)))))))))))))</f>
        <v>0</v>
      </c>
      <c r="G57" s="388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p!G57),IF(Config!$C$6=10,SUM(+Ene!G57+Feb!G57+Mar!G57+Abr!G57+May!G57+Jun!G57+Jul!G57+Ago!G57+Sep!G57+Oct!G57),IF(Config!$C$6=11,SUM(+Ene!G57+Feb!G57+Mar!G57+Abr!G57+May!G57+Jun!G57+Jul!G57+Ago!G57+Sep!G57+Oct!G57+Nov!G57),IF(Config!$C$6=12,SUM(+Ene!G57+Feb!G57+Mar!G57+Abr!G57+May!G57+Jun!G57+Jul!G57+Ago!G57+Sep!G57+Oct!G57+Nov!G57+Dic!G57)))))))))))))</f>
        <v>87</v>
      </c>
      <c r="H57" s="388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p!H57),IF(Config!$C$6=10,SUM(+Ene!H57+Feb!H57+Mar!H57+Abr!H57+May!H57+Jun!H57+Jul!H57+Ago!H57+Sep!H57+Oct!H57),IF(Config!$C$6=11,SUM(+Ene!H57+Feb!H57+Mar!H57+Abr!H57+May!H57+Jun!H57+Jul!H57+Ago!H57+Sep!H57+Oct!H57+Nov!H57),IF(Config!$C$6=12,SUM(+Ene!H57+Feb!H57+Mar!H57+Abr!H57+May!H57+Jun!H57+Jul!H57+Ago!H57+Sep!H57+Oct!H57+Nov!H57+Dic!H57)))))))))))))</f>
        <v>4</v>
      </c>
      <c r="I57" s="388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p!I57),IF(Config!$C$6=10,SUM(+Ene!I57+Feb!I57+Mar!I57+Abr!I57+May!I57+Jun!I57+Jul!I57+Ago!I57+Sep!I57+Oct!I57),IF(Config!$C$6=11,SUM(+Ene!I57+Feb!I57+Mar!I57+Abr!I57+May!I57+Jun!I57+Jul!I57+Ago!I57+Sep!I57+Oct!I57+Nov!I57),IF(Config!$C$6=12,SUM(+Ene!I57+Feb!I57+Mar!I57+Abr!I57+May!I57+Jun!I57+Jul!I57+Ago!I57+Sep!I57+Oct!I57+Nov!I57+Dic!I57)))))))))))))</f>
        <v>2</v>
      </c>
      <c r="J57" s="388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p!J57),IF(Config!$C$6=10,SUM(+Ene!J57+Feb!J57+Mar!J57+Abr!J57+May!J57+Jun!J57+Jul!J57+Ago!J57+Sep!J57+Oct!J57),IF(Config!$C$6=11,SUM(+Ene!J57+Feb!J57+Mar!J57+Abr!J57+May!J57+Jun!J57+Jul!J57+Ago!J57+Sep!J57+Oct!J57+Nov!J57),IF(Config!$C$6=12,SUM(+Ene!J57+Feb!J57+Mar!J57+Abr!J57+May!J57+Jun!J57+Jul!J57+Ago!J57+Sep!J57+Oct!J57+Nov!J57+Dic!J57)))))))))))))</f>
        <v>11</v>
      </c>
      <c r="K57" s="388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p!K57),IF(Config!$C$6=10,SUM(+Ene!K57+Feb!K57+Mar!K57+Abr!K57+May!K57+Jun!K57+Jul!K57+Ago!K57+Sep!K57+Oct!K57),IF(Config!$C$6=11,SUM(+Ene!K57+Feb!K57+Mar!K57+Abr!K57+May!K57+Jun!K57+Jul!K57+Ago!K57+Sep!K57+Oct!K57+Nov!K57),IF(Config!$C$6=12,SUM(+Ene!K57+Feb!K57+Mar!K57+Abr!K57+May!K57+Jun!K57+Jul!K57+Ago!K57+Sep!K57+Oct!K57+Nov!K57+Dic!K57)))))))))))))</f>
        <v>5</v>
      </c>
      <c r="L57" s="388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p!L57),IF(Config!$C$6=10,SUM(+Ene!L57+Feb!L57+Mar!L57+Abr!L57+May!L57+Jun!L57+Jul!L57+Ago!L57+Sep!L57+Oct!L57),IF(Config!$C$6=11,SUM(+Ene!L57+Feb!L57+Mar!L57+Abr!L57+May!L57+Jun!L57+Jul!L57+Ago!L57+Sep!L57+Oct!L57+Nov!L57),IF(Config!$C$6=12,SUM(+Ene!L57+Feb!L57+Mar!L57+Abr!L57+May!L57+Jun!L57+Jul!L57+Ago!L57+Sep!L57+Oct!L57+Nov!L57+Dic!L57)))))))))))))</f>
        <v>0</v>
      </c>
      <c r="M57" s="388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p!M57),IF(Config!$C$6=10,SUM(+Ene!M57+Feb!M57+Mar!M57+Abr!M57+May!M57+Jun!M57+Jul!M57+Ago!M57+Sep!M57+Oct!M57),IF(Config!$C$6=11,SUM(+Ene!M57+Feb!M57+Mar!M57+Abr!M57+May!M57+Jun!M57+Jul!M57+Ago!M57+Sep!M57+Oct!M57+Nov!M57),IF(Config!$C$6=12,SUM(+Ene!M57+Feb!M57+Mar!M57+Abr!M57+May!M57+Jun!M57+Jul!M57+Ago!M57+Sep!M57+Oct!M57+Nov!M57+Dic!M57)))))))))))))</f>
        <v>2</v>
      </c>
      <c r="N57" s="388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p!N57),IF(Config!$C$6=10,SUM(+Ene!N57+Feb!N57+Mar!N57+Abr!N57+May!N57+Jun!N57+Jul!N57+Ago!N57+Sep!N57+Oct!N57),IF(Config!$C$6=11,SUM(+Ene!N57+Feb!N57+Mar!N57+Abr!N57+May!N57+Jun!N57+Jul!N57+Ago!N57+Sep!N57+Oct!N57+Nov!N57),IF(Config!$C$6=12,SUM(+Ene!N57+Feb!N57+Mar!N57+Abr!N57+May!N57+Jun!N57+Jul!N57+Ago!N57+Sep!N57+Oct!N57+Nov!N57+Dic!N57)))))))))))))</f>
        <v>1</v>
      </c>
      <c r="O57" s="388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p!O57),IF(Config!$C$6=10,SUM(+Ene!O57+Feb!O57+Mar!O57+Abr!O57+May!O57+Jun!O57+Jul!O57+Ago!O57+Sep!O57+Oct!O57),IF(Config!$C$6=11,SUM(+Ene!O57+Feb!O57+Mar!O57+Abr!O57+May!O57+Jun!O57+Jul!O57+Ago!O57+Sep!O57+Oct!O57+Nov!O57),IF(Config!$C$6=12,SUM(+Ene!O57+Feb!O57+Mar!O57+Abr!O57+May!O57+Jun!O57+Jul!O57+Ago!O57+Sep!O57+Oct!O57+Nov!O57+Dic!O57)))))))))))))</f>
        <v>0</v>
      </c>
      <c r="P57" s="388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p!P57),IF(Config!$C$6=10,SUM(+Ene!P57+Feb!P57+Mar!P57+Abr!P57+May!P57+Jun!P57+Jul!P57+Ago!P57+Sep!P57+Oct!P57),IF(Config!$C$6=11,SUM(+Ene!P57+Feb!P57+Mar!P57+Abr!P57+May!P57+Jun!P57+Jul!P57+Ago!P57+Sep!P57+Oct!P57+Nov!P57),IF(Config!$C$6=12,SUM(+Ene!P57+Feb!P57+Mar!P57+Abr!P57+May!P57+Jun!P57+Jul!P57+Ago!P57+Sep!P57+Oct!P57+Nov!P57+Dic!P57)))))))))))))</f>
        <v>4</v>
      </c>
      <c r="Q57" s="388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p!Q57),IF(Config!$C$6=10,SUM(+Ene!Q57+Feb!Q57+Mar!Q57+Abr!Q57+May!Q57+Jun!Q57+Jul!Q57+Ago!Q57+Sep!Q57+Oct!Q57),IF(Config!$C$6=11,SUM(+Ene!Q57+Feb!Q57+Mar!Q57+Abr!Q57+May!Q57+Jun!Q57+Jul!Q57+Ago!Q57+Sep!Q57+Oct!Q57+Nov!Q57),IF(Config!$C$6=12,SUM(+Ene!Q57+Feb!Q57+Mar!Q57+Abr!Q57+May!Q57+Jun!Q57+Jul!Q57+Ago!Q57+Sep!Q57+Oct!Q57+Nov!Q57+Dic!Q57)))))))))))))</f>
        <v>10</v>
      </c>
      <c r="R57" s="388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p!R57),IF(Config!$C$6=10,SUM(+Ene!R57+Feb!R57+Mar!R57+Abr!R57+May!R57+Jun!R57+Jul!R57+Ago!R57+Sep!R57+Oct!R57),IF(Config!$C$6=11,SUM(+Ene!R57+Feb!R57+Mar!R57+Abr!R57+May!R57+Jun!R57+Jul!R57+Ago!R57+Sep!R57+Oct!R57+Nov!R57),IF(Config!$C$6=12,SUM(+Ene!R57+Feb!R57+Mar!R57+Abr!R57+May!R57+Jun!R57+Jul!R57+Ago!R57+Sep!R57+Oct!R57+Nov!R57+Dic!R57)))))))))))))</f>
        <v>5</v>
      </c>
      <c r="S57" s="388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p!S57),IF(Config!$C$6=10,SUM(+Ene!S57+Feb!S57+Mar!S57+Abr!S57+May!S57+Jun!S57+Jul!S57+Ago!S57+Sep!S57+Oct!S57),IF(Config!$C$6=11,SUM(+Ene!S57+Feb!S57+Mar!S57+Abr!S57+May!S57+Jun!S57+Jul!S57+Ago!S57+Sep!S57+Oct!S57+Nov!S57),IF(Config!$C$6=12,SUM(+Ene!S57+Feb!S57+Mar!S57+Abr!S57+May!S57+Jun!S57+Jul!S57+Ago!S57+Sep!S57+Oct!S57+Nov!S57+Dic!S57)))))))))))))</f>
        <v>2</v>
      </c>
      <c r="T57" s="388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p!T57),IF(Config!$C$6=10,SUM(+Ene!T57+Feb!T57+Mar!T57+Abr!T57+May!T57+Jun!T57+Jul!T57+Ago!T57+Sep!T57+Oct!T57),IF(Config!$C$6=11,SUM(+Ene!T57+Feb!T57+Mar!T57+Abr!T57+May!T57+Jun!T57+Jul!T57+Ago!T57+Sep!T57+Oct!T57+Nov!T57),IF(Config!$C$6=12,SUM(+Ene!T57+Feb!T57+Mar!T57+Abr!T57+May!T57+Jun!T57+Jul!T57+Ago!T57+Sep!T57+Oct!T57+Nov!T57+Dic!T57)))))))))))))</f>
        <v>18</v>
      </c>
      <c r="U57" s="388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p!U57),IF(Config!$C$6=10,SUM(+Ene!U57+Feb!U57+Mar!U57+Abr!U57+May!U57+Jun!U57+Jul!U57+Ago!U57+Sep!U57+Oct!U57),IF(Config!$C$6=11,SUM(+Ene!U57+Feb!U57+Mar!U57+Abr!U57+May!U57+Jun!U57+Jul!U57+Ago!U57+Sep!U57+Oct!U57+Nov!U57),IF(Config!$C$6=12,SUM(+Ene!U57+Feb!U57+Mar!U57+Abr!U57+May!U57+Jun!U57+Jul!U57+Ago!U57+Sep!U57+Oct!U57+Nov!U57+Dic!U57)))))))))))))</f>
        <v>0</v>
      </c>
      <c r="V57" s="388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p!V57),IF(Config!$C$6=10,SUM(+Ene!V57+Feb!V57+Mar!V57+Abr!V57+May!V57+Jun!V57+Jul!V57+Ago!V57+Sep!V57+Oct!V57),IF(Config!$C$6=11,SUM(+Ene!V57+Feb!V57+Mar!V57+Abr!V57+May!V57+Jun!V57+Jul!V57+Ago!V57+Sep!V57+Oct!V57+Nov!V57),IF(Config!$C$6=12,SUM(+Ene!V57+Feb!V57+Mar!V57+Abr!V57+May!V57+Jun!V57+Jul!V57+Ago!V57+Sep!V57+Oct!V57+Nov!V57+Dic!V57)))))))))))))</f>
        <v>3</v>
      </c>
      <c r="W57" s="388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p!W57),IF(Config!$C$6=10,SUM(+Ene!W57+Feb!W57+Mar!W57+Abr!W57+May!W57+Jun!W57+Jul!W57+Ago!W57+Sep!W57+Oct!W57),IF(Config!$C$6=11,SUM(+Ene!W57+Feb!W57+Mar!W57+Abr!W57+May!W57+Jun!W57+Jul!W57+Ago!W57+Sep!W57+Oct!W57+Nov!W57),IF(Config!$C$6=12,SUM(+Ene!W57+Feb!W57+Mar!W57+Abr!W57+May!W57+Jun!W57+Jul!W57+Ago!W57+Sep!W57+Oct!W57+Nov!W57+Dic!W57)))))))))))))</f>
        <v>4</v>
      </c>
      <c r="X57" s="388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p!X57),IF(Config!$C$6=10,SUM(+Ene!X57+Feb!X57+Mar!X57+Abr!X57+May!X57+Jun!X57+Jul!X57+Ago!X57+Sep!X57+Oct!X57),IF(Config!$C$6=11,SUM(+Ene!X57+Feb!X57+Mar!X57+Abr!X57+May!X57+Jun!X57+Jul!X57+Ago!X57+Sep!X57+Oct!X57+Nov!X57),IF(Config!$C$6=12,SUM(+Ene!X57+Feb!X57+Mar!X57+Abr!X57+May!X57+Jun!X57+Jul!X57+Ago!X57+Sep!X57+Oct!X57+Nov!X57+Dic!X57)))))))))))))</f>
        <v>0</v>
      </c>
      <c r="Y57" s="388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p!Y57),IF(Config!$C$6=10,SUM(+Ene!Y57+Feb!Y57+Mar!Y57+Abr!Y57+May!Y57+Jun!Y57+Jul!Y57+Ago!Y57+Sep!Y57+Oct!Y57),IF(Config!$C$6=11,SUM(+Ene!Y57+Feb!Y57+Mar!Y57+Abr!Y57+May!Y57+Jun!Y57+Jul!Y57+Ago!Y57+Sep!Y57+Oct!Y57+Nov!Y57),IF(Config!$C$6=12,SUM(+Ene!Y57+Feb!Y57+Mar!Y57+Abr!Y57+May!Y57+Jun!Y57+Jul!Y57+Ago!Y57+Sep!Y57+Oct!Y57+Nov!Y57+Dic!Y57)))))))))))))</f>
        <v>7</v>
      </c>
      <c r="Z57" s="388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p!Z57),IF(Config!$C$6=10,SUM(+Ene!Z57+Feb!Z57+Mar!Z57+Abr!Z57+May!Z57+Jun!Z57+Jul!Z57+Ago!Z57+Sep!Z57+Oct!Z57),IF(Config!$C$6=11,SUM(+Ene!Z57+Feb!Z57+Mar!Z57+Abr!Z57+May!Z57+Jun!Z57+Jul!Z57+Ago!Z57+Sep!Z57+Oct!Z57+Nov!Z57),IF(Config!$C$6=12,SUM(+Ene!Z57+Feb!Z57+Mar!Z57+Abr!Z57+May!Z57+Jun!Z57+Jul!Z57+Ago!Z57+Sep!Z57+Oct!Z57+Nov!Z57+Dic!Z57)))))))))))))</f>
        <v>0</v>
      </c>
      <c r="AA57" s="388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p!AA57),IF(Config!$C$6=10,SUM(+Ene!AA57+Feb!AA57+Mar!AA57+Abr!AA57+May!AA57+Jun!AA57+Jul!AA57+Ago!AA57+Sep!AA57+Oct!AA57),IF(Config!$C$6=11,SUM(+Ene!AA57+Feb!AA57+Mar!AA57+Abr!AA57+May!AA57+Jun!AA57+Jul!AA57+Ago!AA57+Sep!AA57+Oct!AA57+Nov!AA57),IF(Config!$C$6=12,SUM(+Ene!AA57+Feb!AA57+Mar!AA57+Abr!AA57+May!AA57+Jun!AA57+Jul!AA57+Ago!AA57+Sep!AA57+Oct!AA57+Nov!AA57+Dic!AA57)))))))))))))</f>
        <v>1</v>
      </c>
      <c r="AB57" s="388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p!AB57),IF(Config!$C$6=10,SUM(+Ene!AB57+Feb!AB57+Mar!AB57+Abr!AB57+May!AB57+Jun!AB57+Jul!AB57+Ago!AB57+Sep!AB57+Oct!AB57),IF(Config!$C$6=11,SUM(+Ene!AB57+Feb!AB57+Mar!AB57+Abr!AB57+May!AB57+Jun!AB57+Jul!AB57+Ago!AB57+Sep!AB57+Oct!AB57+Nov!AB57),IF(Config!$C$6=12,SUM(+Ene!AB57+Feb!AB57+Mar!AB57+Abr!AB57+May!AB57+Jun!AB57+Jul!AB57+Ago!AB57+Sep!AB57+Oct!AB57+Nov!AB57+Dic!AB57)))))))))))))</f>
        <v>0</v>
      </c>
      <c r="AC57" s="388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p!AC57),IF(Config!$C$6=10,SUM(+Ene!AC57+Feb!AC57+Mar!AC57+Abr!AC57+May!AC57+Jun!AC57+Jul!AC57+Ago!AC57+Sep!AC57+Oct!AC57),IF(Config!$C$6=11,SUM(+Ene!AC57+Feb!AC57+Mar!AC57+Abr!AC57+May!AC57+Jun!AC57+Jul!AC57+Ago!AC57+Sep!AC57+Oct!AC57+Nov!AC57),IF(Config!$C$6=12,SUM(+Ene!AC57+Feb!AC57+Mar!AC57+Abr!AC57+May!AC57+Jun!AC57+Jul!AC57+Ago!AC57+Sep!AC57+Oct!AC57+Nov!AC57+Dic!AC57)))))))))))))</f>
        <v>0</v>
      </c>
      <c r="AD57" s="388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p!AD57),IF(Config!$C$6=10,SUM(+Ene!AD57+Feb!AD57+Mar!AD57+Abr!AD57+May!AD57+Jun!AD57+Jul!AD57+Ago!AD57+Sep!AD57+Oct!AD57),IF(Config!$C$6=11,SUM(+Ene!AD57+Feb!AD57+Mar!AD57+Abr!AD57+May!AD57+Jun!AD57+Jul!AD57+Ago!AD57+Sep!AD57+Oct!AD57+Nov!AD57),IF(Config!$C$6=12,SUM(+Ene!AD57+Feb!AD57+Mar!AD57+Abr!AD57+May!AD57+Jun!AD57+Jul!AD57+Ago!AD57+Sep!AD57+Oct!AD57+Nov!AD57+Dic!AD57)))))))))))))</f>
        <v>16</v>
      </c>
      <c r="AE57" s="388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p!AE57),IF(Config!$C$6=10,SUM(+Ene!AE57+Feb!AE57+Mar!AE57+Abr!AE57+May!AE57+Jun!AE57+Jul!AE57+Ago!AE57+Sep!AE57+Oct!AE57),IF(Config!$C$6=11,SUM(+Ene!AE57+Feb!AE57+Mar!AE57+Abr!AE57+May!AE57+Jun!AE57+Jul!AE57+Ago!AE57+Sep!AE57+Oct!AE57+Nov!AE57),IF(Config!$C$6=12,SUM(+Ene!AE57+Feb!AE57+Mar!AE57+Abr!AE57+May!AE57+Jun!AE57+Jul!AE57+Ago!AE57+Sep!AE57+Oct!AE57+Nov!AE57+Dic!AE57)))))))))))))</f>
        <v>5</v>
      </c>
      <c r="AF57" s="388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p!AF57),IF(Config!$C$6=10,SUM(+Ene!AF57+Feb!AF57+Mar!AF57+Abr!AF57+May!AF57+Jun!AF57+Jul!AF57+Ago!AF57+Sep!AF57+Oct!AF57),IF(Config!$C$6=11,SUM(+Ene!AF57+Feb!AF57+Mar!AF57+Abr!AF57+May!AF57+Jun!AF57+Jul!AF57+Ago!AF57+Sep!AF57+Oct!AF57+Nov!AF57),IF(Config!$C$6=12,SUM(+Ene!AF57+Feb!AF57+Mar!AF57+Abr!AF57+May!AF57+Jun!AF57+Jul!AF57+Ago!AF57+Sep!AF57+Oct!AF57+Nov!AF57+Dic!AF57)))))))))))))</f>
        <v>2</v>
      </c>
      <c r="AG57" s="388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p!AG57),IF(Config!$C$6=10,SUM(+Ene!AG57+Feb!AG57+Mar!AG57+Abr!AG57+May!AG57+Jun!AG57+Jul!AG57+Ago!AG57+Sep!AG57+Oct!AG57),IF(Config!$C$6=11,SUM(+Ene!AG57+Feb!AG57+Mar!AG57+Abr!AG57+May!AG57+Jun!AG57+Jul!AG57+Ago!AG57+Sep!AG57+Oct!AG57+Nov!AG57),IF(Config!$C$6=12,SUM(+Ene!AG57+Feb!AG57+Mar!AG57+Abr!AG57+May!AG57+Jun!AG57+Jul!AG57+Ago!AG57+Sep!AG57+Oct!AG57+Nov!AG57+Dic!AG57)))))))))))))</f>
        <v>4</v>
      </c>
      <c r="AH57" s="388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p!AH57),IF(Config!$C$6=10,SUM(+Ene!AH57+Feb!AH57+Mar!AH57+Abr!AH57+May!AH57+Jun!AH57+Jul!AH57+Ago!AH57+Sep!AH57+Oct!AH57),IF(Config!$C$6=11,SUM(+Ene!AH57+Feb!AH57+Mar!AH57+Abr!AH57+May!AH57+Jun!AH57+Jul!AH57+Ago!AH57+Sep!AH57+Oct!AH57+Nov!AH57),IF(Config!$C$6=12,SUM(+Ene!AH57+Feb!AH57+Mar!AH57+Abr!AH57+May!AH57+Jun!AH57+Jul!AH57+Ago!AH57+Sep!AH57+Oct!AH57+Nov!AH57+Dic!AH57)))))))))))))</f>
        <v>5</v>
      </c>
      <c r="AI57" s="388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p!AI57),IF(Config!$C$6=10,SUM(+Ene!AI57+Feb!AI57+Mar!AI57+Abr!AI57+May!AI57+Jun!AI57+Jul!AI57+Ago!AI57+Sep!AI57+Oct!AI57),IF(Config!$C$6=11,SUM(+Ene!AI57+Feb!AI57+Mar!AI57+Abr!AI57+May!AI57+Jun!AI57+Jul!AI57+Ago!AI57+Sep!AI57+Oct!AI57+Nov!AI57),IF(Config!$C$6=12,SUM(+Ene!AI57+Feb!AI57+Mar!AI57+Abr!AI57+May!AI57+Jun!AI57+Jul!AI57+Ago!AI57+Sep!AI57+Oct!AI57+Nov!AI57+Dic!AI57)))))))))))))</f>
        <v>0</v>
      </c>
      <c r="AJ57" s="388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p!AJ57),IF(Config!$C$6=10,SUM(+Ene!AJ57+Feb!AJ57+Mar!AJ57+Abr!AJ57+May!AJ57+Jun!AJ57+Jul!AJ57+Ago!AJ57+Sep!AJ57+Oct!AJ57),IF(Config!$C$6=11,SUM(+Ene!AJ57+Feb!AJ57+Mar!AJ57+Abr!AJ57+May!AJ57+Jun!AJ57+Jul!AJ57+Ago!AJ57+Sep!AJ57+Oct!AJ57+Nov!AJ57),IF(Config!$C$6=12,SUM(+Ene!AJ57+Feb!AJ57+Mar!AJ57+Abr!AJ57+May!AJ57+Jun!AJ57+Jul!AJ57+Ago!AJ57+Sep!AJ57+Oct!AJ57+Nov!AJ57+Dic!AJ57)))))))))))))</f>
        <v>16</v>
      </c>
      <c r="AK57" s="388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p!AK57),IF(Config!$C$6=10,SUM(+Ene!AK57+Feb!AK57+Mar!AK57+Abr!AK57+May!AK57+Jun!AK57+Jul!AK57+Ago!AK57+Sep!AK57+Oct!AK57),IF(Config!$C$6=11,SUM(+Ene!AK57+Feb!AK57+Mar!AK57+Abr!AK57+May!AK57+Jun!AK57+Jul!AK57+Ago!AK57+Sep!AK57+Oct!AK57+Nov!AK57),IF(Config!$C$6=12,SUM(+Ene!AK57+Feb!AK57+Mar!AK57+Abr!AK57+May!AK57+Jun!AK57+Jul!AK57+Ago!AK57+Sep!AK57+Oct!AK57+Nov!AK57+Dic!AK57)))))))))))))</f>
        <v>0</v>
      </c>
      <c r="AL57" s="388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p!AL57),IF(Config!$C$6=10,SUM(+Ene!AL57+Feb!AL57+Mar!AL57+Abr!AL57+May!AL57+Jun!AL57+Jul!AL57+Ago!AL57+Sep!AL57+Oct!AL57),IF(Config!$C$6=11,SUM(+Ene!AL57+Feb!AL57+Mar!AL57+Abr!AL57+May!AL57+Jun!AL57+Jul!AL57+Ago!AL57+Sep!AL57+Oct!AL57+Nov!AL57),IF(Config!$C$6=12,SUM(+Ene!AL57+Feb!AL57+Mar!AL57+Abr!AL57+May!AL57+Jun!AL57+Jul!AL57+Ago!AL57+Sep!AL57+Oct!AL57+Nov!AL57+Dic!AL57)))))))))))))</f>
        <v>1</v>
      </c>
      <c r="AM57" s="388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p!AM57),IF(Config!$C$6=10,SUM(+Ene!AM57+Feb!AM57+Mar!AM57+Abr!AM57+May!AM57+Jun!AM57+Jul!AM57+Ago!AM57+Sep!AM57+Oct!AM57),IF(Config!$C$6=11,SUM(+Ene!AM57+Feb!AM57+Mar!AM57+Abr!AM57+May!AM57+Jun!AM57+Jul!AM57+Ago!AM57+Sep!AM57+Oct!AM57+Nov!AM57),IF(Config!$C$6=12,SUM(+Ene!AM57+Feb!AM57+Mar!AM57+Abr!AM57+May!AM57+Jun!AM57+Jul!AM57+Ago!AM57+Sep!AM57+Oct!AM57+Nov!AM57+Dic!AM57)))))))))))))</f>
        <v>28</v>
      </c>
      <c r="AN57" s="388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p!AN57),IF(Config!$C$6=10,SUM(+Ene!AN57+Feb!AN57+Mar!AN57+Abr!AN57+May!AN57+Jun!AN57+Jul!AN57+Ago!AN57+Sep!AN57+Oct!AN57),IF(Config!$C$6=11,SUM(+Ene!AN57+Feb!AN57+Mar!AN57+Abr!AN57+May!AN57+Jun!AN57+Jul!AN57+Ago!AN57+Sep!AN57+Oct!AN57+Nov!AN57),IF(Config!$C$6=12,SUM(+Ene!AN57+Feb!AN57+Mar!AN57+Abr!AN57+May!AN57+Jun!AN57+Jul!AN57+Ago!AN57+Sep!AN57+Oct!AN57+Nov!AN57+Dic!AN57)))))))))))))</f>
        <v>3</v>
      </c>
      <c r="AO57" s="388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p!AO57),IF(Config!$C$6=10,SUM(+Ene!AO57+Feb!AO57+Mar!AO57+Abr!AO57+May!AO57+Jun!AO57+Jul!AO57+Ago!AO57+Sep!AO57+Oct!AO57),IF(Config!$C$6=11,SUM(+Ene!AO57+Feb!AO57+Mar!AO57+Abr!AO57+May!AO57+Jun!AO57+Jul!AO57+Ago!AO57+Sep!AO57+Oct!AO57+Nov!AO57),IF(Config!$C$6=12,SUM(+Ene!AO57+Feb!AO57+Mar!AO57+Abr!AO57+May!AO57+Jun!AO57+Jul!AO57+Ago!AO57+Sep!AO57+Oct!AO57+Nov!AO57+Dic!AO57)))))))))))))</f>
        <v>1</v>
      </c>
      <c r="AP57" s="388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p!AP57),IF(Config!$C$6=10,SUM(+Ene!AP57+Feb!AP57+Mar!AP57+Abr!AP57+May!AP57+Jun!AP57+Jul!AP57+Ago!AP57+Sep!AP57+Oct!AP57),IF(Config!$C$6=11,SUM(+Ene!AP57+Feb!AP57+Mar!AP57+Abr!AP57+May!AP57+Jun!AP57+Jul!AP57+Ago!AP57+Sep!AP57+Oct!AP57+Nov!AP57),IF(Config!$C$6=12,SUM(+Ene!AP57+Feb!AP57+Mar!AP57+Abr!AP57+May!AP57+Jun!AP57+Jul!AP57+Ago!AP57+Sep!AP57+Oct!AP57+Nov!AP57+Dic!AP57)))))))))))))</f>
        <v>1</v>
      </c>
      <c r="AQ57" s="388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p!AQ57),IF(Config!$C$6=10,SUM(+Ene!AQ57+Feb!AQ57+Mar!AQ57+Abr!AQ57+May!AQ57+Jun!AQ57+Jul!AQ57+Ago!AQ57+Sep!AQ57+Oct!AQ57),IF(Config!$C$6=11,SUM(+Ene!AQ57+Feb!AQ57+Mar!AQ57+Abr!AQ57+May!AQ57+Jun!AQ57+Jul!AQ57+Ago!AQ57+Sep!AQ57+Oct!AQ57+Nov!AQ57),IF(Config!$C$6=12,SUM(+Ene!AQ57+Feb!AQ57+Mar!AQ57+Abr!AQ57+May!AQ57+Jun!AQ57+Jul!AQ57+Ago!AQ57+Sep!AQ57+Oct!AQ57+Nov!AQ57+Dic!AQ57)))))))))))))</f>
        <v>22</v>
      </c>
      <c r="AR57" s="388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p!AR57),IF(Config!$C$6=10,SUM(+Ene!AR57+Feb!AR57+Mar!AR57+Abr!AR57+May!AR57+Jun!AR57+Jul!AR57+Ago!AR57+Sep!AR57+Oct!AR57),IF(Config!$C$6=11,SUM(+Ene!AR57+Feb!AR57+Mar!AR57+Abr!AR57+May!AR57+Jun!AR57+Jul!AR57+Ago!AR57+Sep!AR57+Oct!AR57+Nov!AR57),IF(Config!$C$6=12,SUM(+Ene!AR57+Feb!AR57+Mar!AR57+Abr!AR57+May!AR57+Jun!AR57+Jul!AR57+Ago!AR57+Sep!AR57+Oct!AR57+Nov!AR57+Dic!AR57)))))))))))))</f>
        <v>0</v>
      </c>
      <c r="AS57" s="388">
        <f>IF(Config!$C$6=1,SUM(+Ene!AS57),IF(Config!$C$6=2,SUM(+Ene!AS57+Feb!AS57),IF(Config!$C$6=3,SUM(+Ene!AS57+Feb!AS57+Mar!AS57),IF(Config!$C$6=4,SUM(+Ene!AS57+Feb!AS57+Mar!AS57+Abr!AS57),IF(Config!$C$6=5,SUM(Ene!AS57+Feb!AS57+Mar!AS57+Abr!AS57+May!AS57),IF(Config!$C$6=6,SUM(+Ene!AS57+Feb!AS57+Mar!AS57+Abr!AS57+May!AS57+Jun!AS57),IF(Config!$C$6=7,SUM(Ene!AS57+Feb!AS57+Mar!AS57+Abr!AS57+May!AS57+Jun!AS57+Jul!AS57),IF(Config!$C$6=8,SUM(+Ene!AS57+Feb!AS57+Mar!AS57+Abr!AS57+May!AS57+Jun!AS57+Jul!AS57+Ago!AS57),IF(Config!$C$6=9,SUM(+Ene!AS57+Feb!AS57+Mar!AS57+Abr!AS57+May!AS57+Jun!AS57+Jul!AS57+Ago!AS57+Sep!AS57),IF(Config!$C$6=10,SUM(+Ene!AS57+Feb!AS57+Mar!AS57+Abr!AS57+May!AS57+Jun!AS57+Jul!AS57+Ago!AS57+Sep!AS57+Oct!AS57),IF(Config!$C$6=11,SUM(+Ene!AS57+Feb!AS57+Mar!AS57+Abr!AS57+May!AS57+Jun!AS57+Jul!AS57+Ago!AS57+Sep!AS57+Oct!AS57+Nov!AS57),IF(Config!$C$6=12,SUM(+Ene!AS57+Feb!AS57+Mar!AS57+Abr!AS57+May!AS57+Jun!AS57+Jul!AS57+Ago!AS57+Sep!AS57+Oct!AS57+Nov!AS57+Dic!AS57)))))))))))))</f>
        <v>4</v>
      </c>
      <c r="AT57" s="388">
        <f>IF(Config!$C$6=1,SUM(+Ene!AT57),IF(Config!$C$6=2,SUM(+Ene!AT57+Feb!AT57),IF(Config!$C$6=3,SUM(+Ene!AT57+Feb!AT57+Mar!AT57),IF(Config!$C$6=4,SUM(+Ene!AT57+Feb!AT57+Mar!AT57+Abr!AT57),IF(Config!$C$6=5,SUM(Ene!AT57+Feb!AT57+Mar!AT57+Abr!AT57+May!AT57),IF(Config!$C$6=6,SUM(+Ene!AT57+Feb!AT57+Mar!AT57+Abr!AT57+May!AT57+Jun!AT57),IF(Config!$C$6=7,SUM(Ene!AT57+Feb!AT57+Mar!AT57+Abr!AT57+May!AT57+Jun!AT57+Jul!AT57),IF(Config!$C$6=8,SUM(+Ene!AT57+Feb!AT57+Mar!AT57+Abr!AT57+May!AT57+Jun!AT57+Jul!AT57+Ago!AT57),IF(Config!$C$6=9,SUM(+Ene!AT57+Feb!AT57+Mar!AT57+Abr!AT57+May!AT57+Jun!AT57+Jul!AT57+Ago!AT57+Sep!AT57),IF(Config!$C$6=10,SUM(+Ene!AT57+Feb!AT57+Mar!AT57+Abr!AT57+May!AT57+Jun!AT57+Jul!AT57+Ago!AT57+Sep!AT57+Oct!AT57),IF(Config!$C$6=11,SUM(+Ene!AT57+Feb!AT57+Mar!AT57+Abr!AT57+May!AT57+Jun!AT57+Jul!AT57+Ago!AT57+Sep!AT57+Oct!AT57+Nov!AT57),IF(Config!$C$6=12,SUM(+Ene!AT57+Feb!AT57+Mar!AT57+Abr!AT57+May!AT57+Jun!AT57+Jul!AT57+Ago!AT57+Sep!AT57+Oct!AT57+Nov!AT57+Dic!AT57)))))))))))))</f>
        <v>2</v>
      </c>
      <c r="AV57" s="369">
        <f t="shared" si="35"/>
        <v>0</v>
      </c>
      <c r="AW57" s="369">
        <f t="shared" si="36"/>
        <v>116</v>
      </c>
      <c r="AX57" s="369">
        <f t="shared" si="37"/>
        <v>17</v>
      </c>
      <c r="AY57" s="369">
        <f t="shared" si="38"/>
        <v>25</v>
      </c>
      <c r="AZ57" s="369">
        <f t="shared" si="39"/>
        <v>8</v>
      </c>
      <c r="BA57" s="369">
        <f t="shared" si="12"/>
        <v>32</v>
      </c>
      <c r="BB57" s="369">
        <f t="shared" si="40"/>
        <v>17</v>
      </c>
      <c r="BC57" s="370">
        <f t="shared" si="41"/>
        <v>33</v>
      </c>
      <c r="BD57" s="369">
        <f t="shared" si="42"/>
        <v>28</v>
      </c>
      <c r="BE57" s="45">
        <f t="shared" si="16"/>
        <v>276</v>
      </c>
    </row>
    <row r="58" spans="1:57" x14ac:dyDescent="0.25">
      <c r="A58" s="339">
        <f>METAS!A58</f>
        <v>55</v>
      </c>
      <c r="B58" s="393" t="str">
        <f>METAS!B56</f>
        <v>PORCENTAJE DE NIÑOS MENORES DE 36 MESES CON ANEMIA, QUE SE HAN RECUPERADO (PR)</v>
      </c>
      <c r="C58" s="384" t="str">
        <f>METAS!D56</f>
        <v>NUTRICIÓN</v>
      </c>
      <c r="D58" s="388">
        <f>IF(Config!$C$6=1,SUM(+Ene!D58),IF(Config!$C$6=2,SUM(+Ene!D58+Feb!D58),IF(Config!$C$6=3,SUM(+Ene!D58+Feb!D58+Mar!D58),IF(Config!$C$6=4,SUM(+Ene!D58+Feb!D58+Mar!D58+Abr!D58),IF(Config!$C$6=5,SUM(Ene!D58+Feb!D58+Mar!D58+Abr!D58+May!D58),IF(Config!$C$6=6,SUM(+Ene!D58+Feb!D58+Mar!D58+Abr!D58+May!D58+Jun!D58),IF(Config!$C$6=7,SUM(Ene!D58+Feb!D58+Mar!D58+Abr!D58+May!D58+Jun!D58+Jul!D58),IF(Config!$C$6=8,SUM(+Ene!D58+Feb!D58+Mar!D58+Abr!D58+May!D58+Jun!D58+Jul!D58+Ago!D58),IF(Config!$C$6=9,SUM(+Ene!D58+Feb!D58+Mar!D58+Abr!D58+May!D58+Jun!D58+Jul!D58+Ago!D58+Sep!D58),IF(Config!$C$6=10,SUM(+Ene!D58+Feb!D58+Mar!D58+Abr!D58+May!D58+Jun!D58+Jul!D58+Ago!D58+Sep!D58+Oct!D58),IF(Config!$C$6=11,SUM(+Ene!D58+Feb!D58+Mar!D58+Abr!D58+May!D58+Jun!D58+Jul!D58+Ago!D58+Sep!D58+Oct!D58+Nov!D58),IF(Config!$C$6=12,SUM(+Ene!D58+Feb!D58+Mar!D58+Abr!D58+May!D58+Jun!D58+Jul!D58+Ago!D58+Sep!D58+Oct!D58+Nov!D58+Dic!D58)))))))))))))</f>
        <v>0</v>
      </c>
      <c r="E58" s="388">
        <f>IF(Config!$C$6=1,SUM(+Ene!E58),IF(Config!$C$6=2,SUM(+Ene!E58+Feb!E58),IF(Config!$C$6=3,SUM(+Ene!E58+Feb!E58+Mar!E58),IF(Config!$C$6=4,SUM(+Ene!E58+Feb!E58+Mar!E58+Abr!E58),IF(Config!$C$6=5,SUM(Ene!E58+Feb!E58+Mar!E58+Abr!E58+May!E58),IF(Config!$C$6=6,SUM(+Ene!E58+Feb!E58+Mar!E58+Abr!E58+May!E58+Jun!E58),IF(Config!$C$6=7,SUM(Ene!E58+Feb!E58+Mar!E58+Abr!E58+May!E58+Jun!E58+Jul!E58),IF(Config!$C$6=8,SUM(+Ene!E58+Feb!E58+Mar!E58+Abr!E58+May!E58+Jun!E58+Jul!E58+Ago!E58),IF(Config!$C$6=9,SUM(+Ene!E58+Feb!E58+Mar!E58+Abr!E58+May!E58+Jun!E58+Jul!E58+Ago!E58+Sep!E58),IF(Config!$C$6=10,SUM(+Ene!E58+Feb!E58+Mar!E58+Abr!E58+May!E58+Jun!E58+Jul!E58+Ago!E58+Sep!E58+Oct!E58),IF(Config!$C$6=11,SUM(+Ene!E58+Feb!E58+Mar!E58+Abr!E58+May!E58+Jun!E58+Jul!E58+Ago!E58+Sep!E58+Oct!E58+Nov!E58),IF(Config!$C$6=12,SUM(+Ene!E58+Feb!E58+Mar!E58+Abr!E58+May!E58+Jun!E58+Jul!E58+Ago!E58+Sep!E58+Oct!E58+Nov!E58+Dic!E58)))))))))))))</f>
        <v>0</v>
      </c>
      <c r="F58" s="388">
        <f>IF(Config!$C$6=1,SUM(+Ene!F58),IF(Config!$C$6=2,SUM(+Ene!F58+Feb!F58),IF(Config!$C$6=3,SUM(+Ene!F58+Feb!F58+Mar!F58),IF(Config!$C$6=4,SUM(+Ene!F58+Feb!F58+Mar!F58+Abr!F58),IF(Config!$C$6=5,SUM(Ene!F58+Feb!F58+Mar!F58+Abr!F58+May!F58),IF(Config!$C$6=6,SUM(+Ene!F58+Feb!F58+Mar!F58+Abr!F58+May!F58+Jun!F58),IF(Config!$C$6=7,SUM(Ene!F58+Feb!F58+Mar!F58+Abr!F58+May!F58+Jun!F58+Jul!F58),IF(Config!$C$6=8,SUM(+Ene!F58+Feb!F58+Mar!F58+Abr!F58+May!F58+Jun!F58+Jul!F58+Ago!F58),IF(Config!$C$6=9,SUM(+Ene!F58+Feb!F58+Mar!F58+Abr!F58+May!F58+Jun!F58+Jul!F58+Ago!F58+Sep!F58),IF(Config!$C$6=10,SUM(+Ene!F58+Feb!F58+Mar!F58+Abr!F58+May!F58+Jun!F58+Jul!F58+Ago!F58+Sep!F58+Oct!F58),IF(Config!$C$6=11,SUM(+Ene!F58+Feb!F58+Mar!F58+Abr!F58+May!F58+Jun!F58+Jul!F58+Ago!F58+Sep!F58+Oct!F58+Nov!F58),IF(Config!$C$6=12,SUM(+Ene!F58+Feb!F58+Mar!F58+Abr!F58+May!F58+Jun!F58+Jul!F58+Ago!F58+Sep!F58+Oct!F58+Nov!F58+Dic!F58)))))))))))))</f>
        <v>0</v>
      </c>
      <c r="G58" s="388">
        <f>IF(Config!$C$6=1,SUM(+Ene!G58),IF(Config!$C$6=2,SUM(+Ene!G58+Feb!G58),IF(Config!$C$6=3,SUM(+Ene!G58+Feb!G58+Mar!G58),IF(Config!$C$6=4,SUM(+Ene!G58+Feb!G58+Mar!G58+Abr!G58),IF(Config!$C$6=5,SUM(Ene!G58+Feb!G58+Mar!G58+Abr!G58+May!G58),IF(Config!$C$6=6,SUM(+Ene!G58+Feb!G58+Mar!G58+Abr!G58+May!G58+Jun!G58),IF(Config!$C$6=7,SUM(Ene!G58+Feb!G58+Mar!G58+Abr!G58+May!G58+Jun!G58+Jul!G58),IF(Config!$C$6=8,SUM(+Ene!G58+Feb!G58+Mar!G58+Abr!G58+May!G58+Jun!G58+Jul!G58+Ago!G58),IF(Config!$C$6=9,SUM(+Ene!G58+Feb!G58+Mar!G58+Abr!G58+May!G58+Jun!G58+Jul!G58+Ago!G58+Sep!G58),IF(Config!$C$6=10,SUM(+Ene!G58+Feb!G58+Mar!G58+Abr!G58+May!G58+Jun!G58+Jul!G58+Ago!G58+Sep!G58+Oct!G58),IF(Config!$C$6=11,SUM(+Ene!G58+Feb!G58+Mar!G58+Abr!G58+May!G58+Jun!G58+Jul!G58+Ago!G58+Sep!G58+Oct!G58+Nov!G58),IF(Config!$C$6=12,SUM(+Ene!G58+Feb!G58+Mar!G58+Abr!G58+May!G58+Jun!G58+Jul!G58+Ago!G58+Sep!G58+Oct!G58+Nov!G58+Dic!G58)))))))))))))</f>
        <v>81</v>
      </c>
      <c r="H58" s="388">
        <f>IF(Config!$C$6=1,SUM(+Ene!H58),IF(Config!$C$6=2,SUM(+Ene!H58+Feb!H58),IF(Config!$C$6=3,SUM(+Ene!H58+Feb!H58+Mar!H58),IF(Config!$C$6=4,SUM(+Ene!H58+Feb!H58+Mar!H58+Abr!H58),IF(Config!$C$6=5,SUM(Ene!H58+Feb!H58+Mar!H58+Abr!H58+May!H58),IF(Config!$C$6=6,SUM(+Ene!H58+Feb!H58+Mar!H58+Abr!H58+May!H58+Jun!H58),IF(Config!$C$6=7,SUM(Ene!H58+Feb!H58+Mar!H58+Abr!H58+May!H58+Jun!H58+Jul!H58),IF(Config!$C$6=8,SUM(+Ene!H58+Feb!H58+Mar!H58+Abr!H58+May!H58+Jun!H58+Jul!H58+Ago!H58),IF(Config!$C$6=9,SUM(+Ene!H58+Feb!H58+Mar!H58+Abr!H58+May!H58+Jun!H58+Jul!H58+Ago!H58+Sep!H58),IF(Config!$C$6=10,SUM(+Ene!H58+Feb!H58+Mar!H58+Abr!H58+May!H58+Jun!H58+Jul!H58+Ago!H58+Sep!H58+Oct!H58),IF(Config!$C$6=11,SUM(+Ene!H58+Feb!H58+Mar!H58+Abr!H58+May!H58+Jun!H58+Jul!H58+Ago!H58+Sep!H58+Oct!H58+Nov!H58),IF(Config!$C$6=12,SUM(+Ene!H58+Feb!H58+Mar!H58+Abr!H58+May!H58+Jun!H58+Jul!H58+Ago!H58+Sep!H58+Oct!H58+Nov!H58+Dic!H58)))))))))))))</f>
        <v>4</v>
      </c>
      <c r="I58" s="388">
        <f>IF(Config!$C$6=1,SUM(+Ene!I58),IF(Config!$C$6=2,SUM(+Ene!I58+Feb!I58),IF(Config!$C$6=3,SUM(+Ene!I58+Feb!I58+Mar!I58),IF(Config!$C$6=4,SUM(+Ene!I58+Feb!I58+Mar!I58+Abr!I58),IF(Config!$C$6=5,SUM(Ene!I58+Feb!I58+Mar!I58+Abr!I58+May!I58),IF(Config!$C$6=6,SUM(+Ene!I58+Feb!I58+Mar!I58+Abr!I58+May!I58+Jun!I58),IF(Config!$C$6=7,SUM(Ene!I58+Feb!I58+Mar!I58+Abr!I58+May!I58+Jun!I58+Jul!I58),IF(Config!$C$6=8,SUM(+Ene!I58+Feb!I58+Mar!I58+Abr!I58+May!I58+Jun!I58+Jul!I58+Ago!I58),IF(Config!$C$6=9,SUM(+Ene!I58+Feb!I58+Mar!I58+Abr!I58+May!I58+Jun!I58+Jul!I58+Ago!I58+Sep!I58),IF(Config!$C$6=10,SUM(+Ene!I58+Feb!I58+Mar!I58+Abr!I58+May!I58+Jun!I58+Jul!I58+Ago!I58+Sep!I58+Oct!I58),IF(Config!$C$6=11,SUM(+Ene!I58+Feb!I58+Mar!I58+Abr!I58+May!I58+Jun!I58+Jul!I58+Ago!I58+Sep!I58+Oct!I58+Nov!I58),IF(Config!$C$6=12,SUM(+Ene!I58+Feb!I58+Mar!I58+Abr!I58+May!I58+Jun!I58+Jul!I58+Ago!I58+Sep!I58+Oct!I58+Nov!I58+Dic!I58)))))))))))))</f>
        <v>1</v>
      </c>
      <c r="J58" s="388">
        <f>IF(Config!$C$6=1,SUM(+Ene!J58),IF(Config!$C$6=2,SUM(+Ene!J58+Feb!J58),IF(Config!$C$6=3,SUM(+Ene!J58+Feb!J58+Mar!J58),IF(Config!$C$6=4,SUM(+Ene!J58+Feb!J58+Mar!J58+Abr!J58),IF(Config!$C$6=5,SUM(Ene!J58+Feb!J58+Mar!J58+Abr!J58+May!J58),IF(Config!$C$6=6,SUM(+Ene!J58+Feb!J58+Mar!J58+Abr!J58+May!J58+Jun!J58),IF(Config!$C$6=7,SUM(Ene!J58+Feb!J58+Mar!J58+Abr!J58+May!J58+Jun!J58+Jul!J58),IF(Config!$C$6=8,SUM(+Ene!J58+Feb!J58+Mar!J58+Abr!J58+May!J58+Jun!J58+Jul!J58+Ago!J58),IF(Config!$C$6=9,SUM(+Ene!J58+Feb!J58+Mar!J58+Abr!J58+May!J58+Jun!J58+Jul!J58+Ago!J58+Sep!J58),IF(Config!$C$6=10,SUM(+Ene!J58+Feb!J58+Mar!J58+Abr!J58+May!J58+Jun!J58+Jul!J58+Ago!J58+Sep!J58+Oct!J58),IF(Config!$C$6=11,SUM(+Ene!J58+Feb!J58+Mar!J58+Abr!J58+May!J58+Jun!J58+Jul!J58+Ago!J58+Sep!J58+Oct!J58+Nov!J58),IF(Config!$C$6=12,SUM(+Ene!J58+Feb!J58+Mar!J58+Abr!J58+May!J58+Jun!J58+Jul!J58+Ago!J58+Sep!J58+Oct!J58+Nov!J58+Dic!J58)))))))))))))</f>
        <v>11</v>
      </c>
      <c r="K58" s="388">
        <f>IF(Config!$C$6=1,SUM(+Ene!K58),IF(Config!$C$6=2,SUM(+Ene!K58+Feb!K58),IF(Config!$C$6=3,SUM(+Ene!K58+Feb!K58+Mar!K58),IF(Config!$C$6=4,SUM(+Ene!K58+Feb!K58+Mar!K58+Abr!K58),IF(Config!$C$6=5,SUM(Ene!K58+Feb!K58+Mar!K58+Abr!K58+May!K58),IF(Config!$C$6=6,SUM(+Ene!K58+Feb!K58+Mar!K58+Abr!K58+May!K58+Jun!K58),IF(Config!$C$6=7,SUM(Ene!K58+Feb!K58+Mar!K58+Abr!K58+May!K58+Jun!K58+Jul!K58),IF(Config!$C$6=8,SUM(+Ene!K58+Feb!K58+Mar!K58+Abr!K58+May!K58+Jun!K58+Jul!K58+Ago!K58),IF(Config!$C$6=9,SUM(+Ene!K58+Feb!K58+Mar!K58+Abr!K58+May!K58+Jun!K58+Jul!K58+Ago!K58+Sep!K58),IF(Config!$C$6=10,SUM(+Ene!K58+Feb!K58+Mar!K58+Abr!K58+May!K58+Jun!K58+Jul!K58+Ago!K58+Sep!K58+Oct!K58),IF(Config!$C$6=11,SUM(+Ene!K58+Feb!K58+Mar!K58+Abr!K58+May!K58+Jun!K58+Jul!K58+Ago!K58+Sep!K58+Oct!K58+Nov!K58),IF(Config!$C$6=12,SUM(+Ene!K58+Feb!K58+Mar!K58+Abr!K58+May!K58+Jun!K58+Jul!K58+Ago!K58+Sep!K58+Oct!K58+Nov!K58+Dic!K58)))))))))))))</f>
        <v>5</v>
      </c>
      <c r="L58" s="388">
        <f>IF(Config!$C$6=1,SUM(+Ene!L58),IF(Config!$C$6=2,SUM(+Ene!L58+Feb!L58),IF(Config!$C$6=3,SUM(+Ene!L58+Feb!L58+Mar!L58),IF(Config!$C$6=4,SUM(+Ene!L58+Feb!L58+Mar!L58+Abr!L58),IF(Config!$C$6=5,SUM(Ene!L58+Feb!L58+Mar!L58+Abr!L58+May!L58),IF(Config!$C$6=6,SUM(+Ene!L58+Feb!L58+Mar!L58+Abr!L58+May!L58+Jun!L58),IF(Config!$C$6=7,SUM(Ene!L58+Feb!L58+Mar!L58+Abr!L58+May!L58+Jun!L58+Jul!L58),IF(Config!$C$6=8,SUM(+Ene!L58+Feb!L58+Mar!L58+Abr!L58+May!L58+Jun!L58+Jul!L58+Ago!L58),IF(Config!$C$6=9,SUM(+Ene!L58+Feb!L58+Mar!L58+Abr!L58+May!L58+Jun!L58+Jul!L58+Ago!L58+Sep!L58),IF(Config!$C$6=10,SUM(+Ene!L58+Feb!L58+Mar!L58+Abr!L58+May!L58+Jun!L58+Jul!L58+Ago!L58+Sep!L58+Oct!L58),IF(Config!$C$6=11,SUM(+Ene!L58+Feb!L58+Mar!L58+Abr!L58+May!L58+Jun!L58+Jul!L58+Ago!L58+Sep!L58+Oct!L58+Nov!L58),IF(Config!$C$6=12,SUM(+Ene!L58+Feb!L58+Mar!L58+Abr!L58+May!L58+Jun!L58+Jul!L58+Ago!L58+Sep!L58+Oct!L58+Nov!L58+Dic!L58)))))))))))))</f>
        <v>0</v>
      </c>
      <c r="M58" s="388">
        <f>IF(Config!$C$6=1,SUM(+Ene!M58),IF(Config!$C$6=2,SUM(+Ene!M58+Feb!M58),IF(Config!$C$6=3,SUM(+Ene!M58+Feb!M58+Mar!M58),IF(Config!$C$6=4,SUM(+Ene!M58+Feb!M58+Mar!M58+Abr!M58),IF(Config!$C$6=5,SUM(Ene!M58+Feb!M58+Mar!M58+Abr!M58+May!M58),IF(Config!$C$6=6,SUM(+Ene!M58+Feb!M58+Mar!M58+Abr!M58+May!M58+Jun!M58),IF(Config!$C$6=7,SUM(Ene!M58+Feb!M58+Mar!M58+Abr!M58+May!M58+Jun!M58+Jul!M58),IF(Config!$C$6=8,SUM(+Ene!M58+Feb!M58+Mar!M58+Abr!M58+May!M58+Jun!M58+Jul!M58+Ago!M58),IF(Config!$C$6=9,SUM(+Ene!M58+Feb!M58+Mar!M58+Abr!M58+May!M58+Jun!M58+Jul!M58+Ago!M58+Sep!M58),IF(Config!$C$6=10,SUM(+Ene!M58+Feb!M58+Mar!M58+Abr!M58+May!M58+Jun!M58+Jul!M58+Ago!M58+Sep!M58+Oct!M58),IF(Config!$C$6=11,SUM(+Ene!M58+Feb!M58+Mar!M58+Abr!M58+May!M58+Jun!M58+Jul!M58+Ago!M58+Sep!M58+Oct!M58+Nov!M58),IF(Config!$C$6=12,SUM(+Ene!M58+Feb!M58+Mar!M58+Abr!M58+May!M58+Jun!M58+Jul!M58+Ago!M58+Sep!M58+Oct!M58+Nov!M58+Dic!M58)))))))))))))</f>
        <v>2</v>
      </c>
      <c r="N58" s="388">
        <f>IF(Config!$C$6=1,SUM(+Ene!N58),IF(Config!$C$6=2,SUM(+Ene!N58+Feb!N58),IF(Config!$C$6=3,SUM(+Ene!N58+Feb!N58+Mar!N58),IF(Config!$C$6=4,SUM(+Ene!N58+Feb!N58+Mar!N58+Abr!N58),IF(Config!$C$6=5,SUM(Ene!N58+Feb!N58+Mar!N58+Abr!N58+May!N58),IF(Config!$C$6=6,SUM(+Ene!N58+Feb!N58+Mar!N58+Abr!N58+May!N58+Jun!N58),IF(Config!$C$6=7,SUM(Ene!N58+Feb!N58+Mar!N58+Abr!N58+May!N58+Jun!N58+Jul!N58),IF(Config!$C$6=8,SUM(+Ene!N58+Feb!N58+Mar!N58+Abr!N58+May!N58+Jun!N58+Jul!N58+Ago!N58),IF(Config!$C$6=9,SUM(+Ene!N58+Feb!N58+Mar!N58+Abr!N58+May!N58+Jun!N58+Jul!N58+Ago!N58+Sep!N58),IF(Config!$C$6=10,SUM(+Ene!N58+Feb!N58+Mar!N58+Abr!N58+May!N58+Jun!N58+Jul!N58+Ago!N58+Sep!N58+Oct!N58),IF(Config!$C$6=11,SUM(+Ene!N58+Feb!N58+Mar!N58+Abr!N58+May!N58+Jun!N58+Jul!N58+Ago!N58+Sep!N58+Oct!N58+Nov!N58),IF(Config!$C$6=12,SUM(+Ene!N58+Feb!N58+Mar!N58+Abr!N58+May!N58+Jun!N58+Jul!N58+Ago!N58+Sep!N58+Oct!N58+Nov!N58+Dic!N58)))))))))))))</f>
        <v>1</v>
      </c>
      <c r="O58" s="388">
        <f>IF(Config!$C$6=1,SUM(+Ene!O58),IF(Config!$C$6=2,SUM(+Ene!O58+Feb!O58),IF(Config!$C$6=3,SUM(+Ene!O58+Feb!O58+Mar!O58),IF(Config!$C$6=4,SUM(+Ene!O58+Feb!O58+Mar!O58+Abr!O58),IF(Config!$C$6=5,SUM(Ene!O58+Feb!O58+Mar!O58+Abr!O58+May!O58),IF(Config!$C$6=6,SUM(+Ene!O58+Feb!O58+Mar!O58+Abr!O58+May!O58+Jun!O58),IF(Config!$C$6=7,SUM(Ene!O58+Feb!O58+Mar!O58+Abr!O58+May!O58+Jun!O58+Jul!O58),IF(Config!$C$6=8,SUM(+Ene!O58+Feb!O58+Mar!O58+Abr!O58+May!O58+Jun!O58+Jul!O58+Ago!O58),IF(Config!$C$6=9,SUM(+Ene!O58+Feb!O58+Mar!O58+Abr!O58+May!O58+Jun!O58+Jul!O58+Ago!O58+Sep!O58),IF(Config!$C$6=10,SUM(+Ene!O58+Feb!O58+Mar!O58+Abr!O58+May!O58+Jun!O58+Jul!O58+Ago!O58+Sep!O58+Oct!O58),IF(Config!$C$6=11,SUM(+Ene!O58+Feb!O58+Mar!O58+Abr!O58+May!O58+Jun!O58+Jul!O58+Ago!O58+Sep!O58+Oct!O58+Nov!O58),IF(Config!$C$6=12,SUM(+Ene!O58+Feb!O58+Mar!O58+Abr!O58+May!O58+Jun!O58+Jul!O58+Ago!O58+Sep!O58+Oct!O58+Nov!O58+Dic!O58)))))))))))))</f>
        <v>0</v>
      </c>
      <c r="P58" s="388">
        <f>IF(Config!$C$6=1,SUM(+Ene!P58),IF(Config!$C$6=2,SUM(+Ene!P58+Feb!P58),IF(Config!$C$6=3,SUM(+Ene!P58+Feb!P58+Mar!P58),IF(Config!$C$6=4,SUM(+Ene!P58+Feb!P58+Mar!P58+Abr!P58),IF(Config!$C$6=5,SUM(Ene!P58+Feb!P58+Mar!P58+Abr!P58+May!P58),IF(Config!$C$6=6,SUM(+Ene!P58+Feb!P58+Mar!P58+Abr!P58+May!P58+Jun!P58),IF(Config!$C$6=7,SUM(Ene!P58+Feb!P58+Mar!P58+Abr!P58+May!P58+Jun!P58+Jul!P58),IF(Config!$C$6=8,SUM(+Ene!P58+Feb!P58+Mar!P58+Abr!P58+May!P58+Jun!P58+Jul!P58+Ago!P58),IF(Config!$C$6=9,SUM(+Ene!P58+Feb!P58+Mar!P58+Abr!P58+May!P58+Jun!P58+Jul!P58+Ago!P58+Sep!P58),IF(Config!$C$6=10,SUM(+Ene!P58+Feb!P58+Mar!P58+Abr!P58+May!P58+Jun!P58+Jul!P58+Ago!P58+Sep!P58+Oct!P58),IF(Config!$C$6=11,SUM(+Ene!P58+Feb!P58+Mar!P58+Abr!P58+May!P58+Jun!P58+Jul!P58+Ago!P58+Sep!P58+Oct!P58+Nov!P58),IF(Config!$C$6=12,SUM(+Ene!P58+Feb!P58+Mar!P58+Abr!P58+May!P58+Jun!P58+Jul!P58+Ago!P58+Sep!P58+Oct!P58+Nov!P58+Dic!P58)))))))))))))</f>
        <v>3</v>
      </c>
      <c r="Q58" s="388">
        <f>IF(Config!$C$6=1,SUM(+Ene!Q58),IF(Config!$C$6=2,SUM(+Ene!Q58+Feb!Q58),IF(Config!$C$6=3,SUM(+Ene!Q58+Feb!Q58+Mar!Q58),IF(Config!$C$6=4,SUM(+Ene!Q58+Feb!Q58+Mar!Q58+Abr!Q58),IF(Config!$C$6=5,SUM(Ene!Q58+Feb!Q58+Mar!Q58+Abr!Q58+May!Q58),IF(Config!$C$6=6,SUM(+Ene!Q58+Feb!Q58+Mar!Q58+Abr!Q58+May!Q58+Jun!Q58),IF(Config!$C$6=7,SUM(Ene!Q58+Feb!Q58+Mar!Q58+Abr!Q58+May!Q58+Jun!Q58+Jul!Q58),IF(Config!$C$6=8,SUM(+Ene!Q58+Feb!Q58+Mar!Q58+Abr!Q58+May!Q58+Jun!Q58+Jul!Q58+Ago!Q58),IF(Config!$C$6=9,SUM(+Ene!Q58+Feb!Q58+Mar!Q58+Abr!Q58+May!Q58+Jun!Q58+Jul!Q58+Ago!Q58+Sep!Q58),IF(Config!$C$6=10,SUM(+Ene!Q58+Feb!Q58+Mar!Q58+Abr!Q58+May!Q58+Jun!Q58+Jul!Q58+Ago!Q58+Sep!Q58+Oct!Q58),IF(Config!$C$6=11,SUM(+Ene!Q58+Feb!Q58+Mar!Q58+Abr!Q58+May!Q58+Jun!Q58+Jul!Q58+Ago!Q58+Sep!Q58+Oct!Q58+Nov!Q58),IF(Config!$C$6=12,SUM(+Ene!Q58+Feb!Q58+Mar!Q58+Abr!Q58+May!Q58+Jun!Q58+Jul!Q58+Ago!Q58+Sep!Q58+Oct!Q58+Nov!Q58+Dic!Q58)))))))))))))</f>
        <v>8</v>
      </c>
      <c r="R58" s="388">
        <f>IF(Config!$C$6=1,SUM(+Ene!R58),IF(Config!$C$6=2,SUM(+Ene!R58+Feb!R58),IF(Config!$C$6=3,SUM(+Ene!R58+Feb!R58+Mar!R58),IF(Config!$C$6=4,SUM(+Ene!R58+Feb!R58+Mar!R58+Abr!R58),IF(Config!$C$6=5,SUM(Ene!R58+Feb!R58+Mar!R58+Abr!R58+May!R58),IF(Config!$C$6=6,SUM(+Ene!R58+Feb!R58+Mar!R58+Abr!R58+May!R58+Jun!R58),IF(Config!$C$6=7,SUM(Ene!R58+Feb!R58+Mar!R58+Abr!R58+May!R58+Jun!R58+Jul!R58),IF(Config!$C$6=8,SUM(+Ene!R58+Feb!R58+Mar!R58+Abr!R58+May!R58+Jun!R58+Jul!R58+Ago!R58),IF(Config!$C$6=9,SUM(+Ene!R58+Feb!R58+Mar!R58+Abr!R58+May!R58+Jun!R58+Jul!R58+Ago!R58+Sep!R58),IF(Config!$C$6=10,SUM(+Ene!R58+Feb!R58+Mar!R58+Abr!R58+May!R58+Jun!R58+Jul!R58+Ago!R58+Sep!R58+Oct!R58),IF(Config!$C$6=11,SUM(+Ene!R58+Feb!R58+Mar!R58+Abr!R58+May!R58+Jun!R58+Jul!R58+Ago!R58+Sep!R58+Oct!R58+Nov!R58),IF(Config!$C$6=12,SUM(+Ene!R58+Feb!R58+Mar!R58+Abr!R58+May!R58+Jun!R58+Jul!R58+Ago!R58+Sep!R58+Oct!R58+Nov!R58+Dic!R58)))))))))))))</f>
        <v>4</v>
      </c>
      <c r="S58" s="388">
        <f>IF(Config!$C$6=1,SUM(+Ene!S58),IF(Config!$C$6=2,SUM(+Ene!S58+Feb!S58),IF(Config!$C$6=3,SUM(+Ene!S58+Feb!S58+Mar!S58),IF(Config!$C$6=4,SUM(+Ene!S58+Feb!S58+Mar!S58+Abr!S58),IF(Config!$C$6=5,SUM(Ene!S58+Feb!S58+Mar!S58+Abr!S58+May!S58),IF(Config!$C$6=6,SUM(+Ene!S58+Feb!S58+Mar!S58+Abr!S58+May!S58+Jun!S58),IF(Config!$C$6=7,SUM(Ene!S58+Feb!S58+Mar!S58+Abr!S58+May!S58+Jun!S58+Jul!S58),IF(Config!$C$6=8,SUM(+Ene!S58+Feb!S58+Mar!S58+Abr!S58+May!S58+Jun!S58+Jul!S58+Ago!S58),IF(Config!$C$6=9,SUM(+Ene!S58+Feb!S58+Mar!S58+Abr!S58+May!S58+Jun!S58+Jul!S58+Ago!S58+Sep!S58),IF(Config!$C$6=10,SUM(+Ene!S58+Feb!S58+Mar!S58+Abr!S58+May!S58+Jun!S58+Jul!S58+Ago!S58+Sep!S58+Oct!S58),IF(Config!$C$6=11,SUM(+Ene!S58+Feb!S58+Mar!S58+Abr!S58+May!S58+Jun!S58+Jul!S58+Ago!S58+Sep!S58+Oct!S58+Nov!S58),IF(Config!$C$6=12,SUM(+Ene!S58+Feb!S58+Mar!S58+Abr!S58+May!S58+Jun!S58+Jul!S58+Ago!S58+Sep!S58+Oct!S58+Nov!S58+Dic!S58)))))))))))))</f>
        <v>2</v>
      </c>
      <c r="T58" s="388">
        <f>IF(Config!$C$6=1,SUM(+Ene!T58),IF(Config!$C$6=2,SUM(+Ene!T58+Feb!T58),IF(Config!$C$6=3,SUM(+Ene!T58+Feb!T58+Mar!T58),IF(Config!$C$6=4,SUM(+Ene!T58+Feb!T58+Mar!T58+Abr!T58),IF(Config!$C$6=5,SUM(Ene!T58+Feb!T58+Mar!T58+Abr!T58+May!T58),IF(Config!$C$6=6,SUM(+Ene!T58+Feb!T58+Mar!T58+Abr!T58+May!T58+Jun!T58),IF(Config!$C$6=7,SUM(Ene!T58+Feb!T58+Mar!T58+Abr!T58+May!T58+Jun!T58+Jul!T58),IF(Config!$C$6=8,SUM(+Ene!T58+Feb!T58+Mar!T58+Abr!T58+May!T58+Jun!T58+Jul!T58+Ago!T58),IF(Config!$C$6=9,SUM(+Ene!T58+Feb!T58+Mar!T58+Abr!T58+May!T58+Jun!T58+Jul!T58+Ago!T58+Sep!T58),IF(Config!$C$6=10,SUM(+Ene!T58+Feb!T58+Mar!T58+Abr!T58+May!T58+Jun!T58+Jul!T58+Ago!T58+Sep!T58+Oct!T58),IF(Config!$C$6=11,SUM(+Ene!T58+Feb!T58+Mar!T58+Abr!T58+May!T58+Jun!T58+Jul!T58+Ago!T58+Sep!T58+Oct!T58+Nov!T58),IF(Config!$C$6=12,SUM(+Ene!T58+Feb!T58+Mar!T58+Abr!T58+May!T58+Jun!T58+Jul!T58+Ago!T58+Sep!T58+Oct!T58+Nov!T58+Dic!T58)))))))))))))</f>
        <v>16</v>
      </c>
      <c r="U58" s="388">
        <f>IF(Config!$C$6=1,SUM(+Ene!U58),IF(Config!$C$6=2,SUM(+Ene!U58+Feb!U58),IF(Config!$C$6=3,SUM(+Ene!U58+Feb!U58+Mar!U58),IF(Config!$C$6=4,SUM(+Ene!U58+Feb!U58+Mar!U58+Abr!U58),IF(Config!$C$6=5,SUM(Ene!U58+Feb!U58+Mar!U58+Abr!U58+May!U58),IF(Config!$C$6=6,SUM(+Ene!U58+Feb!U58+Mar!U58+Abr!U58+May!U58+Jun!U58),IF(Config!$C$6=7,SUM(Ene!U58+Feb!U58+Mar!U58+Abr!U58+May!U58+Jun!U58+Jul!U58),IF(Config!$C$6=8,SUM(+Ene!U58+Feb!U58+Mar!U58+Abr!U58+May!U58+Jun!U58+Jul!U58+Ago!U58),IF(Config!$C$6=9,SUM(+Ene!U58+Feb!U58+Mar!U58+Abr!U58+May!U58+Jun!U58+Jul!U58+Ago!U58+Sep!U58),IF(Config!$C$6=10,SUM(+Ene!U58+Feb!U58+Mar!U58+Abr!U58+May!U58+Jun!U58+Jul!U58+Ago!U58+Sep!U58+Oct!U58),IF(Config!$C$6=11,SUM(+Ene!U58+Feb!U58+Mar!U58+Abr!U58+May!U58+Jun!U58+Jul!U58+Ago!U58+Sep!U58+Oct!U58+Nov!U58),IF(Config!$C$6=12,SUM(+Ene!U58+Feb!U58+Mar!U58+Abr!U58+May!U58+Jun!U58+Jul!U58+Ago!U58+Sep!U58+Oct!U58+Nov!U58+Dic!U58)))))))))))))</f>
        <v>0</v>
      </c>
      <c r="V58" s="388">
        <f>IF(Config!$C$6=1,SUM(+Ene!V58),IF(Config!$C$6=2,SUM(+Ene!V58+Feb!V58),IF(Config!$C$6=3,SUM(+Ene!V58+Feb!V58+Mar!V58),IF(Config!$C$6=4,SUM(+Ene!V58+Feb!V58+Mar!V58+Abr!V58),IF(Config!$C$6=5,SUM(Ene!V58+Feb!V58+Mar!V58+Abr!V58+May!V58),IF(Config!$C$6=6,SUM(+Ene!V58+Feb!V58+Mar!V58+Abr!V58+May!V58+Jun!V58),IF(Config!$C$6=7,SUM(Ene!V58+Feb!V58+Mar!V58+Abr!V58+May!V58+Jun!V58+Jul!V58),IF(Config!$C$6=8,SUM(+Ene!V58+Feb!V58+Mar!V58+Abr!V58+May!V58+Jun!V58+Jul!V58+Ago!V58),IF(Config!$C$6=9,SUM(+Ene!V58+Feb!V58+Mar!V58+Abr!V58+May!V58+Jun!V58+Jul!V58+Ago!V58+Sep!V58),IF(Config!$C$6=10,SUM(+Ene!V58+Feb!V58+Mar!V58+Abr!V58+May!V58+Jun!V58+Jul!V58+Ago!V58+Sep!V58+Oct!V58),IF(Config!$C$6=11,SUM(+Ene!V58+Feb!V58+Mar!V58+Abr!V58+May!V58+Jun!V58+Jul!V58+Ago!V58+Sep!V58+Oct!V58+Nov!V58),IF(Config!$C$6=12,SUM(+Ene!V58+Feb!V58+Mar!V58+Abr!V58+May!V58+Jun!V58+Jul!V58+Ago!V58+Sep!V58+Oct!V58+Nov!V58+Dic!V58)))))))))))))</f>
        <v>3</v>
      </c>
      <c r="W58" s="388">
        <f>IF(Config!$C$6=1,SUM(+Ene!W58),IF(Config!$C$6=2,SUM(+Ene!W58+Feb!W58),IF(Config!$C$6=3,SUM(+Ene!W58+Feb!W58+Mar!W58),IF(Config!$C$6=4,SUM(+Ene!W58+Feb!W58+Mar!W58+Abr!W58),IF(Config!$C$6=5,SUM(Ene!W58+Feb!W58+Mar!W58+Abr!W58+May!W58),IF(Config!$C$6=6,SUM(+Ene!W58+Feb!W58+Mar!W58+Abr!W58+May!W58+Jun!W58),IF(Config!$C$6=7,SUM(Ene!W58+Feb!W58+Mar!W58+Abr!W58+May!W58+Jun!W58+Jul!W58),IF(Config!$C$6=8,SUM(+Ene!W58+Feb!W58+Mar!W58+Abr!W58+May!W58+Jun!W58+Jul!W58+Ago!W58),IF(Config!$C$6=9,SUM(+Ene!W58+Feb!W58+Mar!W58+Abr!W58+May!W58+Jun!W58+Jul!W58+Ago!W58+Sep!W58),IF(Config!$C$6=10,SUM(+Ene!W58+Feb!W58+Mar!W58+Abr!W58+May!W58+Jun!W58+Jul!W58+Ago!W58+Sep!W58+Oct!W58),IF(Config!$C$6=11,SUM(+Ene!W58+Feb!W58+Mar!W58+Abr!W58+May!W58+Jun!W58+Jul!W58+Ago!W58+Sep!W58+Oct!W58+Nov!W58),IF(Config!$C$6=12,SUM(+Ene!W58+Feb!W58+Mar!W58+Abr!W58+May!W58+Jun!W58+Jul!W58+Ago!W58+Sep!W58+Oct!W58+Nov!W58+Dic!W58)))))))))))))</f>
        <v>4</v>
      </c>
      <c r="X58" s="388">
        <f>IF(Config!$C$6=1,SUM(+Ene!X58),IF(Config!$C$6=2,SUM(+Ene!X58+Feb!X58),IF(Config!$C$6=3,SUM(+Ene!X58+Feb!X58+Mar!X58),IF(Config!$C$6=4,SUM(+Ene!X58+Feb!X58+Mar!X58+Abr!X58),IF(Config!$C$6=5,SUM(Ene!X58+Feb!X58+Mar!X58+Abr!X58+May!X58),IF(Config!$C$6=6,SUM(+Ene!X58+Feb!X58+Mar!X58+Abr!X58+May!X58+Jun!X58),IF(Config!$C$6=7,SUM(Ene!X58+Feb!X58+Mar!X58+Abr!X58+May!X58+Jun!X58+Jul!X58),IF(Config!$C$6=8,SUM(+Ene!X58+Feb!X58+Mar!X58+Abr!X58+May!X58+Jun!X58+Jul!X58+Ago!X58),IF(Config!$C$6=9,SUM(+Ene!X58+Feb!X58+Mar!X58+Abr!X58+May!X58+Jun!X58+Jul!X58+Ago!X58+Sep!X58),IF(Config!$C$6=10,SUM(+Ene!X58+Feb!X58+Mar!X58+Abr!X58+May!X58+Jun!X58+Jul!X58+Ago!X58+Sep!X58+Oct!X58),IF(Config!$C$6=11,SUM(+Ene!X58+Feb!X58+Mar!X58+Abr!X58+May!X58+Jun!X58+Jul!X58+Ago!X58+Sep!X58+Oct!X58+Nov!X58),IF(Config!$C$6=12,SUM(+Ene!X58+Feb!X58+Mar!X58+Abr!X58+May!X58+Jun!X58+Jul!X58+Ago!X58+Sep!X58+Oct!X58+Nov!X58+Dic!X58)))))))))))))</f>
        <v>0</v>
      </c>
      <c r="Y58" s="388">
        <f>IF(Config!$C$6=1,SUM(+Ene!Y58),IF(Config!$C$6=2,SUM(+Ene!Y58+Feb!Y58),IF(Config!$C$6=3,SUM(+Ene!Y58+Feb!Y58+Mar!Y58),IF(Config!$C$6=4,SUM(+Ene!Y58+Feb!Y58+Mar!Y58+Abr!Y58),IF(Config!$C$6=5,SUM(Ene!Y58+Feb!Y58+Mar!Y58+Abr!Y58+May!Y58),IF(Config!$C$6=6,SUM(+Ene!Y58+Feb!Y58+Mar!Y58+Abr!Y58+May!Y58+Jun!Y58),IF(Config!$C$6=7,SUM(Ene!Y58+Feb!Y58+Mar!Y58+Abr!Y58+May!Y58+Jun!Y58+Jul!Y58),IF(Config!$C$6=8,SUM(+Ene!Y58+Feb!Y58+Mar!Y58+Abr!Y58+May!Y58+Jun!Y58+Jul!Y58+Ago!Y58),IF(Config!$C$6=9,SUM(+Ene!Y58+Feb!Y58+Mar!Y58+Abr!Y58+May!Y58+Jun!Y58+Jul!Y58+Ago!Y58+Sep!Y58),IF(Config!$C$6=10,SUM(+Ene!Y58+Feb!Y58+Mar!Y58+Abr!Y58+May!Y58+Jun!Y58+Jul!Y58+Ago!Y58+Sep!Y58+Oct!Y58),IF(Config!$C$6=11,SUM(+Ene!Y58+Feb!Y58+Mar!Y58+Abr!Y58+May!Y58+Jun!Y58+Jul!Y58+Ago!Y58+Sep!Y58+Oct!Y58+Nov!Y58),IF(Config!$C$6=12,SUM(+Ene!Y58+Feb!Y58+Mar!Y58+Abr!Y58+May!Y58+Jun!Y58+Jul!Y58+Ago!Y58+Sep!Y58+Oct!Y58+Nov!Y58+Dic!Y58)))))))))))))</f>
        <v>6</v>
      </c>
      <c r="Z58" s="388">
        <f>IF(Config!$C$6=1,SUM(+Ene!Z58),IF(Config!$C$6=2,SUM(+Ene!Z58+Feb!Z58),IF(Config!$C$6=3,SUM(+Ene!Z58+Feb!Z58+Mar!Z58),IF(Config!$C$6=4,SUM(+Ene!Z58+Feb!Z58+Mar!Z58+Abr!Z58),IF(Config!$C$6=5,SUM(Ene!Z58+Feb!Z58+Mar!Z58+Abr!Z58+May!Z58),IF(Config!$C$6=6,SUM(+Ene!Z58+Feb!Z58+Mar!Z58+Abr!Z58+May!Z58+Jun!Z58),IF(Config!$C$6=7,SUM(Ene!Z58+Feb!Z58+Mar!Z58+Abr!Z58+May!Z58+Jun!Z58+Jul!Z58),IF(Config!$C$6=8,SUM(+Ene!Z58+Feb!Z58+Mar!Z58+Abr!Z58+May!Z58+Jun!Z58+Jul!Z58+Ago!Z58),IF(Config!$C$6=9,SUM(+Ene!Z58+Feb!Z58+Mar!Z58+Abr!Z58+May!Z58+Jun!Z58+Jul!Z58+Ago!Z58+Sep!Z58),IF(Config!$C$6=10,SUM(+Ene!Z58+Feb!Z58+Mar!Z58+Abr!Z58+May!Z58+Jun!Z58+Jul!Z58+Ago!Z58+Sep!Z58+Oct!Z58),IF(Config!$C$6=11,SUM(+Ene!Z58+Feb!Z58+Mar!Z58+Abr!Z58+May!Z58+Jun!Z58+Jul!Z58+Ago!Z58+Sep!Z58+Oct!Z58+Nov!Z58),IF(Config!$C$6=12,SUM(+Ene!Z58+Feb!Z58+Mar!Z58+Abr!Z58+May!Z58+Jun!Z58+Jul!Z58+Ago!Z58+Sep!Z58+Oct!Z58+Nov!Z58+Dic!Z58)))))))))))))</f>
        <v>0</v>
      </c>
      <c r="AA58" s="388">
        <f>IF(Config!$C$6=1,SUM(+Ene!AA58),IF(Config!$C$6=2,SUM(+Ene!AA58+Feb!AA58),IF(Config!$C$6=3,SUM(+Ene!AA58+Feb!AA58+Mar!AA58),IF(Config!$C$6=4,SUM(+Ene!AA58+Feb!AA58+Mar!AA58+Abr!AA58),IF(Config!$C$6=5,SUM(Ene!AA58+Feb!AA58+Mar!AA58+Abr!AA58+May!AA58),IF(Config!$C$6=6,SUM(+Ene!AA58+Feb!AA58+Mar!AA58+Abr!AA58+May!AA58+Jun!AA58),IF(Config!$C$6=7,SUM(Ene!AA58+Feb!AA58+Mar!AA58+Abr!AA58+May!AA58+Jun!AA58+Jul!AA58),IF(Config!$C$6=8,SUM(+Ene!AA58+Feb!AA58+Mar!AA58+Abr!AA58+May!AA58+Jun!AA58+Jul!AA58+Ago!AA58),IF(Config!$C$6=9,SUM(+Ene!AA58+Feb!AA58+Mar!AA58+Abr!AA58+May!AA58+Jun!AA58+Jul!AA58+Ago!AA58+Sep!AA58),IF(Config!$C$6=10,SUM(+Ene!AA58+Feb!AA58+Mar!AA58+Abr!AA58+May!AA58+Jun!AA58+Jul!AA58+Ago!AA58+Sep!AA58+Oct!AA58),IF(Config!$C$6=11,SUM(+Ene!AA58+Feb!AA58+Mar!AA58+Abr!AA58+May!AA58+Jun!AA58+Jul!AA58+Ago!AA58+Sep!AA58+Oct!AA58+Nov!AA58),IF(Config!$C$6=12,SUM(+Ene!AA58+Feb!AA58+Mar!AA58+Abr!AA58+May!AA58+Jun!AA58+Jul!AA58+Ago!AA58+Sep!AA58+Oct!AA58+Nov!AA58+Dic!AA58)))))))))))))</f>
        <v>1</v>
      </c>
      <c r="AB58" s="388">
        <f>IF(Config!$C$6=1,SUM(+Ene!AB58),IF(Config!$C$6=2,SUM(+Ene!AB58+Feb!AB58),IF(Config!$C$6=3,SUM(+Ene!AB58+Feb!AB58+Mar!AB58),IF(Config!$C$6=4,SUM(+Ene!AB58+Feb!AB58+Mar!AB58+Abr!AB58),IF(Config!$C$6=5,SUM(Ene!AB58+Feb!AB58+Mar!AB58+Abr!AB58+May!AB58),IF(Config!$C$6=6,SUM(+Ene!AB58+Feb!AB58+Mar!AB58+Abr!AB58+May!AB58+Jun!AB58),IF(Config!$C$6=7,SUM(Ene!AB58+Feb!AB58+Mar!AB58+Abr!AB58+May!AB58+Jun!AB58+Jul!AB58),IF(Config!$C$6=8,SUM(+Ene!AB58+Feb!AB58+Mar!AB58+Abr!AB58+May!AB58+Jun!AB58+Jul!AB58+Ago!AB58),IF(Config!$C$6=9,SUM(+Ene!AB58+Feb!AB58+Mar!AB58+Abr!AB58+May!AB58+Jun!AB58+Jul!AB58+Ago!AB58+Sep!AB58),IF(Config!$C$6=10,SUM(+Ene!AB58+Feb!AB58+Mar!AB58+Abr!AB58+May!AB58+Jun!AB58+Jul!AB58+Ago!AB58+Sep!AB58+Oct!AB58),IF(Config!$C$6=11,SUM(+Ene!AB58+Feb!AB58+Mar!AB58+Abr!AB58+May!AB58+Jun!AB58+Jul!AB58+Ago!AB58+Sep!AB58+Oct!AB58+Nov!AB58),IF(Config!$C$6=12,SUM(+Ene!AB58+Feb!AB58+Mar!AB58+Abr!AB58+May!AB58+Jun!AB58+Jul!AB58+Ago!AB58+Sep!AB58+Oct!AB58+Nov!AB58+Dic!AB58)))))))))))))</f>
        <v>0</v>
      </c>
      <c r="AC58" s="388">
        <f>IF(Config!$C$6=1,SUM(+Ene!AC58),IF(Config!$C$6=2,SUM(+Ene!AC58+Feb!AC58),IF(Config!$C$6=3,SUM(+Ene!AC58+Feb!AC58+Mar!AC58),IF(Config!$C$6=4,SUM(+Ene!AC58+Feb!AC58+Mar!AC58+Abr!AC58),IF(Config!$C$6=5,SUM(Ene!AC58+Feb!AC58+Mar!AC58+Abr!AC58+May!AC58),IF(Config!$C$6=6,SUM(+Ene!AC58+Feb!AC58+Mar!AC58+Abr!AC58+May!AC58+Jun!AC58),IF(Config!$C$6=7,SUM(Ene!AC58+Feb!AC58+Mar!AC58+Abr!AC58+May!AC58+Jun!AC58+Jul!AC58),IF(Config!$C$6=8,SUM(+Ene!AC58+Feb!AC58+Mar!AC58+Abr!AC58+May!AC58+Jun!AC58+Jul!AC58+Ago!AC58),IF(Config!$C$6=9,SUM(+Ene!AC58+Feb!AC58+Mar!AC58+Abr!AC58+May!AC58+Jun!AC58+Jul!AC58+Ago!AC58+Sep!AC58),IF(Config!$C$6=10,SUM(+Ene!AC58+Feb!AC58+Mar!AC58+Abr!AC58+May!AC58+Jun!AC58+Jul!AC58+Ago!AC58+Sep!AC58+Oct!AC58),IF(Config!$C$6=11,SUM(+Ene!AC58+Feb!AC58+Mar!AC58+Abr!AC58+May!AC58+Jun!AC58+Jul!AC58+Ago!AC58+Sep!AC58+Oct!AC58+Nov!AC58),IF(Config!$C$6=12,SUM(+Ene!AC58+Feb!AC58+Mar!AC58+Abr!AC58+May!AC58+Jun!AC58+Jul!AC58+Ago!AC58+Sep!AC58+Oct!AC58+Nov!AC58+Dic!AC58)))))))))))))</f>
        <v>0</v>
      </c>
      <c r="AD58" s="388">
        <f>IF(Config!$C$6=1,SUM(+Ene!AD58),IF(Config!$C$6=2,SUM(+Ene!AD58+Feb!AD58),IF(Config!$C$6=3,SUM(+Ene!AD58+Feb!AD58+Mar!AD58),IF(Config!$C$6=4,SUM(+Ene!AD58+Feb!AD58+Mar!AD58+Abr!AD58),IF(Config!$C$6=5,SUM(Ene!AD58+Feb!AD58+Mar!AD58+Abr!AD58+May!AD58),IF(Config!$C$6=6,SUM(+Ene!AD58+Feb!AD58+Mar!AD58+Abr!AD58+May!AD58+Jun!AD58),IF(Config!$C$6=7,SUM(Ene!AD58+Feb!AD58+Mar!AD58+Abr!AD58+May!AD58+Jun!AD58+Jul!AD58),IF(Config!$C$6=8,SUM(+Ene!AD58+Feb!AD58+Mar!AD58+Abr!AD58+May!AD58+Jun!AD58+Jul!AD58+Ago!AD58),IF(Config!$C$6=9,SUM(+Ene!AD58+Feb!AD58+Mar!AD58+Abr!AD58+May!AD58+Jun!AD58+Jul!AD58+Ago!AD58+Sep!AD58),IF(Config!$C$6=10,SUM(+Ene!AD58+Feb!AD58+Mar!AD58+Abr!AD58+May!AD58+Jun!AD58+Jul!AD58+Ago!AD58+Sep!AD58+Oct!AD58),IF(Config!$C$6=11,SUM(+Ene!AD58+Feb!AD58+Mar!AD58+Abr!AD58+May!AD58+Jun!AD58+Jul!AD58+Ago!AD58+Sep!AD58+Oct!AD58+Nov!AD58),IF(Config!$C$6=12,SUM(+Ene!AD58+Feb!AD58+Mar!AD58+Abr!AD58+May!AD58+Jun!AD58+Jul!AD58+Ago!AD58+Sep!AD58+Oct!AD58+Nov!AD58+Dic!AD58)))))))))))))</f>
        <v>13</v>
      </c>
      <c r="AE58" s="388">
        <f>IF(Config!$C$6=1,SUM(+Ene!AE58),IF(Config!$C$6=2,SUM(+Ene!AE58+Feb!AE58),IF(Config!$C$6=3,SUM(+Ene!AE58+Feb!AE58+Mar!AE58),IF(Config!$C$6=4,SUM(+Ene!AE58+Feb!AE58+Mar!AE58+Abr!AE58),IF(Config!$C$6=5,SUM(Ene!AE58+Feb!AE58+Mar!AE58+Abr!AE58+May!AE58),IF(Config!$C$6=6,SUM(+Ene!AE58+Feb!AE58+Mar!AE58+Abr!AE58+May!AE58+Jun!AE58),IF(Config!$C$6=7,SUM(Ene!AE58+Feb!AE58+Mar!AE58+Abr!AE58+May!AE58+Jun!AE58+Jul!AE58),IF(Config!$C$6=8,SUM(+Ene!AE58+Feb!AE58+Mar!AE58+Abr!AE58+May!AE58+Jun!AE58+Jul!AE58+Ago!AE58),IF(Config!$C$6=9,SUM(+Ene!AE58+Feb!AE58+Mar!AE58+Abr!AE58+May!AE58+Jun!AE58+Jul!AE58+Ago!AE58+Sep!AE58),IF(Config!$C$6=10,SUM(+Ene!AE58+Feb!AE58+Mar!AE58+Abr!AE58+May!AE58+Jun!AE58+Jul!AE58+Ago!AE58+Sep!AE58+Oct!AE58),IF(Config!$C$6=11,SUM(+Ene!AE58+Feb!AE58+Mar!AE58+Abr!AE58+May!AE58+Jun!AE58+Jul!AE58+Ago!AE58+Sep!AE58+Oct!AE58+Nov!AE58),IF(Config!$C$6=12,SUM(+Ene!AE58+Feb!AE58+Mar!AE58+Abr!AE58+May!AE58+Jun!AE58+Jul!AE58+Ago!AE58+Sep!AE58+Oct!AE58+Nov!AE58+Dic!AE58)))))))))))))</f>
        <v>4</v>
      </c>
      <c r="AF58" s="388">
        <f>IF(Config!$C$6=1,SUM(+Ene!AF58),IF(Config!$C$6=2,SUM(+Ene!AF58+Feb!AF58),IF(Config!$C$6=3,SUM(+Ene!AF58+Feb!AF58+Mar!AF58),IF(Config!$C$6=4,SUM(+Ene!AF58+Feb!AF58+Mar!AF58+Abr!AF58),IF(Config!$C$6=5,SUM(Ene!AF58+Feb!AF58+Mar!AF58+Abr!AF58+May!AF58),IF(Config!$C$6=6,SUM(+Ene!AF58+Feb!AF58+Mar!AF58+Abr!AF58+May!AF58+Jun!AF58),IF(Config!$C$6=7,SUM(Ene!AF58+Feb!AF58+Mar!AF58+Abr!AF58+May!AF58+Jun!AF58+Jul!AF58),IF(Config!$C$6=8,SUM(+Ene!AF58+Feb!AF58+Mar!AF58+Abr!AF58+May!AF58+Jun!AF58+Jul!AF58+Ago!AF58),IF(Config!$C$6=9,SUM(+Ene!AF58+Feb!AF58+Mar!AF58+Abr!AF58+May!AF58+Jun!AF58+Jul!AF58+Ago!AF58+Sep!AF58),IF(Config!$C$6=10,SUM(+Ene!AF58+Feb!AF58+Mar!AF58+Abr!AF58+May!AF58+Jun!AF58+Jul!AF58+Ago!AF58+Sep!AF58+Oct!AF58),IF(Config!$C$6=11,SUM(+Ene!AF58+Feb!AF58+Mar!AF58+Abr!AF58+May!AF58+Jun!AF58+Jul!AF58+Ago!AF58+Sep!AF58+Oct!AF58+Nov!AF58),IF(Config!$C$6=12,SUM(+Ene!AF58+Feb!AF58+Mar!AF58+Abr!AF58+May!AF58+Jun!AF58+Jul!AF58+Ago!AF58+Sep!AF58+Oct!AF58+Nov!AF58+Dic!AF58)))))))))))))</f>
        <v>1</v>
      </c>
      <c r="AG58" s="388">
        <f>IF(Config!$C$6=1,SUM(+Ene!AG58),IF(Config!$C$6=2,SUM(+Ene!AG58+Feb!AG58),IF(Config!$C$6=3,SUM(+Ene!AG58+Feb!AG58+Mar!AG58),IF(Config!$C$6=4,SUM(+Ene!AG58+Feb!AG58+Mar!AG58+Abr!AG58),IF(Config!$C$6=5,SUM(Ene!AG58+Feb!AG58+Mar!AG58+Abr!AG58+May!AG58),IF(Config!$C$6=6,SUM(+Ene!AG58+Feb!AG58+Mar!AG58+Abr!AG58+May!AG58+Jun!AG58),IF(Config!$C$6=7,SUM(Ene!AG58+Feb!AG58+Mar!AG58+Abr!AG58+May!AG58+Jun!AG58+Jul!AG58),IF(Config!$C$6=8,SUM(+Ene!AG58+Feb!AG58+Mar!AG58+Abr!AG58+May!AG58+Jun!AG58+Jul!AG58+Ago!AG58),IF(Config!$C$6=9,SUM(+Ene!AG58+Feb!AG58+Mar!AG58+Abr!AG58+May!AG58+Jun!AG58+Jul!AG58+Ago!AG58+Sep!AG58),IF(Config!$C$6=10,SUM(+Ene!AG58+Feb!AG58+Mar!AG58+Abr!AG58+May!AG58+Jun!AG58+Jul!AG58+Ago!AG58+Sep!AG58+Oct!AG58),IF(Config!$C$6=11,SUM(+Ene!AG58+Feb!AG58+Mar!AG58+Abr!AG58+May!AG58+Jun!AG58+Jul!AG58+Ago!AG58+Sep!AG58+Oct!AG58+Nov!AG58),IF(Config!$C$6=12,SUM(+Ene!AG58+Feb!AG58+Mar!AG58+Abr!AG58+May!AG58+Jun!AG58+Jul!AG58+Ago!AG58+Sep!AG58+Oct!AG58+Nov!AG58+Dic!AG58)))))))))))))</f>
        <v>4</v>
      </c>
      <c r="AH58" s="388">
        <f>IF(Config!$C$6=1,SUM(+Ene!AH58),IF(Config!$C$6=2,SUM(+Ene!AH58+Feb!AH58),IF(Config!$C$6=3,SUM(+Ene!AH58+Feb!AH58+Mar!AH58),IF(Config!$C$6=4,SUM(+Ene!AH58+Feb!AH58+Mar!AH58+Abr!AH58),IF(Config!$C$6=5,SUM(Ene!AH58+Feb!AH58+Mar!AH58+Abr!AH58+May!AH58),IF(Config!$C$6=6,SUM(+Ene!AH58+Feb!AH58+Mar!AH58+Abr!AH58+May!AH58+Jun!AH58),IF(Config!$C$6=7,SUM(Ene!AH58+Feb!AH58+Mar!AH58+Abr!AH58+May!AH58+Jun!AH58+Jul!AH58),IF(Config!$C$6=8,SUM(+Ene!AH58+Feb!AH58+Mar!AH58+Abr!AH58+May!AH58+Jun!AH58+Jul!AH58+Ago!AH58),IF(Config!$C$6=9,SUM(+Ene!AH58+Feb!AH58+Mar!AH58+Abr!AH58+May!AH58+Jun!AH58+Jul!AH58+Ago!AH58+Sep!AH58),IF(Config!$C$6=10,SUM(+Ene!AH58+Feb!AH58+Mar!AH58+Abr!AH58+May!AH58+Jun!AH58+Jul!AH58+Ago!AH58+Sep!AH58+Oct!AH58),IF(Config!$C$6=11,SUM(+Ene!AH58+Feb!AH58+Mar!AH58+Abr!AH58+May!AH58+Jun!AH58+Jul!AH58+Ago!AH58+Sep!AH58+Oct!AH58+Nov!AH58),IF(Config!$C$6=12,SUM(+Ene!AH58+Feb!AH58+Mar!AH58+Abr!AH58+May!AH58+Jun!AH58+Jul!AH58+Ago!AH58+Sep!AH58+Oct!AH58+Nov!AH58+Dic!AH58)))))))))))))</f>
        <v>5</v>
      </c>
      <c r="AI58" s="388">
        <f>IF(Config!$C$6=1,SUM(+Ene!AI58),IF(Config!$C$6=2,SUM(+Ene!AI58+Feb!AI58),IF(Config!$C$6=3,SUM(+Ene!AI58+Feb!AI58+Mar!AI58),IF(Config!$C$6=4,SUM(+Ene!AI58+Feb!AI58+Mar!AI58+Abr!AI58),IF(Config!$C$6=5,SUM(Ene!AI58+Feb!AI58+Mar!AI58+Abr!AI58+May!AI58),IF(Config!$C$6=6,SUM(+Ene!AI58+Feb!AI58+Mar!AI58+Abr!AI58+May!AI58+Jun!AI58),IF(Config!$C$6=7,SUM(Ene!AI58+Feb!AI58+Mar!AI58+Abr!AI58+May!AI58+Jun!AI58+Jul!AI58),IF(Config!$C$6=8,SUM(+Ene!AI58+Feb!AI58+Mar!AI58+Abr!AI58+May!AI58+Jun!AI58+Jul!AI58+Ago!AI58),IF(Config!$C$6=9,SUM(+Ene!AI58+Feb!AI58+Mar!AI58+Abr!AI58+May!AI58+Jun!AI58+Jul!AI58+Ago!AI58+Sep!AI58),IF(Config!$C$6=10,SUM(+Ene!AI58+Feb!AI58+Mar!AI58+Abr!AI58+May!AI58+Jun!AI58+Jul!AI58+Ago!AI58+Sep!AI58+Oct!AI58),IF(Config!$C$6=11,SUM(+Ene!AI58+Feb!AI58+Mar!AI58+Abr!AI58+May!AI58+Jun!AI58+Jul!AI58+Ago!AI58+Sep!AI58+Oct!AI58+Nov!AI58),IF(Config!$C$6=12,SUM(+Ene!AI58+Feb!AI58+Mar!AI58+Abr!AI58+May!AI58+Jun!AI58+Jul!AI58+Ago!AI58+Sep!AI58+Oct!AI58+Nov!AI58+Dic!AI58)))))))))))))</f>
        <v>0</v>
      </c>
      <c r="AJ58" s="388">
        <f>IF(Config!$C$6=1,SUM(+Ene!AJ58),IF(Config!$C$6=2,SUM(+Ene!AJ58+Feb!AJ58),IF(Config!$C$6=3,SUM(+Ene!AJ58+Feb!AJ58+Mar!AJ58),IF(Config!$C$6=4,SUM(+Ene!AJ58+Feb!AJ58+Mar!AJ58+Abr!AJ58),IF(Config!$C$6=5,SUM(Ene!AJ58+Feb!AJ58+Mar!AJ58+Abr!AJ58+May!AJ58),IF(Config!$C$6=6,SUM(+Ene!AJ58+Feb!AJ58+Mar!AJ58+Abr!AJ58+May!AJ58+Jun!AJ58),IF(Config!$C$6=7,SUM(Ene!AJ58+Feb!AJ58+Mar!AJ58+Abr!AJ58+May!AJ58+Jun!AJ58+Jul!AJ58),IF(Config!$C$6=8,SUM(+Ene!AJ58+Feb!AJ58+Mar!AJ58+Abr!AJ58+May!AJ58+Jun!AJ58+Jul!AJ58+Ago!AJ58),IF(Config!$C$6=9,SUM(+Ene!AJ58+Feb!AJ58+Mar!AJ58+Abr!AJ58+May!AJ58+Jun!AJ58+Jul!AJ58+Ago!AJ58+Sep!AJ58),IF(Config!$C$6=10,SUM(+Ene!AJ58+Feb!AJ58+Mar!AJ58+Abr!AJ58+May!AJ58+Jun!AJ58+Jul!AJ58+Ago!AJ58+Sep!AJ58+Oct!AJ58),IF(Config!$C$6=11,SUM(+Ene!AJ58+Feb!AJ58+Mar!AJ58+Abr!AJ58+May!AJ58+Jun!AJ58+Jul!AJ58+Ago!AJ58+Sep!AJ58+Oct!AJ58+Nov!AJ58),IF(Config!$C$6=12,SUM(+Ene!AJ58+Feb!AJ58+Mar!AJ58+Abr!AJ58+May!AJ58+Jun!AJ58+Jul!AJ58+Ago!AJ58+Sep!AJ58+Oct!AJ58+Nov!AJ58+Dic!AJ58)))))))))))))</f>
        <v>16</v>
      </c>
      <c r="AK58" s="388">
        <f>IF(Config!$C$6=1,SUM(+Ene!AK58),IF(Config!$C$6=2,SUM(+Ene!AK58+Feb!AK58),IF(Config!$C$6=3,SUM(+Ene!AK58+Feb!AK58+Mar!AK58),IF(Config!$C$6=4,SUM(+Ene!AK58+Feb!AK58+Mar!AK58+Abr!AK58),IF(Config!$C$6=5,SUM(Ene!AK58+Feb!AK58+Mar!AK58+Abr!AK58+May!AK58),IF(Config!$C$6=6,SUM(+Ene!AK58+Feb!AK58+Mar!AK58+Abr!AK58+May!AK58+Jun!AK58),IF(Config!$C$6=7,SUM(Ene!AK58+Feb!AK58+Mar!AK58+Abr!AK58+May!AK58+Jun!AK58+Jul!AK58),IF(Config!$C$6=8,SUM(+Ene!AK58+Feb!AK58+Mar!AK58+Abr!AK58+May!AK58+Jun!AK58+Jul!AK58+Ago!AK58),IF(Config!$C$6=9,SUM(+Ene!AK58+Feb!AK58+Mar!AK58+Abr!AK58+May!AK58+Jun!AK58+Jul!AK58+Ago!AK58+Sep!AK58),IF(Config!$C$6=10,SUM(+Ene!AK58+Feb!AK58+Mar!AK58+Abr!AK58+May!AK58+Jun!AK58+Jul!AK58+Ago!AK58+Sep!AK58+Oct!AK58),IF(Config!$C$6=11,SUM(+Ene!AK58+Feb!AK58+Mar!AK58+Abr!AK58+May!AK58+Jun!AK58+Jul!AK58+Ago!AK58+Sep!AK58+Oct!AK58+Nov!AK58),IF(Config!$C$6=12,SUM(+Ene!AK58+Feb!AK58+Mar!AK58+Abr!AK58+May!AK58+Jun!AK58+Jul!AK58+Ago!AK58+Sep!AK58+Oct!AK58+Nov!AK58+Dic!AK58)))))))))))))</f>
        <v>0</v>
      </c>
      <c r="AL58" s="388">
        <f>IF(Config!$C$6=1,SUM(+Ene!AL58),IF(Config!$C$6=2,SUM(+Ene!AL58+Feb!AL58),IF(Config!$C$6=3,SUM(+Ene!AL58+Feb!AL58+Mar!AL58),IF(Config!$C$6=4,SUM(+Ene!AL58+Feb!AL58+Mar!AL58+Abr!AL58),IF(Config!$C$6=5,SUM(Ene!AL58+Feb!AL58+Mar!AL58+Abr!AL58+May!AL58),IF(Config!$C$6=6,SUM(+Ene!AL58+Feb!AL58+Mar!AL58+Abr!AL58+May!AL58+Jun!AL58),IF(Config!$C$6=7,SUM(Ene!AL58+Feb!AL58+Mar!AL58+Abr!AL58+May!AL58+Jun!AL58+Jul!AL58),IF(Config!$C$6=8,SUM(+Ene!AL58+Feb!AL58+Mar!AL58+Abr!AL58+May!AL58+Jun!AL58+Jul!AL58+Ago!AL58),IF(Config!$C$6=9,SUM(+Ene!AL58+Feb!AL58+Mar!AL58+Abr!AL58+May!AL58+Jun!AL58+Jul!AL58+Ago!AL58+Sep!AL58),IF(Config!$C$6=10,SUM(+Ene!AL58+Feb!AL58+Mar!AL58+Abr!AL58+May!AL58+Jun!AL58+Jul!AL58+Ago!AL58+Sep!AL58+Oct!AL58),IF(Config!$C$6=11,SUM(+Ene!AL58+Feb!AL58+Mar!AL58+Abr!AL58+May!AL58+Jun!AL58+Jul!AL58+Ago!AL58+Sep!AL58+Oct!AL58+Nov!AL58),IF(Config!$C$6=12,SUM(+Ene!AL58+Feb!AL58+Mar!AL58+Abr!AL58+May!AL58+Jun!AL58+Jul!AL58+Ago!AL58+Sep!AL58+Oct!AL58+Nov!AL58+Dic!AL58)))))))))))))</f>
        <v>1</v>
      </c>
      <c r="AM58" s="388">
        <f>IF(Config!$C$6=1,SUM(+Ene!AM58),IF(Config!$C$6=2,SUM(+Ene!AM58+Feb!AM58),IF(Config!$C$6=3,SUM(+Ene!AM58+Feb!AM58+Mar!AM58),IF(Config!$C$6=4,SUM(+Ene!AM58+Feb!AM58+Mar!AM58+Abr!AM58),IF(Config!$C$6=5,SUM(Ene!AM58+Feb!AM58+Mar!AM58+Abr!AM58+May!AM58),IF(Config!$C$6=6,SUM(+Ene!AM58+Feb!AM58+Mar!AM58+Abr!AM58+May!AM58+Jun!AM58),IF(Config!$C$6=7,SUM(Ene!AM58+Feb!AM58+Mar!AM58+Abr!AM58+May!AM58+Jun!AM58+Jul!AM58),IF(Config!$C$6=8,SUM(+Ene!AM58+Feb!AM58+Mar!AM58+Abr!AM58+May!AM58+Jun!AM58+Jul!AM58+Ago!AM58),IF(Config!$C$6=9,SUM(+Ene!AM58+Feb!AM58+Mar!AM58+Abr!AM58+May!AM58+Jun!AM58+Jul!AM58+Ago!AM58+Sep!AM58),IF(Config!$C$6=10,SUM(+Ene!AM58+Feb!AM58+Mar!AM58+Abr!AM58+May!AM58+Jun!AM58+Jul!AM58+Ago!AM58+Sep!AM58+Oct!AM58),IF(Config!$C$6=11,SUM(+Ene!AM58+Feb!AM58+Mar!AM58+Abr!AM58+May!AM58+Jun!AM58+Jul!AM58+Ago!AM58+Sep!AM58+Oct!AM58+Nov!AM58),IF(Config!$C$6=12,SUM(+Ene!AM58+Feb!AM58+Mar!AM58+Abr!AM58+May!AM58+Jun!AM58+Jul!AM58+Ago!AM58+Sep!AM58+Oct!AM58+Nov!AM58+Dic!AM58)))))))))))))</f>
        <v>21</v>
      </c>
      <c r="AN58" s="388">
        <f>IF(Config!$C$6=1,SUM(+Ene!AN58),IF(Config!$C$6=2,SUM(+Ene!AN58+Feb!AN58),IF(Config!$C$6=3,SUM(+Ene!AN58+Feb!AN58+Mar!AN58),IF(Config!$C$6=4,SUM(+Ene!AN58+Feb!AN58+Mar!AN58+Abr!AN58),IF(Config!$C$6=5,SUM(Ene!AN58+Feb!AN58+Mar!AN58+Abr!AN58+May!AN58),IF(Config!$C$6=6,SUM(+Ene!AN58+Feb!AN58+Mar!AN58+Abr!AN58+May!AN58+Jun!AN58),IF(Config!$C$6=7,SUM(Ene!AN58+Feb!AN58+Mar!AN58+Abr!AN58+May!AN58+Jun!AN58+Jul!AN58),IF(Config!$C$6=8,SUM(+Ene!AN58+Feb!AN58+Mar!AN58+Abr!AN58+May!AN58+Jun!AN58+Jul!AN58+Ago!AN58),IF(Config!$C$6=9,SUM(+Ene!AN58+Feb!AN58+Mar!AN58+Abr!AN58+May!AN58+Jun!AN58+Jul!AN58+Ago!AN58+Sep!AN58),IF(Config!$C$6=10,SUM(+Ene!AN58+Feb!AN58+Mar!AN58+Abr!AN58+May!AN58+Jun!AN58+Jul!AN58+Ago!AN58+Sep!AN58+Oct!AN58),IF(Config!$C$6=11,SUM(+Ene!AN58+Feb!AN58+Mar!AN58+Abr!AN58+May!AN58+Jun!AN58+Jul!AN58+Ago!AN58+Sep!AN58+Oct!AN58+Nov!AN58),IF(Config!$C$6=12,SUM(+Ene!AN58+Feb!AN58+Mar!AN58+Abr!AN58+May!AN58+Jun!AN58+Jul!AN58+Ago!AN58+Sep!AN58+Oct!AN58+Nov!AN58+Dic!AN58)))))))))))))</f>
        <v>3</v>
      </c>
      <c r="AO58" s="388">
        <f>IF(Config!$C$6=1,SUM(+Ene!AO58),IF(Config!$C$6=2,SUM(+Ene!AO58+Feb!AO58),IF(Config!$C$6=3,SUM(+Ene!AO58+Feb!AO58+Mar!AO58),IF(Config!$C$6=4,SUM(+Ene!AO58+Feb!AO58+Mar!AO58+Abr!AO58),IF(Config!$C$6=5,SUM(Ene!AO58+Feb!AO58+Mar!AO58+Abr!AO58+May!AO58),IF(Config!$C$6=6,SUM(+Ene!AO58+Feb!AO58+Mar!AO58+Abr!AO58+May!AO58+Jun!AO58),IF(Config!$C$6=7,SUM(Ene!AO58+Feb!AO58+Mar!AO58+Abr!AO58+May!AO58+Jun!AO58+Jul!AO58),IF(Config!$C$6=8,SUM(+Ene!AO58+Feb!AO58+Mar!AO58+Abr!AO58+May!AO58+Jun!AO58+Jul!AO58+Ago!AO58),IF(Config!$C$6=9,SUM(+Ene!AO58+Feb!AO58+Mar!AO58+Abr!AO58+May!AO58+Jun!AO58+Jul!AO58+Ago!AO58+Sep!AO58),IF(Config!$C$6=10,SUM(+Ene!AO58+Feb!AO58+Mar!AO58+Abr!AO58+May!AO58+Jun!AO58+Jul!AO58+Ago!AO58+Sep!AO58+Oct!AO58),IF(Config!$C$6=11,SUM(+Ene!AO58+Feb!AO58+Mar!AO58+Abr!AO58+May!AO58+Jun!AO58+Jul!AO58+Ago!AO58+Sep!AO58+Oct!AO58+Nov!AO58),IF(Config!$C$6=12,SUM(+Ene!AO58+Feb!AO58+Mar!AO58+Abr!AO58+May!AO58+Jun!AO58+Jul!AO58+Ago!AO58+Sep!AO58+Oct!AO58+Nov!AO58+Dic!AO58)))))))))))))</f>
        <v>1</v>
      </c>
      <c r="AP58" s="388">
        <f>IF(Config!$C$6=1,SUM(+Ene!AP58),IF(Config!$C$6=2,SUM(+Ene!AP58+Feb!AP58),IF(Config!$C$6=3,SUM(+Ene!AP58+Feb!AP58+Mar!AP58),IF(Config!$C$6=4,SUM(+Ene!AP58+Feb!AP58+Mar!AP58+Abr!AP58),IF(Config!$C$6=5,SUM(Ene!AP58+Feb!AP58+Mar!AP58+Abr!AP58+May!AP58),IF(Config!$C$6=6,SUM(+Ene!AP58+Feb!AP58+Mar!AP58+Abr!AP58+May!AP58+Jun!AP58),IF(Config!$C$6=7,SUM(Ene!AP58+Feb!AP58+Mar!AP58+Abr!AP58+May!AP58+Jun!AP58+Jul!AP58),IF(Config!$C$6=8,SUM(+Ene!AP58+Feb!AP58+Mar!AP58+Abr!AP58+May!AP58+Jun!AP58+Jul!AP58+Ago!AP58),IF(Config!$C$6=9,SUM(+Ene!AP58+Feb!AP58+Mar!AP58+Abr!AP58+May!AP58+Jun!AP58+Jul!AP58+Ago!AP58+Sep!AP58),IF(Config!$C$6=10,SUM(+Ene!AP58+Feb!AP58+Mar!AP58+Abr!AP58+May!AP58+Jun!AP58+Jul!AP58+Ago!AP58+Sep!AP58+Oct!AP58),IF(Config!$C$6=11,SUM(+Ene!AP58+Feb!AP58+Mar!AP58+Abr!AP58+May!AP58+Jun!AP58+Jul!AP58+Ago!AP58+Sep!AP58+Oct!AP58+Nov!AP58),IF(Config!$C$6=12,SUM(+Ene!AP58+Feb!AP58+Mar!AP58+Abr!AP58+May!AP58+Jun!AP58+Jul!AP58+Ago!AP58+Sep!AP58+Oct!AP58+Nov!AP58+Dic!AP58)))))))))))))</f>
        <v>1</v>
      </c>
      <c r="AQ58" s="388">
        <f>IF(Config!$C$6=1,SUM(+Ene!AQ58),IF(Config!$C$6=2,SUM(+Ene!AQ58+Feb!AQ58),IF(Config!$C$6=3,SUM(+Ene!AQ58+Feb!AQ58+Mar!AQ58),IF(Config!$C$6=4,SUM(+Ene!AQ58+Feb!AQ58+Mar!AQ58+Abr!AQ58),IF(Config!$C$6=5,SUM(Ene!AQ58+Feb!AQ58+Mar!AQ58+Abr!AQ58+May!AQ58),IF(Config!$C$6=6,SUM(+Ene!AQ58+Feb!AQ58+Mar!AQ58+Abr!AQ58+May!AQ58+Jun!AQ58),IF(Config!$C$6=7,SUM(Ene!AQ58+Feb!AQ58+Mar!AQ58+Abr!AQ58+May!AQ58+Jun!AQ58+Jul!AQ58),IF(Config!$C$6=8,SUM(+Ene!AQ58+Feb!AQ58+Mar!AQ58+Abr!AQ58+May!AQ58+Jun!AQ58+Jul!AQ58+Ago!AQ58),IF(Config!$C$6=9,SUM(+Ene!AQ58+Feb!AQ58+Mar!AQ58+Abr!AQ58+May!AQ58+Jun!AQ58+Jul!AQ58+Ago!AQ58+Sep!AQ58),IF(Config!$C$6=10,SUM(+Ene!AQ58+Feb!AQ58+Mar!AQ58+Abr!AQ58+May!AQ58+Jun!AQ58+Jul!AQ58+Ago!AQ58+Sep!AQ58+Oct!AQ58),IF(Config!$C$6=11,SUM(+Ene!AQ58+Feb!AQ58+Mar!AQ58+Abr!AQ58+May!AQ58+Jun!AQ58+Jul!AQ58+Ago!AQ58+Sep!AQ58+Oct!AQ58+Nov!AQ58),IF(Config!$C$6=12,SUM(+Ene!AQ58+Feb!AQ58+Mar!AQ58+Abr!AQ58+May!AQ58+Jun!AQ58+Jul!AQ58+Ago!AQ58+Sep!AQ58+Oct!AQ58+Nov!AQ58+Dic!AQ58)))))))))))))</f>
        <v>14</v>
      </c>
      <c r="AR58" s="388">
        <f>IF(Config!$C$6=1,SUM(+Ene!AR58),IF(Config!$C$6=2,SUM(+Ene!AR58+Feb!AR58),IF(Config!$C$6=3,SUM(+Ene!AR58+Feb!AR58+Mar!AR58),IF(Config!$C$6=4,SUM(+Ene!AR58+Feb!AR58+Mar!AR58+Abr!AR58),IF(Config!$C$6=5,SUM(Ene!AR58+Feb!AR58+Mar!AR58+Abr!AR58+May!AR58),IF(Config!$C$6=6,SUM(+Ene!AR58+Feb!AR58+Mar!AR58+Abr!AR58+May!AR58+Jun!AR58),IF(Config!$C$6=7,SUM(Ene!AR58+Feb!AR58+Mar!AR58+Abr!AR58+May!AR58+Jun!AR58+Jul!AR58),IF(Config!$C$6=8,SUM(+Ene!AR58+Feb!AR58+Mar!AR58+Abr!AR58+May!AR58+Jun!AR58+Jul!AR58+Ago!AR58),IF(Config!$C$6=9,SUM(+Ene!AR58+Feb!AR58+Mar!AR58+Abr!AR58+May!AR58+Jun!AR58+Jul!AR58+Ago!AR58+Sep!AR58),IF(Config!$C$6=10,SUM(+Ene!AR58+Feb!AR58+Mar!AR58+Abr!AR58+May!AR58+Jun!AR58+Jul!AR58+Ago!AR58+Sep!AR58+Oct!AR58),IF(Config!$C$6=11,SUM(+Ene!AR58+Feb!AR58+Mar!AR58+Abr!AR58+May!AR58+Jun!AR58+Jul!AR58+Ago!AR58+Sep!AR58+Oct!AR58+Nov!AR58),IF(Config!$C$6=12,SUM(+Ene!AR58+Feb!AR58+Mar!AR58+Abr!AR58+May!AR58+Jun!AR58+Jul!AR58+Ago!AR58+Sep!AR58+Oct!AR58+Nov!AR58+Dic!AR58)))))))))))))</f>
        <v>0</v>
      </c>
      <c r="AS58" s="388">
        <f>IF(Config!$C$6=1,SUM(+Ene!AS58),IF(Config!$C$6=2,SUM(+Ene!AS58+Feb!AS58),IF(Config!$C$6=3,SUM(+Ene!AS58+Feb!AS58+Mar!AS58),IF(Config!$C$6=4,SUM(+Ene!AS58+Feb!AS58+Mar!AS58+Abr!AS58),IF(Config!$C$6=5,SUM(Ene!AS58+Feb!AS58+Mar!AS58+Abr!AS58+May!AS58),IF(Config!$C$6=6,SUM(+Ene!AS58+Feb!AS58+Mar!AS58+Abr!AS58+May!AS58+Jun!AS58),IF(Config!$C$6=7,SUM(Ene!AS58+Feb!AS58+Mar!AS58+Abr!AS58+May!AS58+Jun!AS58+Jul!AS58),IF(Config!$C$6=8,SUM(+Ene!AS58+Feb!AS58+Mar!AS58+Abr!AS58+May!AS58+Jun!AS58+Jul!AS58+Ago!AS58),IF(Config!$C$6=9,SUM(+Ene!AS58+Feb!AS58+Mar!AS58+Abr!AS58+May!AS58+Jun!AS58+Jul!AS58+Ago!AS58+Sep!AS58),IF(Config!$C$6=10,SUM(+Ene!AS58+Feb!AS58+Mar!AS58+Abr!AS58+May!AS58+Jun!AS58+Jul!AS58+Ago!AS58+Sep!AS58+Oct!AS58),IF(Config!$C$6=11,SUM(+Ene!AS58+Feb!AS58+Mar!AS58+Abr!AS58+May!AS58+Jun!AS58+Jul!AS58+Ago!AS58+Sep!AS58+Oct!AS58+Nov!AS58),IF(Config!$C$6=12,SUM(+Ene!AS58+Feb!AS58+Mar!AS58+Abr!AS58+May!AS58+Jun!AS58+Jul!AS58+Ago!AS58+Sep!AS58+Oct!AS58+Nov!AS58+Dic!AS58)))))))))))))</f>
        <v>2</v>
      </c>
      <c r="AT58" s="388">
        <f>IF(Config!$C$6=1,SUM(+Ene!AT58),IF(Config!$C$6=2,SUM(+Ene!AT58+Feb!AT58),IF(Config!$C$6=3,SUM(+Ene!AT58+Feb!AT58+Mar!AT58),IF(Config!$C$6=4,SUM(+Ene!AT58+Feb!AT58+Mar!AT58+Abr!AT58),IF(Config!$C$6=5,SUM(Ene!AT58+Feb!AT58+Mar!AT58+Abr!AT58+May!AT58),IF(Config!$C$6=6,SUM(+Ene!AT58+Feb!AT58+Mar!AT58+Abr!AT58+May!AT58+Jun!AT58),IF(Config!$C$6=7,SUM(Ene!AT58+Feb!AT58+Mar!AT58+Abr!AT58+May!AT58+Jun!AT58+Jul!AT58),IF(Config!$C$6=8,SUM(+Ene!AT58+Feb!AT58+Mar!AT58+Abr!AT58+May!AT58+Jun!AT58+Jul!AT58+Ago!AT58),IF(Config!$C$6=9,SUM(+Ene!AT58+Feb!AT58+Mar!AT58+Abr!AT58+May!AT58+Jun!AT58+Jul!AT58+Ago!AT58+Sep!AT58),IF(Config!$C$6=10,SUM(+Ene!AT58+Feb!AT58+Mar!AT58+Abr!AT58+May!AT58+Jun!AT58+Jul!AT58+Ago!AT58+Sep!AT58+Oct!AT58),IF(Config!$C$6=11,SUM(+Ene!AT58+Feb!AT58+Mar!AT58+Abr!AT58+May!AT58+Jun!AT58+Jul!AT58+Ago!AT58+Sep!AT58+Oct!AT58+Nov!AT58),IF(Config!$C$6=12,SUM(+Ene!AT58+Feb!AT58+Mar!AT58+Abr!AT58+May!AT58+Jun!AT58+Jul!AT58+Ago!AT58+Sep!AT58+Oct!AT58+Nov!AT58+Dic!AT58)))))))))))))</f>
        <v>2</v>
      </c>
      <c r="AV58" s="369">
        <f t="shared" ref="AV58:AV63" si="43">SUM(D58)</f>
        <v>0</v>
      </c>
      <c r="AW58" s="369">
        <f t="shared" ref="AW58:AW63" si="44">+SUM(G58:P58)</f>
        <v>108</v>
      </c>
      <c r="AX58" s="369">
        <f t="shared" ref="AX58:AX63" si="45">+SUM(Q58:S58)</f>
        <v>14</v>
      </c>
      <c r="AY58" s="369">
        <f t="shared" ref="AY58:AY63" si="46">+SUM(T58:W58)</f>
        <v>23</v>
      </c>
      <c r="AZ58" s="369">
        <f t="shared" ref="AZ58:AZ63" si="47">+SUM(X58:AC58)</f>
        <v>7</v>
      </c>
      <c r="BA58" s="369">
        <f t="shared" si="12"/>
        <v>27</v>
      </c>
      <c r="BB58" s="369">
        <f t="shared" ref="BB58:BB63" si="48">+SUM(AJ58:AL58)</f>
        <v>17</v>
      </c>
      <c r="BC58" s="370">
        <f t="shared" ref="BC58:BC63" si="49">+SUM(AM58:AP58)</f>
        <v>26</v>
      </c>
      <c r="BD58" s="369">
        <f t="shared" ref="BD58:BD63" si="50">+SUM(AQ58:AT58)</f>
        <v>18</v>
      </c>
      <c r="BE58" s="45">
        <f t="shared" si="16"/>
        <v>240</v>
      </c>
    </row>
    <row r="59" spans="1:57" x14ac:dyDescent="0.25">
      <c r="A59" s="339">
        <f>METAS!A60</f>
        <v>56</v>
      </c>
      <c r="B59" s="368" t="str">
        <f>METAS!B57</f>
        <v>PORCENTAJE DE NIÑOS MENORES DE 12 MESES DE EDAD QUE INICIAN SUPLEMENTO DE HIERRO Y OTROS MICRONUTRIENTES OPORTUNAMENTE</v>
      </c>
      <c r="C59" s="384" t="str">
        <f>METAS!D57</f>
        <v>NUTRICIÓN</v>
      </c>
      <c r="D59" s="388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p!D59),IF(Config!$C$6=10,SUM(+Ene!D59+Feb!D59+Mar!D59+Abr!D59+May!D59+Jun!D59+Jul!D59+Ago!D59+Sep!D59+Oct!D59),IF(Config!$C$6=11,SUM(+Ene!D59+Feb!D59+Mar!D59+Abr!D59+May!D59+Jun!D59+Jul!D59+Ago!D59+Sep!D59+Oct!D59+Nov!D59),IF(Config!$C$6=12,SUM(+Ene!D59+Feb!D59+Mar!D59+Abr!D59+May!D59+Jun!D59+Jul!D59+Ago!D59+Sep!D59+Oct!D59+Nov!D59+Dic!D59)))))))))))))</f>
        <v>0</v>
      </c>
      <c r="E59" s="388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p!E59),IF(Config!$C$6=10,SUM(+Ene!E59+Feb!E59+Mar!E59+Abr!E59+May!E59+Jun!E59+Jul!E59+Ago!E59+Sep!E59+Oct!E59),IF(Config!$C$6=11,SUM(+Ene!E59+Feb!E59+Mar!E59+Abr!E59+May!E59+Jun!E59+Jul!E59+Ago!E59+Sep!E59+Oct!E59+Nov!E59),IF(Config!$C$6=12,SUM(+Ene!E59+Feb!E59+Mar!E59+Abr!E59+May!E59+Jun!E59+Jul!E59+Ago!E59+Sep!E59+Oct!E59+Nov!E59+Dic!E59)))))))))))))</f>
        <v>0</v>
      </c>
      <c r="F59" s="388">
        <f>IF(Config!$C$6=1,SUM(+Ene!F59),IF(Config!$C$6=2,SUM(+Ene!F59+Feb!F59),IF(Config!$C$6=3,SUM(+Ene!F59+Feb!F59+Mar!F59),IF(Config!$C$6=4,SUM(+Ene!F59+Feb!F59+Mar!F59+Abr!F59),IF(Config!$C$6=5,SUM(Ene!F59+Feb!F59+Mar!F59+Abr!F59+May!F59),IF(Config!$C$6=6,SUM(+Ene!F59+Feb!F59+Mar!F59+Abr!F59+May!F59+Jun!F59),IF(Config!$C$6=7,SUM(Ene!F59+Feb!F59+Mar!F59+Abr!F59+May!F59+Jun!F59+Jul!F59),IF(Config!$C$6=8,SUM(+Ene!F59+Feb!F59+Mar!F59+Abr!F59+May!F59+Jun!F59+Jul!F59+Ago!F59),IF(Config!$C$6=9,SUM(+Ene!F59+Feb!F59+Mar!F59+Abr!F59+May!F59+Jun!F59+Jul!F59+Ago!F59+Sep!F59),IF(Config!$C$6=10,SUM(+Ene!F59+Feb!F59+Mar!F59+Abr!F59+May!F59+Jun!F59+Jul!F59+Ago!F59+Sep!F59+Oct!F59),IF(Config!$C$6=11,SUM(+Ene!F59+Feb!F59+Mar!F59+Abr!F59+May!F59+Jun!F59+Jul!F59+Ago!F59+Sep!F59+Oct!F59+Nov!F59),IF(Config!$C$6=12,SUM(+Ene!F59+Feb!F59+Mar!F59+Abr!F59+May!F59+Jun!F59+Jul!F59+Ago!F59+Sep!F59+Oct!F59+Nov!F59+Dic!F59)))))))))))))</f>
        <v>0</v>
      </c>
      <c r="G59" s="388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p!G59),IF(Config!$C$6=10,SUM(+Ene!G59+Feb!G59+Mar!G59+Abr!G59+May!G59+Jun!G59+Jul!G59+Ago!G59+Sep!G59+Oct!G59),IF(Config!$C$6=11,SUM(+Ene!G59+Feb!G59+Mar!G59+Abr!G59+May!G59+Jun!G59+Jul!G59+Ago!G59+Sep!G59+Oct!G59+Nov!G59),IF(Config!$C$6=12,SUM(+Ene!G59+Feb!G59+Mar!G59+Abr!G59+May!G59+Jun!G59+Jul!G59+Ago!G59+Sep!G59+Oct!G59+Nov!G59+Dic!G59)))))))))))))</f>
        <v>278</v>
      </c>
      <c r="H59" s="388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p!H59),IF(Config!$C$6=10,SUM(+Ene!H59+Feb!H59+Mar!H59+Abr!H59+May!H59+Jun!H59+Jul!H59+Ago!H59+Sep!H59+Oct!H59),IF(Config!$C$6=11,SUM(+Ene!H59+Feb!H59+Mar!H59+Abr!H59+May!H59+Jun!H59+Jul!H59+Ago!H59+Sep!H59+Oct!H59+Nov!H59),IF(Config!$C$6=12,SUM(+Ene!H59+Feb!H59+Mar!H59+Abr!H59+May!H59+Jun!H59+Jul!H59+Ago!H59+Sep!H59+Oct!H59+Nov!H59+Dic!H59)))))))))))))</f>
        <v>16</v>
      </c>
      <c r="I59" s="388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p!I59),IF(Config!$C$6=10,SUM(+Ene!I59+Feb!I59+Mar!I59+Abr!I59+May!I59+Jun!I59+Jul!I59+Ago!I59+Sep!I59+Oct!I59),IF(Config!$C$6=11,SUM(+Ene!I59+Feb!I59+Mar!I59+Abr!I59+May!I59+Jun!I59+Jul!I59+Ago!I59+Sep!I59+Oct!I59+Nov!I59),IF(Config!$C$6=12,SUM(+Ene!I59+Feb!I59+Mar!I59+Abr!I59+May!I59+Jun!I59+Jul!I59+Ago!I59+Sep!I59+Oct!I59+Nov!I59+Dic!I59)))))))))))))</f>
        <v>13</v>
      </c>
      <c r="J59" s="388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p!J59),IF(Config!$C$6=10,SUM(+Ene!J59+Feb!J59+Mar!J59+Abr!J59+May!J59+Jun!J59+Jul!J59+Ago!J59+Sep!J59+Oct!J59),IF(Config!$C$6=11,SUM(+Ene!J59+Feb!J59+Mar!J59+Abr!J59+May!J59+Jun!J59+Jul!J59+Ago!J59+Sep!J59+Oct!J59+Nov!J59),IF(Config!$C$6=12,SUM(+Ene!J59+Feb!J59+Mar!J59+Abr!J59+May!J59+Jun!J59+Jul!J59+Ago!J59+Sep!J59+Oct!J59+Nov!J59+Dic!J59)))))))))))))</f>
        <v>17</v>
      </c>
      <c r="K59" s="388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p!K59),IF(Config!$C$6=10,SUM(+Ene!K59+Feb!K59+Mar!K59+Abr!K59+May!K59+Jun!K59+Jul!K59+Ago!K59+Sep!K59+Oct!K59),IF(Config!$C$6=11,SUM(+Ene!K59+Feb!K59+Mar!K59+Abr!K59+May!K59+Jun!K59+Jul!K59+Ago!K59+Sep!K59+Oct!K59+Nov!K59),IF(Config!$C$6=12,SUM(+Ene!K59+Feb!K59+Mar!K59+Abr!K59+May!K59+Jun!K59+Jul!K59+Ago!K59+Sep!K59+Oct!K59+Nov!K59+Dic!K59)))))))))))))</f>
        <v>33</v>
      </c>
      <c r="L59" s="388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p!L59),IF(Config!$C$6=10,SUM(+Ene!L59+Feb!L59+Mar!L59+Abr!L59+May!L59+Jun!L59+Jul!L59+Ago!L59+Sep!L59+Oct!L59),IF(Config!$C$6=11,SUM(+Ene!L59+Feb!L59+Mar!L59+Abr!L59+May!L59+Jun!L59+Jul!L59+Ago!L59+Sep!L59+Oct!L59+Nov!L59),IF(Config!$C$6=12,SUM(+Ene!L59+Feb!L59+Mar!L59+Abr!L59+May!L59+Jun!L59+Jul!L59+Ago!L59+Sep!L59+Oct!L59+Nov!L59+Dic!L59)))))))))))))</f>
        <v>4</v>
      </c>
      <c r="M59" s="388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p!M59),IF(Config!$C$6=10,SUM(+Ene!M59+Feb!M59+Mar!M59+Abr!M59+May!M59+Jun!M59+Jul!M59+Ago!M59+Sep!M59+Oct!M59),IF(Config!$C$6=11,SUM(+Ene!M59+Feb!M59+Mar!M59+Abr!M59+May!M59+Jun!M59+Jul!M59+Ago!M59+Sep!M59+Oct!M59+Nov!M59),IF(Config!$C$6=12,SUM(+Ene!M59+Feb!M59+Mar!M59+Abr!M59+May!M59+Jun!M59+Jul!M59+Ago!M59+Sep!M59+Oct!M59+Nov!M59+Dic!M59)))))))))))))</f>
        <v>22</v>
      </c>
      <c r="N59" s="388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p!N59),IF(Config!$C$6=10,SUM(+Ene!N59+Feb!N59+Mar!N59+Abr!N59+May!N59+Jun!N59+Jul!N59+Ago!N59+Sep!N59+Oct!N59),IF(Config!$C$6=11,SUM(+Ene!N59+Feb!N59+Mar!N59+Abr!N59+May!N59+Jun!N59+Jul!N59+Ago!N59+Sep!N59+Oct!N59+Nov!N59),IF(Config!$C$6=12,SUM(+Ene!N59+Feb!N59+Mar!N59+Abr!N59+May!N59+Jun!N59+Jul!N59+Ago!N59+Sep!N59+Oct!N59+Nov!N59+Dic!N59)))))))))))))</f>
        <v>14</v>
      </c>
      <c r="O59" s="388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p!O59),IF(Config!$C$6=10,SUM(+Ene!O59+Feb!O59+Mar!O59+Abr!O59+May!O59+Jun!O59+Jul!O59+Ago!O59+Sep!O59+Oct!O59),IF(Config!$C$6=11,SUM(+Ene!O59+Feb!O59+Mar!O59+Abr!O59+May!O59+Jun!O59+Jul!O59+Ago!O59+Sep!O59+Oct!O59+Nov!O59),IF(Config!$C$6=12,SUM(+Ene!O59+Feb!O59+Mar!O59+Abr!O59+May!O59+Jun!O59+Jul!O59+Ago!O59+Sep!O59+Oct!O59+Nov!O59+Dic!O59)))))))))))))</f>
        <v>28</v>
      </c>
      <c r="P59" s="388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p!P59),IF(Config!$C$6=10,SUM(+Ene!P59+Feb!P59+Mar!P59+Abr!P59+May!P59+Jun!P59+Jul!P59+Ago!P59+Sep!P59+Oct!P59),IF(Config!$C$6=11,SUM(+Ene!P59+Feb!P59+Mar!P59+Abr!P59+May!P59+Jun!P59+Jul!P59+Ago!P59+Sep!P59+Oct!P59+Nov!P59),IF(Config!$C$6=12,SUM(+Ene!P59+Feb!P59+Mar!P59+Abr!P59+May!P59+Jun!P59+Jul!P59+Ago!P59+Sep!P59+Oct!P59+Nov!P59+Dic!P59)))))))))))))</f>
        <v>167</v>
      </c>
      <c r="Q59" s="388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p!Q59),IF(Config!$C$6=10,SUM(+Ene!Q59+Feb!Q59+Mar!Q59+Abr!Q59+May!Q59+Jun!Q59+Jul!Q59+Ago!Q59+Sep!Q59+Oct!Q59),IF(Config!$C$6=11,SUM(+Ene!Q59+Feb!Q59+Mar!Q59+Abr!Q59+May!Q59+Jun!Q59+Jul!Q59+Ago!Q59+Sep!Q59+Oct!Q59+Nov!Q59),IF(Config!$C$6=12,SUM(+Ene!Q59+Feb!Q59+Mar!Q59+Abr!Q59+May!Q59+Jun!Q59+Jul!Q59+Ago!Q59+Sep!Q59+Oct!Q59+Nov!Q59+Dic!Q59)))))))))))))</f>
        <v>20</v>
      </c>
      <c r="R59" s="388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p!R59),IF(Config!$C$6=10,SUM(+Ene!R59+Feb!R59+Mar!R59+Abr!R59+May!R59+Jun!R59+Jul!R59+Ago!R59+Sep!R59+Oct!R59),IF(Config!$C$6=11,SUM(+Ene!R59+Feb!R59+Mar!R59+Abr!R59+May!R59+Jun!R59+Jul!R59+Ago!R59+Sep!R59+Oct!R59+Nov!R59),IF(Config!$C$6=12,SUM(+Ene!R59+Feb!R59+Mar!R59+Abr!R59+May!R59+Jun!R59+Jul!R59+Ago!R59+Sep!R59+Oct!R59+Nov!R59+Dic!R59)))))))))))))</f>
        <v>13</v>
      </c>
      <c r="S59" s="388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p!S59),IF(Config!$C$6=10,SUM(+Ene!S59+Feb!S59+Mar!S59+Abr!S59+May!S59+Jun!S59+Jul!S59+Ago!S59+Sep!S59+Oct!S59),IF(Config!$C$6=11,SUM(+Ene!S59+Feb!S59+Mar!S59+Abr!S59+May!S59+Jun!S59+Jul!S59+Ago!S59+Sep!S59+Oct!S59+Nov!S59),IF(Config!$C$6=12,SUM(+Ene!S59+Feb!S59+Mar!S59+Abr!S59+May!S59+Jun!S59+Jul!S59+Ago!S59+Sep!S59+Oct!S59+Nov!S59+Dic!S59)))))))))))))</f>
        <v>18</v>
      </c>
      <c r="T59" s="388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p!T59),IF(Config!$C$6=10,SUM(+Ene!T59+Feb!T59+Mar!T59+Abr!T59+May!T59+Jun!T59+Jul!T59+Ago!T59+Sep!T59+Oct!T59),IF(Config!$C$6=11,SUM(+Ene!T59+Feb!T59+Mar!T59+Abr!T59+May!T59+Jun!T59+Jul!T59+Ago!T59+Sep!T59+Oct!T59+Nov!T59),IF(Config!$C$6=12,SUM(+Ene!T59+Feb!T59+Mar!T59+Abr!T59+May!T59+Jun!T59+Jul!T59+Ago!T59+Sep!T59+Oct!T59+Nov!T59+Dic!T59)))))))))))))</f>
        <v>36</v>
      </c>
      <c r="U59" s="388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p!U59),IF(Config!$C$6=10,SUM(+Ene!U59+Feb!U59+Mar!U59+Abr!U59+May!U59+Jun!U59+Jul!U59+Ago!U59+Sep!U59+Oct!U59),IF(Config!$C$6=11,SUM(+Ene!U59+Feb!U59+Mar!U59+Abr!U59+May!U59+Jun!U59+Jul!U59+Ago!U59+Sep!U59+Oct!U59+Nov!U59),IF(Config!$C$6=12,SUM(+Ene!U59+Feb!U59+Mar!U59+Abr!U59+May!U59+Jun!U59+Jul!U59+Ago!U59+Sep!U59+Oct!U59+Nov!U59+Dic!U59)))))))))))))</f>
        <v>9</v>
      </c>
      <c r="V59" s="388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p!V59),IF(Config!$C$6=10,SUM(+Ene!V59+Feb!V59+Mar!V59+Abr!V59+May!V59+Jun!V59+Jul!V59+Ago!V59+Sep!V59+Oct!V59),IF(Config!$C$6=11,SUM(+Ene!V59+Feb!V59+Mar!V59+Abr!V59+May!V59+Jun!V59+Jul!V59+Ago!V59+Sep!V59+Oct!V59+Nov!V59),IF(Config!$C$6=12,SUM(+Ene!V59+Feb!V59+Mar!V59+Abr!V59+May!V59+Jun!V59+Jul!V59+Ago!V59+Sep!V59+Oct!V59+Nov!V59+Dic!V59)))))))))))))</f>
        <v>11</v>
      </c>
      <c r="W59" s="388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p!W59),IF(Config!$C$6=10,SUM(+Ene!W59+Feb!W59+Mar!W59+Abr!W59+May!W59+Jun!W59+Jul!W59+Ago!W59+Sep!W59+Oct!W59),IF(Config!$C$6=11,SUM(+Ene!W59+Feb!W59+Mar!W59+Abr!W59+May!W59+Jun!W59+Jul!W59+Ago!W59+Sep!W59+Oct!W59+Nov!W59),IF(Config!$C$6=12,SUM(+Ene!W59+Feb!W59+Mar!W59+Abr!W59+May!W59+Jun!W59+Jul!W59+Ago!W59+Sep!W59+Oct!W59+Nov!W59+Dic!W59)))))))))))))</f>
        <v>21</v>
      </c>
      <c r="X59" s="388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p!X59),IF(Config!$C$6=10,SUM(+Ene!X59+Feb!X59+Mar!X59+Abr!X59+May!X59+Jun!X59+Jul!X59+Ago!X59+Sep!X59+Oct!X59),IF(Config!$C$6=11,SUM(+Ene!X59+Feb!X59+Mar!X59+Abr!X59+May!X59+Jun!X59+Jul!X59+Ago!X59+Sep!X59+Oct!X59+Nov!X59),IF(Config!$C$6=12,SUM(+Ene!X59+Feb!X59+Mar!X59+Abr!X59+May!X59+Jun!X59+Jul!X59+Ago!X59+Sep!X59+Oct!X59+Nov!X59+Dic!X59)))))))))))))</f>
        <v>31</v>
      </c>
      <c r="Y59" s="388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p!Y59),IF(Config!$C$6=10,SUM(+Ene!Y59+Feb!Y59+Mar!Y59+Abr!Y59+May!Y59+Jun!Y59+Jul!Y59+Ago!Y59+Sep!Y59+Oct!Y59),IF(Config!$C$6=11,SUM(+Ene!Y59+Feb!Y59+Mar!Y59+Abr!Y59+May!Y59+Jun!Y59+Jul!Y59+Ago!Y59+Sep!Y59+Oct!Y59+Nov!Y59),IF(Config!$C$6=12,SUM(+Ene!Y59+Feb!Y59+Mar!Y59+Abr!Y59+May!Y59+Jun!Y59+Jul!Y59+Ago!Y59+Sep!Y59+Oct!Y59+Nov!Y59+Dic!Y59)))))))))))))</f>
        <v>196</v>
      </c>
      <c r="Z59" s="388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p!Z59),IF(Config!$C$6=10,SUM(+Ene!Z59+Feb!Z59+Mar!Z59+Abr!Z59+May!Z59+Jun!Z59+Jul!Z59+Ago!Z59+Sep!Z59+Oct!Z59),IF(Config!$C$6=11,SUM(+Ene!Z59+Feb!Z59+Mar!Z59+Abr!Z59+May!Z59+Jun!Z59+Jul!Z59+Ago!Z59+Sep!Z59+Oct!Z59+Nov!Z59),IF(Config!$C$6=12,SUM(+Ene!Z59+Feb!Z59+Mar!Z59+Abr!Z59+May!Z59+Jun!Z59+Jul!Z59+Ago!Z59+Sep!Z59+Oct!Z59+Nov!Z59+Dic!Z59)))))))))))))</f>
        <v>16</v>
      </c>
      <c r="AA59" s="388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p!AA59),IF(Config!$C$6=10,SUM(+Ene!AA59+Feb!AA59+Mar!AA59+Abr!AA59+May!AA59+Jun!AA59+Jul!AA59+Ago!AA59+Sep!AA59+Oct!AA59),IF(Config!$C$6=11,SUM(+Ene!AA59+Feb!AA59+Mar!AA59+Abr!AA59+May!AA59+Jun!AA59+Jul!AA59+Ago!AA59+Sep!AA59+Oct!AA59+Nov!AA59),IF(Config!$C$6=12,SUM(+Ene!AA59+Feb!AA59+Mar!AA59+Abr!AA59+May!AA59+Jun!AA59+Jul!AA59+Ago!AA59+Sep!AA59+Oct!AA59+Nov!AA59+Dic!AA59)))))))))))))</f>
        <v>42</v>
      </c>
      <c r="AB59" s="388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p!AB59),IF(Config!$C$6=10,SUM(+Ene!AB59+Feb!AB59+Mar!AB59+Abr!AB59+May!AB59+Jun!AB59+Jul!AB59+Ago!AB59+Sep!AB59+Oct!AB59),IF(Config!$C$6=11,SUM(+Ene!AB59+Feb!AB59+Mar!AB59+Abr!AB59+May!AB59+Jun!AB59+Jul!AB59+Ago!AB59+Sep!AB59+Oct!AB59+Nov!AB59),IF(Config!$C$6=12,SUM(+Ene!AB59+Feb!AB59+Mar!AB59+Abr!AB59+May!AB59+Jun!AB59+Jul!AB59+Ago!AB59+Sep!AB59+Oct!AB59+Nov!AB59+Dic!AB59)))))))))))))</f>
        <v>17</v>
      </c>
      <c r="AC59" s="388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p!AC59),IF(Config!$C$6=10,SUM(+Ene!AC59+Feb!AC59+Mar!AC59+Abr!AC59+May!AC59+Jun!AC59+Jul!AC59+Ago!AC59+Sep!AC59+Oct!AC59),IF(Config!$C$6=11,SUM(+Ene!AC59+Feb!AC59+Mar!AC59+Abr!AC59+May!AC59+Jun!AC59+Jul!AC59+Ago!AC59+Sep!AC59+Oct!AC59+Nov!AC59),IF(Config!$C$6=12,SUM(+Ene!AC59+Feb!AC59+Mar!AC59+Abr!AC59+May!AC59+Jun!AC59+Jul!AC59+Ago!AC59+Sep!AC59+Oct!AC59+Nov!AC59+Dic!AC59)))))))))))))</f>
        <v>19</v>
      </c>
      <c r="AD59" s="388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p!AD59),IF(Config!$C$6=10,SUM(+Ene!AD59+Feb!AD59+Mar!AD59+Abr!AD59+May!AD59+Jun!AD59+Jul!AD59+Ago!AD59+Sep!AD59+Oct!AD59),IF(Config!$C$6=11,SUM(+Ene!AD59+Feb!AD59+Mar!AD59+Abr!AD59+May!AD59+Jun!AD59+Jul!AD59+Ago!AD59+Sep!AD59+Oct!AD59+Nov!AD59),IF(Config!$C$6=12,SUM(+Ene!AD59+Feb!AD59+Mar!AD59+Abr!AD59+May!AD59+Jun!AD59+Jul!AD59+Ago!AD59+Sep!AD59+Oct!AD59+Nov!AD59+Dic!AD59)))))))))))))</f>
        <v>57</v>
      </c>
      <c r="AE59" s="388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p!AE59),IF(Config!$C$6=10,SUM(+Ene!AE59+Feb!AE59+Mar!AE59+Abr!AE59+May!AE59+Jun!AE59+Jul!AE59+Ago!AE59+Sep!AE59+Oct!AE59),IF(Config!$C$6=11,SUM(+Ene!AE59+Feb!AE59+Mar!AE59+Abr!AE59+May!AE59+Jun!AE59+Jul!AE59+Ago!AE59+Sep!AE59+Oct!AE59+Nov!AE59),IF(Config!$C$6=12,SUM(+Ene!AE59+Feb!AE59+Mar!AE59+Abr!AE59+May!AE59+Jun!AE59+Jul!AE59+Ago!AE59+Sep!AE59+Oct!AE59+Nov!AE59+Dic!AE59)))))))))))))</f>
        <v>13</v>
      </c>
      <c r="AF59" s="388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p!AF59),IF(Config!$C$6=10,SUM(+Ene!AF59+Feb!AF59+Mar!AF59+Abr!AF59+May!AF59+Jun!AF59+Jul!AF59+Ago!AF59+Sep!AF59+Oct!AF59),IF(Config!$C$6=11,SUM(+Ene!AF59+Feb!AF59+Mar!AF59+Abr!AF59+May!AF59+Jun!AF59+Jul!AF59+Ago!AF59+Sep!AF59+Oct!AF59+Nov!AF59),IF(Config!$C$6=12,SUM(+Ene!AF59+Feb!AF59+Mar!AF59+Abr!AF59+May!AF59+Jun!AF59+Jul!AF59+Ago!AF59+Sep!AF59+Oct!AF59+Nov!AF59+Dic!AF59)))))))))))))</f>
        <v>23</v>
      </c>
      <c r="AG59" s="388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p!AG59),IF(Config!$C$6=10,SUM(+Ene!AG59+Feb!AG59+Mar!AG59+Abr!AG59+May!AG59+Jun!AG59+Jul!AG59+Ago!AG59+Sep!AG59+Oct!AG59),IF(Config!$C$6=11,SUM(+Ene!AG59+Feb!AG59+Mar!AG59+Abr!AG59+May!AG59+Jun!AG59+Jul!AG59+Ago!AG59+Sep!AG59+Oct!AG59+Nov!AG59),IF(Config!$C$6=12,SUM(+Ene!AG59+Feb!AG59+Mar!AG59+Abr!AG59+May!AG59+Jun!AG59+Jul!AG59+Ago!AG59+Sep!AG59+Oct!AG59+Nov!AG59+Dic!AG59)))))))))))))</f>
        <v>19</v>
      </c>
      <c r="AH59" s="388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p!AH59),IF(Config!$C$6=10,SUM(+Ene!AH59+Feb!AH59+Mar!AH59+Abr!AH59+May!AH59+Jun!AH59+Jul!AH59+Ago!AH59+Sep!AH59+Oct!AH59),IF(Config!$C$6=11,SUM(+Ene!AH59+Feb!AH59+Mar!AH59+Abr!AH59+May!AH59+Jun!AH59+Jul!AH59+Ago!AH59+Sep!AH59+Oct!AH59+Nov!AH59),IF(Config!$C$6=12,SUM(+Ene!AH59+Feb!AH59+Mar!AH59+Abr!AH59+May!AH59+Jun!AH59+Jul!AH59+Ago!AH59+Sep!AH59+Oct!AH59+Nov!AH59+Dic!AH59)))))))))))))</f>
        <v>19</v>
      </c>
      <c r="AI59" s="388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p!AI59),IF(Config!$C$6=10,SUM(+Ene!AI59+Feb!AI59+Mar!AI59+Abr!AI59+May!AI59+Jun!AI59+Jul!AI59+Ago!AI59+Sep!AI59+Oct!AI59),IF(Config!$C$6=11,SUM(+Ene!AI59+Feb!AI59+Mar!AI59+Abr!AI59+May!AI59+Jun!AI59+Jul!AI59+Ago!AI59+Sep!AI59+Oct!AI59+Nov!AI59),IF(Config!$C$6=12,SUM(+Ene!AI59+Feb!AI59+Mar!AI59+Abr!AI59+May!AI59+Jun!AI59+Jul!AI59+Ago!AI59+Sep!AI59+Oct!AI59+Nov!AI59+Dic!AI59)))))))))))))</f>
        <v>0</v>
      </c>
      <c r="AJ59" s="388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p!AJ59),IF(Config!$C$6=10,SUM(+Ene!AJ59+Feb!AJ59+Mar!AJ59+Abr!AJ59+May!AJ59+Jun!AJ59+Jul!AJ59+Ago!AJ59+Sep!AJ59+Oct!AJ59),IF(Config!$C$6=11,SUM(+Ene!AJ59+Feb!AJ59+Mar!AJ59+Abr!AJ59+May!AJ59+Jun!AJ59+Jul!AJ59+Ago!AJ59+Sep!AJ59+Oct!AJ59+Nov!AJ59),IF(Config!$C$6=12,SUM(+Ene!AJ59+Feb!AJ59+Mar!AJ59+Abr!AJ59+May!AJ59+Jun!AJ59+Jul!AJ59+Ago!AJ59+Sep!AJ59+Oct!AJ59+Nov!AJ59+Dic!AJ59)))))))))))))</f>
        <v>53</v>
      </c>
      <c r="AK59" s="388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p!AK59),IF(Config!$C$6=10,SUM(+Ene!AK59+Feb!AK59+Mar!AK59+Abr!AK59+May!AK59+Jun!AK59+Jul!AK59+Ago!AK59+Sep!AK59+Oct!AK59),IF(Config!$C$6=11,SUM(+Ene!AK59+Feb!AK59+Mar!AK59+Abr!AK59+May!AK59+Jun!AK59+Jul!AK59+Ago!AK59+Sep!AK59+Oct!AK59+Nov!AK59),IF(Config!$C$6=12,SUM(+Ene!AK59+Feb!AK59+Mar!AK59+Abr!AK59+May!AK59+Jun!AK59+Jul!AK59+Ago!AK59+Sep!AK59+Oct!AK59+Nov!AK59+Dic!AK59)))))))))))))</f>
        <v>12</v>
      </c>
      <c r="AL59" s="388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p!AL59),IF(Config!$C$6=10,SUM(+Ene!AL59+Feb!AL59+Mar!AL59+Abr!AL59+May!AL59+Jun!AL59+Jul!AL59+Ago!AL59+Sep!AL59+Oct!AL59),IF(Config!$C$6=11,SUM(+Ene!AL59+Feb!AL59+Mar!AL59+Abr!AL59+May!AL59+Jun!AL59+Jul!AL59+Ago!AL59+Sep!AL59+Oct!AL59+Nov!AL59),IF(Config!$C$6=12,SUM(+Ene!AL59+Feb!AL59+Mar!AL59+Abr!AL59+May!AL59+Jun!AL59+Jul!AL59+Ago!AL59+Sep!AL59+Oct!AL59+Nov!AL59+Dic!AL59)))))))))))))</f>
        <v>9</v>
      </c>
      <c r="AM59" s="388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p!AM59),IF(Config!$C$6=10,SUM(+Ene!AM59+Feb!AM59+Mar!AM59+Abr!AM59+May!AM59+Jun!AM59+Jul!AM59+Ago!AM59+Sep!AM59+Oct!AM59),IF(Config!$C$6=11,SUM(+Ene!AM59+Feb!AM59+Mar!AM59+Abr!AM59+May!AM59+Jun!AM59+Jul!AM59+Ago!AM59+Sep!AM59+Oct!AM59+Nov!AM59),IF(Config!$C$6=12,SUM(+Ene!AM59+Feb!AM59+Mar!AM59+Abr!AM59+May!AM59+Jun!AM59+Jul!AM59+Ago!AM59+Sep!AM59+Oct!AM59+Nov!AM59+Dic!AM59)))))))))))))</f>
        <v>35</v>
      </c>
      <c r="AN59" s="388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p!AN59),IF(Config!$C$6=10,SUM(+Ene!AN59+Feb!AN59+Mar!AN59+Abr!AN59+May!AN59+Jun!AN59+Jul!AN59+Ago!AN59+Sep!AN59+Oct!AN59),IF(Config!$C$6=11,SUM(+Ene!AN59+Feb!AN59+Mar!AN59+Abr!AN59+May!AN59+Jun!AN59+Jul!AN59+Ago!AN59+Sep!AN59+Oct!AN59+Nov!AN59),IF(Config!$C$6=12,SUM(+Ene!AN59+Feb!AN59+Mar!AN59+Abr!AN59+May!AN59+Jun!AN59+Jul!AN59+Ago!AN59+Sep!AN59+Oct!AN59+Nov!AN59+Dic!AN59)))))))))))))</f>
        <v>4</v>
      </c>
      <c r="AO59" s="388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p!AO59),IF(Config!$C$6=10,SUM(+Ene!AO59+Feb!AO59+Mar!AO59+Abr!AO59+May!AO59+Jun!AO59+Jul!AO59+Ago!AO59+Sep!AO59+Oct!AO59),IF(Config!$C$6=11,SUM(+Ene!AO59+Feb!AO59+Mar!AO59+Abr!AO59+May!AO59+Jun!AO59+Jul!AO59+Ago!AO59+Sep!AO59+Oct!AO59+Nov!AO59),IF(Config!$C$6=12,SUM(+Ene!AO59+Feb!AO59+Mar!AO59+Abr!AO59+May!AO59+Jun!AO59+Jul!AO59+Ago!AO59+Sep!AO59+Oct!AO59+Nov!AO59+Dic!AO59)))))))))))))</f>
        <v>12</v>
      </c>
      <c r="AP59" s="388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p!AP59),IF(Config!$C$6=10,SUM(+Ene!AP59+Feb!AP59+Mar!AP59+Abr!AP59+May!AP59+Jun!AP59+Jul!AP59+Ago!AP59+Sep!AP59+Oct!AP59),IF(Config!$C$6=11,SUM(+Ene!AP59+Feb!AP59+Mar!AP59+Abr!AP59+May!AP59+Jun!AP59+Jul!AP59+Ago!AP59+Sep!AP59+Oct!AP59+Nov!AP59),IF(Config!$C$6=12,SUM(+Ene!AP59+Feb!AP59+Mar!AP59+Abr!AP59+May!AP59+Jun!AP59+Jul!AP59+Ago!AP59+Sep!AP59+Oct!AP59+Nov!AP59+Dic!AP59)))))))))))))</f>
        <v>3</v>
      </c>
      <c r="AQ59" s="388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p!AQ59),IF(Config!$C$6=10,SUM(+Ene!AQ59+Feb!AQ59+Mar!AQ59+Abr!AQ59+May!AQ59+Jun!AQ59+Jul!AQ59+Ago!AQ59+Sep!AQ59+Oct!AQ59),IF(Config!$C$6=11,SUM(+Ene!AQ59+Feb!AQ59+Mar!AQ59+Abr!AQ59+May!AQ59+Jun!AQ59+Jul!AQ59+Ago!AQ59+Sep!AQ59+Oct!AQ59+Nov!AQ59),IF(Config!$C$6=12,SUM(+Ene!AQ59+Feb!AQ59+Mar!AQ59+Abr!AQ59+May!AQ59+Jun!AQ59+Jul!AQ59+Ago!AQ59+Sep!AQ59+Oct!AQ59+Nov!AQ59+Dic!AQ59)))))))))))))</f>
        <v>85</v>
      </c>
      <c r="AR59" s="388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p!AR59),IF(Config!$C$6=10,SUM(+Ene!AR59+Feb!AR59+Mar!AR59+Abr!AR59+May!AR59+Jun!AR59+Jul!AR59+Ago!AR59+Sep!AR59+Oct!AR59),IF(Config!$C$6=11,SUM(+Ene!AR59+Feb!AR59+Mar!AR59+Abr!AR59+May!AR59+Jun!AR59+Jul!AR59+Ago!AR59+Sep!AR59+Oct!AR59+Nov!AR59),IF(Config!$C$6=12,SUM(+Ene!AR59+Feb!AR59+Mar!AR59+Abr!AR59+May!AR59+Jun!AR59+Jul!AR59+Ago!AR59+Sep!AR59+Oct!AR59+Nov!AR59+Dic!AR59)))))))))))))</f>
        <v>0</v>
      </c>
      <c r="AS59" s="388">
        <f>IF(Config!$C$6=1,SUM(+Ene!AS59),IF(Config!$C$6=2,SUM(+Ene!AS59+Feb!AS59),IF(Config!$C$6=3,SUM(+Ene!AS59+Feb!AS59+Mar!AS59),IF(Config!$C$6=4,SUM(+Ene!AS59+Feb!AS59+Mar!AS59+Abr!AS59),IF(Config!$C$6=5,SUM(Ene!AS59+Feb!AS59+Mar!AS59+Abr!AS59+May!AS59),IF(Config!$C$6=6,SUM(+Ene!AS59+Feb!AS59+Mar!AS59+Abr!AS59+May!AS59+Jun!AS59),IF(Config!$C$6=7,SUM(Ene!AS59+Feb!AS59+Mar!AS59+Abr!AS59+May!AS59+Jun!AS59+Jul!AS59),IF(Config!$C$6=8,SUM(+Ene!AS59+Feb!AS59+Mar!AS59+Abr!AS59+May!AS59+Jun!AS59+Jul!AS59+Ago!AS59),IF(Config!$C$6=9,SUM(+Ene!AS59+Feb!AS59+Mar!AS59+Abr!AS59+May!AS59+Jun!AS59+Jul!AS59+Ago!AS59+Sep!AS59),IF(Config!$C$6=10,SUM(+Ene!AS59+Feb!AS59+Mar!AS59+Abr!AS59+May!AS59+Jun!AS59+Jul!AS59+Ago!AS59+Sep!AS59+Oct!AS59),IF(Config!$C$6=11,SUM(+Ene!AS59+Feb!AS59+Mar!AS59+Abr!AS59+May!AS59+Jun!AS59+Jul!AS59+Ago!AS59+Sep!AS59+Oct!AS59+Nov!AS59),IF(Config!$C$6=12,SUM(+Ene!AS59+Feb!AS59+Mar!AS59+Abr!AS59+May!AS59+Jun!AS59+Jul!AS59+Ago!AS59+Sep!AS59+Oct!AS59+Nov!AS59+Dic!AS59)))))))))))))</f>
        <v>15</v>
      </c>
      <c r="AT59" s="388">
        <f>IF(Config!$C$6=1,SUM(+Ene!AT59),IF(Config!$C$6=2,SUM(+Ene!AT59+Feb!AT59),IF(Config!$C$6=3,SUM(+Ene!AT59+Feb!AT59+Mar!AT59),IF(Config!$C$6=4,SUM(+Ene!AT59+Feb!AT59+Mar!AT59+Abr!AT59),IF(Config!$C$6=5,SUM(Ene!AT59+Feb!AT59+Mar!AT59+Abr!AT59+May!AT59),IF(Config!$C$6=6,SUM(+Ene!AT59+Feb!AT59+Mar!AT59+Abr!AT59+May!AT59+Jun!AT59),IF(Config!$C$6=7,SUM(Ene!AT59+Feb!AT59+Mar!AT59+Abr!AT59+May!AT59+Jun!AT59+Jul!AT59),IF(Config!$C$6=8,SUM(+Ene!AT59+Feb!AT59+Mar!AT59+Abr!AT59+May!AT59+Jun!AT59+Jul!AT59+Ago!AT59),IF(Config!$C$6=9,SUM(+Ene!AT59+Feb!AT59+Mar!AT59+Abr!AT59+May!AT59+Jun!AT59+Jul!AT59+Ago!AT59+Sep!AT59),IF(Config!$C$6=10,SUM(+Ene!AT59+Feb!AT59+Mar!AT59+Abr!AT59+May!AT59+Jun!AT59+Jul!AT59+Ago!AT59+Sep!AT59+Oct!AT59),IF(Config!$C$6=11,SUM(+Ene!AT59+Feb!AT59+Mar!AT59+Abr!AT59+May!AT59+Jun!AT59+Jul!AT59+Ago!AT59+Sep!AT59+Oct!AT59+Nov!AT59),IF(Config!$C$6=12,SUM(+Ene!AT59+Feb!AT59+Mar!AT59+Abr!AT59+May!AT59+Jun!AT59+Jul!AT59+Ago!AT59+Sep!AT59+Oct!AT59+Nov!AT59+Dic!AT59)))))))))))))</f>
        <v>21</v>
      </c>
      <c r="AV59" s="369">
        <f t="shared" si="43"/>
        <v>0</v>
      </c>
      <c r="AW59" s="369">
        <f t="shared" si="44"/>
        <v>592</v>
      </c>
      <c r="AX59" s="369">
        <f t="shared" si="45"/>
        <v>51</v>
      </c>
      <c r="AY59" s="369">
        <f t="shared" si="46"/>
        <v>77</v>
      </c>
      <c r="AZ59" s="369">
        <f t="shared" si="47"/>
        <v>321</v>
      </c>
      <c r="BA59" s="369">
        <f t="shared" si="12"/>
        <v>131</v>
      </c>
      <c r="BB59" s="369">
        <f t="shared" si="48"/>
        <v>74</v>
      </c>
      <c r="BC59" s="370">
        <f t="shared" si="49"/>
        <v>54</v>
      </c>
      <c r="BD59" s="369">
        <f t="shared" si="50"/>
        <v>121</v>
      </c>
      <c r="BE59" s="45">
        <f t="shared" si="16"/>
        <v>1421</v>
      </c>
    </row>
    <row r="60" spans="1:57" x14ac:dyDescent="0.25">
      <c r="A60" s="339">
        <f>METAS!A61</f>
        <v>57</v>
      </c>
      <c r="B60" s="368" t="str">
        <f>METAS!B58</f>
        <v xml:space="preserve">PORCENTAJE DE NIÑOS MENORES DE 12 MESES DE EDAD CON DOSAJE DE HEMOGLOBINA E INICIAN SUPLEMENTACION PREVENTIVA </v>
      </c>
      <c r="C60" s="384" t="str">
        <f>METAS!D58</f>
        <v>NUTRICIÓN</v>
      </c>
      <c r="D60" s="388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p!D60),IF(Config!$C$6=10,SUM(+Ene!D60+Feb!D60+Mar!D60+Abr!D60+May!D60+Jun!D60+Jul!D60+Ago!D60+Sep!D60+Oct!D60),IF(Config!$C$6=11,SUM(+Ene!D60+Feb!D60+Mar!D60+Abr!D60+May!D60+Jun!D60+Jul!D60+Ago!D60+Sep!D60+Oct!D60+Nov!D60),IF(Config!$C$6=12,SUM(+Ene!D60+Feb!D60+Mar!D60+Abr!D60+May!D60+Jun!D60+Jul!D60+Ago!D60+Sep!D60+Oct!D60+Nov!D60+Dic!D60)))))))))))))</f>
        <v>0</v>
      </c>
      <c r="E60" s="388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p!E60),IF(Config!$C$6=10,SUM(+Ene!E60+Feb!E60+Mar!E60+Abr!E60+May!E60+Jun!E60+Jul!E60+Ago!E60+Sep!E60+Oct!E60),IF(Config!$C$6=11,SUM(+Ene!E60+Feb!E60+Mar!E60+Abr!E60+May!E60+Jun!E60+Jul!E60+Ago!E60+Sep!E60+Oct!E60+Nov!E60),IF(Config!$C$6=12,SUM(+Ene!E60+Feb!E60+Mar!E60+Abr!E60+May!E60+Jun!E60+Jul!E60+Ago!E60+Sep!E60+Oct!E60+Nov!E60+Dic!E60)))))))))))))</f>
        <v>0</v>
      </c>
      <c r="F60" s="388">
        <f>IF(Config!$C$6=1,SUM(+Ene!F60),IF(Config!$C$6=2,SUM(+Ene!F60+Feb!F60),IF(Config!$C$6=3,SUM(+Ene!F60+Feb!F60+Mar!F60),IF(Config!$C$6=4,SUM(+Ene!F60+Feb!F60+Mar!F60+Abr!F60),IF(Config!$C$6=5,SUM(Ene!F60+Feb!F60+Mar!F60+Abr!F60+May!F60),IF(Config!$C$6=6,SUM(+Ene!F60+Feb!F60+Mar!F60+Abr!F60+May!F60+Jun!F60),IF(Config!$C$6=7,SUM(Ene!F60+Feb!F60+Mar!F60+Abr!F60+May!F60+Jun!F60+Jul!F60),IF(Config!$C$6=8,SUM(+Ene!F60+Feb!F60+Mar!F60+Abr!F60+May!F60+Jun!F60+Jul!F60+Ago!F60),IF(Config!$C$6=9,SUM(+Ene!F60+Feb!F60+Mar!F60+Abr!F60+May!F60+Jun!F60+Jul!F60+Ago!F60+Sep!F60),IF(Config!$C$6=10,SUM(+Ene!F60+Feb!F60+Mar!F60+Abr!F60+May!F60+Jun!F60+Jul!F60+Ago!F60+Sep!F60+Oct!F60),IF(Config!$C$6=11,SUM(+Ene!F60+Feb!F60+Mar!F60+Abr!F60+May!F60+Jun!F60+Jul!F60+Ago!F60+Sep!F60+Oct!F60+Nov!F60),IF(Config!$C$6=12,SUM(+Ene!F60+Feb!F60+Mar!F60+Abr!F60+May!F60+Jun!F60+Jul!F60+Ago!F60+Sep!F60+Oct!F60+Nov!F60+Dic!F60)))))))))))))</f>
        <v>0</v>
      </c>
      <c r="G60" s="388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p!G60),IF(Config!$C$6=10,SUM(+Ene!G60+Feb!G60+Mar!G60+Abr!G60+May!G60+Jun!G60+Jul!G60+Ago!G60+Sep!G60+Oct!G60),IF(Config!$C$6=11,SUM(+Ene!G60+Feb!G60+Mar!G60+Abr!G60+May!G60+Jun!G60+Jul!G60+Ago!G60+Sep!G60+Oct!G60+Nov!G60),IF(Config!$C$6=12,SUM(+Ene!G60+Feb!G60+Mar!G60+Abr!G60+May!G60+Jun!G60+Jul!G60+Ago!G60+Sep!G60+Oct!G60+Nov!G60+Dic!G60)))))))))))))</f>
        <v>278</v>
      </c>
      <c r="H60" s="388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p!H60),IF(Config!$C$6=10,SUM(+Ene!H60+Feb!H60+Mar!H60+Abr!H60+May!H60+Jun!H60+Jul!H60+Ago!H60+Sep!H60+Oct!H60),IF(Config!$C$6=11,SUM(+Ene!H60+Feb!H60+Mar!H60+Abr!H60+May!H60+Jun!H60+Jul!H60+Ago!H60+Sep!H60+Oct!H60+Nov!H60),IF(Config!$C$6=12,SUM(+Ene!H60+Feb!H60+Mar!H60+Abr!H60+May!H60+Jun!H60+Jul!H60+Ago!H60+Sep!H60+Oct!H60+Nov!H60+Dic!H60)))))))))))))</f>
        <v>16</v>
      </c>
      <c r="I60" s="388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p!I60),IF(Config!$C$6=10,SUM(+Ene!I60+Feb!I60+Mar!I60+Abr!I60+May!I60+Jun!I60+Jul!I60+Ago!I60+Sep!I60+Oct!I60),IF(Config!$C$6=11,SUM(+Ene!I60+Feb!I60+Mar!I60+Abr!I60+May!I60+Jun!I60+Jul!I60+Ago!I60+Sep!I60+Oct!I60+Nov!I60),IF(Config!$C$6=12,SUM(+Ene!I60+Feb!I60+Mar!I60+Abr!I60+May!I60+Jun!I60+Jul!I60+Ago!I60+Sep!I60+Oct!I60+Nov!I60+Dic!I60)))))))))))))</f>
        <v>13</v>
      </c>
      <c r="J60" s="388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p!J60),IF(Config!$C$6=10,SUM(+Ene!J60+Feb!J60+Mar!J60+Abr!J60+May!J60+Jun!J60+Jul!J60+Ago!J60+Sep!J60+Oct!J60),IF(Config!$C$6=11,SUM(+Ene!J60+Feb!J60+Mar!J60+Abr!J60+May!J60+Jun!J60+Jul!J60+Ago!J60+Sep!J60+Oct!J60+Nov!J60),IF(Config!$C$6=12,SUM(+Ene!J60+Feb!J60+Mar!J60+Abr!J60+May!J60+Jun!J60+Jul!J60+Ago!J60+Sep!J60+Oct!J60+Nov!J60+Dic!J60)))))))))))))</f>
        <v>17</v>
      </c>
      <c r="K60" s="388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p!K60),IF(Config!$C$6=10,SUM(+Ene!K60+Feb!K60+Mar!K60+Abr!K60+May!K60+Jun!K60+Jul!K60+Ago!K60+Sep!K60+Oct!K60),IF(Config!$C$6=11,SUM(+Ene!K60+Feb!K60+Mar!K60+Abr!K60+May!K60+Jun!K60+Jul!K60+Ago!K60+Sep!K60+Oct!K60+Nov!K60),IF(Config!$C$6=12,SUM(+Ene!K60+Feb!K60+Mar!K60+Abr!K60+May!K60+Jun!K60+Jul!K60+Ago!K60+Sep!K60+Oct!K60+Nov!K60+Dic!K60)))))))))))))</f>
        <v>33</v>
      </c>
      <c r="L60" s="388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p!L60),IF(Config!$C$6=10,SUM(+Ene!L60+Feb!L60+Mar!L60+Abr!L60+May!L60+Jun!L60+Jul!L60+Ago!L60+Sep!L60+Oct!L60),IF(Config!$C$6=11,SUM(+Ene!L60+Feb!L60+Mar!L60+Abr!L60+May!L60+Jun!L60+Jul!L60+Ago!L60+Sep!L60+Oct!L60+Nov!L60),IF(Config!$C$6=12,SUM(+Ene!L60+Feb!L60+Mar!L60+Abr!L60+May!L60+Jun!L60+Jul!L60+Ago!L60+Sep!L60+Oct!L60+Nov!L60+Dic!L60)))))))))))))</f>
        <v>4</v>
      </c>
      <c r="M60" s="388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p!M60),IF(Config!$C$6=10,SUM(+Ene!M60+Feb!M60+Mar!M60+Abr!M60+May!M60+Jun!M60+Jul!M60+Ago!M60+Sep!M60+Oct!M60),IF(Config!$C$6=11,SUM(+Ene!M60+Feb!M60+Mar!M60+Abr!M60+May!M60+Jun!M60+Jul!M60+Ago!M60+Sep!M60+Oct!M60+Nov!M60),IF(Config!$C$6=12,SUM(+Ene!M60+Feb!M60+Mar!M60+Abr!M60+May!M60+Jun!M60+Jul!M60+Ago!M60+Sep!M60+Oct!M60+Nov!M60+Dic!M60)))))))))))))</f>
        <v>22</v>
      </c>
      <c r="N60" s="388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p!N60),IF(Config!$C$6=10,SUM(+Ene!N60+Feb!N60+Mar!N60+Abr!N60+May!N60+Jun!N60+Jul!N60+Ago!N60+Sep!N60+Oct!N60),IF(Config!$C$6=11,SUM(+Ene!N60+Feb!N60+Mar!N60+Abr!N60+May!N60+Jun!N60+Jul!N60+Ago!N60+Sep!N60+Oct!N60+Nov!N60),IF(Config!$C$6=12,SUM(+Ene!N60+Feb!N60+Mar!N60+Abr!N60+May!N60+Jun!N60+Jul!N60+Ago!N60+Sep!N60+Oct!N60+Nov!N60+Dic!N60)))))))))))))</f>
        <v>14</v>
      </c>
      <c r="O60" s="388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p!O60),IF(Config!$C$6=10,SUM(+Ene!O60+Feb!O60+Mar!O60+Abr!O60+May!O60+Jun!O60+Jul!O60+Ago!O60+Sep!O60+Oct!O60),IF(Config!$C$6=11,SUM(+Ene!O60+Feb!O60+Mar!O60+Abr!O60+May!O60+Jun!O60+Jul!O60+Ago!O60+Sep!O60+Oct!O60+Nov!O60),IF(Config!$C$6=12,SUM(+Ene!O60+Feb!O60+Mar!O60+Abr!O60+May!O60+Jun!O60+Jul!O60+Ago!O60+Sep!O60+Oct!O60+Nov!O60+Dic!O60)))))))))))))</f>
        <v>28</v>
      </c>
      <c r="P60" s="388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p!P60),IF(Config!$C$6=10,SUM(+Ene!P60+Feb!P60+Mar!P60+Abr!P60+May!P60+Jun!P60+Jul!P60+Ago!P60+Sep!P60+Oct!P60),IF(Config!$C$6=11,SUM(+Ene!P60+Feb!P60+Mar!P60+Abr!P60+May!P60+Jun!P60+Jul!P60+Ago!P60+Sep!P60+Oct!P60+Nov!P60),IF(Config!$C$6=12,SUM(+Ene!P60+Feb!P60+Mar!P60+Abr!P60+May!P60+Jun!P60+Jul!P60+Ago!P60+Sep!P60+Oct!P60+Nov!P60+Dic!P60)))))))))))))</f>
        <v>167</v>
      </c>
      <c r="Q60" s="388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p!Q60),IF(Config!$C$6=10,SUM(+Ene!Q60+Feb!Q60+Mar!Q60+Abr!Q60+May!Q60+Jun!Q60+Jul!Q60+Ago!Q60+Sep!Q60+Oct!Q60),IF(Config!$C$6=11,SUM(+Ene!Q60+Feb!Q60+Mar!Q60+Abr!Q60+May!Q60+Jun!Q60+Jul!Q60+Ago!Q60+Sep!Q60+Oct!Q60+Nov!Q60),IF(Config!$C$6=12,SUM(+Ene!Q60+Feb!Q60+Mar!Q60+Abr!Q60+May!Q60+Jun!Q60+Jul!Q60+Ago!Q60+Sep!Q60+Oct!Q60+Nov!Q60+Dic!Q60)))))))))))))</f>
        <v>20</v>
      </c>
      <c r="R60" s="388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p!R60),IF(Config!$C$6=10,SUM(+Ene!R60+Feb!R60+Mar!R60+Abr!R60+May!R60+Jun!R60+Jul!R60+Ago!R60+Sep!R60+Oct!R60),IF(Config!$C$6=11,SUM(+Ene!R60+Feb!R60+Mar!R60+Abr!R60+May!R60+Jun!R60+Jul!R60+Ago!R60+Sep!R60+Oct!R60+Nov!R60),IF(Config!$C$6=12,SUM(+Ene!R60+Feb!R60+Mar!R60+Abr!R60+May!R60+Jun!R60+Jul!R60+Ago!R60+Sep!R60+Oct!R60+Nov!R60+Dic!R60)))))))))))))</f>
        <v>13</v>
      </c>
      <c r="S60" s="388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p!S60),IF(Config!$C$6=10,SUM(+Ene!S60+Feb!S60+Mar!S60+Abr!S60+May!S60+Jun!S60+Jul!S60+Ago!S60+Sep!S60+Oct!S60),IF(Config!$C$6=11,SUM(+Ene!S60+Feb!S60+Mar!S60+Abr!S60+May!S60+Jun!S60+Jul!S60+Ago!S60+Sep!S60+Oct!S60+Nov!S60),IF(Config!$C$6=12,SUM(+Ene!S60+Feb!S60+Mar!S60+Abr!S60+May!S60+Jun!S60+Jul!S60+Ago!S60+Sep!S60+Oct!S60+Nov!S60+Dic!S60)))))))))))))</f>
        <v>18</v>
      </c>
      <c r="T60" s="388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p!T60),IF(Config!$C$6=10,SUM(+Ene!T60+Feb!T60+Mar!T60+Abr!T60+May!T60+Jun!T60+Jul!T60+Ago!T60+Sep!T60+Oct!T60),IF(Config!$C$6=11,SUM(+Ene!T60+Feb!T60+Mar!T60+Abr!T60+May!T60+Jun!T60+Jul!T60+Ago!T60+Sep!T60+Oct!T60+Nov!T60),IF(Config!$C$6=12,SUM(+Ene!T60+Feb!T60+Mar!T60+Abr!T60+May!T60+Jun!T60+Jul!T60+Ago!T60+Sep!T60+Oct!T60+Nov!T60+Dic!T60)))))))))))))</f>
        <v>36</v>
      </c>
      <c r="U60" s="388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p!U60),IF(Config!$C$6=10,SUM(+Ene!U60+Feb!U60+Mar!U60+Abr!U60+May!U60+Jun!U60+Jul!U60+Ago!U60+Sep!U60+Oct!U60),IF(Config!$C$6=11,SUM(+Ene!U60+Feb!U60+Mar!U60+Abr!U60+May!U60+Jun!U60+Jul!U60+Ago!U60+Sep!U60+Oct!U60+Nov!U60),IF(Config!$C$6=12,SUM(+Ene!U60+Feb!U60+Mar!U60+Abr!U60+May!U60+Jun!U60+Jul!U60+Ago!U60+Sep!U60+Oct!U60+Nov!U60+Dic!U60)))))))))))))</f>
        <v>9</v>
      </c>
      <c r="V60" s="388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p!V60),IF(Config!$C$6=10,SUM(+Ene!V60+Feb!V60+Mar!V60+Abr!V60+May!V60+Jun!V60+Jul!V60+Ago!V60+Sep!V60+Oct!V60),IF(Config!$C$6=11,SUM(+Ene!V60+Feb!V60+Mar!V60+Abr!V60+May!V60+Jun!V60+Jul!V60+Ago!V60+Sep!V60+Oct!V60+Nov!V60),IF(Config!$C$6=12,SUM(+Ene!V60+Feb!V60+Mar!V60+Abr!V60+May!V60+Jun!V60+Jul!V60+Ago!V60+Sep!V60+Oct!V60+Nov!V60+Dic!V60)))))))))))))</f>
        <v>11</v>
      </c>
      <c r="W60" s="388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p!W60),IF(Config!$C$6=10,SUM(+Ene!W60+Feb!W60+Mar!W60+Abr!W60+May!W60+Jun!W60+Jul!W60+Ago!W60+Sep!W60+Oct!W60),IF(Config!$C$6=11,SUM(+Ene!W60+Feb!W60+Mar!W60+Abr!W60+May!W60+Jun!W60+Jul!W60+Ago!W60+Sep!W60+Oct!W60+Nov!W60),IF(Config!$C$6=12,SUM(+Ene!W60+Feb!W60+Mar!W60+Abr!W60+May!W60+Jun!W60+Jul!W60+Ago!W60+Sep!W60+Oct!W60+Nov!W60+Dic!W60)))))))))))))</f>
        <v>21</v>
      </c>
      <c r="X60" s="388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p!X60),IF(Config!$C$6=10,SUM(+Ene!X60+Feb!X60+Mar!X60+Abr!X60+May!X60+Jun!X60+Jul!X60+Ago!X60+Sep!X60+Oct!X60),IF(Config!$C$6=11,SUM(+Ene!X60+Feb!X60+Mar!X60+Abr!X60+May!X60+Jun!X60+Jul!X60+Ago!X60+Sep!X60+Oct!X60+Nov!X60),IF(Config!$C$6=12,SUM(+Ene!X60+Feb!X60+Mar!X60+Abr!X60+May!X60+Jun!X60+Jul!X60+Ago!X60+Sep!X60+Oct!X60+Nov!X60+Dic!X60)))))))))))))</f>
        <v>31</v>
      </c>
      <c r="Y60" s="388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p!Y60),IF(Config!$C$6=10,SUM(+Ene!Y60+Feb!Y60+Mar!Y60+Abr!Y60+May!Y60+Jun!Y60+Jul!Y60+Ago!Y60+Sep!Y60+Oct!Y60),IF(Config!$C$6=11,SUM(+Ene!Y60+Feb!Y60+Mar!Y60+Abr!Y60+May!Y60+Jun!Y60+Jul!Y60+Ago!Y60+Sep!Y60+Oct!Y60+Nov!Y60),IF(Config!$C$6=12,SUM(+Ene!Y60+Feb!Y60+Mar!Y60+Abr!Y60+May!Y60+Jun!Y60+Jul!Y60+Ago!Y60+Sep!Y60+Oct!Y60+Nov!Y60+Dic!Y60)))))))))))))</f>
        <v>196</v>
      </c>
      <c r="Z60" s="388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p!Z60),IF(Config!$C$6=10,SUM(+Ene!Z60+Feb!Z60+Mar!Z60+Abr!Z60+May!Z60+Jun!Z60+Jul!Z60+Ago!Z60+Sep!Z60+Oct!Z60),IF(Config!$C$6=11,SUM(+Ene!Z60+Feb!Z60+Mar!Z60+Abr!Z60+May!Z60+Jun!Z60+Jul!Z60+Ago!Z60+Sep!Z60+Oct!Z60+Nov!Z60),IF(Config!$C$6=12,SUM(+Ene!Z60+Feb!Z60+Mar!Z60+Abr!Z60+May!Z60+Jun!Z60+Jul!Z60+Ago!Z60+Sep!Z60+Oct!Z60+Nov!Z60+Dic!Z60)))))))))))))</f>
        <v>16</v>
      </c>
      <c r="AA60" s="388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p!AA60),IF(Config!$C$6=10,SUM(+Ene!AA60+Feb!AA60+Mar!AA60+Abr!AA60+May!AA60+Jun!AA60+Jul!AA60+Ago!AA60+Sep!AA60+Oct!AA60),IF(Config!$C$6=11,SUM(+Ene!AA60+Feb!AA60+Mar!AA60+Abr!AA60+May!AA60+Jun!AA60+Jul!AA60+Ago!AA60+Sep!AA60+Oct!AA60+Nov!AA60),IF(Config!$C$6=12,SUM(+Ene!AA60+Feb!AA60+Mar!AA60+Abr!AA60+May!AA60+Jun!AA60+Jul!AA60+Ago!AA60+Sep!AA60+Oct!AA60+Nov!AA60+Dic!AA60)))))))))))))</f>
        <v>42</v>
      </c>
      <c r="AB60" s="388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p!AB60),IF(Config!$C$6=10,SUM(+Ene!AB60+Feb!AB60+Mar!AB60+Abr!AB60+May!AB60+Jun!AB60+Jul!AB60+Ago!AB60+Sep!AB60+Oct!AB60),IF(Config!$C$6=11,SUM(+Ene!AB60+Feb!AB60+Mar!AB60+Abr!AB60+May!AB60+Jun!AB60+Jul!AB60+Ago!AB60+Sep!AB60+Oct!AB60+Nov!AB60),IF(Config!$C$6=12,SUM(+Ene!AB60+Feb!AB60+Mar!AB60+Abr!AB60+May!AB60+Jun!AB60+Jul!AB60+Ago!AB60+Sep!AB60+Oct!AB60+Nov!AB60+Dic!AB60)))))))))))))</f>
        <v>17</v>
      </c>
      <c r="AC60" s="388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p!AC60),IF(Config!$C$6=10,SUM(+Ene!AC60+Feb!AC60+Mar!AC60+Abr!AC60+May!AC60+Jun!AC60+Jul!AC60+Ago!AC60+Sep!AC60+Oct!AC60),IF(Config!$C$6=11,SUM(+Ene!AC60+Feb!AC60+Mar!AC60+Abr!AC60+May!AC60+Jun!AC60+Jul!AC60+Ago!AC60+Sep!AC60+Oct!AC60+Nov!AC60),IF(Config!$C$6=12,SUM(+Ene!AC60+Feb!AC60+Mar!AC60+Abr!AC60+May!AC60+Jun!AC60+Jul!AC60+Ago!AC60+Sep!AC60+Oct!AC60+Nov!AC60+Dic!AC60)))))))))))))</f>
        <v>19</v>
      </c>
      <c r="AD60" s="388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p!AD60),IF(Config!$C$6=10,SUM(+Ene!AD60+Feb!AD60+Mar!AD60+Abr!AD60+May!AD60+Jun!AD60+Jul!AD60+Ago!AD60+Sep!AD60+Oct!AD60),IF(Config!$C$6=11,SUM(+Ene!AD60+Feb!AD60+Mar!AD60+Abr!AD60+May!AD60+Jun!AD60+Jul!AD60+Ago!AD60+Sep!AD60+Oct!AD60+Nov!AD60),IF(Config!$C$6=12,SUM(+Ene!AD60+Feb!AD60+Mar!AD60+Abr!AD60+May!AD60+Jun!AD60+Jul!AD60+Ago!AD60+Sep!AD60+Oct!AD60+Nov!AD60+Dic!AD60)))))))))))))</f>
        <v>57</v>
      </c>
      <c r="AE60" s="388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p!AE60),IF(Config!$C$6=10,SUM(+Ene!AE60+Feb!AE60+Mar!AE60+Abr!AE60+May!AE60+Jun!AE60+Jul!AE60+Ago!AE60+Sep!AE60+Oct!AE60),IF(Config!$C$6=11,SUM(+Ene!AE60+Feb!AE60+Mar!AE60+Abr!AE60+May!AE60+Jun!AE60+Jul!AE60+Ago!AE60+Sep!AE60+Oct!AE60+Nov!AE60),IF(Config!$C$6=12,SUM(+Ene!AE60+Feb!AE60+Mar!AE60+Abr!AE60+May!AE60+Jun!AE60+Jul!AE60+Ago!AE60+Sep!AE60+Oct!AE60+Nov!AE60+Dic!AE60)))))))))))))</f>
        <v>13</v>
      </c>
      <c r="AF60" s="388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p!AF60),IF(Config!$C$6=10,SUM(+Ene!AF60+Feb!AF60+Mar!AF60+Abr!AF60+May!AF60+Jun!AF60+Jul!AF60+Ago!AF60+Sep!AF60+Oct!AF60),IF(Config!$C$6=11,SUM(+Ene!AF60+Feb!AF60+Mar!AF60+Abr!AF60+May!AF60+Jun!AF60+Jul!AF60+Ago!AF60+Sep!AF60+Oct!AF60+Nov!AF60),IF(Config!$C$6=12,SUM(+Ene!AF60+Feb!AF60+Mar!AF60+Abr!AF60+May!AF60+Jun!AF60+Jul!AF60+Ago!AF60+Sep!AF60+Oct!AF60+Nov!AF60+Dic!AF60)))))))))))))</f>
        <v>23</v>
      </c>
      <c r="AG60" s="388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p!AG60),IF(Config!$C$6=10,SUM(+Ene!AG60+Feb!AG60+Mar!AG60+Abr!AG60+May!AG60+Jun!AG60+Jul!AG60+Ago!AG60+Sep!AG60+Oct!AG60),IF(Config!$C$6=11,SUM(+Ene!AG60+Feb!AG60+Mar!AG60+Abr!AG60+May!AG60+Jun!AG60+Jul!AG60+Ago!AG60+Sep!AG60+Oct!AG60+Nov!AG60),IF(Config!$C$6=12,SUM(+Ene!AG60+Feb!AG60+Mar!AG60+Abr!AG60+May!AG60+Jun!AG60+Jul!AG60+Ago!AG60+Sep!AG60+Oct!AG60+Nov!AG60+Dic!AG60)))))))))))))</f>
        <v>19</v>
      </c>
      <c r="AH60" s="388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p!AH60),IF(Config!$C$6=10,SUM(+Ene!AH60+Feb!AH60+Mar!AH60+Abr!AH60+May!AH60+Jun!AH60+Jul!AH60+Ago!AH60+Sep!AH60+Oct!AH60),IF(Config!$C$6=11,SUM(+Ene!AH60+Feb!AH60+Mar!AH60+Abr!AH60+May!AH60+Jun!AH60+Jul!AH60+Ago!AH60+Sep!AH60+Oct!AH60+Nov!AH60),IF(Config!$C$6=12,SUM(+Ene!AH60+Feb!AH60+Mar!AH60+Abr!AH60+May!AH60+Jun!AH60+Jul!AH60+Ago!AH60+Sep!AH60+Oct!AH60+Nov!AH60+Dic!AH60)))))))))))))</f>
        <v>19</v>
      </c>
      <c r="AI60" s="388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p!AI60),IF(Config!$C$6=10,SUM(+Ene!AI60+Feb!AI60+Mar!AI60+Abr!AI60+May!AI60+Jun!AI60+Jul!AI60+Ago!AI60+Sep!AI60+Oct!AI60),IF(Config!$C$6=11,SUM(+Ene!AI60+Feb!AI60+Mar!AI60+Abr!AI60+May!AI60+Jun!AI60+Jul!AI60+Ago!AI60+Sep!AI60+Oct!AI60+Nov!AI60),IF(Config!$C$6=12,SUM(+Ene!AI60+Feb!AI60+Mar!AI60+Abr!AI60+May!AI60+Jun!AI60+Jul!AI60+Ago!AI60+Sep!AI60+Oct!AI60+Nov!AI60+Dic!AI60)))))))))))))</f>
        <v>0</v>
      </c>
      <c r="AJ60" s="388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p!AJ60),IF(Config!$C$6=10,SUM(+Ene!AJ60+Feb!AJ60+Mar!AJ60+Abr!AJ60+May!AJ60+Jun!AJ60+Jul!AJ60+Ago!AJ60+Sep!AJ60+Oct!AJ60),IF(Config!$C$6=11,SUM(+Ene!AJ60+Feb!AJ60+Mar!AJ60+Abr!AJ60+May!AJ60+Jun!AJ60+Jul!AJ60+Ago!AJ60+Sep!AJ60+Oct!AJ60+Nov!AJ60),IF(Config!$C$6=12,SUM(+Ene!AJ60+Feb!AJ60+Mar!AJ60+Abr!AJ60+May!AJ60+Jun!AJ60+Jul!AJ60+Ago!AJ60+Sep!AJ60+Oct!AJ60+Nov!AJ60+Dic!AJ60)))))))))))))</f>
        <v>53</v>
      </c>
      <c r="AK60" s="388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p!AK60),IF(Config!$C$6=10,SUM(+Ene!AK60+Feb!AK60+Mar!AK60+Abr!AK60+May!AK60+Jun!AK60+Jul!AK60+Ago!AK60+Sep!AK60+Oct!AK60),IF(Config!$C$6=11,SUM(+Ene!AK60+Feb!AK60+Mar!AK60+Abr!AK60+May!AK60+Jun!AK60+Jul!AK60+Ago!AK60+Sep!AK60+Oct!AK60+Nov!AK60),IF(Config!$C$6=12,SUM(+Ene!AK60+Feb!AK60+Mar!AK60+Abr!AK60+May!AK60+Jun!AK60+Jul!AK60+Ago!AK60+Sep!AK60+Oct!AK60+Nov!AK60+Dic!AK60)))))))))))))</f>
        <v>12</v>
      </c>
      <c r="AL60" s="388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p!AL60),IF(Config!$C$6=10,SUM(+Ene!AL60+Feb!AL60+Mar!AL60+Abr!AL60+May!AL60+Jun!AL60+Jul!AL60+Ago!AL60+Sep!AL60+Oct!AL60),IF(Config!$C$6=11,SUM(+Ene!AL60+Feb!AL60+Mar!AL60+Abr!AL60+May!AL60+Jun!AL60+Jul!AL60+Ago!AL60+Sep!AL60+Oct!AL60+Nov!AL60),IF(Config!$C$6=12,SUM(+Ene!AL60+Feb!AL60+Mar!AL60+Abr!AL60+May!AL60+Jun!AL60+Jul!AL60+Ago!AL60+Sep!AL60+Oct!AL60+Nov!AL60+Dic!AL60)))))))))))))</f>
        <v>9</v>
      </c>
      <c r="AM60" s="388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p!AM60),IF(Config!$C$6=10,SUM(+Ene!AM60+Feb!AM60+Mar!AM60+Abr!AM60+May!AM60+Jun!AM60+Jul!AM60+Ago!AM60+Sep!AM60+Oct!AM60),IF(Config!$C$6=11,SUM(+Ene!AM60+Feb!AM60+Mar!AM60+Abr!AM60+May!AM60+Jun!AM60+Jul!AM60+Ago!AM60+Sep!AM60+Oct!AM60+Nov!AM60),IF(Config!$C$6=12,SUM(+Ene!AM60+Feb!AM60+Mar!AM60+Abr!AM60+May!AM60+Jun!AM60+Jul!AM60+Ago!AM60+Sep!AM60+Oct!AM60+Nov!AM60+Dic!AM60)))))))))))))</f>
        <v>35</v>
      </c>
      <c r="AN60" s="388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p!AN60),IF(Config!$C$6=10,SUM(+Ene!AN60+Feb!AN60+Mar!AN60+Abr!AN60+May!AN60+Jun!AN60+Jul!AN60+Ago!AN60+Sep!AN60+Oct!AN60),IF(Config!$C$6=11,SUM(+Ene!AN60+Feb!AN60+Mar!AN60+Abr!AN60+May!AN60+Jun!AN60+Jul!AN60+Ago!AN60+Sep!AN60+Oct!AN60+Nov!AN60),IF(Config!$C$6=12,SUM(+Ene!AN60+Feb!AN60+Mar!AN60+Abr!AN60+May!AN60+Jun!AN60+Jul!AN60+Ago!AN60+Sep!AN60+Oct!AN60+Nov!AN60+Dic!AN60)))))))))))))</f>
        <v>4</v>
      </c>
      <c r="AO60" s="388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p!AO60),IF(Config!$C$6=10,SUM(+Ene!AO60+Feb!AO60+Mar!AO60+Abr!AO60+May!AO60+Jun!AO60+Jul!AO60+Ago!AO60+Sep!AO60+Oct!AO60),IF(Config!$C$6=11,SUM(+Ene!AO60+Feb!AO60+Mar!AO60+Abr!AO60+May!AO60+Jun!AO60+Jul!AO60+Ago!AO60+Sep!AO60+Oct!AO60+Nov!AO60),IF(Config!$C$6=12,SUM(+Ene!AO60+Feb!AO60+Mar!AO60+Abr!AO60+May!AO60+Jun!AO60+Jul!AO60+Ago!AO60+Sep!AO60+Oct!AO60+Nov!AO60+Dic!AO60)))))))))))))</f>
        <v>12</v>
      </c>
      <c r="AP60" s="388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p!AP60),IF(Config!$C$6=10,SUM(+Ene!AP60+Feb!AP60+Mar!AP60+Abr!AP60+May!AP60+Jun!AP60+Jul!AP60+Ago!AP60+Sep!AP60+Oct!AP60),IF(Config!$C$6=11,SUM(+Ene!AP60+Feb!AP60+Mar!AP60+Abr!AP60+May!AP60+Jun!AP60+Jul!AP60+Ago!AP60+Sep!AP60+Oct!AP60+Nov!AP60),IF(Config!$C$6=12,SUM(+Ene!AP60+Feb!AP60+Mar!AP60+Abr!AP60+May!AP60+Jun!AP60+Jul!AP60+Ago!AP60+Sep!AP60+Oct!AP60+Nov!AP60+Dic!AP60)))))))))))))</f>
        <v>3</v>
      </c>
      <c r="AQ60" s="388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p!AQ60),IF(Config!$C$6=10,SUM(+Ene!AQ60+Feb!AQ60+Mar!AQ60+Abr!AQ60+May!AQ60+Jun!AQ60+Jul!AQ60+Ago!AQ60+Sep!AQ60+Oct!AQ60),IF(Config!$C$6=11,SUM(+Ene!AQ60+Feb!AQ60+Mar!AQ60+Abr!AQ60+May!AQ60+Jun!AQ60+Jul!AQ60+Ago!AQ60+Sep!AQ60+Oct!AQ60+Nov!AQ60),IF(Config!$C$6=12,SUM(+Ene!AQ60+Feb!AQ60+Mar!AQ60+Abr!AQ60+May!AQ60+Jun!AQ60+Jul!AQ60+Ago!AQ60+Sep!AQ60+Oct!AQ60+Nov!AQ60+Dic!AQ60)))))))))))))</f>
        <v>85</v>
      </c>
      <c r="AR60" s="388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p!AR60),IF(Config!$C$6=10,SUM(+Ene!AR60+Feb!AR60+Mar!AR60+Abr!AR60+May!AR60+Jun!AR60+Jul!AR60+Ago!AR60+Sep!AR60+Oct!AR60),IF(Config!$C$6=11,SUM(+Ene!AR60+Feb!AR60+Mar!AR60+Abr!AR60+May!AR60+Jun!AR60+Jul!AR60+Ago!AR60+Sep!AR60+Oct!AR60+Nov!AR60),IF(Config!$C$6=12,SUM(+Ene!AR60+Feb!AR60+Mar!AR60+Abr!AR60+May!AR60+Jun!AR60+Jul!AR60+Ago!AR60+Sep!AR60+Oct!AR60+Nov!AR60+Dic!AR60)))))))))))))</f>
        <v>0</v>
      </c>
      <c r="AS60" s="388">
        <f>IF(Config!$C$6=1,SUM(+Ene!AS60),IF(Config!$C$6=2,SUM(+Ene!AS60+Feb!AS60),IF(Config!$C$6=3,SUM(+Ene!AS60+Feb!AS60+Mar!AS60),IF(Config!$C$6=4,SUM(+Ene!AS60+Feb!AS60+Mar!AS60+Abr!AS60),IF(Config!$C$6=5,SUM(Ene!AS60+Feb!AS60+Mar!AS60+Abr!AS60+May!AS60),IF(Config!$C$6=6,SUM(+Ene!AS60+Feb!AS60+Mar!AS60+Abr!AS60+May!AS60+Jun!AS60),IF(Config!$C$6=7,SUM(Ene!AS60+Feb!AS60+Mar!AS60+Abr!AS60+May!AS60+Jun!AS60+Jul!AS60),IF(Config!$C$6=8,SUM(+Ene!AS60+Feb!AS60+Mar!AS60+Abr!AS60+May!AS60+Jun!AS60+Jul!AS60+Ago!AS60),IF(Config!$C$6=9,SUM(+Ene!AS60+Feb!AS60+Mar!AS60+Abr!AS60+May!AS60+Jun!AS60+Jul!AS60+Ago!AS60+Sep!AS60),IF(Config!$C$6=10,SUM(+Ene!AS60+Feb!AS60+Mar!AS60+Abr!AS60+May!AS60+Jun!AS60+Jul!AS60+Ago!AS60+Sep!AS60+Oct!AS60),IF(Config!$C$6=11,SUM(+Ene!AS60+Feb!AS60+Mar!AS60+Abr!AS60+May!AS60+Jun!AS60+Jul!AS60+Ago!AS60+Sep!AS60+Oct!AS60+Nov!AS60),IF(Config!$C$6=12,SUM(+Ene!AS60+Feb!AS60+Mar!AS60+Abr!AS60+May!AS60+Jun!AS60+Jul!AS60+Ago!AS60+Sep!AS60+Oct!AS60+Nov!AS60+Dic!AS60)))))))))))))</f>
        <v>14</v>
      </c>
      <c r="AT60" s="388">
        <f>IF(Config!$C$6=1,SUM(+Ene!AT60),IF(Config!$C$6=2,SUM(+Ene!AT60+Feb!AT60),IF(Config!$C$6=3,SUM(+Ene!AT60+Feb!AT60+Mar!AT60),IF(Config!$C$6=4,SUM(+Ene!AT60+Feb!AT60+Mar!AT60+Abr!AT60),IF(Config!$C$6=5,SUM(Ene!AT60+Feb!AT60+Mar!AT60+Abr!AT60+May!AT60),IF(Config!$C$6=6,SUM(+Ene!AT60+Feb!AT60+Mar!AT60+Abr!AT60+May!AT60+Jun!AT60),IF(Config!$C$6=7,SUM(Ene!AT60+Feb!AT60+Mar!AT60+Abr!AT60+May!AT60+Jun!AT60+Jul!AT60),IF(Config!$C$6=8,SUM(+Ene!AT60+Feb!AT60+Mar!AT60+Abr!AT60+May!AT60+Jun!AT60+Jul!AT60+Ago!AT60),IF(Config!$C$6=9,SUM(+Ene!AT60+Feb!AT60+Mar!AT60+Abr!AT60+May!AT60+Jun!AT60+Jul!AT60+Ago!AT60+Sep!AT60),IF(Config!$C$6=10,SUM(+Ene!AT60+Feb!AT60+Mar!AT60+Abr!AT60+May!AT60+Jun!AT60+Jul!AT60+Ago!AT60+Sep!AT60+Oct!AT60),IF(Config!$C$6=11,SUM(+Ene!AT60+Feb!AT60+Mar!AT60+Abr!AT60+May!AT60+Jun!AT60+Jul!AT60+Ago!AT60+Sep!AT60+Oct!AT60+Nov!AT60),IF(Config!$C$6=12,SUM(+Ene!AT60+Feb!AT60+Mar!AT60+Abr!AT60+May!AT60+Jun!AT60+Jul!AT60+Ago!AT60+Sep!AT60+Oct!AT60+Nov!AT60+Dic!AT60)))))))))))))</f>
        <v>21</v>
      </c>
      <c r="AV60" s="369">
        <f t="shared" si="43"/>
        <v>0</v>
      </c>
      <c r="AW60" s="369">
        <f t="shared" si="44"/>
        <v>592</v>
      </c>
      <c r="AX60" s="369">
        <f t="shared" si="45"/>
        <v>51</v>
      </c>
      <c r="AY60" s="369">
        <f t="shared" si="46"/>
        <v>77</v>
      </c>
      <c r="AZ60" s="369">
        <f t="shared" si="47"/>
        <v>321</v>
      </c>
      <c r="BA60" s="369">
        <f t="shared" si="12"/>
        <v>131</v>
      </c>
      <c r="BB60" s="369">
        <f t="shared" si="48"/>
        <v>74</v>
      </c>
      <c r="BC60" s="370">
        <f t="shared" si="49"/>
        <v>54</v>
      </c>
      <c r="BD60" s="369">
        <f t="shared" si="50"/>
        <v>120</v>
      </c>
      <c r="BE60" s="45">
        <f t="shared" si="16"/>
        <v>1420</v>
      </c>
    </row>
    <row r="61" spans="1:57" x14ac:dyDescent="0.25">
      <c r="A61" s="339">
        <f>METAS!A59</f>
        <v>58</v>
      </c>
      <c r="B61" s="373" t="str">
        <f>METAS!B59</f>
        <v>NIÑOS CON DIAGNOSTICO DE ANEMIA MENORES DE 5 AÑOS</v>
      </c>
      <c r="C61" s="383" t="s">
        <v>689</v>
      </c>
      <c r="D61" s="387">
        <f>IF(Config!$C$6=1,SUM(+Ene!D61),IF(Config!$C$6=2,SUM(+Ene!D61+Feb!D61),IF(Config!$C$6=3,SUM(+Ene!D61+Feb!D61+Mar!D61),IF(Config!$C$6=4,SUM(+Ene!D61+Feb!D61+Mar!D61+Abr!D61),IF(Config!$C$6=5,SUM(Ene!D61+Feb!D61+Mar!D61+Abr!D61+May!D61),IF(Config!$C$6=6,SUM(+Ene!D61+Feb!D61+Mar!D61+Abr!D61+May!D61+Jun!D61),IF(Config!$C$6=7,SUM(Ene!D61+Feb!D61+Mar!D61+Abr!D61+May!D61+Jun!D61+Jul!D61),IF(Config!$C$6=8,SUM(+Ene!D61+Feb!D61+Mar!D61+Abr!D61+May!D61+Jun!D61+Jul!D61+Ago!D61),IF(Config!$C$6=9,SUM(+Ene!D61+Feb!D61+Mar!D61+Abr!D61+May!D61+Jun!D61+Jul!D61+Ago!D61+Sep!D61),IF(Config!$C$6=10,SUM(+Ene!D61+Feb!D61+Mar!D61+Abr!D61+May!D61+Jun!D61+Jul!D61+Ago!D61+Sep!D61+Oct!D61),IF(Config!$C$6=11,SUM(+Ene!D61+Feb!D61+Mar!D61+Abr!D61+May!D61+Jun!D61+Jul!D61+Ago!D61+Sep!D61+Oct!D61+Nov!D61),IF(Config!$C$6=12,SUM(+Ene!D61+Feb!D61+Mar!D61+Abr!D61+May!D61+Jun!D61+Jul!D61+Ago!D61+Sep!D61+Oct!D61+Nov!D61+Dic!D61)))))))))))))</f>
        <v>9</v>
      </c>
      <c r="E61" s="387">
        <f>IF(Config!$C$6=1,SUM(+Ene!E61),IF(Config!$C$6=2,SUM(+Ene!E61+Feb!E61),IF(Config!$C$6=3,SUM(+Ene!E61+Feb!E61+Mar!E61),IF(Config!$C$6=4,SUM(+Ene!E61+Feb!E61+Mar!E61+Abr!E61),IF(Config!$C$6=5,SUM(Ene!E61+Feb!E61+Mar!E61+Abr!E61+May!E61),IF(Config!$C$6=6,SUM(+Ene!E61+Feb!E61+Mar!E61+Abr!E61+May!E61+Jun!E61),IF(Config!$C$6=7,SUM(Ene!E61+Feb!E61+Mar!E61+Abr!E61+May!E61+Jun!E61+Jul!E61),IF(Config!$C$6=8,SUM(+Ene!E61+Feb!E61+Mar!E61+Abr!E61+May!E61+Jun!E61+Jul!E61+Ago!E61),IF(Config!$C$6=9,SUM(+Ene!E61+Feb!E61+Mar!E61+Abr!E61+May!E61+Jun!E61+Jul!E61+Ago!E61+Sep!E61),IF(Config!$C$6=10,SUM(+Ene!E61+Feb!E61+Mar!E61+Abr!E61+May!E61+Jun!E61+Jul!E61+Ago!E61+Sep!E61+Oct!E61),IF(Config!$C$6=11,SUM(+Ene!E61+Feb!E61+Mar!E61+Abr!E61+May!E61+Jun!E61+Jul!E61+Ago!E61+Sep!E61+Oct!E61+Nov!E61),IF(Config!$C$6=12,SUM(+Ene!E61+Feb!E61+Mar!E61+Abr!E61+May!E61+Jun!E61+Jul!E61+Ago!E61+Sep!E61+Oct!E61+Nov!E61+Dic!E61)))))))))))))</f>
        <v>0</v>
      </c>
      <c r="F61" s="387">
        <f>IF(Config!$C$6=1,SUM(+Ene!F61),IF(Config!$C$6=2,SUM(+Ene!F61+Feb!F61),IF(Config!$C$6=3,SUM(+Ene!F61+Feb!F61+Mar!F61),IF(Config!$C$6=4,SUM(+Ene!F61+Feb!F61+Mar!F61+Abr!F61),IF(Config!$C$6=5,SUM(Ene!F61+Feb!F61+Mar!F61+Abr!F61+May!F61),IF(Config!$C$6=6,SUM(+Ene!F61+Feb!F61+Mar!F61+Abr!F61+May!F61+Jun!F61),IF(Config!$C$6=7,SUM(Ene!F61+Feb!F61+Mar!F61+Abr!F61+May!F61+Jun!F61+Jul!F61),IF(Config!$C$6=8,SUM(+Ene!F61+Feb!F61+Mar!F61+Abr!F61+May!F61+Jun!F61+Jul!F61+Ago!F61),IF(Config!$C$6=9,SUM(+Ene!F61+Feb!F61+Mar!F61+Abr!F61+May!F61+Jun!F61+Jul!F61+Ago!F61+Sep!F61),IF(Config!$C$6=10,SUM(+Ene!F61+Feb!F61+Mar!F61+Abr!F61+May!F61+Jun!F61+Jul!F61+Ago!F61+Sep!F61+Oct!F61),IF(Config!$C$6=11,SUM(+Ene!F61+Feb!F61+Mar!F61+Abr!F61+May!F61+Jun!F61+Jul!F61+Ago!F61+Sep!F61+Oct!F61+Nov!F61),IF(Config!$C$6=12,SUM(+Ene!F61+Feb!F61+Mar!F61+Abr!F61+May!F61+Jun!F61+Jul!F61+Ago!F61+Sep!F61+Oct!F61+Nov!F61+Dic!F61)))))))))))))</f>
        <v>0</v>
      </c>
      <c r="G61" s="387">
        <f>IF(Config!$C$6=1,SUM(+Ene!G61),IF(Config!$C$6=2,SUM(+Ene!G61+Feb!G61),IF(Config!$C$6=3,SUM(+Ene!G61+Feb!G61+Mar!G61),IF(Config!$C$6=4,SUM(+Ene!G61+Feb!G61+Mar!G61+Abr!G61),IF(Config!$C$6=5,SUM(Ene!G61+Feb!G61+Mar!G61+Abr!G61+May!G61),IF(Config!$C$6=6,SUM(+Ene!G61+Feb!G61+Mar!G61+Abr!G61+May!G61+Jun!G61),IF(Config!$C$6=7,SUM(Ene!G61+Feb!G61+Mar!G61+Abr!G61+May!G61+Jun!G61+Jul!G61),IF(Config!$C$6=8,SUM(+Ene!G61+Feb!G61+Mar!G61+Abr!G61+May!G61+Jun!G61+Jul!G61+Ago!G61),IF(Config!$C$6=9,SUM(+Ene!G61+Feb!G61+Mar!G61+Abr!G61+May!G61+Jun!G61+Jul!G61+Ago!G61+Sep!G61),IF(Config!$C$6=10,SUM(+Ene!G61+Feb!G61+Mar!G61+Abr!G61+May!G61+Jun!G61+Jul!G61+Ago!G61+Sep!G61+Oct!G61),IF(Config!$C$6=11,SUM(+Ene!G61+Feb!G61+Mar!G61+Abr!G61+May!G61+Jun!G61+Jul!G61+Ago!G61+Sep!G61+Oct!G61+Nov!G61),IF(Config!$C$6=12,SUM(+Ene!G61+Feb!G61+Mar!G61+Abr!G61+May!G61+Jun!G61+Jul!G61+Ago!G61+Sep!G61+Oct!G61+Nov!G61+Dic!G61)))))))))))))</f>
        <v>147</v>
      </c>
      <c r="H61" s="387">
        <f>IF(Config!$C$6=1,SUM(+Ene!H61),IF(Config!$C$6=2,SUM(+Ene!H61+Feb!H61),IF(Config!$C$6=3,SUM(+Ene!H61+Feb!H61+Mar!H61),IF(Config!$C$6=4,SUM(+Ene!H61+Feb!H61+Mar!H61+Abr!H61),IF(Config!$C$6=5,SUM(Ene!H61+Feb!H61+Mar!H61+Abr!H61+May!H61),IF(Config!$C$6=6,SUM(+Ene!H61+Feb!H61+Mar!H61+Abr!H61+May!H61+Jun!H61),IF(Config!$C$6=7,SUM(Ene!H61+Feb!H61+Mar!H61+Abr!H61+May!H61+Jun!H61+Jul!H61),IF(Config!$C$6=8,SUM(+Ene!H61+Feb!H61+Mar!H61+Abr!H61+May!H61+Jun!H61+Jul!H61+Ago!H61),IF(Config!$C$6=9,SUM(+Ene!H61+Feb!H61+Mar!H61+Abr!H61+May!H61+Jun!H61+Jul!H61+Ago!H61+Sep!H61),IF(Config!$C$6=10,SUM(+Ene!H61+Feb!H61+Mar!H61+Abr!H61+May!H61+Jun!H61+Jul!H61+Ago!H61+Sep!H61+Oct!H61),IF(Config!$C$6=11,SUM(+Ene!H61+Feb!H61+Mar!H61+Abr!H61+May!H61+Jun!H61+Jul!H61+Ago!H61+Sep!H61+Oct!H61+Nov!H61),IF(Config!$C$6=12,SUM(+Ene!H61+Feb!H61+Mar!H61+Abr!H61+May!H61+Jun!H61+Jul!H61+Ago!H61+Sep!H61+Oct!H61+Nov!H61+Dic!H61)))))))))))))</f>
        <v>7</v>
      </c>
      <c r="I61" s="387">
        <f>IF(Config!$C$6=1,SUM(+Ene!I61),IF(Config!$C$6=2,SUM(+Ene!I61+Feb!I61),IF(Config!$C$6=3,SUM(+Ene!I61+Feb!I61+Mar!I61),IF(Config!$C$6=4,SUM(+Ene!I61+Feb!I61+Mar!I61+Abr!I61),IF(Config!$C$6=5,SUM(Ene!I61+Feb!I61+Mar!I61+Abr!I61+May!I61),IF(Config!$C$6=6,SUM(+Ene!I61+Feb!I61+Mar!I61+Abr!I61+May!I61+Jun!I61),IF(Config!$C$6=7,SUM(Ene!I61+Feb!I61+Mar!I61+Abr!I61+May!I61+Jun!I61+Jul!I61),IF(Config!$C$6=8,SUM(+Ene!I61+Feb!I61+Mar!I61+Abr!I61+May!I61+Jun!I61+Jul!I61+Ago!I61),IF(Config!$C$6=9,SUM(+Ene!I61+Feb!I61+Mar!I61+Abr!I61+May!I61+Jun!I61+Jul!I61+Ago!I61+Sep!I61),IF(Config!$C$6=10,SUM(+Ene!I61+Feb!I61+Mar!I61+Abr!I61+May!I61+Jun!I61+Jul!I61+Ago!I61+Sep!I61+Oct!I61),IF(Config!$C$6=11,SUM(+Ene!I61+Feb!I61+Mar!I61+Abr!I61+May!I61+Jun!I61+Jul!I61+Ago!I61+Sep!I61+Oct!I61+Nov!I61),IF(Config!$C$6=12,SUM(+Ene!I61+Feb!I61+Mar!I61+Abr!I61+May!I61+Jun!I61+Jul!I61+Ago!I61+Sep!I61+Oct!I61+Nov!I61+Dic!I61)))))))))))))</f>
        <v>6</v>
      </c>
      <c r="J61" s="387">
        <f>IF(Config!$C$6=1,SUM(+Ene!J61),IF(Config!$C$6=2,SUM(+Ene!J61+Feb!J61),IF(Config!$C$6=3,SUM(+Ene!J61+Feb!J61+Mar!J61),IF(Config!$C$6=4,SUM(+Ene!J61+Feb!J61+Mar!J61+Abr!J61),IF(Config!$C$6=5,SUM(Ene!J61+Feb!J61+Mar!J61+Abr!J61+May!J61),IF(Config!$C$6=6,SUM(+Ene!J61+Feb!J61+Mar!J61+Abr!J61+May!J61+Jun!J61),IF(Config!$C$6=7,SUM(Ene!J61+Feb!J61+Mar!J61+Abr!J61+May!J61+Jun!J61+Jul!J61),IF(Config!$C$6=8,SUM(+Ene!J61+Feb!J61+Mar!J61+Abr!J61+May!J61+Jun!J61+Jul!J61+Ago!J61),IF(Config!$C$6=9,SUM(+Ene!J61+Feb!J61+Mar!J61+Abr!J61+May!J61+Jun!J61+Jul!J61+Ago!J61+Sep!J61),IF(Config!$C$6=10,SUM(+Ene!J61+Feb!J61+Mar!J61+Abr!J61+May!J61+Jun!J61+Jul!J61+Ago!J61+Sep!J61+Oct!J61),IF(Config!$C$6=11,SUM(+Ene!J61+Feb!J61+Mar!J61+Abr!J61+May!J61+Jun!J61+Jul!J61+Ago!J61+Sep!J61+Oct!J61+Nov!J61),IF(Config!$C$6=12,SUM(+Ene!J61+Feb!J61+Mar!J61+Abr!J61+May!J61+Jun!J61+Jul!J61+Ago!J61+Sep!J61+Oct!J61+Nov!J61+Dic!J61)))))))))))))</f>
        <v>1</v>
      </c>
      <c r="K61" s="387">
        <f>IF(Config!$C$6=1,SUM(+Ene!K61),IF(Config!$C$6=2,SUM(+Ene!K61+Feb!K61),IF(Config!$C$6=3,SUM(+Ene!K61+Feb!K61+Mar!K61),IF(Config!$C$6=4,SUM(+Ene!K61+Feb!K61+Mar!K61+Abr!K61),IF(Config!$C$6=5,SUM(Ene!K61+Feb!K61+Mar!K61+Abr!K61+May!K61),IF(Config!$C$6=6,SUM(+Ene!K61+Feb!K61+Mar!K61+Abr!K61+May!K61+Jun!K61),IF(Config!$C$6=7,SUM(Ene!K61+Feb!K61+Mar!K61+Abr!K61+May!K61+Jun!K61+Jul!K61),IF(Config!$C$6=8,SUM(+Ene!K61+Feb!K61+Mar!K61+Abr!K61+May!K61+Jun!K61+Jul!K61+Ago!K61),IF(Config!$C$6=9,SUM(+Ene!K61+Feb!K61+Mar!K61+Abr!K61+May!K61+Jun!K61+Jul!K61+Ago!K61+Sep!K61),IF(Config!$C$6=10,SUM(+Ene!K61+Feb!K61+Mar!K61+Abr!K61+May!K61+Jun!K61+Jul!K61+Ago!K61+Sep!K61+Oct!K61),IF(Config!$C$6=11,SUM(+Ene!K61+Feb!K61+Mar!K61+Abr!K61+May!K61+Jun!K61+Jul!K61+Ago!K61+Sep!K61+Oct!K61+Nov!K61),IF(Config!$C$6=12,SUM(+Ene!K61+Feb!K61+Mar!K61+Abr!K61+May!K61+Jun!K61+Jul!K61+Ago!K61+Sep!K61+Oct!K61+Nov!K61+Dic!K61)))))))))))))</f>
        <v>6</v>
      </c>
      <c r="L61" s="387">
        <f>IF(Config!$C$6=1,SUM(+Ene!L61),IF(Config!$C$6=2,SUM(+Ene!L61+Feb!L61),IF(Config!$C$6=3,SUM(+Ene!L61+Feb!L61+Mar!L61),IF(Config!$C$6=4,SUM(+Ene!L61+Feb!L61+Mar!L61+Abr!L61),IF(Config!$C$6=5,SUM(Ene!L61+Feb!L61+Mar!L61+Abr!L61+May!L61),IF(Config!$C$6=6,SUM(+Ene!L61+Feb!L61+Mar!L61+Abr!L61+May!L61+Jun!L61),IF(Config!$C$6=7,SUM(Ene!L61+Feb!L61+Mar!L61+Abr!L61+May!L61+Jun!L61+Jul!L61),IF(Config!$C$6=8,SUM(+Ene!L61+Feb!L61+Mar!L61+Abr!L61+May!L61+Jun!L61+Jul!L61+Ago!L61),IF(Config!$C$6=9,SUM(+Ene!L61+Feb!L61+Mar!L61+Abr!L61+May!L61+Jun!L61+Jul!L61+Ago!L61+Sep!L61),IF(Config!$C$6=10,SUM(+Ene!L61+Feb!L61+Mar!L61+Abr!L61+May!L61+Jun!L61+Jul!L61+Ago!L61+Sep!L61+Oct!L61),IF(Config!$C$6=11,SUM(+Ene!L61+Feb!L61+Mar!L61+Abr!L61+May!L61+Jun!L61+Jul!L61+Ago!L61+Sep!L61+Oct!L61+Nov!L61),IF(Config!$C$6=12,SUM(+Ene!L61+Feb!L61+Mar!L61+Abr!L61+May!L61+Jun!L61+Jul!L61+Ago!L61+Sep!L61+Oct!L61+Nov!L61+Dic!L61)))))))))))))</f>
        <v>0</v>
      </c>
      <c r="M61" s="387">
        <f>IF(Config!$C$6=1,SUM(+Ene!M61),IF(Config!$C$6=2,SUM(+Ene!M61+Feb!M61),IF(Config!$C$6=3,SUM(+Ene!M61+Feb!M61+Mar!M61),IF(Config!$C$6=4,SUM(+Ene!M61+Feb!M61+Mar!M61+Abr!M61),IF(Config!$C$6=5,SUM(Ene!M61+Feb!M61+Mar!M61+Abr!M61+May!M61),IF(Config!$C$6=6,SUM(+Ene!M61+Feb!M61+Mar!M61+Abr!M61+May!M61+Jun!M61),IF(Config!$C$6=7,SUM(Ene!M61+Feb!M61+Mar!M61+Abr!M61+May!M61+Jun!M61+Jul!M61),IF(Config!$C$6=8,SUM(+Ene!M61+Feb!M61+Mar!M61+Abr!M61+May!M61+Jun!M61+Jul!M61+Ago!M61),IF(Config!$C$6=9,SUM(+Ene!M61+Feb!M61+Mar!M61+Abr!M61+May!M61+Jun!M61+Jul!M61+Ago!M61+Sep!M61),IF(Config!$C$6=10,SUM(+Ene!M61+Feb!M61+Mar!M61+Abr!M61+May!M61+Jun!M61+Jul!M61+Ago!M61+Sep!M61+Oct!M61),IF(Config!$C$6=11,SUM(+Ene!M61+Feb!M61+Mar!M61+Abr!M61+May!M61+Jun!M61+Jul!M61+Ago!M61+Sep!M61+Oct!M61+Nov!M61),IF(Config!$C$6=12,SUM(+Ene!M61+Feb!M61+Mar!M61+Abr!M61+May!M61+Jun!M61+Jul!M61+Ago!M61+Sep!M61+Oct!M61+Nov!M61+Dic!M61)))))))))))))</f>
        <v>0</v>
      </c>
      <c r="N61" s="387">
        <f>IF(Config!$C$6=1,SUM(+Ene!N61),IF(Config!$C$6=2,SUM(+Ene!N61+Feb!N61),IF(Config!$C$6=3,SUM(+Ene!N61+Feb!N61+Mar!N61),IF(Config!$C$6=4,SUM(+Ene!N61+Feb!N61+Mar!N61+Abr!N61),IF(Config!$C$6=5,SUM(Ene!N61+Feb!N61+Mar!N61+Abr!N61+May!N61),IF(Config!$C$6=6,SUM(+Ene!N61+Feb!N61+Mar!N61+Abr!N61+May!N61+Jun!N61),IF(Config!$C$6=7,SUM(Ene!N61+Feb!N61+Mar!N61+Abr!N61+May!N61+Jun!N61+Jul!N61),IF(Config!$C$6=8,SUM(+Ene!N61+Feb!N61+Mar!N61+Abr!N61+May!N61+Jun!N61+Jul!N61+Ago!N61),IF(Config!$C$6=9,SUM(+Ene!N61+Feb!N61+Mar!N61+Abr!N61+May!N61+Jun!N61+Jul!N61+Ago!N61+Sep!N61),IF(Config!$C$6=10,SUM(+Ene!N61+Feb!N61+Mar!N61+Abr!N61+May!N61+Jun!N61+Jul!N61+Ago!N61+Sep!N61+Oct!N61),IF(Config!$C$6=11,SUM(+Ene!N61+Feb!N61+Mar!N61+Abr!N61+May!N61+Jun!N61+Jul!N61+Ago!N61+Sep!N61+Oct!N61+Nov!N61),IF(Config!$C$6=12,SUM(+Ene!N61+Feb!N61+Mar!N61+Abr!N61+May!N61+Jun!N61+Jul!N61+Ago!N61+Sep!N61+Oct!N61+Nov!N61+Dic!N61)))))))))))))</f>
        <v>1</v>
      </c>
      <c r="O61" s="387">
        <f>IF(Config!$C$6=1,SUM(+Ene!O61),IF(Config!$C$6=2,SUM(+Ene!O61+Feb!O61),IF(Config!$C$6=3,SUM(+Ene!O61+Feb!O61+Mar!O61),IF(Config!$C$6=4,SUM(+Ene!O61+Feb!O61+Mar!O61+Abr!O61),IF(Config!$C$6=5,SUM(Ene!O61+Feb!O61+Mar!O61+Abr!O61+May!O61),IF(Config!$C$6=6,SUM(+Ene!O61+Feb!O61+Mar!O61+Abr!O61+May!O61+Jun!O61),IF(Config!$C$6=7,SUM(Ene!O61+Feb!O61+Mar!O61+Abr!O61+May!O61+Jun!O61+Jul!O61),IF(Config!$C$6=8,SUM(+Ene!O61+Feb!O61+Mar!O61+Abr!O61+May!O61+Jun!O61+Jul!O61+Ago!O61),IF(Config!$C$6=9,SUM(+Ene!O61+Feb!O61+Mar!O61+Abr!O61+May!O61+Jun!O61+Jul!O61+Ago!O61+Sep!O61),IF(Config!$C$6=10,SUM(+Ene!O61+Feb!O61+Mar!O61+Abr!O61+May!O61+Jun!O61+Jul!O61+Ago!O61+Sep!O61+Oct!O61),IF(Config!$C$6=11,SUM(+Ene!O61+Feb!O61+Mar!O61+Abr!O61+May!O61+Jun!O61+Jul!O61+Ago!O61+Sep!O61+Oct!O61+Nov!O61),IF(Config!$C$6=12,SUM(+Ene!O61+Feb!O61+Mar!O61+Abr!O61+May!O61+Jun!O61+Jul!O61+Ago!O61+Sep!O61+Oct!O61+Nov!O61+Dic!O61)))))))))))))</f>
        <v>0</v>
      </c>
      <c r="P61" s="387">
        <f>IF(Config!$C$6=1,SUM(+Ene!P61),IF(Config!$C$6=2,SUM(+Ene!P61+Feb!P61),IF(Config!$C$6=3,SUM(+Ene!P61+Feb!P61+Mar!P61),IF(Config!$C$6=4,SUM(+Ene!P61+Feb!P61+Mar!P61+Abr!P61),IF(Config!$C$6=5,SUM(Ene!P61+Feb!P61+Mar!P61+Abr!P61+May!P61),IF(Config!$C$6=6,SUM(+Ene!P61+Feb!P61+Mar!P61+Abr!P61+May!P61+Jun!P61),IF(Config!$C$6=7,SUM(Ene!P61+Feb!P61+Mar!P61+Abr!P61+May!P61+Jun!P61+Jul!P61),IF(Config!$C$6=8,SUM(+Ene!P61+Feb!P61+Mar!P61+Abr!P61+May!P61+Jun!P61+Jul!P61+Ago!P61),IF(Config!$C$6=9,SUM(+Ene!P61+Feb!P61+Mar!P61+Abr!P61+May!P61+Jun!P61+Jul!P61+Ago!P61+Sep!P61),IF(Config!$C$6=10,SUM(+Ene!P61+Feb!P61+Mar!P61+Abr!P61+May!P61+Jun!P61+Jul!P61+Ago!P61+Sep!P61+Oct!P61),IF(Config!$C$6=11,SUM(+Ene!P61+Feb!P61+Mar!P61+Abr!P61+May!P61+Jun!P61+Jul!P61+Ago!P61+Sep!P61+Oct!P61+Nov!P61),IF(Config!$C$6=12,SUM(+Ene!P61+Feb!P61+Mar!P61+Abr!P61+May!P61+Jun!P61+Jul!P61+Ago!P61+Sep!P61+Oct!P61+Nov!P61+Dic!P61)))))))))))))</f>
        <v>11</v>
      </c>
      <c r="Q61" s="387">
        <f>IF(Config!$C$6=1,SUM(+Ene!Q61),IF(Config!$C$6=2,SUM(+Ene!Q61+Feb!Q61),IF(Config!$C$6=3,SUM(+Ene!Q61+Feb!Q61+Mar!Q61),IF(Config!$C$6=4,SUM(+Ene!Q61+Feb!Q61+Mar!Q61+Abr!Q61),IF(Config!$C$6=5,SUM(Ene!Q61+Feb!Q61+Mar!Q61+Abr!Q61+May!Q61),IF(Config!$C$6=6,SUM(+Ene!Q61+Feb!Q61+Mar!Q61+Abr!Q61+May!Q61+Jun!Q61),IF(Config!$C$6=7,SUM(Ene!Q61+Feb!Q61+Mar!Q61+Abr!Q61+May!Q61+Jun!Q61+Jul!Q61),IF(Config!$C$6=8,SUM(+Ene!Q61+Feb!Q61+Mar!Q61+Abr!Q61+May!Q61+Jun!Q61+Jul!Q61+Ago!Q61),IF(Config!$C$6=9,SUM(+Ene!Q61+Feb!Q61+Mar!Q61+Abr!Q61+May!Q61+Jun!Q61+Jul!Q61+Ago!Q61+Sep!Q61),IF(Config!$C$6=10,SUM(+Ene!Q61+Feb!Q61+Mar!Q61+Abr!Q61+May!Q61+Jun!Q61+Jul!Q61+Ago!Q61+Sep!Q61+Oct!Q61),IF(Config!$C$6=11,SUM(+Ene!Q61+Feb!Q61+Mar!Q61+Abr!Q61+May!Q61+Jun!Q61+Jul!Q61+Ago!Q61+Sep!Q61+Oct!Q61+Nov!Q61),IF(Config!$C$6=12,SUM(+Ene!Q61+Feb!Q61+Mar!Q61+Abr!Q61+May!Q61+Jun!Q61+Jul!Q61+Ago!Q61+Sep!Q61+Oct!Q61+Nov!Q61+Dic!Q61)))))))))))))</f>
        <v>17</v>
      </c>
      <c r="R61" s="387">
        <f>IF(Config!$C$6=1,SUM(+Ene!R61),IF(Config!$C$6=2,SUM(+Ene!R61+Feb!R61),IF(Config!$C$6=3,SUM(+Ene!R61+Feb!R61+Mar!R61),IF(Config!$C$6=4,SUM(+Ene!R61+Feb!R61+Mar!R61+Abr!R61),IF(Config!$C$6=5,SUM(Ene!R61+Feb!R61+Mar!R61+Abr!R61+May!R61),IF(Config!$C$6=6,SUM(+Ene!R61+Feb!R61+Mar!R61+Abr!R61+May!R61+Jun!R61),IF(Config!$C$6=7,SUM(Ene!R61+Feb!R61+Mar!R61+Abr!R61+May!R61+Jun!R61+Jul!R61),IF(Config!$C$6=8,SUM(+Ene!R61+Feb!R61+Mar!R61+Abr!R61+May!R61+Jun!R61+Jul!R61+Ago!R61),IF(Config!$C$6=9,SUM(+Ene!R61+Feb!R61+Mar!R61+Abr!R61+May!R61+Jun!R61+Jul!R61+Ago!R61+Sep!R61),IF(Config!$C$6=10,SUM(+Ene!R61+Feb!R61+Mar!R61+Abr!R61+May!R61+Jun!R61+Jul!R61+Ago!R61+Sep!R61+Oct!R61),IF(Config!$C$6=11,SUM(+Ene!R61+Feb!R61+Mar!R61+Abr!R61+May!R61+Jun!R61+Jul!R61+Ago!R61+Sep!R61+Oct!R61+Nov!R61),IF(Config!$C$6=12,SUM(+Ene!R61+Feb!R61+Mar!R61+Abr!R61+May!R61+Jun!R61+Jul!R61+Ago!R61+Sep!R61+Oct!R61+Nov!R61+Dic!R61)))))))))))))</f>
        <v>3</v>
      </c>
      <c r="S61" s="387">
        <f>IF(Config!$C$6=1,SUM(+Ene!S61),IF(Config!$C$6=2,SUM(+Ene!S61+Feb!S61),IF(Config!$C$6=3,SUM(+Ene!S61+Feb!S61+Mar!S61),IF(Config!$C$6=4,SUM(+Ene!S61+Feb!S61+Mar!S61+Abr!S61),IF(Config!$C$6=5,SUM(Ene!S61+Feb!S61+Mar!S61+Abr!S61+May!S61),IF(Config!$C$6=6,SUM(+Ene!S61+Feb!S61+Mar!S61+Abr!S61+May!S61+Jun!S61),IF(Config!$C$6=7,SUM(Ene!S61+Feb!S61+Mar!S61+Abr!S61+May!S61+Jun!S61+Jul!S61),IF(Config!$C$6=8,SUM(+Ene!S61+Feb!S61+Mar!S61+Abr!S61+May!S61+Jun!S61+Jul!S61+Ago!S61),IF(Config!$C$6=9,SUM(+Ene!S61+Feb!S61+Mar!S61+Abr!S61+May!S61+Jun!S61+Jul!S61+Ago!S61+Sep!S61),IF(Config!$C$6=10,SUM(+Ene!S61+Feb!S61+Mar!S61+Abr!S61+May!S61+Jun!S61+Jul!S61+Ago!S61+Sep!S61+Oct!S61),IF(Config!$C$6=11,SUM(+Ene!S61+Feb!S61+Mar!S61+Abr!S61+May!S61+Jun!S61+Jul!S61+Ago!S61+Sep!S61+Oct!S61+Nov!S61),IF(Config!$C$6=12,SUM(+Ene!S61+Feb!S61+Mar!S61+Abr!S61+May!S61+Jun!S61+Jul!S61+Ago!S61+Sep!S61+Oct!S61+Nov!S61+Dic!S61)))))))))))))</f>
        <v>2</v>
      </c>
      <c r="T61" s="387">
        <f>IF(Config!$C$6=1,SUM(+Ene!T61),IF(Config!$C$6=2,SUM(+Ene!T61+Feb!T61),IF(Config!$C$6=3,SUM(+Ene!T61+Feb!T61+Mar!T61),IF(Config!$C$6=4,SUM(+Ene!T61+Feb!T61+Mar!T61+Abr!T61),IF(Config!$C$6=5,SUM(Ene!T61+Feb!T61+Mar!T61+Abr!T61+May!T61),IF(Config!$C$6=6,SUM(+Ene!T61+Feb!T61+Mar!T61+Abr!T61+May!T61+Jun!T61),IF(Config!$C$6=7,SUM(Ene!T61+Feb!T61+Mar!T61+Abr!T61+May!T61+Jun!T61+Jul!T61),IF(Config!$C$6=8,SUM(+Ene!T61+Feb!T61+Mar!T61+Abr!T61+May!T61+Jun!T61+Jul!T61+Ago!T61),IF(Config!$C$6=9,SUM(+Ene!T61+Feb!T61+Mar!T61+Abr!T61+May!T61+Jun!T61+Jul!T61+Ago!T61+Sep!T61),IF(Config!$C$6=10,SUM(+Ene!T61+Feb!T61+Mar!T61+Abr!T61+May!T61+Jun!T61+Jul!T61+Ago!T61+Sep!T61+Oct!T61),IF(Config!$C$6=11,SUM(+Ene!T61+Feb!T61+Mar!T61+Abr!T61+May!T61+Jun!T61+Jul!T61+Ago!T61+Sep!T61+Oct!T61+Nov!T61),IF(Config!$C$6=12,SUM(+Ene!T61+Feb!T61+Mar!T61+Abr!T61+May!T61+Jun!T61+Jul!T61+Ago!T61+Sep!T61+Oct!T61+Nov!T61+Dic!T61)))))))))))))</f>
        <v>35</v>
      </c>
      <c r="U61" s="387">
        <f>IF(Config!$C$6=1,SUM(+Ene!U61),IF(Config!$C$6=2,SUM(+Ene!U61+Feb!U61),IF(Config!$C$6=3,SUM(+Ene!U61+Feb!U61+Mar!U61),IF(Config!$C$6=4,SUM(+Ene!U61+Feb!U61+Mar!U61+Abr!U61),IF(Config!$C$6=5,SUM(Ene!U61+Feb!U61+Mar!U61+Abr!U61+May!U61),IF(Config!$C$6=6,SUM(+Ene!U61+Feb!U61+Mar!U61+Abr!U61+May!U61+Jun!U61),IF(Config!$C$6=7,SUM(Ene!U61+Feb!U61+Mar!U61+Abr!U61+May!U61+Jun!U61+Jul!U61),IF(Config!$C$6=8,SUM(+Ene!U61+Feb!U61+Mar!U61+Abr!U61+May!U61+Jun!U61+Jul!U61+Ago!U61),IF(Config!$C$6=9,SUM(+Ene!U61+Feb!U61+Mar!U61+Abr!U61+May!U61+Jun!U61+Jul!U61+Ago!U61+Sep!U61),IF(Config!$C$6=10,SUM(+Ene!U61+Feb!U61+Mar!U61+Abr!U61+May!U61+Jun!U61+Jul!U61+Ago!U61+Sep!U61+Oct!U61),IF(Config!$C$6=11,SUM(+Ene!U61+Feb!U61+Mar!U61+Abr!U61+May!U61+Jun!U61+Jul!U61+Ago!U61+Sep!U61+Oct!U61+Nov!U61),IF(Config!$C$6=12,SUM(+Ene!U61+Feb!U61+Mar!U61+Abr!U61+May!U61+Jun!U61+Jul!U61+Ago!U61+Sep!U61+Oct!U61+Nov!U61+Dic!U61)))))))))))))</f>
        <v>0</v>
      </c>
      <c r="V61" s="387">
        <f>IF(Config!$C$6=1,SUM(+Ene!V61),IF(Config!$C$6=2,SUM(+Ene!V61+Feb!V61),IF(Config!$C$6=3,SUM(+Ene!V61+Feb!V61+Mar!V61),IF(Config!$C$6=4,SUM(+Ene!V61+Feb!V61+Mar!V61+Abr!V61),IF(Config!$C$6=5,SUM(Ene!V61+Feb!V61+Mar!V61+Abr!V61+May!V61),IF(Config!$C$6=6,SUM(+Ene!V61+Feb!V61+Mar!V61+Abr!V61+May!V61+Jun!V61),IF(Config!$C$6=7,SUM(Ene!V61+Feb!V61+Mar!V61+Abr!V61+May!V61+Jun!V61+Jul!V61),IF(Config!$C$6=8,SUM(+Ene!V61+Feb!V61+Mar!V61+Abr!V61+May!V61+Jun!V61+Jul!V61+Ago!V61),IF(Config!$C$6=9,SUM(+Ene!V61+Feb!V61+Mar!V61+Abr!V61+May!V61+Jun!V61+Jul!V61+Ago!V61+Sep!V61),IF(Config!$C$6=10,SUM(+Ene!V61+Feb!V61+Mar!V61+Abr!V61+May!V61+Jun!V61+Jul!V61+Ago!V61+Sep!V61+Oct!V61),IF(Config!$C$6=11,SUM(+Ene!V61+Feb!V61+Mar!V61+Abr!V61+May!V61+Jun!V61+Jul!V61+Ago!V61+Sep!V61+Oct!V61+Nov!V61),IF(Config!$C$6=12,SUM(+Ene!V61+Feb!V61+Mar!V61+Abr!V61+May!V61+Jun!V61+Jul!V61+Ago!V61+Sep!V61+Oct!V61+Nov!V61+Dic!V61)))))))))))))</f>
        <v>12</v>
      </c>
      <c r="W61" s="387">
        <f>IF(Config!$C$6=1,SUM(+Ene!W61),IF(Config!$C$6=2,SUM(+Ene!W61+Feb!W61),IF(Config!$C$6=3,SUM(+Ene!W61+Feb!W61+Mar!W61),IF(Config!$C$6=4,SUM(+Ene!W61+Feb!W61+Mar!W61+Abr!W61),IF(Config!$C$6=5,SUM(Ene!W61+Feb!W61+Mar!W61+Abr!W61+May!W61),IF(Config!$C$6=6,SUM(+Ene!W61+Feb!W61+Mar!W61+Abr!W61+May!W61+Jun!W61),IF(Config!$C$6=7,SUM(Ene!W61+Feb!W61+Mar!W61+Abr!W61+May!W61+Jun!W61+Jul!W61),IF(Config!$C$6=8,SUM(+Ene!W61+Feb!W61+Mar!W61+Abr!W61+May!W61+Jun!W61+Jul!W61+Ago!W61),IF(Config!$C$6=9,SUM(+Ene!W61+Feb!W61+Mar!W61+Abr!W61+May!W61+Jun!W61+Jul!W61+Ago!W61+Sep!W61),IF(Config!$C$6=10,SUM(+Ene!W61+Feb!W61+Mar!W61+Abr!W61+May!W61+Jun!W61+Jul!W61+Ago!W61+Sep!W61+Oct!W61),IF(Config!$C$6=11,SUM(+Ene!W61+Feb!W61+Mar!W61+Abr!W61+May!W61+Jun!W61+Jul!W61+Ago!W61+Sep!W61+Oct!W61+Nov!W61),IF(Config!$C$6=12,SUM(+Ene!W61+Feb!W61+Mar!W61+Abr!W61+May!W61+Jun!W61+Jul!W61+Ago!W61+Sep!W61+Oct!W61+Nov!W61+Dic!W61)))))))))))))</f>
        <v>12</v>
      </c>
      <c r="X61" s="387">
        <f>IF(Config!$C$6=1,SUM(+Ene!X61),IF(Config!$C$6=2,SUM(+Ene!X61+Feb!X61),IF(Config!$C$6=3,SUM(+Ene!X61+Feb!X61+Mar!X61),IF(Config!$C$6=4,SUM(+Ene!X61+Feb!X61+Mar!X61+Abr!X61),IF(Config!$C$6=5,SUM(Ene!X61+Feb!X61+Mar!X61+Abr!X61+May!X61),IF(Config!$C$6=6,SUM(+Ene!X61+Feb!X61+Mar!X61+Abr!X61+May!X61+Jun!X61),IF(Config!$C$6=7,SUM(Ene!X61+Feb!X61+Mar!X61+Abr!X61+May!X61+Jun!X61+Jul!X61),IF(Config!$C$6=8,SUM(+Ene!X61+Feb!X61+Mar!X61+Abr!X61+May!X61+Jun!X61+Jul!X61+Ago!X61),IF(Config!$C$6=9,SUM(+Ene!X61+Feb!X61+Mar!X61+Abr!X61+May!X61+Jun!X61+Jul!X61+Ago!X61+Sep!X61),IF(Config!$C$6=10,SUM(+Ene!X61+Feb!X61+Mar!X61+Abr!X61+May!X61+Jun!X61+Jul!X61+Ago!X61+Sep!X61+Oct!X61),IF(Config!$C$6=11,SUM(+Ene!X61+Feb!X61+Mar!X61+Abr!X61+May!X61+Jun!X61+Jul!X61+Ago!X61+Sep!X61+Oct!X61+Nov!X61),IF(Config!$C$6=12,SUM(+Ene!X61+Feb!X61+Mar!X61+Abr!X61+May!X61+Jun!X61+Jul!X61+Ago!X61+Sep!X61+Oct!X61+Nov!X61+Dic!X61)))))))))))))</f>
        <v>6</v>
      </c>
      <c r="Y61" s="387">
        <f>IF(Config!$C$6=1,SUM(+Ene!Y61),IF(Config!$C$6=2,SUM(+Ene!Y61+Feb!Y61),IF(Config!$C$6=3,SUM(+Ene!Y61+Feb!Y61+Mar!Y61),IF(Config!$C$6=4,SUM(+Ene!Y61+Feb!Y61+Mar!Y61+Abr!Y61),IF(Config!$C$6=5,SUM(Ene!Y61+Feb!Y61+Mar!Y61+Abr!Y61+May!Y61),IF(Config!$C$6=6,SUM(+Ene!Y61+Feb!Y61+Mar!Y61+Abr!Y61+May!Y61+Jun!Y61),IF(Config!$C$6=7,SUM(Ene!Y61+Feb!Y61+Mar!Y61+Abr!Y61+May!Y61+Jun!Y61+Jul!Y61),IF(Config!$C$6=8,SUM(+Ene!Y61+Feb!Y61+Mar!Y61+Abr!Y61+May!Y61+Jun!Y61+Jul!Y61+Ago!Y61),IF(Config!$C$6=9,SUM(+Ene!Y61+Feb!Y61+Mar!Y61+Abr!Y61+May!Y61+Jun!Y61+Jul!Y61+Ago!Y61+Sep!Y61),IF(Config!$C$6=10,SUM(+Ene!Y61+Feb!Y61+Mar!Y61+Abr!Y61+May!Y61+Jun!Y61+Jul!Y61+Ago!Y61+Sep!Y61+Oct!Y61),IF(Config!$C$6=11,SUM(+Ene!Y61+Feb!Y61+Mar!Y61+Abr!Y61+May!Y61+Jun!Y61+Jul!Y61+Ago!Y61+Sep!Y61+Oct!Y61+Nov!Y61),IF(Config!$C$6=12,SUM(+Ene!Y61+Feb!Y61+Mar!Y61+Abr!Y61+May!Y61+Jun!Y61+Jul!Y61+Ago!Y61+Sep!Y61+Oct!Y61+Nov!Y61+Dic!Y61)))))))))))))</f>
        <v>19</v>
      </c>
      <c r="Z61" s="387">
        <f>IF(Config!$C$6=1,SUM(+Ene!Z61),IF(Config!$C$6=2,SUM(+Ene!Z61+Feb!Z61),IF(Config!$C$6=3,SUM(+Ene!Z61+Feb!Z61+Mar!Z61),IF(Config!$C$6=4,SUM(+Ene!Z61+Feb!Z61+Mar!Z61+Abr!Z61),IF(Config!$C$6=5,SUM(Ene!Z61+Feb!Z61+Mar!Z61+Abr!Z61+May!Z61),IF(Config!$C$6=6,SUM(+Ene!Z61+Feb!Z61+Mar!Z61+Abr!Z61+May!Z61+Jun!Z61),IF(Config!$C$6=7,SUM(Ene!Z61+Feb!Z61+Mar!Z61+Abr!Z61+May!Z61+Jun!Z61+Jul!Z61),IF(Config!$C$6=8,SUM(+Ene!Z61+Feb!Z61+Mar!Z61+Abr!Z61+May!Z61+Jun!Z61+Jul!Z61+Ago!Z61),IF(Config!$C$6=9,SUM(+Ene!Z61+Feb!Z61+Mar!Z61+Abr!Z61+May!Z61+Jun!Z61+Jul!Z61+Ago!Z61+Sep!Z61),IF(Config!$C$6=10,SUM(+Ene!Z61+Feb!Z61+Mar!Z61+Abr!Z61+May!Z61+Jun!Z61+Jul!Z61+Ago!Z61+Sep!Z61+Oct!Z61),IF(Config!$C$6=11,SUM(+Ene!Z61+Feb!Z61+Mar!Z61+Abr!Z61+May!Z61+Jun!Z61+Jul!Z61+Ago!Z61+Sep!Z61+Oct!Z61+Nov!Z61),IF(Config!$C$6=12,SUM(+Ene!Z61+Feb!Z61+Mar!Z61+Abr!Z61+May!Z61+Jun!Z61+Jul!Z61+Ago!Z61+Sep!Z61+Oct!Z61+Nov!Z61+Dic!Z61)))))))))))))</f>
        <v>1</v>
      </c>
      <c r="AA61" s="387">
        <f>IF(Config!$C$6=1,SUM(+Ene!AA61),IF(Config!$C$6=2,SUM(+Ene!AA61+Feb!AA61),IF(Config!$C$6=3,SUM(+Ene!AA61+Feb!AA61+Mar!AA61),IF(Config!$C$6=4,SUM(+Ene!AA61+Feb!AA61+Mar!AA61+Abr!AA61),IF(Config!$C$6=5,SUM(Ene!AA61+Feb!AA61+Mar!AA61+Abr!AA61+May!AA61),IF(Config!$C$6=6,SUM(+Ene!AA61+Feb!AA61+Mar!AA61+Abr!AA61+May!AA61+Jun!AA61),IF(Config!$C$6=7,SUM(Ene!AA61+Feb!AA61+Mar!AA61+Abr!AA61+May!AA61+Jun!AA61+Jul!AA61),IF(Config!$C$6=8,SUM(+Ene!AA61+Feb!AA61+Mar!AA61+Abr!AA61+May!AA61+Jun!AA61+Jul!AA61+Ago!AA61),IF(Config!$C$6=9,SUM(+Ene!AA61+Feb!AA61+Mar!AA61+Abr!AA61+May!AA61+Jun!AA61+Jul!AA61+Ago!AA61+Sep!AA61),IF(Config!$C$6=10,SUM(+Ene!AA61+Feb!AA61+Mar!AA61+Abr!AA61+May!AA61+Jun!AA61+Jul!AA61+Ago!AA61+Sep!AA61+Oct!AA61),IF(Config!$C$6=11,SUM(+Ene!AA61+Feb!AA61+Mar!AA61+Abr!AA61+May!AA61+Jun!AA61+Jul!AA61+Ago!AA61+Sep!AA61+Oct!AA61+Nov!AA61),IF(Config!$C$6=12,SUM(+Ene!AA61+Feb!AA61+Mar!AA61+Abr!AA61+May!AA61+Jun!AA61+Jul!AA61+Ago!AA61+Sep!AA61+Oct!AA61+Nov!AA61+Dic!AA61)))))))))))))</f>
        <v>5</v>
      </c>
      <c r="AB61" s="387">
        <f>IF(Config!$C$6=1,SUM(+Ene!AB61),IF(Config!$C$6=2,SUM(+Ene!AB61+Feb!AB61),IF(Config!$C$6=3,SUM(+Ene!AB61+Feb!AB61+Mar!AB61),IF(Config!$C$6=4,SUM(+Ene!AB61+Feb!AB61+Mar!AB61+Abr!AB61),IF(Config!$C$6=5,SUM(Ene!AB61+Feb!AB61+Mar!AB61+Abr!AB61+May!AB61),IF(Config!$C$6=6,SUM(+Ene!AB61+Feb!AB61+Mar!AB61+Abr!AB61+May!AB61+Jun!AB61),IF(Config!$C$6=7,SUM(Ene!AB61+Feb!AB61+Mar!AB61+Abr!AB61+May!AB61+Jun!AB61+Jul!AB61),IF(Config!$C$6=8,SUM(+Ene!AB61+Feb!AB61+Mar!AB61+Abr!AB61+May!AB61+Jun!AB61+Jul!AB61+Ago!AB61),IF(Config!$C$6=9,SUM(+Ene!AB61+Feb!AB61+Mar!AB61+Abr!AB61+May!AB61+Jun!AB61+Jul!AB61+Ago!AB61+Sep!AB61),IF(Config!$C$6=10,SUM(+Ene!AB61+Feb!AB61+Mar!AB61+Abr!AB61+May!AB61+Jun!AB61+Jul!AB61+Ago!AB61+Sep!AB61+Oct!AB61),IF(Config!$C$6=11,SUM(+Ene!AB61+Feb!AB61+Mar!AB61+Abr!AB61+May!AB61+Jun!AB61+Jul!AB61+Ago!AB61+Sep!AB61+Oct!AB61+Nov!AB61),IF(Config!$C$6=12,SUM(+Ene!AB61+Feb!AB61+Mar!AB61+Abr!AB61+May!AB61+Jun!AB61+Jul!AB61+Ago!AB61+Sep!AB61+Oct!AB61+Nov!AB61+Dic!AB61)))))))))))))</f>
        <v>8</v>
      </c>
      <c r="AC61" s="387">
        <f>IF(Config!$C$6=1,SUM(+Ene!AC61),IF(Config!$C$6=2,SUM(+Ene!AC61+Feb!AC61),IF(Config!$C$6=3,SUM(+Ene!AC61+Feb!AC61+Mar!AC61),IF(Config!$C$6=4,SUM(+Ene!AC61+Feb!AC61+Mar!AC61+Abr!AC61),IF(Config!$C$6=5,SUM(Ene!AC61+Feb!AC61+Mar!AC61+Abr!AC61+May!AC61),IF(Config!$C$6=6,SUM(+Ene!AC61+Feb!AC61+Mar!AC61+Abr!AC61+May!AC61+Jun!AC61),IF(Config!$C$6=7,SUM(Ene!AC61+Feb!AC61+Mar!AC61+Abr!AC61+May!AC61+Jun!AC61+Jul!AC61),IF(Config!$C$6=8,SUM(+Ene!AC61+Feb!AC61+Mar!AC61+Abr!AC61+May!AC61+Jun!AC61+Jul!AC61+Ago!AC61),IF(Config!$C$6=9,SUM(+Ene!AC61+Feb!AC61+Mar!AC61+Abr!AC61+May!AC61+Jun!AC61+Jul!AC61+Ago!AC61+Sep!AC61),IF(Config!$C$6=10,SUM(+Ene!AC61+Feb!AC61+Mar!AC61+Abr!AC61+May!AC61+Jun!AC61+Jul!AC61+Ago!AC61+Sep!AC61+Oct!AC61),IF(Config!$C$6=11,SUM(+Ene!AC61+Feb!AC61+Mar!AC61+Abr!AC61+May!AC61+Jun!AC61+Jul!AC61+Ago!AC61+Sep!AC61+Oct!AC61+Nov!AC61),IF(Config!$C$6=12,SUM(+Ene!AC61+Feb!AC61+Mar!AC61+Abr!AC61+May!AC61+Jun!AC61+Jul!AC61+Ago!AC61+Sep!AC61+Oct!AC61+Nov!AC61+Dic!AC61)))))))))))))</f>
        <v>5</v>
      </c>
      <c r="AD61" s="387">
        <f>IF(Config!$C$6=1,SUM(+Ene!AD61),IF(Config!$C$6=2,SUM(+Ene!AD61+Feb!AD61),IF(Config!$C$6=3,SUM(+Ene!AD61+Feb!AD61+Mar!AD61),IF(Config!$C$6=4,SUM(+Ene!AD61+Feb!AD61+Mar!AD61+Abr!AD61),IF(Config!$C$6=5,SUM(Ene!AD61+Feb!AD61+Mar!AD61+Abr!AD61+May!AD61),IF(Config!$C$6=6,SUM(+Ene!AD61+Feb!AD61+Mar!AD61+Abr!AD61+May!AD61+Jun!AD61),IF(Config!$C$6=7,SUM(Ene!AD61+Feb!AD61+Mar!AD61+Abr!AD61+May!AD61+Jun!AD61+Jul!AD61),IF(Config!$C$6=8,SUM(+Ene!AD61+Feb!AD61+Mar!AD61+Abr!AD61+May!AD61+Jun!AD61+Jul!AD61+Ago!AD61),IF(Config!$C$6=9,SUM(+Ene!AD61+Feb!AD61+Mar!AD61+Abr!AD61+May!AD61+Jun!AD61+Jul!AD61+Ago!AD61+Sep!AD61),IF(Config!$C$6=10,SUM(+Ene!AD61+Feb!AD61+Mar!AD61+Abr!AD61+May!AD61+Jun!AD61+Jul!AD61+Ago!AD61+Sep!AD61+Oct!AD61),IF(Config!$C$6=11,SUM(+Ene!AD61+Feb!AD61+Mar!AD61+Abr!AD61+May!AD61+Jun!AD61+Jul!AD61+Ago!AD61+Sep!AD61+Oct!AD61+Nov!AD61),IF(Config!$C$6=12,SUM(+Ene!AD61+Feb!AD61+Mar!AD61+Abr!AD61+May!AD61+Jun!AD61+Jul!AD61+Ago!AD61+Sep!AD61+Oct!AD61+Nov!AD61+Dic!AD61)))))))))))))</f>
        <v>23</v>
      </c>
      <c r="AE61" s="387">
        <f>IF(Config!$C$6=1,SUM(+Ene!AE61),IF(Config!$C$6=2,SUM(+Ene!AE61+Feb!AE61),IF(Config!$C$6=3,SUM(+Ene!AE61+Feb!AE61+Mar!AE61),IF(Config!$C$6=4,SUM(+Ene!AE61+Feb!AE61+Mar!AE61+Abr!AE61),IF(Config!$C$6=5,SUM(Ene!AE61+Feb!AE61+Mar!AE61+Abr!AE61+May!AE61),IF(Config!$C$6=6,SUM(+Ene!AE61+Feb!AE61+Mar!AE61+Abr!AE61+May!AE61+Jun!AE61),IF(Config!$C$6=7,SUM(Ene!AE61+Feb!AE61+Mar!AE61+Abr!AE61+May!AE61+Jun!AE61+Jul!AE61),IF(Config!$C$6=8,SUM(+Ene!AE61+Feb!AE61+Mar!AE61+Abr!AE61+May!AE61+Jun!AE61+Jul!AE61+Ago!AE61),IF(Config!$C$6=9,SUM(+Ene!AE61+Feb!AE61+Mar!AE61+Abr!AE61+May!AE61+Jun!AE61+Jul!AE61+Ago!AE61+Sep!AE61),IF(Config!$C$6=10,SUM(+Ene!AE61+Feb!AE61+Mar!AE61+Abr!AE61+May!AE61+Jun!AE61+Jul!AE61+Ago!AE61+Sep!AE61+Oct!AE61),IF(Config!$C$6=11,SUM(+Ene!AE61+Feb!AE61+Mar!AE61+Abr!AE61+May!AE61+Jun!AE61+Jul!AE61+Ago!AE61+Sep!AE61+Oct!AE61+Nov!AE61),IF(Config!$C$6=12,SUM(+Ene!AE61+Feb!AE61+Mar!AE61+Abr!AE61+May!AE61+Jun!AE61+Jul!AE61+Ago!AE61+Sep!AE61+Oct!AE61+Nov!AE61+Dic!AE61)))))))))))))</f>
        <v>8</v>
      </c>
      <c r="AF61" s="387">
        <f>IF(Config!$C$6=1,SUM(+Ene!AF61),IF(Config!$C$6=2,SUM(+Ene!AF61+Feb!AF61),IF(Config!$C$6=3,SUM(+Ene!AF61+Feb!AF61+Mar!AF61),IF(Config!$C$6=4,SUM(+Ene!AF61+Feb!AF61+Mar!AF61+Abr!AF61),IF(Config!$C$6=5,SUM(Ene!AF61+Feb!AF61+Mar!AF61+Abr!AF61+May!AF61),IF(Config!$C$6=6,SUM(+Ene!AF61+Feb!AF61+Mar!AF61+Abr!AF61+May!AF61+Jun!AF61),IF(Config!$C$6=7,SUM(Ene!AF61+Feb!AF61+Mar!AF61+Abr!AF61+May!AF61+Jun!AF61+Jul!AF61),IF(Config!$C$6=8,SUM(+Ene!AF61+Feb!AF61+Mar!AF61+Abr!AF61+May!AF61+Jun!AF61+Jul!AF61+Ago!AF61),IF(Config!$C$6=9,SUM(+Ene!AF61+Feb!AF61+Mar!AF61+Abr!AF61+May!AF61+Jun!AF61+Jul!AF61+Ago!AF61+Sep!AF61),IF(Config!$C$6=10,SUM(+Ene!AF61+Feb!AF61+Mar!AF61+Abr!AF61+May!AF61+Jun!AF61+Jul!AF61+Ago!AF61+Sep!AF61+Oct!AF61),IF(Config!$C$6=11,SUM(+Ene!AF61+Feb!AF61+Mar!AF61+Abr!AF61+May!AF61+Jun!AF61+Jul!AF61+Ago!AF61+Sep!AF61+Oct!AF61+Nov!AF61),IF(Config!$C$6=12,SUM(+Ene!AF61+Feb!AF61+Mar!AF61+Abr!AF61+May!AF61+Jun!AF61+Jul!AF61+Ago!AF61+Sep!AF61+Oct!AF61+Nov!AF61+Dic!AF61)))))))))))))</f>
        <v>4</v>
      </c>
      <c r="AG61" s="387">
        <f>IF(Config!$C$6=1,SUM(+Ene!AG61),IF(Config!$C$6=2,SUM(+Ene!AG61+Feb!AG61),IF(Config!$C$6=3,SUM(+Ene!AG61+Feb!AG61+Mar!AG61),IF(Config!$C$6=4,SUM(+Ene!AG61+Feb!AG61+Mar!AG61+Abr!AG61),IF(Config!$C$6=5,SUM(Ene!AG61+Feb!AG61+Mar!AG61+Abr!AG61+May!AG61),IF(Config!$C$6=6,SUM(+Ene!AG61+Feb!AG61+Mar!AG61+Abr!AG61+May!AG61+Jun!AG61),IF(Config!$C$6=7,SUM(Ene!AG61+Feb!AG61+Mar!AG61+Abr!AG61+May!AG61+Jun!AG61+Jul!AG61),IF(Config!$C$6=8,SUM(+Ene!AG61+Feb!AG61+Mar!AG61+Abr!AG61+May!AG61+Jun!AG61+Jul!AG61+Ago!AG61),IF(Config!$C$6=9,SUM(+Ene!AG61+Feb!AG61+Mar!AG61+Abr!AG61+May!AG61+Jun!AG61+Jul!AG61+Ago!AG61+Sep!AG61),IF(Config!$C$6=10,SUM(+Ene!AG61+Feb!AG61+Mar!AG61+Abr!AG61+May!AG61+Jun!AG61+Jul!AG61+Ago!AG61+Sep!AG61+Oct!AG61),IF(Config!$C$6=11,SUM(+Ene!AG61+Feb!AG61+Mar!AG61+Abr!AG61+May!AG61+Jun!AG61+Jul!AG61+Ago!AG61+Sep!AG61+Oct!AG61+Nov!AG61),IF(Config!$C$6=12,SUM(+Ene!AG61+Feb!AG61+Mar!AG61+Abr!AG61+May!AG61+Jun!AG61+Jul!AG61+Ago!AG61+Sep!AG61+Oct!AG61+Nov!AG61+Dic!AG61)))))))))))))</f>
        <v>3</v>
      </c>
      <c r="AH61" s="387">
        <f>IF(Config!$C$6=1,SUM(+Ene!AH61),IF(Config!$C$6=2,SUM(+Ene!AH61+Feb!AH61),IF(Config!$C$6=3,SUM(+Ene!AH61+Feb!AH61+Mar!AH61),IF(Config!$C$6=4,SUM(+Ene!AH61+Feb!AH61+Mar!AH61+Abr!AH61),IF(Config!$C$6=5,SUM(Ene!AH61+Feb!AH61+Mar!AH61+Abr!AH61+May!AH61),IF(Config!$C$6=6,SUM(+Ene!AH61+Feb!AH61+Mar!AH61+Abr!AH61+May!AH61+Jun!AH61),IF(Config!$C$6=7,SUM(Ene!AH61+Feb!AH61+Mar!AH61+Abr!AH61+May!AH61+Jun!AH61+Jul!AH61),IF(Config!$C$6=8,SUM(+Ene!AH61+Feb!AH61+Mar!AH61+Abr!AH61+May!AH61+Jun!AH61+Jul!AH61+Ago!AH61),IF(Config!$C$6=9,SUM(+Ene!AH61+Feb!AH61+Mar!AH61+Abr!AH61+May!AH61+Jun!AH61+Jul!AH61+Ago!AH61+Sep!AH61),IF(Config!$C$6=10,SUM(+Ene!AH61+Feb!AH61+Mar!AH61+Abr!AH61+May!AH61+Jun!AH61+Jul!AH61+Ago!AH61+Sep!AH61+Oct!AH61),IF(Config!$C$6=11,SUM(+Ene!AH61+Feb!AH61+Mar!AH61+Abr!AH61+May!AH61+Jun!AH61+Jul!AH61+Ago!AH61+Sep!AH61+Oct!AH61+Nov!AH61),IF(Config!$C$6=12,SUM(+Ene!AH61+Feb!AH61+Mar!AH61+Abr!AH61+May!AH61+Jun!AH61+Jul!AH61+Ago!AH61+Sep!AH61+Oct!AH61+Nov!AH61+Dic!AH61)))))))))))))</f>
        <v>5</v>
      </c>
      <c r="AI61" s="387">
        <f>IF(Config!$C$6=1,SUM(+Ene!AI61),IF(Config!$C$6=2,SUM(+Ene!AI61+Feb!AI61),IF(Config!$C$6=3,SUM(+Ene!AI61+Feb!AI61+Mar!AI61),IF(Config!$C$6=4,SUM(+Ene!AI61+Feb!AI61+Mar!AI61+Abr!AI61),IF(Config!$C$6=5,SUM(Ene!AI61+Feb!AI61+Mar!AI61+Abr!AI61+May!AI61),IF(Config!$C$6=6,SUM(+Ene!AI61+Feb!AI61+Mar!AI61+Abr!AI61+May!AI61+Jun!AI61),IF(Config!$C$6=7,SUM(Ene!AI61+Feb!AI61+Mar!AI61+Abr!AI61+May!AI61+Jun!AI61+Jul!AI61),IF(Config!$C$6=8,SUM(+Ene!AI61+Feb!AI61+Mar!AI61+Abr!AI61+May!AI61+Jun!AI61+Jul!AI61+Ago!AI61),IF(Config!$C$6=9,SUM(+Ene!AI61+Feb!AI61+Mar!AI61+Abr!AI61+May!AI61+Jun!AI61+Jul!AI61+Ago!AI61+Sep!AI61),IF(Config!$C$6=10,SUM(+Ene!AI61+Feb!AI61+Mar!AI61+Abr!AI61+May!AI61+Jun!AI61+Jul!AI61+Ago!AI61+Sep!AI61+Oct!AI61),IF(Config!$C$6=11,SUM(+Ene!AI61+Feb!AI61+Mar!AI61+Abr!AI61+May!AI61+Jun!AI61+Jul!AI61+Ago!AI61+Sep!AI61+Oct!AI61+Nov!AI61),IF(Config!$C$6=12,SUM(+Ene!AI61+Feb!AI61+Mar!AI61+Abr!AI61+May!AI61+Jun!AI61+Jul!AI61+Ago!AI61+Sep!AI61+Oct!AI61+Nov!AI61+Dic!AI61)))))))))))))</f>
        <v>0</v>
      </c>
      <c r="AJ61" s="387">
        <f>IF(Config!$C$6=1,SUM(+Ene!AJ61),IF(Config!$C$6=2,SUM(+Ene!AJ61+Feb!AJ61),IF(Config!$C$6=3,SUM(+Ene!AJ61+Feb!AJ61+Mar!AJ61),IF(Config!$C$6=4,SUM(+Ene!AJ61+Feb!AJ61+Mar!AJ61+Abr!AJ61),IF(Config!$C$6=5,SUM(Ene!AJ61+Feb!AJ61+Mar!AJ61+Abr!AJ61+May!AJ61),IF(Config!$C$6=6,SUM(+Ene!AJ61+Feb!AJ61+Mar!AJ61+Abr!AJ61+May!AJ61+Jun!AJ61),IF(Config!$C$6=7,SUM(Ene!AJ61+Feb!AJ61+Mar!AJ61+Abr!AJ61+May!AJ61+Jun!AJ61+Jul!AJ61),IF(Config!$C$6=8,SUM(+Ene!AJ61+Feb!AJ61+Mar!AJ61+Abr!AJ61+May!AJ61+Jun!AJ61+Jul!AJ61+Ago!AJ61),IF(Config!$C$6=9,SUM(+Ene!AJ61+Feb!AJ61+Mar!AJ61+Abr!AJ61+May!AJ61+Jun!AJ61+Jul!AJ61+Ago!AJ61+Sep!AJ61),IF(Config!$C$6=10,SUM(+Ene!AJ61+Feb!AJ61+Mar!AJ61+Abr!AJ61+May!AJ61+Jun!AJ61+Jul!AJ61+Ago!AJ61+Sep!AJ61+Oct!AJ61),IF(Config!$C$6=11,SUM(+Ene!AJ61+Feb!AJ61+Mar!AJ61+Abr!AJ61+May!AJ61+Jun!AJ61+Jul!AJ61+Ago!AJ61+Sep!AJ61+Oct!AJ61+Nov!AJ61),IF(Config!$C$6=12,SUM(+Ene!AJ61+Feb!AJ61+Mar!AJ61+Abr!AJ61+May!AJ61+Jun!AJ61+Jul!AJ61+Ago!AJ61+Sep!AJ61+Oct!AJ61+Nov!AJ61+Dic!AJ61)))))))))))))</f>
        <v>2</v>
      </c>
      <c r="AK61" s="387">
        <f>IF(Config!$C$6=1,SUM(+Ene!AK61),IF(Config!$C$6=2,SUM(+Ene!AK61+Feb!AK61),IF(Config!$C$6=3,SUM(+Ene!AK61+Feb!AK61+Mar!AK61),IF(Config!$C$6=4,SUM(+Ene!AK61+Feb!AK61+Mar!AK61+Abr!AK61),IF(Config!$C$6=5,SUM(Ene!AK61+Feb!AK61+Mar!AK61+Abr!AK61+May!AK61),IF(Config!$C$6=6,SUM(+Ene!AK61+Feb!AK61+Mar!AK61+Abr!AK61+May!AK61+Jun!AK61),IF(Config!$C$6=7,SUM(Ene!AK61+Feb!AK61+Mar!AK61+Abr!AK61+May!AK61+Jun!AK61+Jul!AK61),IF(Config!$C$6=8,SUM(+Ene!AK61+Feb!AK61+Mar!AK61+Abr!AK61+May!AK61+Jun!AK61+Jul!AK61+Ago!AK61),IF(Config!$C$6=9,SUM(+Ene!AK61+Feb!AK61+Mar!AK61+Abr!AK61+May!AK61+Jun!AK61+Jul!AK61+Ago!AK61+Sep!AK61),IF(Config!$C$6=10,SUM(+Ene!AK61+Feb!AK61+Mar!AK61+Abr!AK61+May!AK61+Jun!AK61+Jul!AK61+Ago!AK61+Sep!AK61+Oct!AK61),IF(Config!$C$6=11,SUM(+Ene!AK61+Feb!AK61+Mar!AK61+Abr!AK61+May!AK61+Jun!AK61+Jul!AK61+Ago!AK61+Sep!AK61+Oct!AK61+Nov!AK61),IF(Config!$C$6=12,SUM(+Ene!AK61+Feb!AK61+Mar!AK61+Abr!AK61+May!AK61+Jun!AK61+Jul!AK61+Ago!AK61+Sep!AK61+Oct!AK61+Nov!AK61+Dic!AK61)))))))))))))</f>
        <v>0</v>
      </c>
      <c r="AL61" s="387">
        <f>IF(Config!$C$6=1,SUM(+Ene!AL61),IF(Config!$C$6=2,SUM(+Ene!AL61+Feb!AL61),IF(Config!$C$6=3,SUM(+Ene!AL61+Feb!AL61+Mar!AL61),IF(Config!$C$6=4,SUM(+Ene!AL61+Feb!AL61+Mar!AL61+Abr!AL61),IF(Config!$C$6=5,SUM(Ene!AL61+Feb!AL61+Mar!AL61+Abr!AL61+May!AL61),IF(Config!$C$6=6,SUM(+Ene!AL61+Feb!AL61+Mar!AL61+Abr!AL61+May!AL61+Jun!AL61),IF(Config!$C$6=7,SUM(Ene!AL61+Feb!AL61+Mar!AL61+Abr!AL61+May!AL61+Jun!AL61+Jul!AL61),IF(Config!$C$6=8,SUM(+Ene!AL61+Feb!AL61+Mar!AL61+Abr!AL61+May!AL61+Jun!AL61+Jul!AL61+Ago!AL61),IF(Config!$C$6=9,SUM(+Ene!AL61+Feb!AL61+Mar!AL61+Abr!AL61+May!AL61+Jun!AL61+Jul!AL61+Ago!AL61+Sep!AL61),IF(Config!$C$6=10,SUM(+Ene!AL61+Feb!AL61+Mar!AL61+Abr!AL61+May!AL61+Jun!AL61+Jul!AL61+Ago!AL61+Sep!AL61+Oct!AL61),IF(Config!$C$6=11,SUM(+Ene!AL61+Feb!AL61+Mar!AL61+Abr!AL61+May!AL61+Jun!AL61+Jul!AL61+Ago!AL61+Sep!AL61+Oct!AL61+Nov!AL61),IF(Config!$C$6=12,SUM(+Ene!AL61+Feb!AL61+Mar!AL61+Abr!AL61+May!AL61+Jun!AL61+Jul!AL61+Ago!AL61+Sep!AL61+Oct!AL61+Nov!AL61+Dic!AL61)))))))))))))</f>
        <v>0</v>
      </c>
      <c r="AM61" s="387">
        <f>IF(Config!$C$6=1,SUM(+Ene!AM61),IF(Config!$C$6=2,SUM(+Ene!AM61+Feb!AM61),IF(Config!$C$6=3,SUM(+Ene!AM61+Feb!AM61+Mar!AM61),IF(Config!$C$6=4,SUM(+Ene!AM61+Feb!AM61+Mar!AM61+Abr!AM61),IF(Config!$C$6=5,SUM(Ene!AM61+Feb!AM61+Mar!AM61+Abr!AM61+May!AM61),IF(Config!$C$6=6,SUM(+Ene!AM61+Feb!AM61+Mar!AM61+Abr!AM61+May!AM61+Jun!AM61),IF(Config!$C$6=7,SUM(Ene!AM61+Feb!AM61+Mar!AM61+Abr!AM61+May!AM61+Jun!AM61+Jul!AM61),IF(Config!$C$6=8,SUM(+Ene!AM61+Feb!AM61+Mar!AM61+Abr!AM61+May!AM61+Jun!AM61+Jul!AM61+Ago!AM61),IF(Config!$C$6=9,SUM(+Ene!AM61+Feb!AM61+Mar!AM61+Abr!AM61+May!AM61+Jun!AM61+Jul!AM61+Ago!AM61+Sep!AM61),IF(Config!$C$6=10,SUM(+Ene!AM61+Feb!AM61+Mar!AM61+Abr!AM61+May!AM61+Jun!AM61+Jul!AM61+Ago!AM61+Sep!AM61+Oct!AM61),IF(Config!$C$6=11,SUM(+Ene!AM61+Feb!AM61+Mar!AM61+Abr!AM61+May!AM61+Jun!AM61+Jul!AM61+Ago!AM61+Sep!AM61+Oct!AM61+Nov!AM61),IF(Config!$C$6=12,SUM(+Ene!AM61+Feb!AM61+Mar!AM61+Abr!AM61+May!AM61+Jun!AM61+Jul!AM61+Ago!AM61+Sep!AM61+Oct!AM61+Nov!AM61+Dic!AM61)))))))))))))</f>
        <v>53</v>
      </c>
      <c r="AN61" s="387">
        <f>IF(Config!$C$6=1,SUM(+Ene!AN61),IF(Config!$C$6=2,SUM(+Ene!AN61+Feb!AN61),IF(Config!$C$6=3,SUM(+Ene!AN61+Feb!AN61+Mar!AN61),IF(Config!$C$6=4,SUM(+Ene!AN61+Feb!AN61+Mar!AN61+Abr!AN61),IF(Config!$C$6=5,SUM(Ene!AN61+Feb!AN61+Mar!AN61+Abr!AN61+May!AN61),IF(Config!$C$6=6,SUM(+Ene!AN61+Feb!AN61+Mar!AN61+Abr!AN61+May!AN61+Jun!AN61),IF(Config!$C$6=7,SUM(Ene!AN61+Feb!AN61+Mar!AN61+Abr!AN61+May!AN61+Jun!AN61+Jul!AN61),IF(Config!$C$6=8,SUM(+Ene!AN61+Feb!AN61+Mar!AN61+Abr!AN61+May!AN61+Jun!AN61+Jul!AN61+Ago!AN61),IF(Config!$C$6=9,SUM(+Ene!AN61+Feb!AN61+Mar!AN61+Abr!AN61+May!AN61+Jun!AN61+Jul!AN61+Ago!AN61+Sep!AN61),IF(Config!$C$6=10,SUM(+Ene!AN61+Feb!AN61+Mar!AN61+Abr!AN61+May!AN61+Jun!AN61+Jul!AN61+Ago!AN61+Sep!AN61+Oct!AN61),IF(Config!$C$6=11,SUM(+Ene!AN61+Feb!AN61+Mar!AN61+Abr!AN61+May!AN61+Jun!AN61+Jul!AN61+Ago!AN61+Sep!AN61+Oct!AN61+Nov!AN61),IF(Config!$C$6=12,SUM(+Ene!AN61+Feb!AN61+Mar!AN61+Abr!AN61+May!AN61+Jun!AN61+Jul!AN61+Ago!AN61+Sep!AN61+Oct!AN61+Nov!AN61+Dic!AN61)))))))))))))</f>
        <v>2</v>
      </c>
      <c r="AO61" s="387">
        <f>IF(Config!$C$6=1,SUM(+Ene!AO61),IF(Config!$C$6=2,SUM(+Ene!AO61+Feb!AO61),IF(Config!$C$6=3,SUM(+Ene!AO61+Feb!AO61+Mar!AO61),IF(Config!$C$6=4,SUM(+Ene!AO61+Feb!AO61+Mar!AO61+Abr!AO61),IF(Config!$C$6=5,SUM(Ene!AO61+Feb!AO61+Mar!AO61+Abr!AO61+May!AO61),IF(Config!$C$6=6,SUM(+Ene!AO61+Feb!AO61+Mar!AO61+Abr!AO61+May!AO61+Jun!AO61),IF(Config!$C$6=7,SUM(Ene!AO61+Feb!AO61+Mar!AO61+Abr!AO61+May!AO61+Jun!AO61+Jul!AO61),IF(Config!$C$6=8,SUM(+Ene!AO61+Feb!AO61+Mar!AO61+Abr!AO61+May!AO61+Jun!AO61+Jul!AO61+Ago!AO61),IF(Config!$C$6=9,SUM(+Ene!AO61+Feb!AO61+Mar!AO61+Abr!AO61+May!AO61+Jun!AO61+Jul!AO61+Ago!AO61+Sep!AO61),IF(Config!$C$6=10,SUM(+Ene!AO61+Feb!AO61+Mar!AO61+Abr!AO61+May!AO61+Jun!AO61+Jul!AO61+Ago!AO61+Sep!AO61+Oct!AO61),IF(Config!$C$6=11,SUM(+Ene!AO61+Feb!AO61+Mar!AO61+Abr!AO61+May!AO61+Jun!AO61+Jul!AO61+Ago!AO61+Sep!AO61+Oct!AO61+Nov!AO61),IF(Config!$C$6=12,SUM(+Ene!AO61+Feb!AO61+Mar!AO61+Abr!AO61+May!AO61+Jun!AO61+Jul!AO61+Ago!AO61+Sep!AO61+Oct!AO61+Nov!AO61+Dic!AO61)))))))))))))</f>
        <v>4</v>
      </c>
      <c r="AP61" s="387">
        <f>IF(Config!$C$6=1,SUM(+Ene!AP61),IF(Config!$C$6=2,SUM(+Ene!AP61+Feb!AP61),IF(Config!$C$6=3,SUM(+Ene!AP61+Feb!AP61+Mar!AP61),IF(Config!$C$6=4,SUM(+Ene!AP61+Feb!AP61+Mar!AP61+Abr!AP61),IF(Config!$C$6=5,SUM(Ene!AP61+Feb!AP61+Mar!AP61+Abr!AP61+May!AP61),IF(Config!$C$6=6,SUM(+Ene!AP61+Feb!AP61+Mar!AP61+Abr!AP61+May!AP61+Jun!AP61),IF(Config!$C$6=7,SUM(Ene!AP61+Feb!AP61+Mar!AP61+Abr!AP61+May!AP61+Jun!AP61+Jul!AP61),IF(Config!$C$6=8,SUM(+Ene!AP61+Feb!AP61+Mar!AP61+Abr!AP61+May!AP61+Jun!AP61+Jul!AP61+Ago!AP61),IF(Config!$C$6=9,SUM(+Ene!AP61+Feb!AP61+Mar!AP61+Abr!AP61+May!AP61+Jun!AP61+Jul!AP61+Ago!AP61+Sep!AP61),IF(Config!$C$6=10,SUM(+Ene!AP61+Feb!AP61+Mar!AP61+Abr!AP61+May!AP61+Jun!AP61+Jul!AP61+Ago!AP61+Sep!AP61+Oct!AP61),IF(Config!$C$6=11,SUM(+Ene!AP61+Feb!AP61+Mar!AP61+Abr!AP61+May!AP61+Jun!AP61+Jul!AP61+Ago!AP61+Sep!AP61+Oct!AP61+Nov!AP61),IF(Config!$C$6=12,SUM(+Ene!AP61+Feb!AP61+Mar!AP61+Abr!AP61+May!AP61+Jun!AP61+Jul!AP61+Ago!AP61+Sep!AP61+Oct!AP61+Nov!AP61+Dic!AP61)))))))))))))</f>
        <v>3</v>
      </c>
      <c r="AQ61" s="387">
        <f>IF(Config!$C$6=1,SUM(+Ene!AQ61),IF(Config!$C$6=2,SUM(+Ene!AQ61+Feb!AQ61),IF(Config!$C$6=3,SUM(+Ene!AQ61+Feb!AQ61+Mar!AQ61),IF(Config!$C$6=4,SUM(+Ene!AQ61+Feb!AQ61+Mar!AQ61+Abr!AQ61),IF(Config!$C$6=5,SUM(Ene!AQ61+Feb!AQ61+Mar!AQ61+Abr!AQ61+May!AQ61),IF(Config!$C$6=6,SUM(+Ene!AQ61+Feb!AQ61+Mar!AQ61+Abr!AQ61+May!AQ61+Jun!AQ61),IF(Config!$C$6=7,SUM(Ene!AQ61+Feb!AQ61+Mar!AQ61+Abr!AQ61+May!AQ61+Jun!AQ61+Jul!AQ61),IF(Config!$C$6=8,SUM(+Ene!AQ61+Feb!AQ61+Mar!AQ61+Abr!AQ61+May!AQ61+Jun!AQ61+Jul!AQ61+Ago!AQ61),IF(Config!$C$6=9,SUM(+Ene!AQ61+Feb!AQ61+Mar!AQ61+Abr!AQ61+May!AQ61+Jun!AQ61+Jul!AQ61+Ago!AQ61+Sep!AQ61),IF(Config!$C$6=10,SUM(+Ene!AQ61+Feb!AQ61+Mar!AQ61+Abr!AQ61+May!AQ61+Jun!AQ61+Jul!AQ61+Ago!AQ61+Sep!AQ61+Oct!AQ61),IF(Config!$C$6=11,SUM(+Ene!AQ61+Feb!AQ61+Mar!AQ61+Abr!AQ61+May!AQ61+Jun!AQ61+Jul!AQ61+Ago!AQ61+Sep!AQ61+Oct!AQ61+Nov!AQ61),IF(Config!$C$6=12,SUM(+Ene!AQ61+Feb!AQ61+Mar!AQ61+Abr!AQ61+May!AQ61+Jun!AQ61+Jul!AQ61+Ago!AQ61+Sep!AQ61+Oct!AQ61+Nov!AQ61+Dic!AQ61)))))))))))))</f>
        <v>35</v>
      </c>
      <c r="AR61" s="387">
        <f>IF(Config!$C$6=1,SUM(+Ene!AR61),IF(Config!$C$6=2,SUM(+Ene!AR61+Feb!AR61),IF(Config!$C$6=3,SUM(+Ene!AR61+Feb!AR61+Mar!AR61),IF(Config!$C$6=4,SUM(+Ene!AR61+Feb!AR61+Mar!AR61+Abr!AR61),IF(Config!$C$6=5,SUM(Ene!AR61+Feb!AR61+Mar!AR61+Abr!AR61+May!AR61),IF(Config!$C$6=6,SUM(+Ene!AR61+Feb!AR61+Mar!AR61+Abr!AR61+May!AR61+Jun!AR61),IF(Config!$C$6=7,SUM(Ene!AR61+Feb!AR61+Mar!AR61+Abr!AR61+May!AR61+Jun!AR61+Jul!AR61),IF(Config!$C$6=8,SUM(+Ene!AR61+Feb!AR61+Mar!AR61+Abr!AR61+May!AR61+Jun!AR61+Jul!AR61+Ago!AR61),IF(Config!$C$6=9,SUM(+Ene!AR61+Feb!AR61+Mar!AR61+Abr!AR61+May!AR61+Jun!AR61+Jul!AR61+Ago!AR61+Sep!AR61),IF(Config!$C$6=10,SUM(+Ene!AR61+Feb!AR61+Mar!AR61+Abr!AR61+May!AR61+Jun!AR61+Jul!AR61+Ago!AR61+Sep!AR61+Oct!AR61),IF(Config!$C$6=11,SUM(+Ene!AR61+Feb!AR61+Mar!AR61+Abr!AR61+May!AR61+Jun!AR61+Jul!AR61+Ago!AR61+Sep!AR61+Oct!AR61+Nov!AR61),IF(Config!$C$6=12,SUM(+Ene!AR61+Feb!AR61+Mar!AR61+Abr!AR61+May!AR61+Jun!AR61+Jul!AR61+Ago!AR61+Sep!AR61+Oct!AR61+Nov!AR61+Dic!AR61)))))))))))))</f>
        <v>3</v>
      </c>
      <c r="AS61" s="387">
        <f>IF(Config!$C$6=1,SUM(+Ene!AS61),IF(Config!$C$6=2,SUM(+Ene!AS61+Feb!AS61),IF(Config!$C$6=3,SUM(+Ene!AS61+Feb!AS61+Mar!AS61),IF(Config!$C$6=4,SUM(+Ene!AS61+Feb!AS61+Mar!AS61+Abr!AS61),IF(Config!$C$6=5,SUM(Ene!AS61+Feb!AS61+Mar!AS61+Abr!AS61+May!AS61),IF(Config!$C$6=6,SUM(+Ene!AS61+Feb!AS61+Mar!AS61+Abr!AS61+May!AS61+Jun!AS61),IF(Config!$C$6=7,SUM(Ene!AS61+Feb!AS61+Mar!AS61+Abr!AS61+May!AS61+Jun!AS61+Jul!AS61),IF(Config!$C$6=8,SUM(+Ene!AS61+Feb!AS61+Mar!AS61+Abr!AS61+May!AS61+Jun!AS61+Jul!AS61+Ago!AS61),IF(Config!$C$6=9,SUM(+Ene!AS61+Feb!AS61+Mar!AS61+Abr!AS61+May!AS61+Jun!AS61+Jul!AS61+Ago!AS61+Sep!AS61),IF(Config!$C$6=10,SUM(+Ene!AS61+Feb!AS61+Mar!AS61+Abr!AS61+May!AS61+Jun!AS61+Jul!AS61+Ago!AS61+Sep!AS61+Oct!AS61),IF(Config!$C$6=11,SUM(+Ene!AS61+Feb!AS61+Mar!AS61+Abr!AS61+May!AS61+Jun!AS61+Jul!AS61+Ago!AS61+Sep!AS61+Oct!AS61+Nov!AS61),IF(Config!$C$6=12,SUM(+Ene!AS61+Feb!AS61+Mar!AS61+Abr!AS61+May!AS61+Jun!AS61+Jul!AS61+Ago!AS61+Sep!AS61+Oct!AS61+Nov!AS61+Dic!AS61)))))))))))))</f>
        <v>14</v>
      </c>
      <c r="AT61" s="387">
        <f>IF(Config!$C$6=1,SUM(+Ene!AT61),IF(Config!$C$6=2,SUM(+Ene!AT61+Feb!AT61),IF(Config!$C$6=3,SUM(+Ene!AT61+Feb!AT61+Mar!AT61),IF(Config!$C$6=4,SUM(+Ene!AT61+Feb!AT61+Mar!AT61+Abr!AT61),IF(Config!$C$6=5,SUM(Ene!AT61+Feb!AT61+Mar!AT61+Abr!AT61+May!AT61),IF(Config!$C$6=6,SUM(+Ene!AT61+Feb!AT61+Mar!AT61+Abr!AT61+May!AT61+Jun!AT61),IF(Config!$C$6=7,SUM(Ene!AT61+Feb!AT61+Mar!AT61+Abr!AT61+May!AT61+Jun!AT61+Jul!AT61),IF(Config!$C$6=8,SUM(+Ene!AT61+Feb!AT61+Mar!AT61+Abr!AT61+May!AT61+Jun!AT61+Jul!AT61+Ago!AT61),IF(Config!$C$6=9,SUM(+Ene!AT61+Feb!AT61+Mar!AT61+Abr!AT61+May!AT61+Jun!AT61+Jul!AT61+Ago!AT61+Sep!AT61),IF(Config!$C$6=10,SUM(+Ene!AT61+Feb!AT61+Mar!AT61+Abr!AT61+May!AT61+Jun!AT61+Jul!AT61+Ago!AT61+Sep!AT61+Oct!AT61),IF(Config!$C$6=11,SUM(+Ene!AT61+Feb!AT61+Mar!AT61+Abr!AT61+May!AT61+Jun!AT61+Jul!AT61+Ago!AT61+Sep!AT61+Oct!AT61+Nov!AT61),IF(Config!$C$6=12,SUM(+Ene!AT61+Feb!AT61+Mar!AT61+Abr!AT61+May!AT61+Jun!AT61+Jul!AT61+Ago!AT61+Sep!AT61+Oct!AT61+Nov!AT61+Dic!AT61)))))))))))))</f>
        <v>4</v>
      </c>
      <c r="AV61" s="374">
        <f>SUM(D61)</f>
        <v>9</v>
      </c>
      <c r="AW61" s="374">
        <f>+SUM(G61:P61)</f>
        <v>179</v>
      </c>
      <c r="AX61" s="374">
        <f>+SUM(Q61:S61)</f>
        <v>22</v>
      </c>
      <c r="AY61" s="374">
        <f>+SUM(T61:W61)</f>
        <v>59</v>
      </c>
      <c r="AZ61" s="374">
        <f>+SUM(X61:AC61)</f>
        <v>44</v>
      </c>
      <c r="BA61" s="374">
        <f>+SUM(AD61:AI61)</f>
        <v>43</v>
      </c>
      <c r="BB61" s="374">
        <f>+SUM(AJ61:AL61)</f>
        <v>2</v>
      </c>
      <c r="BC61" s="375">
        <f>+SUM(AM61:AP61)</f>
        <v>62</v>
      </c>
      <c r="BD61" s="374">
        <f>+SUM(AQ61:AT61)</f>
        <v>56</v>
      </c>
      <c r="BE61" s="45">
        <f>SUM(D61:AT61)</f>
        <v>476</v>
      </c>
    </row>
    <row r="62" spans="1:57" x14ac:dyDescent="0.25">
      <c r="A62" s="339">
        <f>METAS!A62</f>
        <v>59</v>
      </c>
      <c r="B62" s="371" t="str">
        <f>METAS!B60</f>
        <v>PORCENTAJE DE NIÑOS MENORES DE 5 AÑOS CON DOSAJE DE HEMOGLOBINA E INICIO TRATAMIENTO DE ANEMIA</v>
      </c>
      <c r="C62" s="384" t="str">
        <f>METAS!D60</f>
        <v>NUTRICIÓN</v>
      </c>
      <c r="D62" s="388">
        <f>IF(Config!$C$6=1,SUM(+Ene!D62),IF(Config!$C$6=2,SUM(+Ene!D62+Feb!D62),IF(Config!$C$6=3,SUM(+Ene!D62+Feb!D62+Mar!D62),IF(Config!$C$6=4,SUM(+Ene!D62+Feb!D62+Mar!D62+Abr!D62),IF(Config!$C$6=5,SUM(Ene!D62+Feb!D62+Mar!D62+Abr!D62+May!D62),IF(Config!$C$6=6,SUM(+Ene!D62+Feb!D62+Mar!D62+Abr!D62+May!D62+Jun!D62),IF(Config!$C$6=7,SUM(Ene!D62+Feb!D62+Mar!D62+Abr!D62+May!D62+Jun!D62+Jul!D62),IF(Config!$C$6=8,SUM(+Ene!D62+Feb!D62+Mar!D62+Abr!D62+May!D62+Jun!D62+Jul!D62+Ago!D62),IF(Config!$C$6=9,SUM(+Ene!D62+Feb!D62+Mar!D62+Abr!D62+May!D62+Jun!D62+Jul!D62+Ago!D62+Sep!D62),IF(Config!$C$6=10,SUM(+Ene!D62+Feb!D62+Mar!D62+Abr!D62+May!D62+Jun!D62+Jul!D62+Ago!D62+Sep!D62+Oct!D62),IF(Config!$C$6=11,SUM(+Ene!D62+Feb!D62+Mar!D62+Abr!D62+May!D62+Jun!D62+Jul!D62+Ago!D62+Sep!D62+Oct!D62+Nov!D62),IF(Config!$C$6=12,SUM(+Ene!D62+Feb!D62+Mar!D62+Abr!D62+May!D62+Jun!D62+Jul!D62+Ago!D62+Sep!D62+Oct!D62+Nov!D62+Dic!D62)))))))))))))</f>
        <v>7</v>
      </c>
      <c r="E62" s="388">
        <f>IF(Config!$C$6=1,SUM(+Ene!E62),IF(Config!$C$6=2,SUM(+Ene!E62+Feb!E62),IF(Config!$C$6=3,SUM(+Ene!E62+Feb!E62+Mar!E62),IF(Config!$C$6=4,SUM(+Ene!E62+Feb!E62+Mar!E62+Abr!E62),IF(Config!$C$6=5,SUM(Ene!E62+Feb!E62+Mar!E62+Abr!E62+May!E62),IF(Config!$C$6=6,SUM(+Ene!E62+Feb!E62+Mar!E62+Abr!E62+May!E62+Jun!E62),IF(Config!$C$6=7,SUM(Ene!E62+Feb!E62+Mar!E62+Abr!E62+May!E62+Jun!E62+Jul!E62),IF(Config!$C$6=8,SUM(+Ene!E62+Feb!E62+Mar!E62+Abr!E62+May!E62+Jun!E62+Jul!E62+Ago!E62),IF(Config!$C$6=9,SUM(+Ene!E62+Feb!E62+Mar!E62+Abr!E62+May!E62+Jun!E62+Jul!E62+Ago!E62+Sep!E62),IF(Config!$C$6=10,SUM(+Ene!E62+Feb!E62+Mar!E62+Abr!E62+May!E62+Jun!E62+Jul!E62+Ago!E62+Sep!E62+Oct!E62),IF(Config!$C$6=11,SUM(+Ene!E62+Feb!E62+Mar!E62+Abr!E62+May!E62+Jun!E62+Jul!E62+Ago!E62+Sep!E62+Oct!E62+Nov!E62),IF(Config!$C$6=12,SUM(+Ene!E62+Feb!E62+Mar!E62+Abr!E62+May!E62+Jun!E62+Jul!E62+Ago!E62+Sep!E62+Oct!E62+Nov!E62+Dic!E62)))))))))))))</f>
        <v>0</v>
      </c>
      <c r="F62" s="388">
        <f>IF(Config!$C$6=1,SUM(+Ene!F62),IF(Config!$C$6=2,SUM(+Ene!F62+Feb!F62),IF(Config!$C$6=3,SUM(+Ene!F62+Feb!F62+Mar!F62),IF(Config!$C$6=4,SUM(+Ene!F62+Feb!F62+Mar!F62+Abr!F62),IF(Config!$C$6=5,SUM(Ene!F62+Feb!F62+Mar!F62+Abr!F62+May!F62),IF(Config!$C$6=6,SUM(+Ene!F62+Feb!F62+Mar!F62+Abr!F62+May!F62+Jun!F62),IF(Config!$C$6=7,SUM(Ene!F62+Feb!F62+Mar!F62+Abr!F62+May!F62+Jun!F62+Jul!F62),IF(Config!$C$6=8,SUM(+Ene!F62+Feb!F62+Mar!F62+Abr!F62+May!F62+Jun!F62+Jul!F62+Ago!F62),IF(Config!$C$6=9,SUM(+Ene!F62+Feb!F62+Mar!F62+Abr!F62+May!F62+Jun!F62+Jul!F62+Ago!F62+Sep!F62),IF(Config!$C$6=10,SUM(+Ene!F62+Feb!F62+Mar!F62+Abr!F62+May!F62+Jun!F62+Jul!F62+Ago!F62+Sep!F62+Oct!F62),IF(Config!$C$6=11,SUM(+Ene!F62+Feb!F62+Mar!F62+Abr!F62+May!F62+Jun!F62+Jul!F62+Ago!F62+Sep!F62+Oct!F62+Nov!F62),IF(Config!$C$6=12,SUM(+Ene!F62+Feb!F62+Mar!F62+Abr!F62+May!F62+Jun!F62+Jul!F62+Ago!F62+Sep!F62+Oct!F62+Nov!F62+Dic!F62)))))))))))))</f>
        <v>0</v>
      </c>
      <c r="G62" s="388">
        <f>IF(Config!$C$6=1,SUM(+Ene!G62),IF(Config!$C$6=2,SUM(+Ene!G62+Feb!G62),IF(Config!$C$6=3,SUM(+Ene!G62+Feb!G62+Mar!G62),IF(Config!$C$6=4,SUM(+Ene!G62+Feb!G62+Mar!G62+Abr!G62),IF(Config!$C$6=5,SUM(Ene!G62+Feb!G62+Mar!G62+Abr!G62+May!G62),IF(Config!$C$6=6,SUM(+Ene!G62+Feb!G62+Mar!G62+Abr!G62+May!G62+Jun!G62),IF(Config!$C$6=7,SUM(Ene!G62+Feb!G62+Mar!G62+Abr!G62+May!G62+Jun!G62+Jul!G62),IF(Config!$C$6=8,SUM(+Ene!G62+Feb!G62+Mar!G62+Abr!G62+May!G62+Jun!G62+Jul!G62+Ago!G62),IF(Config!$C$6=9,SUM(+Ene!G62+Feb!G62+Mar!G62+Abr!G62+May!G62+Jun!G62+Jul!G62+Ago!G62+Sep!G62),IF(Config!$C$6=10,SUM(+Ene!G62+Feb!G62+Mar!G62+Abr!G62+May!G62+Jun!G62+Jul!G62+Ago!G62+Sep!G62+Oct!G62),IF(Config!$C$6=11,SUM(+Ene!G62+Feb!G62+Mar!G62+Abr!G62+May!G62+Jun!G62+Jul!G62+Ago!G62+Sep!G62+Oct!G62+Nov!G62),IF(Config!$C$6=12,SUM(+Ene!G62+Feb!G62+Mar!G62+Abr!G62+May!G62+Jun!G62+Jul!G62+Ago!G62+Sep!G62+Oct!G62+Nov!G62+Dic!G62)))))))))))))</f>
        <v>142</v>
      </c>
      <c r="H62" s="388">
        <f>IF(Config!$C$6=1,SUM(+Ene!H62),IF(Config!$C$6=2,SUM(+Ene!H62+Feb!H62),IF(Config!$C$6=3,SUM(+Ene!H62+Feb!H62+Mar!H62),IF(Config!$C$6=4,SUM(+Ene!H62+Feb!H62+Mar!H62+Abr!H62),IF(Config!$C$6=5,SUM(Ene!H62+Feb!H62+Mar!H62+Abr!H62+May!H62),IF(Config!$C$6=6,SUM(+Ene!H62+Feb!H62+Mar!H62+Abr!H62+May!H62+Jun!H62),IF(Config!$C$6=7,SUM(Ene!H62+Feb!H62+Mar!H62+Abr!H62+May!H62+Jun!H62+Jul!H62),IF(Config!$C$6=8,SUM(+Ene!H62+Feb!H62+Mar!H62+Abr!H62+May!H62+Jun!H62+Jul!H62+Ago!H62),IF(Config!$C$6=9,SUM(+Ene!H62+Feb!H62+Mar!H62+Abr!H62+May!H62+Jun!H62+Jul!H62+Ago!H62+Sep!H62),IF(Config!$C$6=10,SUM(+Ene!H62+Feb!H62+Mar!H62+Abr!H62+May!H62+Jun!H62+Jul!H62+Ago!H62+Sep!H62+Oct!H62),IF(Config!$C$6=11,SUM(+Ene!H62+Feb!H62+Mar!H62+Abr!H62+May!H62+Jun!H62+Jul!H62+Ago!H62+Sep!H62+Oct!H62+Nov!H62),IF(Config!$C$6=12,SUM(+Ene!H62+Feb!H62+Mar!H62+Abr!H62+May!H62+Jun!H62+Jul!H62+Ago!H62+Sep!H62+Oct!H62+Nov!H62+Dic!H62)))))))))))))</f>
        <v>7</v>
      </c>
      <c r="I62" s="388">
        <f>IF(Config!$C$6=1,SUM(+Ene!I62),IF(Config!$C$6=2,SUM(+Ene!I62+Feb!I62),IF(Config!$C$6=3,SUM(+Ene!I62+Feb!I62+Mar!I62),IF(Config!$C$6=4,SUM(+Ene!I62+Feb!I62+Mar!I62+Abr!I62),IF(Config!$C$6=5,SUM(Ene!I62+Feb!I62+Mar!I62+Abr!I62+May!I62),IF(Config!$C$6=6,SUM(+Ene!I62+Feb!I62+Mar!I62+Abr!I62+May!I62+Jun!I62),IF(Config!$C$6=7,SUM(Ene!I62+Feb!I62+Mar!I62+Abr!I62+May!I62+Jun!I62+Jul!I62),IF(Config!$C$6=8,SUM(+Ene!I62+Feb!I62+Mar!I62+Abr!I62+May!I62+Jun!I62+Jul!I62+Ago!I62),IF(Config!$C$6=9,SUM(+Ene!I62+Feb!I62+Mar!I62+Abr!I62+May!I62+Jun!I62+Jul!I62+Ago!I62+Sep!I62),IF(Config!$C$6=10,SUM(+Ene!I62+Feb!I62+Mar!I62+Abr!I62+May!I62+Jun!I62+Jul!I62+Ago!I62+Sep!I62+Oct!I62),IF(Config!$C$6=11,SUM(+Ene!I62+Feb!I62+Mar!I62+Abr!I62+May!I62+Jun!I62+Jul!I62+Ago!I62+Sep!I62+Oct!I62+Nov!I62),IF(Config!$C$6=12,SUM(+Ene!I62+Feb!I62+Mar!I62+Abr!I62+May!I62+Jun!I62+Jul!I62+Ago!I62+Sep!I62+Oct!I62+Nov!I62+Dic!I62)))))))))))))</f>
        <v>6</v>
      </c>
      <c r="J62" s="388">
        <f>IF(Config!$C$6=1,SUM(+Ene!J62),IF(Config!$C$6=2,SUM(+Ene!J62+Feb!J62),IF(Config!$C$6=3,SUM(+Ene!J62+Feb!J62+Mar!J62),IF(Config!$C$6=4,SUM(+Ene!J62+Feb!J62+Mar!J62+Abr!J62),IF(Config!$C$6=5,SUM(Ene!J62+Feb!J62+Mar!J62+Abr!J62+May!J62),IF(Config!$C$6=6,SUM(+Ene!J62+Feb!J62+Mar!J62+Abr!J62+May!J62+Jun!J62),IF(Config!$C$6=7,SUM(Ene!J62+Feb!J62+Mar!J62+Abr!J62+May!J62+Jun!J62+Jul!J62),IF(Config!$C$6=8,SUM(+Ene!J62+Feb!J62+Mar!J62+Abr!J62+May!J62+Jun!J62+Jul!J62+Ago!J62),IF(Config!$C$6=9,SUM(+Ene!J62+Feb!J62+Mar!J62+Abr!J62+May!J62+Jun!J62+Jul!J62+Ago!J62+Sep!J62),IF(Config!$C$6=10,SUM(+Ene!J62+Feb!J62+Mar!J62+Abr!J62+May!J62+Jun!J62+Jul!J62+Ago!J62+Sep!J62+Oct!J62),IF(Config!$C$6=11,SUM(+Ene!J62+Feb!J62+Mar!J62+Abr!J62+May!J62+Jun!J62+Jul!J62+Ago!J62+Sep!J62+Oct!J62+Nov!J62),IF(Config!$C$6=12,SUM(+Ene!J62+Feb!J62+Mar!J62+Abr!J62+May!J62+Jun!J62+Jul!J62+Ago!J62+Sep!J62+Oct!J62+Nov!J62+Dic!J62)))))))))))))</f>
        <v>0</v>
      </c>
      <c r="K62" s="388">
        <f>IF(Config!$C$6=1,SUM(+Ene!K62),IF(Config!$C$6=2,SUM(+Ene!K62+Feb!K62),IF(Config!$C$6=3,SUM(+Ene!K62+Feb!K62+Mar!K62),IF(Config!$C$6=4,SUM(+Ene!K62+Feb!K62+Mar!K62+Abr!K62),IF(Config!$C$6=5,SUM(Ene!K62+Feb!K62+Mar!K62+Abr!K62+May!K62),IF(Config!$C$6=6,SUM(+Ene!K62+Feb!K62+Mar!K62+Abr!K62+May!K62+Jun!K62),IF(Config!$C$6=7,SUM(Ene!K62+Feb!K62+Mar!K62+Abr!K62+May!K62+Jun!K62+Jul!K62),IF(Config!$C$6=8,SUM(+Ene!K62+Feb!K62+Mar!K62+Abr!K62+May!K62+Jun!K62+Jul!K62+Ago!K62),IF(Config!$C$6=9,SUM(+Ene!K62+Feb!K62+Mar!K62+Abr!K62+May!K62+Jun!K62+Jul!K62+Ago!K62+Sep!K62),IF(Config!$C$6=10,SUM(+Ene!K62+Feb!K62+Mar!K62+Abr!K62+May!K62+Jun!K62+Jul!K62+Ago!K62+Sep!K62+Oct!K62),IF(Config!$C$6=11,SUM(+Ene!K62+Feb!K62+Mar!K62+Abr!K62+May!K62+Jun!K62+Jul!K62+Ago!K62+Sep!K62+Oct!K62+Nov!K62),IF(Config!$C$6=12,SUM(+Ene!K62+Feb!K62+Mar!K62+Abr!K62+May!K62+Jun!K62+Jul!K62+Ago!K62+Sep!K62+Oct!K62+Nov!K62+Dic!K62)))))))))))))</f>
        <v>6</v>
      </c>
      <c r="L62" s="388">
        <f>IF(Config!$C$6=1,SUM(+Ene!L62),IF(Config!$C$6=2,SUM(+Ene!L62+Feb!L62),IF(Config!$C$6=3,SUM(+Ene!L62+Feb!L62+Mar!L62),IF(Config!$C$6=4,SUM(+Ene!L62+Feb!L62+Mar!L62+Abr!L62),IF(Config!$C$6=5,SUM(Ene!L62+Feb!L62+Mar!L62+Abr!L62+May!L62),IF(Config!$C$6=6,SUM(+Ene!L62+Feb!L62+Mar!L62+Abr!L62+May!L62+Jun!L62),IF(Config!$C$6=7,SUM(Ene!L62+Feb!L62+Mar!L62+Abr!L62+May!L62+Jun!L62+Jul!L62),IF(Config!$C$6=8,SUM(+Ene!L62+Feb!L62+Mar!L62+Abr!L62+May!L62+Jun!L62+Jul!L62+Ago!L62),IF(Config!$C$6=9,SUM(+Ene!L62+Feb!L62+Mar!L62+Abr!L62+May!L62+Jun!L62+Jul!L62+Ago!L62+Sep!L62),IF(Config!$C$6=10,SUM(+Ene!L62+Feb!L62+Mar!L62+Abr!L62+May!L62+Jun!L62+Jul!L62+Ago!L62+Sep!L62+Oct!L62),IF(Config!$C$6=11,SUM(+Ene!L62+Feb!L62+Mar!L62+Abr!L62+May!L62+Jun!L62+Jul!L62+Ago!L62+Sep!L62+Oct!L62+Nov!L62),IF(Config!$C$6=12,SUM(+Ene!L62+Feb!L62+Mar!L62+Abr!L62+May!L62+Jun!L62+Jul!L62+Ago!L62+Sep!L62+Oct!L62+Nov!L62+Dic!L62)))))))))))))</f>
        <v>0</v>
      </c>
      <c r="M62" s="388">
        <f>IF(Config!$C$6=1,SUM(+Ene!M62),IF(Config!$C$6=2,SUM(+Ene!M62+Feb!M62),IF(Config!$C$6=3,SUM(+Ene!M62+Feb!M62+Mar!M62),IF(Config!$C$6=4,SUM(+Ene!M62+Feb!M62+Mar!M62+Abr!M62),IF(Config!$C$6=5,SUM(Ene!M62+Feb!M62+Mar!M62+Abr!M62+May!M62),IF(Config!$C$6=6,SUM(+Ene!M62+Feb!M62+Mar!M62+Abr!M62+May!M62+Jun!M62),IF(Config!$C$6=7,SUM(Ene!M62+Feb!M62+Mar!M62+Abr!M62+May!M62+Jun!M62+Jul!M62),IF(Config!$C$6=8,SUM(+Ene!M62+Feb!M62+Mar!M62+Abr!M62+May!M62+Jun!M62+Jul!M62+Ago!M62),IF(Config!$C$6=9,SUM(+Ene!M62+Feb!M62+Mar!M62+Abr!M62+May!M62+Jun!M62+Jul!M62+Ago!M62+Sep!M62),IF(Config!$C$6=10,SUM(+Ene!M62+Feb!M62+Mar!M62+Abr!M62+May!M62+Jun!M62+Jul!M62+Ago!M62+Sep!M62+Oct!M62),IF(Config!$C$6=11,SUM(+Ene!M62+Feb!M62+Mar!M62+Abr!M62+May!M62+Jun!M62+Jul!M62+Ago!M62+Sep!M62+Oct!M62+Nov!M62),IF(Config!$C$6=12,SUM(+Ene!M62+Feb!M62+Mar!M62+Abr!M62+May!M62+Jun!M62+Jul!M62+Ago!M62+Sep!M62+Oct!M62+Nov!M62+Dic!M62)))))))))))))</f>
        <v>0</v>
      </c>
      <c r="N62" s="388">
        <f>IF(Config!$C$6=1,SUM(+Ene!N62),IF(Config!$C$6=2,SUM(+Ene!N62+Feb!N62),IF(Config!$C$6=3,SUM(+Ene!N62+Feb!N62+Mar!N62),IF(Config!$C$6=4,SUM(+Ene!N62+Feb!N62+Mar!N62+Abr!N62),IF(Config!$C$6=5,SUM(Ene!N62+Feb!N62+Mar!N62+Abr!N62+May!N62),IF(Config!$C$6=6,SUM(+Ene!N62+Feb!N62+Mar!N62+Abr!N62+May!N62+Jun!N62),IF(Config!$C$6=7,SUM(Ene!N62+Feb!N62+Mar!N62+Abr!N62+May!N62+Jun!N62+Jul!N62),IF(Config!$C$6=8,SUM(+Ene!N62+Feb!N62+Mar!N62+Abr!N62+May!N62+Jun!N62+Jul!N62+Ago!N62),IF(Config!$C$6=9,SUM(+Ene!N62+Feb!N62+Mar!N62+Abr!N62+May!N62+Jun!N62+Jul!N62+Ago!N62+Sep!N62),IF(Config!$C$6=10,SUM(+Ene!N62+Feb!N62+Mar!N62+Abr!N62+May!N62+Jun!N62+Jul!N62+Ago!N62+Sep!N62+Oct!N62),IF(Config!$C$6=11,SUM(+Ene!N62+Feb!N62+Mar!N62+Abr!N62+May!N62+Jun!N62+Jul!N62+Ago!N62+Sep!N62+Oct!N62+Nov!N62),IF(Config!$C$6=12,SUM(+Ene!N62+Feb!N62+Mar!N62+Abr!N62+May!N62+Jun!N62+Jul!N62+Ago!N62+Sep!N62+Oct!N62+Nov!N62+Dic!N62)))))))))))))</f>
        <v>1</v>
      </c>
      <c r="O62" s="388">
        <f>IF(Config!$C$6=1,SUM(+Ene!O62),IF(Config!$C$6=2,SUM(+Ene!O62+Feb!O62),IF(Config!$C$6=3,SUM(+Ene!O62+Feb!O62+Mar!O62),IF(Config!$C$6=4,SUM(+Ene!O62+Feb!O62+Mar!O62+Abr!O62),IF(Config!$C$6=5,SUM(Ene!O62+Feb!O62+Mar!O62+Abr!O62+May!O62),IF(Config!$C$6=6,SUM(+Ene!O62+Feb!O62+Mar!O62+Abr!O62+May!O62+Jun!O62),IF(Config!$C$6=7,SUM(Ene!O62+Feb!O62+Mar!O62+Abr!O62+May!O62+Jun!O62+Jul!O62),IF(Config!$C$6=8,SUM(+Ene!O62+Feb!O62+Mar!O62+Abr!O62+May!O62+Jun!O62+Jul!O62+Ago!O62),IF(Config!$C$6=9,SUM(+Ene!O62+Feb!O62+Mar!O62+Abr!O62+May!O62+Jun!O62+Jul!O62+Ago!O62+Sep!O62),IF(Config!$C$6=10,SUM(+Ene!O62+Feb!O62+Mar!O62+Abr!O62+May!O62+Jun!O62+Jul!O62+Ago!O62+Sep!O62+Oct!O62),IF(Config!$C$6=11,SUM(+Ene!O62+Feb!O62+Mar!O62+Abr!O62+May!O62+Jun!O62+Jul!O62+Ago!O62+Sep!O62+Oct!O62+Nov!O62),IF(Config!$C$6=12,SUM(+Ene!O62+Feb!O62+Mar!O62+Abr!O62+May!O62+Jun!O62+Jul!O62+Ago!O62+Sep!O62+Oct!O62+Nov!O62+Dic!O62)))))))))))))</f>
        <v>0</v>
      </c>
      <c r="P62" s="388">
        <f>IF(Config!$C$6=1,SUM(+Ene!P62),IF(Config!$C$6=2,SUM(+Ene!P62+Feb!P62),IF(Config!$C$6=3,SUM(+Ene!P62+Feb!P62+Mar!P62),IF(Config!$C$6=4,SUM(+Ene!P62+Feb!P62+Mar!P62+Abr!P62),IF(Config!$C$6=5,SUM(Ene!P62+Feb!P62+Mar!P62+Abr!P62+May!P62),IF(Config!$C$6=6,SUM(+Ene!P62+Feb!P62+Mar!P62+Abr!P62+May!P62+Jun!P62),IF(Config!$C$6=7,SUM(Ene!P62+Feb!P62+Mar!P62+Abr!P62+May!P62+Jun!P62+Jul!P62),IF(Config!$C$6=8,SUM(+Ene!P62+Feb!P62+Mar!P62+Abr!P62+May!P62+Jun!P62+Jul!P62+Ago!P62),IF(Config!$C$6=9,SUM(+Ene!P62+Feb!P62+Mar!P62+Abr!P62+May!P62+Jun!P62+Jul!P62+Ago!P62+Sep!P62),IF(Config!$C$6=10,SUM(+Ene!P62+Feb!P62+Mar!P62+Abr!P62+May!P62+Jun!P62+Jul!P62+Ago!P62+Sep!P62+Oct!P62),IF(Config!$C$6=11,SUM(+Ene!P62+Feb!P62+Mar!P62+Abr!P62+May!P62+Jun!P62+Jul!P62+Ago!P62+Sep!P62+Oct!P62+Nov!P62),IF(Config!$C$6=12,SUM(+Ene!P62+Feb!P62+Mar!P62+Abr!P62+May!P62+Jun!P62+Jul!P62+Ago!P62+Sep!P62+Oct!P62+Nov!P62+Dic!P62)))))))))))))</f>
        <v>10</v>
      </c>
      <c r="Q62" s="388">
        <f>IF(Config!$C$6=1,SUM(+Ene!Q62),IF(Config!$C$6=2,SUM(+Ene!Q62+Feb!Q62),IF(Config!$C$6=3,SUM(+Ene!Q62+Feb!Q62+Mar!Q62),IF(Config!$C$6=4,SUM(+Ene!Q62+Feb!Q62+Mar!Q62+Abr!Q62),IF(Config!$C$6=5,SUM(Ene!Q62+Feb!Q62+Mar!Q62+Abr!Q62+May!Q62),IF(Config!$C$6=6,SUM(+Ene!Q62+Feb!Q62+Mar!Q62+Abr!Q62+May!Q62+Jun!Q62),IF(Config!$C$6=7,SUM(Ene!Q62+Feb!Q62+Mar!Q62+Abr!Q62+May!Q62+Jun!Q62+Jul!Q62),IF(Config!$C$6=8,SUM(+Ene!Q62+Feb!Q62+Mar!Q62+Abr!Q62+May!Q62+Jun!Q62+Jul!Q62+Ago!Q62),IF(Config!$C$6=9,SUM(+Ene!Q62+Feb!Q62+Mar!Q62+Abr!Q62+May!Q62+Jun!Q62+Jul!Q62+Ago!Q62+Sep!Q62),IF(Config!$C$6=10,SUM(+Ene!Q62+Feb!Q62+Mar!Q62+Abr!Q62+May!Q62+Jun!Q62+Jul!Q62+Ago!Q62+Sep!Q62+Oct!Q62),IF(Config!$C$6=11,SUM(+Ene!Q62+Feb!Q62+Mar!Q62+Abr!Q62+May!Q62+Jun!Q62+Jul!Q62+Ago!Q62+Sep!Q62+Oct!Q62+Nov!Q62),IF(Config!$C$6=12,SUM(+Ene!Q62+Feb!Q62+Mar!Q62+Abr!Q62+May!Q62+Jun!Q62+Jul!Q62+Ago!Q62+Sep!Q62+Oct!Q62+Nov!Q62+Dic!Q62)))))))))))))</f>
        <v>17</v>
      </c>
      <c r="R62" s="388">
        <f>IF(Config!$C$6=1,SUM(+Ene!R62),IF(Config!$C$6=2,SUM(+Ene!R62+Feb!R62),IF(Config!$C$6=3,SUM(+Ene!R62+Feb!R62+Mar!R62),IF(Config!$C$6=4,SUM(+Ene!R62+Feb!R62+Mar!R62+Abr!R62),IF(Config!$C$6=5,SUM(Ene!R62+Feb!R62+Mar!R62+Abr!R62+May!R62),IF(Config!$C$6=6,SUM(+Ene!R62+Feb!R62+Mar!R62+Abr!R62+May!R62+Jun!R62),IF(Config!$C$6=7,SUM(Ene!R62+Feb!R62+Mar!R62+Abr!R62+May!R62+Jun!R62+Jul!R62),IF(Config!$C$6=8,SUM(+Ene!R62+Feb!R62+Mar!R62+Abr!R62+May!R62+Jun!R62+Jul!R62+Ago!R62),IF(Config!$C$6=9,SUM(+Ene!R62+Feb!R62+Mar!R62+Abr!R62+May!R62+Jun!R62+Jul!R62+Ago!R62+Sep!R62),IF(Config!$C$6=10,SUM(+Ene!R62+Feb!R62+Mar!R62+Abr!R62+May!R62+Jun!R62+Jul!R62+Ago!R62+Sep!R62+Oct!R62),IF(Config!$C$6=11,SUM(+Ene!R62+Feb!R62+Mar!R62+Abr!R62+May!R62+Jun!R62+Jul!R62+Ago!R62+Sep!R62+Oct!R62+Nov!R62),IF(Config!$C$6=12,SUM(+Ene!R62+Feb!R62+Mar!R62+Abr!R62+May!R62+Jun!R62+Jul!R62+Ago!R62+Sep!R62+Oct!R62+Nov!R62+Dic!R62)))))))))))))</f>
        <v>3</v>
      </c>
      <c r="S62" s="388">
        <f>IF(Config!$C$6=1,SUM(+Ene!S62),IF(Config!$C$6=2,SUM(+Ene!S62+Feb!S62),IF(Config!$C$6=3,SUM(+Ene!S62+Feb!S62+Mar!S62),IF(Config!$C$6=4,SUM(+Ene!S62+Feb!S62+Mar!S62+Abr!S62),IF(Config!$C$6=5,SUM(Ene!S62+Feb!S62+Mar!S62+Abr!S62+May!S62),IF(Config!$C$6=6,SUM(+Ene!S62+Feb!S62+Mar!S62+Abr!S62+May!S62+Jun!S62),IF(Config!$C$6=7,SUM(Ene!S62+Feb!S62+Mar!S62+Abr!S62+May!S62+Jun!S62+Jul!S62),IF(Config!$C$6=8,SUM(+Ene!S62+Feb!S62+Mar!S62+Abr!S62+May!S62+Jun!S62+Jul!S62+Ago!S62),IF(Config!$C$6=9,SUM(+Ene!S62+Feb!S62+Mar!S62+Abr!S62+May!S62+Jun!S62+Jul!S62+Ago!S62+Sep!S62),IF(Config!$C$6=10,SUM(+Ene!S62+Feb!S62+Mar!S62+Abr!S62+May!S62+Jun!S62+Jul!S62+Ago!S62+Sep!S62+Oct!S62),IF(Config!$C$6=11,SUM(+Ene!S62+Feb!S62+Mar!S62+Abr!S62+May!S62+Jun!S62+Jul!S62+Ago!S62+Sep!S62+Oct!S62+Nov!S62),IF(Config!$C$6=12,SUM(+Ene!S62+Feb!S62+Mar!S62+Abr!S62+May!S62+Jun!S62+Jul!S62+Ago!S62+Sep!S62+Oct!S62+Nov!S62+Dic!S62)))))))))))))</f>
        <v>2</v>
      </c>
      <c r="T62" s="388">
        <f>IF(Config!$C$6=1,SUM(+Ene!T62),IF(Config!$C$6=2,SUM(+Ene!T62+Feb!T62),IF(Config!$C$6=3,SUM(+Ene!T62+Feb!T62+Mar!T62),IF(Config!$C$6=4,SUM(+Ene!T62+Feb!T62+Mar!T62+Abr!T62),IF(Config!$C$6=5,SUM(Ene!T62+Feb!T62+Mar!T62+Abr!T62+May!T62),IF(Config!$C$6=6,SUM(+Ene!T62+Feb!T62+Mar!T62+Abr!T62+May!T62+Jun!T62),IF(Config!$C$6=7,SUM(Ene!T62+Feb!T62+Mar!T62+Abr!T62+May!T62+Jun!T62+Jul!T62),IF(Config!$C$6=8,SUM(+Ene!T62+Feb!T62+Mar!T62+Abr!T62+May!T62+Jun!T62+Jul!T62+Ago!T62),IF(Config!$C$6=9,SUM(+Ene!T62+Feb!T62+Mar!T62+Abr!T62+May!T62+Jun!T62+Jul!T62+Ago!T62+Sep!T62),IF(Config!$C$6=10,SUM(+Ene!T62+Feb!T62+Mar!T62+Abr!T62+May!T62+Jun!T62+Jul!T62+Ago!T62+Sep!T62+Oct!T62),IF(Config!$C$6=11,SUM(+Ene!T62+Feb!T62+Mar!T62+Abr!T62+May!T62+Jun!T62+Jul!T62+Ago!T62+Sep!T62+Oct!T62+Nov!T62),IF(Config!$C$6=12,SUM(+Ene!T62+Feb!T62+Mar!T62+Abr!T62+May!T62+Jun!T62+Jul!T62+Ago!T62+Sep!T62+Oct!T62+Nov!T62+Dic!T62)))))))))))))</f>
        <v>34</v>
      </c>
      <c r="U62" s="388">
        <f>IF(Config!$C$6=1,SUM(+Ene!U62),IF(Config!$C$6=2,SUM(+Ene!U62+Feb!U62),IF(Config!$C$6=3,SUM(+Ene!U62+Feb!U62+Mar!U62),IF(Config!$C$6=4,SUM(+Ene!U62+Feb!U62+Mar!U62+Abr!U62),IF(Config!$C$6=5,SUM(Ene!U62+Feb!U62+Mar!U62+Abr!U62+May!U62),IF(Config!$C$6=6,SUM(+Ene!U62+Feb!U62+Mar!U62+Abr!U62+May!U62+Jun!U62),IF(Config!$C$6=7,SUM(Ene!U62+Feb!U62+Mar!U62+Abr!U62+May!U62+Jun!U62+Jul!U62),IF(Config!$C$6=8,SUM(+Ene!U62+Feb!U62+Mar!U62+Abr!U62+May!U62+Jun!U62+Jul!U62+Ago!U62),IF(Config!$C$6=9,SUM(+Ene!U62+Feb!U62+Mar!U62+Abr!U62+May!U62+Jun!U62+Jul!U62+Ago!U62+Sep!U62),IF(Config!$C$6=10,SUM(+Ene!U62+Feb!U62+Mar!U62+Abr!U62+May!U62+Jun!U62+Jul!U62+Ago!U62+Sep!U62+Oct!U62),IF(Config!$C$6=11,SUM(+Ene!U62+Feb!U62+Mar!U62+Abr!U62+May!U62+Jun!U62+Jul!U62+Ago!U62+Sep!U62+Oct!U62+Nov!U62),IF(Config!$C$6=12,SUM(+Ene!U62+Feb!U62+Mar!U62+Abr!U62+May!U62+Jun!U62+Jul!U62+Ago!U62+Sep!U62+Oct!U62+Nov!U62+Dic!U62)))))))))))))</f>
        <v>0</v>
      </c>
      <c r="V62" s="388">
        <f>IF(Config!$C$6=1,SUM(+Ene!V62),IF(Config!$C$6=2,SUM(+Ene!V62+Feb!V62),IF(Config!$C$6=3,SUM(+Ene!V62+Feb!V62+Mar!V62),IF(Config!$C$6=4,SUM(+Ene!V62+Feb!V62+Mar!V62+Abr!V62),IF(Config!$C$6=5,SUM(Ene!V62+Feb!V62+Mar!V62+Abr!V62+May!V62),IF(Config!$C$6=6,SUM(+Ene!V62+Feb!V62+Mar!V62+Abr!V62+May!V62+Jun!V62),IF(Config!$C$6=7,SUM(Ene!V62+Feb!V62+Mar!V62+Abr!V62+May!V62+Jun!V62+Jul!V62),IF(Config!$C$6=8,SUM(+Ene!V62+Feb!V62+Mar!V62+Abr!V62+May!V62+Jun!V62+Jul!V62+Ago!V62),IF(Config!$C$6=9,SUM(+Ene!V62+Feb!V62+Mar!V62+Abr!V62+May!V62+Jun!V62+Jul!V62+Ago!V62+Sep!V62),IF(Config!$C$6=10,SUM(+Ene!V62+Feb!V62+Mar!V62+Abr!V62+May!V62+Jun!V62+Jul!V62+Ago!V62+Sep!V62+Oct!V62),IF(Config!$C$6=11,SUM(+Ene!V62+Feb!V62+Mar!V62+Abr!V62+May!V62+Jun!V62+Jul!V62+Ago!V62+Sep!V62+Oct!V62+Nov!V62),IF(Config!$C$6=12,SUM(+Ene!V62+Feb!V62+Mar!V62+Abr!V62+May!V62+Jun!V62+Jul!V62+Ago!V62+Sep!V62+Oct!V62+Nov!V62+Dic!V62)))))))))))))</f>
        <v>10</v>
      </c>
      <c r="W62" s="388">
        <f>IF(Config!$C$6=1,SUM(+Ene!W62),IF(Config!$C$6=2,SUM(+Ene!W62+Feb!W62),IF(Config!$C$6=3,SUM(+Ene!W62+Feb!W62+Mar!W62),IF(Config!$C$6=4,SUM(+Ene!W62+Feb!W62+Mar!W62+Abr!W62),IF(Config!$C$6=5,SUM(Ene!W62+Feb!W62+Mar!W62+Abr!W62+May!W62),IF(Config!$C$6=6,SUM(+Ene!W62+Feb!W62+Mar!W62+Abr!W62+May!W62+Jun!W62),IF(Config!$C$6=7,SUM(Ene!W62+Feb!W62+Mar!W62+Abr!W62+May!W62+Jun!W62+Jul!W62),IF(Config!$C$6=8,SUM(+Ene!W62+Feb!W62+Mar!W62+Abr!W62+May!W62+Jun!W62+Jul!W62+Ago!W62),IF(Config!$C$6=9,SUM(+Ene!W62+Feb!W62+Mar!W62+Abr!W62+May!W62+Jun!W62+Jul!W62+Ago!W62+Sep!W62),IF(Config!$C$6=10,SUM(+Ene!W62+Feb!W62+Mar!W62+Abr!W62+May!W62+Jun!W62+Jul!W62+Ago!W62+Sep!W62+Oct!W62),IF(Config!$C$6=11,SUM(+Ene!W62+Feb!W62+Mar!W62+Abr!W62+May!W62+Jun!W62+Jul!W62+Ago!W62+Sep!W62+Oct!W62+Nov!W62),IF(Config!$C$6=12,SUM(+Ene!W62+Feb!W62+Mar!W62+Abr!W62+May!W62+Jun!W62+Jul!W62+Ago!W62+Sep!W62+Oct!W62+Nov!W62+Dic!W62)))))))))))))</f>
        <v>8</v>
      </c>
      <c r="X62" s="388">
        <f>IF(Config!$C$6=1,SUM(+Ene!X62),IF(Config!$C$6=2,SUM(+Ene!X62+Feb!X62),IF(Config!$C$6=3,SUM(+Ene!X62+Feb!X62+Mar!X62),IF(Config!$C$6=4,SUM(+Ene!X62+Feb!X62+Mar!X62+Abr!X62),IF(Config!$C$6=5,SUM(Ene!X62+Feb!X62+Mar!X62+Abr!X62+May!X62),IF(Config!$C$6=6,SUM(+Ene!X62+Feb!X62+Mar!X62+Abr!X62+May!X62+Jun!X62),IF(Config!$C$6=7,SUM(Ene!X62+Feb!X62+Mar!X62+Abr!X62+May!X62+Jun!X62+Jul!X62),IF(Config!$C$6=8,SUM(+Ene!X62+Feb!X62+Mar!X62+Abr!X62+May!X62+Jun!X62+Jul!X62+Ago!X62),IF(Config!$C$6=9,SUM(+Ene!X62+Feb!X62+Mar!X62+Abr!X62+May!X62+Jun!X62+Jul!X62+Ago!X62+Sep!X62),IF(Config!$C$6=10,SUM(+Ene!X62+Feb!X62+Mar!X62+Abr!X62+May!X62+Jun!X62+Jul!X62+Ago!X62+Sep!X62+Oct!X62),IF(Config!$C$6=11,SUM(+Ene!X62+Feb!X62+Mar!X62+Abr!X62+May!X62+Jun!X62+Jul!X62+Ago!X62+Sep!X62+Oct!X62+Nov!X62),IF(Config!$C$6=12,SUM(+Ene!X62+Feb!X62+Mar!X62+Abr!X62+May!X62+Jun!X62+Jul!X62+Ago!X62+Sep!X62+Oct!X62+Nov!X62+Dic!X62)))))))))))))</f>
        <v>5</v>
      </c>
      <c r="Y62" s="388">
        <f>IF(Config!$C$6=1,SUM(+Ene!Y62),IF(Config!$C$6=2,SUM(+Ene!Y62+Feb!Y62),IF(Config!$C$6=3,SUM(+Ene!Y62+Feb!Y62+Mar!Y62),IF(Config!$C$6=4,SUM(+Ene!Y62+Feb!Y62+Mar!Y62+Abr!Y62),IF(Config!$C$6=5,SUM(Ene!Y62+Feb!Y62+Mar!Y62+Abr!Y62+May!Y62),IF(Config!$C$6=6,SUM(+Ene!Y62+Feb!Y62+Mar!Y62+Abr!Y62+May!Y62+Jun!Y62),IF(Config!$C$6=7,SUM(Ene!Y62+Feb!Y62+Mar!Y62+Abr!Y62+May!Y62+Jun!Y62+Jul!Y62),IF(Config!$C$6=8,SUM(+Ene!Y62+Feb!Y62+Mar!Y62+Abr!Y62+May!Y62+Jun!Y62+Jul!Y62+Ago!Y62),IF(Config!$C$6=9,SUM(+Ene!Y62+Feb!Y62+Mar!Y62+Abr!Y62+May!Y62+Jun!Y62+Jul!Y62+Ago!Y62+Sep!Y62),IF(Config!$C$6=10,SUM(+Ene!Y62+Feb!Y62+Mar!Y62+Abr!Y62+May!Y62+Jun!Y62+Jul!Y62+Ago!Y62+Sep!Y62+Oct!Y62),IF(Config!$C$6=11,SUM(+Ene!Y62+Feb!Y62+Mar!Y62+Abr!Y62+May!Y62+Jun!Y62+Jul!Y62+Ago!Y62+Sep!Y62+Oct!Y62+Nov!Y62),IF(Config!$C$6=12,SUM(+Ene!Y62+Feb!Y62+Mar!Y62+Abr!Y62+May!Y62+Jun!Y62+Jul!Y62+Ago!Y62+Sep!Y62+Oct!Y62+Nov!Y62+Dic!Y62)))))))))))))</f>
        <v>19</v>
      </c>
      <c r="Z62" s="388">
        <f>IF(Config!$C$6=1,SUM(+Ene!Z62),IF(Config!$C$6=2,SUM(+Ene!Z62+Feb!Z62),IF(Config!$C$6=3,SUM(+Ene!Z62+Feb!Z62+Mar!Z62),IF(Config!$C$6=4,SUM(+Ene!Z62+Feb!Z62+Mar!Z62+Abr!Z62),IF(Config!$C$6=5,SUM(Ene!Z62+Feb!Z62+Mar!Z62+Abr!Z62+May!Z62),IF(Config!$C$6=6,SUM(+Ene!Z62+Feb!Z62+Mar!Z62+Abr!Z62+May!Z62+Jun!Z62),IF(Config!$C$6=7,SUM(Ene!Z62+Feb!Z62+Mar!Z62+Abr!Z62+May!Z62+Jun!Z62+Jul!Z62),IF(Config!$C$6=8,SUM(+Ene!Z62+Feb!Z62+Mar!Z62+Abr!Z62+May!Z62+Jun!Z62+Jul!Z62+Ago!Z62),IF(Config!$C$6=9,SUM(+Ene!Z62+Feb!Z62+Mar!Z62+Abr!Z62+May!Z62+Jun!Z62+Jul!Z62+Ago!Z62+Sep!Z62),IF(Config!$C$6=10,SUM(+Ene!Z62+Feb!Z62+Mar!Z62+Abr!Z62+May!Z62+Jun!Z62+Jul!Z62+Ago!Z62+Sep!Z62+Oct!Z62),IF(Config!$C$6=11,SUM(+Ene!Z62+Feb!Z62+Mar!Z62+Abr!Z62+May!Z62+Jun!Z62+Jul!Z62+Ago!Z62+Sep!Z62+Oct!Z62+Nov!Z62),IF(Config!$C$6=12,SUM(+Ene!Z62+Feb!Z62+Mar!Z62+Abr!Z62+May!Z62+Jun!Z62+Jul!Z62+Ago!Z62+Sep!Z62+Oct!Z62+Nov!Z62+Dic!Z62)))))))))))))</f>
        <v>1</v>
      </c>
      <c r="AA62" s="388">
        <f>IF(Config!$C$6=1,SUM(+Ene!AA62),IF(Config!$C$6=2,SUM(+Ene!AA62+Feb!AA62),IF(Config!$C$6=3,SUM(+Ene!AA62+Feb!AA62+Mar!AA62),IF(Config!$C$6=4,SUM(+Ene!AA62+Feb!AA62+Mar!AA62+Abr!AA62),IF(Config!$C$6=5,SUM(Ene!AA62+Feb!AA62+Mar!AA62+Abr!AA62+May!AA62),IF(Config!$C$6=6,SUM(+Ene!AA62+Feb!AA62+Mar!AA62+Abr!AA62+May!AA62+Jun!AA62),IF(Config!$C$6=7,SUM(Ene!AA62+Feb!AA62+Mar!AA62+Abr!AA62+May!AA62+Jun!AA62+Jul!AA62),IF(Config!$C$6=8,SUM(+Ene!AA62+Feb!AA62+Mar!AA62+Abr!AA62+May!AA62+Jun!AA62+Jul!AA62+Ago!AA62),IF(Config!$C$6=9,SUM(+Ene!AA62+Feb!AA62+Mar!AA62+Abr!AA62+May!AA62+Jun!AA62+Jul!AA62+Ago!AA62+Sep!AA62),IF(Config!$C$6=10,SUM(+Ene!AA62+Feb!AA62+Mar!AA62+Abr!AA62+May!AA62+Jun!AA62+Jul!AA62+Ago!AA62+Sep!AA62+Oct!AA62),IF(Config!$C$6=11,SUM(+Ene!AA62+Feb!AA62+Mar!AA62+Abr!AA62+May!AA62+Jun!AA62+Jul!AA62+Ago!AA62+Sep!AA62+Oct!AA62+Nov!AA62),IF(Config!$C$6=12,SUM(+Ene!AA62+Feb!AA62+Mar!AA62+Abr!AA62+May!AA62+Jun!AA62+Jul!AA62+Ago!AA62+Sep!AA62+Oct!AA62+Nov!AA62+Dic!AA62)))))))))))))</f>
        <v>5</v>
      </c>
      <c r="AB62" s="388">
        <f>IF(Config!$C$6=1,SUM(+Ene!AB62),IF(Config!$C$6=2,SUM(+Ene!AB62+Feb!AB62),IF(Config!$C$6=3,SUM(+Ene!AB62+Feb!AB62+Mar!AB62),IF(Config!$C$6=4,SUM(+Ene!AB62+Feb!AB62+Mar!AB62+Abr!AB62),IF(Config!$C$6=5,SUM(Ene!AB62+Feb!AB62+Mar!AB62+Abr!AB62+May!AB62),IF(Config!$C$6=6,SUM(+Ene!AB62+Feb!AB62+Mar!AB62+Abr!AB62+May!AB62+Jun!AB62),IF(Config!$C$6=7,SUM(Ene!AB62+Feb!AB62+Mar!AB62+Abr!AB62+May!AB62+Jun!AB62+Jul!AB62),IF(Config!$C$6=8,SUM(+Ene!AB62+Feb!AB62+Mar!AB62+Abr!AB62+May!AB62+Jun!AB62+Jul!AB62+Ago!AB62),IF(Config!$C$6=9,SUM(+Ene!AB62+Feb!AB62+Mar!AB62+Abr!AB62+May!AB62+Jun!AB62+Jul!AB62+Ago!AB62+Sep!AB62),IF(Config!$C$6=10,SUM(+Ene!AB62+Feb!AB62+Mar!AB62+Abr!AB62+May!AB62+Jun!AB62+Jul!AB62+Ago!AB62+Sep!AB62+Oct!AB62),IF(Config!$C$6=11,SUM(+Ene!AB62+Feb!AB62+Mar!AB62+Abr!AB62+May!AB62+Jun!AB62+Jul!AB62+Ago!AB62+Sep!AB62+Oct!AB62+Nov!AB62),IF(Config!$C$6=12,SUM(+Ene!AB62+Feb!AB62+Mar!AB62+Abr!AB62+May!AB62+Jun!AB62+Jul!AB62+Ago!AB62+Sep!AB62+Oct!AB62+Nov!AB62+Dic!AB62)))))))))))))</f>
        <v>8</v>
      </c>
      <c r="AC62" s="388">
        <f>IF(Config!$C$6=1,SUM(+Ene!AC62),IF(Config!$C$6=2,SUM(+Ene!AC62+Feb!AC62),IF(Config!$C$6=3,SUM(+Ene!AC62+Feb!AC62+Mar!AC62),IF(Config!$C$6=4,SUM(+Ene!AC62+Feb!AC62+Mar!AC62+Abr!AC62),IF(Config!$C$6=5,SUM(Ene!AC62+Feb!AC62+Mar!AC62+Abr!AC62+May!AC62),IF(Config!$C$6=6,SUM(+Ene!AC62+Feb!AC62+Mar!AC62+Abr!AC62+May!AC62+Jun!AC62),IF(Config!$C$6=7,SUM(Ene!AC62+Feb!AC62+Mar!AC62+Abr!AC62+May!AC62+Jun!AC62+Jul!AC62),IF(Config!$C$6=8,SUM(+Ene!AC62+Feb!AC62+Mar!AC62+Abr!AC62+May!AC62+Jun!AC62+Jul!AC62+Ago!AC62),IF(Config!$C$6=9,SUM(+Ene!AC62+Feb!AC62+Mar!AC62+Abr!AC62+May!AC62+Jun!AC62+Jul!AC62+Ago!AC62+Sep!AC62),IF(Config!$C$6=10,SUM(+Ene!AC62+Feb!AC62+Mar!AC62+Abr!AC62+May!AC62+Jun!AC62+Jul!AC62+Ago!AC62+Sep!AC62+Oct!AC62),IF(Config!$C$6=11,SUM(+Ene!AC62+Feb!AC62+Mar!AC62+Abr!AC62+May!AC62+Jun!AC62+Jul!AC62+Ago!AC62+Sep!AC62+Oct!AC62+Nov!AC62),IF(Config!$C$6=12,SUM(+Ene!AC62+Feb!AC62+Mar!AC62+Abr!AC62+May!AC62+Jun!AC62+Jul!AC62+Ago!AC62+Sep!AC62+Oct!AC62+Nov!AC62+Dic!AC62)))))))))))))</f>
        <v>5</v>
      </c>
      <c r="AD62" s="388">
        <f>IF(Config!$C$6=1,SUM(+Ene!AD62),IF(Config!$C$6=2,SUM(+Ene!AD62+Feb!AD62),IF(Config!$C$6=3,SUM(+Ene!AD62+Feb!AD62+Mar!AD62),IF(Config!$C$6=4,SUM(+Ene!AD62+Feb!AD62+Mar!AD62+Abr!AD62),IF(Config!$C$6=5,SUM(Ene!AD62+Feb!AD62+Mar!AD62+Abr!AD62+May!AD62),IF(Config!$C$6=6,SUM(+Ene!AD62+Feb!AD62+Mar!AD62+Abr!AD62+May!AD62+Jun!AD62),IF(Config!$C$6=7,SUM(Ene!AD62+Feb!AD62+Mar!AD62+Abr!AD62+May!AD62+Jun!AD62+Jul!AD62),IF(Config!$C$6=8,SUM(+Ene!AD62+Feb!AD62+Mar!AD62+Abr!AD62+May!AD62+Jun!AD62+Jul!AD62+Ago!AD62),IF(Config!$C$6=9,SUM(+Ene!AD62+Feb!AD62+Mar!AD62+Abr!AD62+May!AD62+Jun!AD62+Jul!AD62+Ago!AD62+Sep!AD62),IF(Config!$C$6=10,SUM(+Ene!AD62+Feb!AD62+Mar!AD62+Abr!AD62+May!AD62+Jun!AD62+Jul!AD62+Ago!AD62+Sep!AD62+Oct!AD62),IF(Config!$C$6=11,SUM(+Ene!AD62+Feb!AD62+Mar!AD62+Abr!AD62+May!AD62+Jun!AD62+Jul!AD62+Ago!AD62+Sep!AD62+Oct!AD62+Nov!AD62),IF(Config!$C$6=12,SUM(+Ene!AD62+Feb!AD62+Mar!AD62+Abr!AD62+May!AD62+Jun!AD62+Jul!AD62+Ago!AD62+Sep!AD62+Oct!AD62+Nov!AD62+Dic!AD62)))))))))))))</f>
        <v>23</v>
      </c>
      <c r="AE62" s="388">
        <f>IF(Config!$C$6=1,SUM(+Ene!AE62),IF(Config!$C$6=2,SUM(+Ene!AE62+Feb!AE62),IF(Config!$C$6=3,SUM(+Ene!AE62+Feb!AE62+Mar!AE62),IF(Config!$C$6=4,SUM(+Ene!AE62+Feb!AE62+Mar!AE62+Abr!AE62),IF(Config!$C$6=5,SUM(Ene!AE62+Feb!AE62+Mar!AE62+Abr!AE62+May!AE62),IF(Config!$C$6=6,SUM(+Ene!AE62+Feb!AE62+Mar!AE62+Abr!AE62+May!AE62+Jun!AE62),IF(Config!$C$6=7,SUM(Ene!AE62+Feb!AE62+Mar!AE62+Abr!AE62+May!AE62+Jun!AE62+Jul!AE62),IF(Config!$C$6=8,SUM(+Ene!AE62+Feb!AE62+Mar!AE62+Abr!AE62+May!AE62+Jun!AE62+Jul!AE62+Ago!AE62),IF(Config!$C$6=9,SUM(+Ene!AE62+Feb!AE62+Mar!AE62+Abr!AE62+May!AE62+Jun!AE62+Jul!AE62+Ago!AE62+Sep!AE62),IF(Config!$C$6=10,SUM(+Ene!AE62+Feb!AE62+Mar!AE62+Abr!AE62+May!AE62+Jun!AE62+Jul!AE62+Ago!AE62+Sep!AE62+Oct!AE62),IF(Config!$C$6=11,SUM(+Ene!AE62+Feb!AE62+Mar!AE62+Abr!AE62+May!AE62+Jun!AE62+Jul!AE62+Ago!AE62+Sep!AE62+Oct!AE62+Nov!AE62),IF(Config!$C$6=12,SUM(+Ene!AE62+Feb!AE62+Mar!AE62+Abr!AE62+May!AE62+Jun!AE62+Jul!AE62+Ago!AE62+Sep!AE62+Oct!AE62+Nov!AE62+Dic!AE62)))))))))))))</f>
        <v>8</v>
      </c>
      <c r="AF62" s="388">
        <f>IF(Config!$C$6=1,SUM(+Ene!AF62),IF(Config!$C$6=2,SUM(+Ene!AF62+Feb!AF62),IF(Config!$C$6=3,SUM(+Ene!AF62+Feb!AF62+Mar!AF62),IF(Config!$C$6=4,SUM(+Ene!AF62+Feb!AF62+Mar!AF62+Abr!AF62),IF(Config!$C$6=5,SUM(Ene!AF62+Feb!AF62+Mar!AF62+Abr!AF62+May!AF62),IF(Config!$C$6=6,SUM(+Ene!AF62+Feb!AF62+Mar!AF62+Abr!AF62+May!AF62+Jun!AF62),IF(Config!$C$6=7,SUM(Ene!AF62+Feb!AF62+Mar!AF62+Abr!AF62+May!AF62+Jun!AF62+Jul!AF62),IF(Config!$C$6=8,SUM(+Ene!AF62+Feb!AF62+Mar!AF62+Abr!AF62+May!AF62+Jun!AF62+Jul!AF62+Ago!AF62),IF(Config!$C$6=9,SUM(+Ene!AF62+Feb!AF62+Mar!AF62+Abr!AF62+May!AF62+Jun!AF62+Jul!AF62+Ago!AF62+Sep!AF62),IF(Config!$C$6=10,SUM(+Ene!AF62+Feb!AF62+Mar!AF62+Abr!AF62+May!AF62+Jun!AF62+Jul!AF62+Ago!AF62+Sep!AF62+Oct!AF62),IF(Config!$C$6=11,SUM(+Ene!AF62+Feb!AF62+Mar!AF62+Abr!AF62+May!AF62+Jun!AF62+Jul!AF62+Ago!AF62+Sep!AF62+Oct!AF62+Nov!AF62),IF(Config!$C$6=12,SUM(+Ene!AF62+Feb!AF62+Mar!AF62+Abr!AF62+May!AF62+Jun!AF62+Jul!AF62+Ago!AF62+Sep!AF62+Oct!AF62+Nov!AF62+Dic!AF62)))))))))))))</f>
        <v>4</v>
      </c>
      <c r="AG62" s="388">
        <f>IF(Config!$C$6=1,SUM(+Ene!AG62),IF(Config!$C$6=2,SUM(+Ene!AG62+Feb!AG62),IF(Config!$C$6=3,SUM(+Ene!AG62+Feb!AG62+Mar!AG62),IF(Config!$C$6=4,SUM(+Ene!AG62+Feb!AG62+Mar!AG62+Abr!AG62),IF(Config!$C$6=5,SUM(Ene!AG62+Feb!AG62+Mar!AG62+Abr!AG62+May!AG62),IF(Config!$C$6=6,SUM(+Ene!AG62+Feb!AG62+Mar!AG62+Abr!AG62+May!AG62+Jun!AG62),IF(Config!$C$6=7,SUM(Ene!AG62+Feb!AG62+Mar!AG62+Abr!AG62+May!AG62+Jun!AG62+Jul!AG62),IF(Config!$C$6=8,SUM(+Ene!AG62+Feb!AG62+Mar!AG62+Abr!AG62+May!AG62+Jun!AG62+Jul!AG62+Ago!AG62),IF(Config!$C$6=9,SUM(+Ene!AG62+Feb!AG62+Mar!AG62+Abr!AG62+May!AG62+Jun!AG62+Jul!AG62+Ago!AG62+Sep!AG62),IF(Config!$C$6=10,SUM(+Ene!AG62+Feb!AG62+Mar!AG62+Abr!AG62+May!AG62+Jun!AG62+Jul!AG62+Ago!AG62+Sep!AG62+Oct!AG62),IF(Config!$C$6=11,SUM(+Ene!AG62+Feb!AG62+Mar!AG62+Abr!AG62+May!AG62+Jun!AG62+Jul!AG62+Ago!AG62+Sep!AG62+Oct!AG62+Nov!AG62),IF(Config!$C$6=12,SUM(+Ene!AG62+Feb!AG62+Mar!AG62+Abr!AG62+May!AG62+Jun!AG62+Jul!AG62+Ago!AG62+Sep!AG62+Oct!AG62+Nov!AG62+Dic!AG62)))))))))))))</f>
        <v>3</v>
      </c>
      <c r="AH62" s="388">
        <f>IF(Config!$C$6=1,SUM(+Ene!AH62),IF(Config!$C$6=2,SUM(+Ene!AH62+Feb!AH62),IF(Config!$C$6=3,SUM(+Ene!AH62+Feb!AH62+Mar!AH62),IF(Config!$C$6=4,SUM(+Ene!AH62+Feb!AH62+Mar!AH62+Abr!AH62),IF(Config!$C$6=5,SUM(Ene!AH62+Feb!AH62+Mar!AH62+Abr!AH62+May!AH62),IF(Config!$C$6=6,SUM(+Ene!AH62+Feb!AH62+Mar!AH62+Abr!AH62+May!AH62+Jun!AH62),IF(Config!$C$6=7,SUM(Ene!AH62+Feb!AH62+Mar!AH62+Abr!AH62+May!AH62+Jun!AH62+Jul!AH62),IF(Config!$C$6=8,SUM(+Ene!AH62+Feb!AH62+Mar!AH62+Abr!AH62+May!AH62+Jun!AH62+Jul!AH62+Ago!AH62),IF(Config!$C$6=9,SUM(+Ene!AH62+Feb!AH62+Mar!AH62+Abr!AH62+May!AH62+Jun!AH62+Jul!AH62+Ago!AH62+Sep!AH62),IF(Config!$C$6=10,SUM(+Ene!AH62+Feb!AH62+Mar!AH62+Abr!AH62+May!AH62+Jun!AH62+Jul!AH62+Ago!AH62+Sep!AH62+Oct!AH62),IF(Config!$C$6=11,SUM(+Ene!AH62+Feb!AH62+Mar!AH62+Abr!AH62+May!AH62+Jun!AH62+Jul!AH62+Ago!AH62+Sep!AH62+Oct!AH62+Nov!AH62),IF(Config!$C$6=12,SUM(+Ene!AH62+Feb!AH62+Mar!AH62+Abr!AH62+May!AH62+Jun!AH62+Jul!AH62+Ago!AH62+Sep!AH62+Oct!AH62+Nov!AH62+Dic!AH62)))))))))))))</f>
        <v>5</v>
      </c>
      <c r="AI62" s="388">
        <f>IF(Config!$C$6=1,SUM(+Ene!AI62),IF(Config!$C$6=2,SUM(+Ene!AI62+Feb!AI62),IF(Config!$C$6=3,SUM(+Ene!AI62+Feb!AI62+Mar!AI62),IF(Config!$C$6=4,SUM(+Ene!AI62+Feb!AI62+Mar!AI62+Abr!AI62),IF(Config!$C$6=5,SUM(Ene!AI62+Feb!AI62+Mar!AI62+Abr!AI62+May!AI62),IF(Config!$C$6=6,SUM(+Ene!AI62+Feb!AI62+Mar!AI62+Abr!AI62+May!AI62+Jun!AI62),IF(Config!$C$6=7,SUM(Ene!AI62+Feb!AI62+Mar!AI62+Abr!AI62+May!AI62+Jun!AI62+Jul!AI62),IF(Config!$C$6=8,SUM(+Ene!AI62+Feb!AI62+Mar!AI62+Abr!AI62+May!AI62+Jun!AI62+Jul!AI62+Ago!AI62),IF(Config!$C$6=9,SUM(+Ene!AI62+Feb!AI62+Mar!AI62+Abr!AI62+May!AI62+Jun!AI62+Jul!AI62+Ago!AI62+Sep!AI62),IF(Config!$C$6=10,SUM(+Ene!AI62+Feb!AI62+Mar!AI62+Abr!AI62+May!AI62+Jun!AI62+Jul!AI62+Ago!AI62+Sep!AI62+Oct!AI62),IF(Config!$C$6=11,SUM(+Ene!AI62+Feb!AI62+Mar!AI62+Abr!AI62+May!AI62+Jun!AI62+Jul!AI62+Ago!AI62+Sep!AI62+Oct!AI62+Nov!AI62),IF(Config!$C$6=12,SUM(+Ene!AI62+Feb!AI62+Mar!AI62+Abr!AI62+May!AI62+Jun!AI62+Jul!AI62+Ago!AI62+Sep!AI62+Oct!AI62+Nov!AI62+Dic!AI62)))))))))))))</f>
        <v>0</v>
      </c>
      <c r="AJ62" s="388">
        <f>IF(Config!$C$6=1,SUM(+Ene!AJ62),IF(Config!$C$6=2,SUM(+Ene!AJ62+Feb!AJ62),IF(Config!$C$6=3,SUM(+Ene!AJ62+Feb!AJ62+Mar!AJ62),IF(Config!$C$6=4,SUM(+Ene!AJ62+Feb!AJ62+Mar!AJ62+Abr!AJ62),IF(Config!$C$6=5,SUM(Ene!AJ62+Feb!AJ62+Mar!AJ62+Abr!AJ62+May!AJ62),IF(Config!$C$6=6,SUM(+Ene!AJ62+Feb!AJ62+Mar!AJ62+Abr!AJ62+May!AJ62+Jun!AJ62),IF(Config!$C$6=7,SUM(Ene!AJ62+Feb!AJ62+Mar!AJ62+Abr!AJ62+May!AJ62+Jun!AJ62+Jul!AJ62),IF(Config!$C$6=8,SUM(+Ene!AJ62+Feb!AJ62+Mar!AJ62+Abr!AJ62+May!AJ62+Jun!AJ62+Jul!AJ62+Ago!AJ62),IF(Config!$C$6=9,SUM(+Ene!AJ62+Feb!AJ62+Mar!AJ62+Abr!AJ62+May!AJ62+Jun!AJ62+Jul!AJ62+Ago!AJ62+Sep!AJ62),IF(Config!$C$6=10,SUM(+Ene!AJ62+Feb!AJ62+Mar!AJ62+Abr!AJ62+May!AJ62+Jun!AJ62+Jul!AJ62+Ago!AJ62+Sep!AJ62+Oct!AJ62),IF(Config!$C$6=11,SUM(+Ene!AJ62+Feb!AJ62+Mar!AJ62+Abr!AJ62+May!AJ62+Jun!AJ62+Jul!AJ62+Ago!AJ62+Sep!AJ62+Oct!AJ62+Nov!AJ62),IF(Config!$C$6=12,SUM(+Ene!AJ62+Feb!AJ62+Mar!AJ62+Abr!AJ62+May!AJ62+Jun!AJ62+Jul!AJ62+Ago!AJ62+Sep!AJ62+Oct!AJ62+Nov!AJ62+Dic!AJ62)))))))))))))</f>
        <v>2</v>
      </c>
      <c r="AK62" s="388">
        <f>IF(Config!$C$6=1,SUM(+Ene!AK62),IF(Config!$C$6=2,SUM(+Ene!AK62+Feb!AK62),IF(Config!$C$6=3,SUM(+Ene!AK62+Feb!AK62+Mar!AK62),IF(Config!$C$6=4,SUM(+Ene!AK62+Feb!AK62+Mar!AK62+Abr!AK62),IF(Config!$C$6=5,SUM(Ene!AK62+Feb!AK62+Mar!AK62+Abr!AK62+May!AK62),IF(Config!$C$6=6,SUM(+Ene!AK62+Feb!AK62+Mar!AK62+Abr!AK62+May!AK62+Jun!AK62),IF(Config!$C$6=7,SUM(Ene!AK62+Feb!AK62+Mar!AK62+Abr!AK62+May!AK62+Jun!AK62+Jul!AK62),IF(Config!$C$6=8,SUM(+Ene!AK62+Feb!AK62+Mar!AK62+Abr!AK62+May!AK62+Jun!AK62+Jul!AK62+Ago!AK62),IF(Config!$C$6=9,SUM(+Ene!AK62+Feb!AK62+Mar!AK62+Abr!AK62+May!AK62+Jun!AK62+Jul!AK62+Ago!AK62+Sep!AK62),IF(Config!$C$6=10,SUM(+Ene!AK62+Feb!AK62+Mar!AK62+Abr!AK62+May!AK62+Jun!AK62+Jul!AK62+Ago!AK62+Sep!AK62+Oct!AK62),IF(Config!$C$6=11,SUM(+Ene!AK62+Feb!AK62+Mar!AK62+Abr!AK62+May!AK62+Jun!AK62+Jul!AK62+Ago!AK62+Sep!AK62+Oct!AK62+Nov!AK62),IF(Config!$C$6=12,SUM(+Ene!AK62+Feb!AK62+Mar!AK62+Abr!AK62+May!AK62+Jun!AK62+Jul!AK62+Ago!AK62+Sep!AK62+Oct!AK62+Nov!AK62+Dic!AK62)))))))))))))</f>
        <v>0</v>
      </c>
      <c r="AL62" s="388">
        <f>IF(Config!$C$6=1,SUM(+Ene!AL62),IF(Config!$C$6=2,SUM(+Ene!AL62+Feb!AL62),IF(Config!$C$6=3,SUM(+Ene!AL62+Feb!AL62+Mar!AL62),IF(Config!$C$6=4,SUM(+Ene!AL62+Feb!AL62+Mar!AL62+Abr!AL62),IF(Config!$C$6=5,SUM(Ene!AL62+Feb!AL62+Mar!AL62+Abr!AL62+May!AL62),IF(Config!$C$6=6,SUM(+Ene!AL62+Feb!AL62+Mar!AL62+Abr!AL62+May!AL62+Jun!AL62),IF(Config!$C$6=7,SUM(Ene!AL62+Feb!AL62+Mar!AL62+Abr!AL62+May!AL62+Jun!AL62+Jul!AL62),IF(Config!$C$6=8,SUM(+Ene!AL62+Feb!AL62+Mar!AL62+Abr!AL62+May!AL62+Jun!AL62+Jul!AL62+Ago!AL62),IF(Config!$C$6=9,SUM(+Ene!AL62+Feb!AL62+Mar!AL62+Abr!AL62+May!AL62+Jun!AL62+Jul!AL62+Ago!AL62+Sep!AL62),IF(Config!$C$6=10,SUM(+Ene!AL62+Feb!AL62+Mar!AL62+Abr!AL62+May!AL62+Jun!AL62+Jul!AL62+Ago!AL62+Sep!AL62+Oct!AL62),IF(Config!$C$6=11,SUM(+Ene!AL62+Feb!AL62+Mar!AL62+Abr!AL62+May!AL62+Jun!AL62+Jul!AL62+Ago!AL62+Sep!AL62+Oct!AL62+Nov!AL62),IF(Config!$C$6=12,SUM(+Ene!AL62+Feb!AL62+Mar!AL62+Abr!AL62+May!AL62+Jun!AL62+Jul!AL62+Ago!AL62+Sep!AL62+Oct!AL62+Nov!AL62+Dic!AL62)))))))))))))</f>
        <v>0</v>
      </c>
      <c r="AM62" s="388">
        <f>IF(Config!$C$6=1,SUM(+Ene!AM62),IF(Config!$C$6=2,SUM(+Ene!AM62+Feb!AM62),IF(Config!$C$6=3,SUM(+Ene!AM62+Feb!AM62+Mar!AM62),IF(Config!$C$6=4,SUM(+Ene!AM62+Feb!AM62+Mar!AM62+Abr!AM62),IF(Config!$C$6=5,SUM(Ene!AM62+Feb!AM62+Mar!AM62+Abr!AM62+May!AM62),IF(Config!$C$6=6,SUM(+Ene!AM62+Feb!AM62+Mar!AM62+Abr!AM62+May!AM62+Jun!AM62),IF(Config!$C$6=7,SUM(Ene!AM62+Feb!AM62+Mar!AM62+Abr!AM62+May!AM62+Jun!AM62+Jul!AM62),IF(Config!$C$6=8,SUM(+Ene!AM62+Feb!AM62+Mar!AM62+Abr!AM62+May!AM62+Jun!AM62+Jul!AM62+Ago!AM62),IF(Config!$C$6=9,SUM(+Ene!AM62+Feb!AM62+Mar!AM62+Abr!AM62+May!AM62+Jun!AM62+Jul!AM62+Ago!AM62+Sep!AM62),IF(Config!$C$6=10,SUM(+Ene!AM62+Feb!AM62+Mar!AM62+Abr!AM62+May!AM62+Jun!AM62+Jul!AM62+Ago!AM62+Sep!AM62+Oct!AM62),IF(Config!$C$6=11,SUM(+Ene!AM62+Feb!AM62+Mar!AM62+Abr!AM62+May!AM62+Jun!AM62+Jul!AM62+Ago!AM62+Sep!AM62+Oct!AM62+Nov!AM62),IF(Config!$C$6=12,SUM(+Ene!AM62+Feb!AM62+Mar!AM62+Abr!AM62+May!AM62+Jun!AM62+Jul!AM62+Ago!AM62+Sep!AM62+Oct!AM62+Nov!AM62+Dic!AM62)))))))))))))</f>
        <v>53</v>
      </c>
      <c r="AN62" s="388">
        <f>IF(Config!$C$6=1,SUM(+Ene!AN62),IF(Config!$C$6=2,SUM(+Ene!AN62+Feb!AN62),IF(Config!$C$6=3,SUM(+Ene!AN62+Feb!AN62+Mar!AN62),IF(Config!$C$6=4,SUM(+Ene!AN62+Feb!AN62+Mar!AN62+Abr!AN62),IF(Config!$C$6=5,SUM(Ene!AN62+Feb!AN62+Mar!AN62+Abr!AN62+May!AN62),IF(Config!$C$6=6,SUM(+Ene!AN62+Feb!AN62+Mar!AN62+Abr!AN62+May!AN62+Jun!AN62),IF(Config!$C$6=7,SUM(Ene!AN62+Feb!AN62+Mar!AN62+Abr!AN62+May!AN62+Jun!AN62+Jul!AN62),IF(Config!$C$6=8,SUM(+Ene!AN62+Feb!AN62+Mar!AN62+Abr!AN62+May!AN62+Jun!AN62+Jul!AN62+Ago!AN62),IF(Config!$C$6=9,SUM(+Ene!AN62+Feb!AN62+Mar!AN62+Abr!AN62+May!AN62+Jun!AN62+Jul!AN62+Ago!AN62+Sep!AN62),IF(Config!$C$6=10,SUM(+Ene!AN62+Feb!AN62+Mar!AN62+Abr!AN62+May!AN62+Jun!AN62+Jul!AN62+Ago!AN62+Sep!AN62+Oct!AN62),IF(Config!$C$6=11,SUM(+Ene!AN62+Feb!AN62+Mar!AN62+Abr!AN62+May!AN62+Jun!AN62+Jul!AN62+Ago!AN62+Sep!AN62+Oct!AN62+Nov!AN62),IF(Config!$C$6=12,SUM(+Ene!AN62+Feb!AN62+Mar!AN62+Abr!AN62+May!AN62+Jun!AN62+Jul!AN62+Ago!AN62+Sep!AN62+Oct!AN62+Nov!AN62+Dic!AN62)))))))))))))</f>
        <v>2</v>
      </c>
      <c r="AO62" s="388">
        <f>IF(Config!$C$6=1,SUM(+Ene!AO62),IF(Config!$C$6=2,SUM(+Ene!AO62+Feb!AO62),IF(Config!$C$6=3,SUM(+Ene!AO62+Feb!AO62+Mar!AO62),IF(Config!$C$6=4,SUM(+Ene!AO62+Feb!AO62+Mar!AO62+Abr!AO62),IF(Config!$C$6=5,SUM(Ene!AO62+Feb!AO62+Mar!AO62+Abr!AO62+May!AO62),IF(Config!$C$6=6,SUM(+Ene!AO62+Feb!AO62+Mar!AO62+Abr!AO62+May!AO62+Jun!AO62),IF(Config!$C$6=7,SUM(Ene!AO62+Feb!AO62+Mar!AO62+Abr!AO62+May!AO62+Jun!AO62+Jul!AO62),IF(Config!$C$6=8,SUM(+Ene!AO62+Feb!AO62+Mar!AO62+Abr!AO62+May!AO62+Jun!AO62+Jul!AO62+Ago!AO62),IF(Config!$C$6=9,SUM(+Ene!AO62+Feb!AO62+Mar!AO62+Abr!AO62+May!AO62+Jun!AO62+Jul!AO62+Ago!AO62+Sep!AO62),IF(Config!$C$6=10,SUM(+Ene!AO62+Feb!AO62+Mar!AO62+Abr!AO62+May!AO62+Jun!AO62+Jul!AO62+Ago!AO62+Sep!AO62+Oct!AO62),IF(Config!$C$6=11,SUM(+Ene!AO62+Feb!AO62+Mar!AO62+Abr!AO62+May!AO62+Jun!AO62+Jul!AO62+Ago!AO62+Sep!AO62+Oct!AO62+Nov!AO62),IF(Config!$C$6=12,SUM(+Ene!AO62+Feb!AO62+Mar!AO62+Abr!AO62+May!AO62+Jun!AO62+Jul!AO62+Ago!AO62+Sep!AO62+Oct!AO62+Nov!AO62+Dic!AO62)))))))))))))</f>
        <v>4</v>
      </c>
      <c r="AP62" s="388">
        <f>IF(Config!$C$6=1,SUM(+Ene!AP62),IF(Config!$C$6=2,SUM(+Ene!AP62+Feb!AP62),IF(Config!$C$6=3,SUM(+Ene!AP62+Feb!AP62+Mar!AP62),IF(Config!$C$6=4,SUM(+Ene!AP62+Feb!AP62+Mar!AP62+Abr!AP62),IF(Config!$C$6=5,SUM(Ene!AP62+Feb!AP62+Mar!AP62+Abr!AP62+May!AP62),IF(Config!$C$6=6,SUM(+Ene!AP62+Feb!AP62+Mar!AP62+Abr!AP62+May!AP62+Jun!AP62),IF(Config!$C$6=7,SUM(Ene!AP62+Feb!AP62+Mar!AP62+Abr!AP62+May!AP62+Jun!AP62+Jul!AP62),IF(Config!$C$6=8,SUM(+Ene!AP62+Feb!AP62+Mar!AP62+Abr!AP62+May!AP62+Jun!AP62+Jul!AP62+Ago!AP62),IF(Config!$C$6=9,SUM(+Ene!AP62+Feb!AP62+Mar!AP62+Abr!AP62+May!AP62+Jun!AP62+Jul!AP62+Ago!AP62+Sep!AP62),IF(Config!$C$6=10,SUM(+Ene!AP62+Feb!AP62+Mar!AP62+Abr!AP62+May!AP62+Jun!AP62+Jul!AP62+Ago!AP62+Sep!AP62+Oct!AP62),IF(Config!$C$6=11,SUM(+Ene!AP62+Feb!AP62+Mar!AP62+Abr!AP62+May!AP62+Jun!AP62+Jul!AP62+Ago!AP62+Sep!AP62+Oct!AP62+Nov!AP62),IF(Config!$C$6=12,SUM(+Ene!AP62+Feb!AP62+Mar!AP62+Abr!AP62+May!AP62+Jun!AP62+Jul!AP62+Ago!AP62+Sep!AP62+Oct!AP62+Nov!AP62+Dic!AP62)))))))))))))</f>
        <v>3</v>
      </c>
      <c r="AQ62" s="388">
        <f>IF(Config!$C$6=1,SUM(+Ene!AQ62),IF(Config!$C$6=2,SUM(+Ene!AQ62+Feb!AQ62),IF(Config!$C$6=3,SUM(+Ene!AQ62+Feb!AQ62+Mar!AQ62),IF(Config!$C$6=4,SUM(+Ene!AQ62+Feb!AQ62+Mar!AQ62+Abr!AQ62),IF(Config!$C$6=5,SUM(Ene!AQ62+Feb!AQ62+Mar!AQ62+Abr!AQ62+May!AQ62),IF(Config!$C$6=6,SUM(+Ene!AQ62+Feb!AQ62+Mar!AQ62+Abr!AQ62+May!AQ62+Jun!AQ62),IF(Config!$C$6=7,SUM(Ene!AQ62+Feb!AQ62+Mar!AQ62+Abr!AQ62+May!AQ62+Jun!AQ62+Jul!AQ62),IF(Config!$C$6=8,SUM(+Ene!AQ62+Feb!AQ62+Mar!AQ62+Abr!AQ62+May!AQ62+Jun!AQ62+Jul!AQ62+Ago!AQ62),IF(Config!$C$6=9,SUM(+Ene!AQ62+Feb!AQ62+Mar!AQ62+Abr!AQ62+May!AQ62+Jun!AQ62+Jul!AQ62+Ago!AQ62+Sep!AQ62),IF(Config!$C$6=10,SUM(+Ene!AQ62+Feb!AQ62+Mar!AQ62+Abr!AQ62+May!AQ62+Jun!AQ62+Jul!AQ62+Ago!AQ62+Sep!AQ62+Oct!AQ62),IF(Config!$C$6=11,SUM(+Ene!AQ62+Feb!AQ62+Mar!AQ62+Abr!AQ62+May!AQ62+Jun!AQ62+Jul!AQ62+Ago!AQ62+Sep!AQ62+Oct!AQ62+Nov!AQ62),IF(Config!$C$6=12,SUM(+Ene!AQ62+Feb!AQ62+Mar!AQ62+Abr!AQ62+May!AQ62+Jun!AQ62+Jul!AQ62+Ago!AQ62+Sep!AQ62+Oct!AQ62+Nov!AQ62+Dic!AQ62)))))))))))))</f>
        <v>34</v>
      </c>
      <c r="AR62" s="388">
        <f>IF(Config!$C$6=1,SUM(+Ene!AR62),IF(Config!$C$6=2,SUM(+Ene!AR62+Feb!AR62),IF(Config!$C$6=3,SUM(+Ene!AR62+Feb!AR62+Mar!AR62),IF(Config!$C$6=4,SUM(+Ene!AR62+Feb!AR62+Mar!AR62+Abr!AR62),IF(Config!$C$6=5,SUM(Ene!AR62+Feb!AR62+Mar!AR62+Abr!AR62+May!AR62),IF(Config!$C$6=6,SUM(+Ene!AR62+Feb!AR62+Mar!AR62+Abr!AR62+May!AR62+Jun!AR62),IF(Config!$C$6=7,SUM(Ene!AR62+Feb!AR62+Mar!AR62+Abr!AR62+May!AR62+Jun!AR62+Jul!AR62),IF(Config!$C$6=8,SUM(+Ene!AR62+Feb!AR62+Mar!AR62+Abr!AR62+May!AR62+Jun!AR62+Jul!AR62+Ago!AR62),IF(Config!$C$6=9,SUM(+Ene!AR62+Feb!AR62+Mar!AR62+Abr!AR62+May!AR62+Jun!AR62+Jul!AR62+Ago!AR62+Sep!AR62),IF(Config!$C$6=10,SUM(+Ene!AR62+Feb!AR62+Mar!AR62+Abr!AR62+May!AR62+Jun!AR62+Jul!AR62+Ago!AR62+Sep!AR62+Oct!AR62),IF(Config!$C$6=11,SUM(+Ene!AR62+Feb!AR62+Mar!AR62+Abr!AR62+May!AR62+Jun!AR62+Jul!AR62+Ago!AR62+Sep!AR62+Oct!AR62+Nov!AR62),IF(Config!$C$6=12,SUM(+Ene!AR62+Feb!AR62+Mar!AR62+Abr!AR62+May!AR62+Jun!AR62+Jul!AR62+Ago!AR62+Sep!AR62+Oct!AR62+Nov!AR62+Dic!AR62)))))))))))))</f>
        <v>3</v>
      </c>
      <c r="AS62" s="388">
        <f>IF(Config!$C$6=1,SUM(+Ene!AS62),IF(Config!$C$6=2,SUM(+Ene!AS62+Feb!AS62),IF(Config!$C$6=3,SUM(+Ene!AS62+Feb!AS62+Mar!AS62),IF(Config!$C$6=4,SUM(+Ene!AS62+Feb!AS62+Mar!AS62+Abr!AS62),IF(Config!$C$6=5,SUM(Ene!AS62+Feb!AS62+Mar!AS62+Abr!AS62+May!AS62),IF(Config!$C$6=6,SUM(+Ene!AS62+Feb!AS62+Mar!AS62+Abr!AS62+May!AS62+Jun!AS62),IF(Config!$C$6=7,SUM(Ene!AS62+Feb!AS62+Mar!AS62+Abr!AS62+May!AS62+Jun!AS62+Jul!AS62),IF(Config!$C$6=8,SUM(+Ene!AS62+Feb!AS62+Mar!AS62+Abr!AS62+May!AS62+Jun!AS62+Jul!AS62+Ago!AS62),IF(Config!$C$6=9,SUM(+Ene!AS62+Feb!AS62+Mar!AS62+Abr!AS62+May!AS62+Jun!AS62+Jul!AS62+Ago!AS62+Sep!AS62),IF(Config!$C$6=10,SUM(+Ene!AS62+Feb!AS62+Mar!AS62+Abr!AS62+May!AS62+Jun!AS62+Jul!AS62+Ago!AS62+Sep!AS62+Oct!AS62),IF(Config!$C$6=11,SUM(+Ene!AS62+Feb!AS62+Mar!AS62+Abr!AS62+May!AS62+Jun!AS62+Jul!AS62+Ago!AS62+Sep!AS62+Oct!AS62+Nov!AS62),IF(Config!$C$6=12,SUM(+Ene!AS62+Feb!AS62+Mar!AS62+Abr!AS62+May!AS62+Jun!AS62+Jul!AS62+Ago!AS62+Sep!AS62+Oct!AS62+Nov!AS62+Dic!AS62)))))))))))))</f>
        <v>8</v>
      </c>
      <c r="AT62" s="388">
        <f>IF(Config!$C$6=1,SUM(+Ene!AT62),IF(Config!$C$6=2,SUM(+Ene!AT62+Feb!AT62),IF(Config!$C$6=3,SUM(+Ene!AT62+Feb!AT62+Mar!AT62),IF(Config!$C$6=4,SUM(+Ene!AT62+Feb!AT62+Mar!AT62+Abr!AT62),IF(Config!$C$6=5,SUM(Ene!AT62+Feb!AT62+Mar!AT62+Abr!AT62+May!AT62),IF(Config!$C$6=6,SUM(+Ene!AT62+Feb!AT62+Mar!AT62+Abr!AT62+May!AT62+Jun!AT62),IF(Config!$C$6=7,SUM(Ene!AT62+Feb!AT62+Mar!AT62+Abr!AT62+May!AT62+Jun!AT62+Jul!AT62),IF(Config!$C$6=8,SUM(+Ene!AT62+Feb!AT62+Mar!AT62+Abr!AT62+May!AT62+Jun!AT62+Jul!AT62+Ago!AT62),IF(Config!$C$6=9,SUM(+Ene!AT62+Feb!AT62+Mar!AT62+Abr!AT62+May!AT62+Jun!AT62+Jul!AT62+Ago!AT62+Sep!AT62),IF(Config!$C$6=10,SUM(+Ene!AT62+Feb!AT62+Mar!AT62+Abr!AT62+May!AT62+Jun!AT62+Jul!AT62+Ago!AT62+Sep!AT62+Oct!AT62),IF(Config!$C$6=11,SUM(+Ene!AT62+Feb!AT62+Mar!AT62+Abr!AT62+May!AT62+Jun!AT62+Jul!AT62+Ago!AT62+Sep!AT62+Oct!AT62+Nov!AT62),IF(Config!$C$6=12,SUM(+Ene!AT62+Feb!AT62+Mar!AT62+Abr!AT62+May!AT62+Jun!AT62+Jul!AT62+Ago!AT62+Sep!AT62+Oct!AT62+Nov!AT62+Dic!AT62)))))))))))))</f>
        <v>4</v>
      </c>
      <c r="AV62" s="369">
        <f t="shared" si="43"/>
        <v>7</v>
      </c>
      <c r="AW62" s="369">
        <f t="shared" si="44"/>
        <v>172</v>
      </c>
      <c r="AX62" s="369">
        <f t="shared" si="45"/>
        <v>22</v>
      </c>
      <c r="AY62" s="369">
        <f t="shared" si="46"/>
        <v>52</v>
      </c>
      <c r="AZ62" s="369">
        <f t="shared" si="47"/>
        <v>43</v>
      </c>
      <c r="BA62" s="369">
        <f t="shared" si="12"/>
        <v>43</v>
      </c>
      <c r="BB62" s="369">
        <f t="shared" si="48"/>
        <v>2</v>
      </c>
      <c r="BC62" s="370">
        <f t="shared" si="49"/>
        <v>62</v>
      </c>
      <c r="BD62" s="369">
        <f t="shared" si="50"/>
        <v>49</v>
      </c>
      <c r="BE62" s="45">
        <f t="shared" si="16"/>
        <v>452</v>
      </c>
    </row>
    <row r="63" spans="1:57" x14ac:dyDescent="0.25">
      <c r="A63" s="339">
        <f>METAS!A63</f>
        <v>60</v>
      </c>
      <c r="B63" s="373" t="str">
        <f>METAS!B61</f>
        <v>NIÑOS DEL PADRON NOMINAL QUE CUMPLEN 209 DIAS</v>
      </c>
      <c r="C63" s="383" t="s">
        <v>689</v>
      </c>
      <c r="D63" s="387">
        <f>IF(Config!$C$6=1,SUM(+Ene!D63),IF(Config!$C$6=2,SUM(+Ene!D63+Feb!D63),IF(Config!$C$6=3,SUM(+Ene!D63+Feb!D63+Mar!D63),IF(Config!$C$6=4,SUM(+Ene!D63+Feb!D63+Mar!D63+Abr!D63),IF(Config!$C$6=5,SUM(Ene!D63+Feb!D63+Mar!D63+Abr!D63+May!D63),IF(Config!$C$6=6,SUM(+Ene!D63+Feb!D63+Mar!D63+Abr!D63+May!D63+Jun!D63),IF(Config!$C$6=7,SUM(Ene!D63+Feb!D63+Mar!D63+Abr!D63+May!D63+Jun!D63+Jul!D63),IF(Config!$C$6=8,SUM(+Ene!D63+Feb!D63+Mar!D63+Abr!D63+May!D63+Jun!D63+Jul!D63+Ago!D63),IF(Config!$C$6=9,SUM(+Ene!D63+Feb!D63+Mar!D63+Abr!D63+May!D63+Jun!D63+Jul!D63+Ago!D63+Sep!D63),IF(Config!$C$6=10,SUM(+Ene!D63+Feb!D63+Mar!D63+Abr!D63+May!D63+Jun!D63+Jul!D63+Ago!D63+Sep!D63+Oct!D63),IF(Config!$C$6=11,SUM(+Ene!D63+Feb!D63+Mar!D63+Abr!D63+May!D63+Jun!D63+Jul!D63+Ago!D63+Sep!D63+Oct!D63+Nov!D63),IF(Config!$C$6=12,SUM(+Ene!D63+Feb!D63+Mar!D63+Abr!D63+May!D63+Jun!D63+Jul!D63+Ago!D63+Sep!D63+Oct!D63+Nov!D63+Dic!D63)))))))))))))</f>
        <v>3</v>
      </c>
      <c r="E63" s="387">
        <f>IF(Config!$C$6=1,SUM(+Ene!E63),IF(Config!$C$6=2,SUM(+Ene!E63+Feb!E63),IF(Config!$C$6=3,SUM(+Ene!E63+Feb!E63+Mar!E63),IF(Config!$C$6=4,SUM(+Ene!E63+Feb!E63+Mar!E63+Abr!E63),IF(Config!$C$6=5,SUM(Ene!E63+Feb!E63+Mar!E63+Abr!E63+May!E63),IF(Config!$C$6=6,SUM(+Ene!E63+Feb!E63+Mar!E63+Abr!E63+May!E63+Jun!E63),IF(Config!$C$6=7,SUM(Ene!E63+Feb!E63+Mar!E63+Abr!E63+May!E63+Jun!E63+Jul!E63),IF(Config!$C$6=8,SUM(+Ene!E63+Feb!E63+Mar!E63+Abr!E63+May!E63+Jun!E63+Jul!E63+Ago!E63),IF(Config!$C$6=9,SUM(+Ene!E63+Feb!E63+Mar!E63+Abr!E63+May!E63+Jun!E63+Jul!E63+Ago!E63+Sep!E63),IF(Config!$C$6=10,SUM(+Ene!E63+Feb!E63+Mar!E63+Abr!E63+May!E63+Jun!E63+Jul!E63+Ago!E63+Sep!E63+Oct!E63),IF(Config!$C$6=11,SUM(+Ene!E63+Feb!E63+Mar!E63+Abr!E63+May!E63+Jun!E63+Jul!E63+Ago!E63+Sep!E63+Oct!E63+Nov!E63),IF(Config!$C$6=12,SUM(+Ene!E63+Feb!E63+Mar!E63+Abr!E63+May!E63+Jun!E63+Jul!E63+Ago!E63+Sep!E63+Oct!E63+Nov!E63+Dic!E63)))))))))))))</f>
        <v>0</v>
      </c>
      <c r="F63" s="387">
        <f>IF(Config!$C$6=1,SUM(+Ene!F63),IF(Config!$C$6=2,SUM(+Ene!F63+Feb!F63),IF(Config!$C$6=3,SUM(+Ene!F63+Feb!F63+Mar!F63),IF(Config!$C$6=4,SUM(+Ene!F63+Feb!F63+Mar!F63+Abr!F63),IF(Config!$C$6=5,SUM(Ene!F63+Feb!F63+Mar!F63+Abr!F63+May!F63),IF(Config!$C$6=6,SUM(+Ene!F63+Feb!F63+Mar!F63+Abr!F63+May!F63+Jun!F63),IF(Config!$C$6=7,SUM(Ene!F63+Feb!F63+Mar!F63+Abr!F63+May!F63+Jun!F63+Jul!F63),IF(Config!$C$6=8,SUM(+Ene!F63+Feb!F63+Mar!F63+Abr!F63+May!F63+Jun!F63+Jul!F63+Ago!F63),IF(Config!$C$6=9,SUM(+Ene!F63+Feb!F63+Mar!F63+Abr!F63+May!F63+Jun!F63+Jul!F63+Ago!F63+Sep!F63),IF(Config!$C$6=10,SUM(+Ene!F63+Feb!F63+Mar!F63+Abr!F63+May!F63+Jun!F63+Jul!F63+Ago!F63+Sep!F63+Oct!F63),IF(Config!$C$6=11,SUM(+Ene!F63+Feb!F63+Mar!F63+Abr!F63+May!F63+Jun!F63+Jul!F63+Ago!F63+Sep!F63+Oct!F63+Nov!F63),IF(Config!$C$6=12,SUM(+Ene!F63+Feb!F63+Mar!F63+Abr!F63+May!F63+Jun!F63+Jul!F63+Ago!F63+Sep!F63+Oct!F63+Nov!F63+Dic!F63)))))))))))))</f>
        <v>0</v>
      </c>
      <c r="G63" s="387">
        <f>IF(Config!$C$6=1,SUM(+Ene!G63),IF(Config!$C$6=2,SUM(+Ene!G63+Feb!G63),IF(Config!$C$6=3,SUM(+Ene!G63+Feb!G63+Mar!G63),IF(Config!$C$6=4,SUM(+Ene!G63+Feb!G63+Mar!G63+Abr!G63),IF(Config!$C$6=5,SUM(Ene!G63+Feb!G63+Mar!G63+Abr!G63+May!G63),IF(Config!$C$6=6,SUM(+Ene!G63+Feb!G63+Mar!G63+Abr!G63+May!G63+Jun!G63),IF(Config!$C$6=7,SUM(Ene!G63+Feb!G63+Mar!G63+Abr!G63+May!G63+Jun!G63+Jul!G63),IF(Config!$C$6=8,SUM(+Ene!G63+Feb!G63+Mar!G63+Abr!G63+May!G63+Jun!G63+Jul!G63+Ago!G63),IF(Config!$C$6=9,SUM(+Ene!G63+Feb!G63+Mar!G63+Abr!G63+May!G63+Jun!G63+Jul!G63+Ago!G63+Sep!G63),IF(Config!$C$6=10,SUM(+Ene!G63+Feb!G63+Mar!G63+Abr!G63+May!G63+Jun!G63+Jul!G63+Ago!G63+Sep!G63+Oct!G63),IF(Config!$C$6=11,SUM(+Ene!G63+Feb!G63+Mar!G63+Abr!G63+May!G63+Jun!G63+Jul!G63+Ago!G63+Sep!G63+Oct!G63+Nov!G63),IF(Config!$C$6=12,SUM(+Ene!G63+Feb!G63+Mar!G63+Abr!G63+May!G63+Jun!G63+Jul!G63+Ago!G63+Sep!G63+Oct!G63+Nov!G63+Dic!G63)))))))))))))</f>
        <v>395</v>
      </c>
      <c r="H63" s="387">
        <f>IF(Config!$C$6=1,SUM(+Ene!H63),IF(Config!$C$6=2,SUM(+Ene!H63+Feb!H63),IF(Config!$C$6=3,SUM(+Ene!H63+Feb!H63+Mar!H63),IF(Config!$C$6=4,SUM(+Ene!H63+Feb!H63+Mar!H63+Abr!H63),IF(Config!$C$6=5,SUM(Ene!H63+Feb!H63+Mar!H63+Abr!H63+May!H63),IF(Config!$C$6=6,SUM(+Ene!H63+Feb!H63+Mar!H63+Abr!H63+May!H63+Jun!H63),IF(Config!$C$6=7,SUM(Ene!H63+Feb!H63+Mar!H63+Abr!H63+May!H63+Jun!H63+Jul!H63),IF(Config!$C$6=8,SUM(+Ene!H63+Feb!H63+Mar!H63+Abr!H63+May!H63+Jun!H63+Jul!H63+Ago!H63),IF(Config!$C$6=9,SUM(+Ene!H63+Feb!H63+Mar!H63+Abr!H63+May!H63+Jun!H63+Jul!H63+Ago!H63+Sep!H63),IF(Config!$C$6=10,SUM(+Ene!H63+Feb!H63+Mar!H63+Abr!H63+May!H63+Jun!H63+Jul!H63+Ago!H63+Sep!H63+Oct!H63),IF(Config!$C$6=11,SUM(+Ene!H63+Feb!H63+Mar!H63+Abr!H63+May!H63+Jun!H63+Jul!H63+Ago!H63+Sep!H63+Oct!H63+Nov!H63),IF(Config!$C$6=12,SUM(+Ene!H63+Feb!H63+Mar!H63+Abr!H63+May!H63+Jun!H63+Jul!H63+Ago!H63+Sep!H63+Oct!H63+Nov!H63+Dic!H63)))))))))))))</f>
        <v>18</v>
      </c>
      <c r="I63" s="387">
        <f>IF(Config!$C$6=1,SUM(+Ene!I63),IF(Config!$C$6=2,SUM(+Ene!I63+Feb!I63),IF(Config!$C$6=3,SUM(+Ene!I63+Feb!I63+Mar!I63),IF(Config!$C$6=4,SUM(+Ene!I63+Feb!I63+Mar!I63+Abr!I63),IF(Config!$C$6=5,SUM(Ene!I63+Feb!I63+Mar!I63+Abr!I63+May!I63),IF(Config!$C$6=6,SUM(+Ene!I63+Feb!I63+Mar!I63+Abr!I63+May!I63+Jun!I63),IF(Config!$C$6=7,SUM(Ene!I63+Feb!I63+Mar!I63+Abr!I63+May!I63+Jun!I63+Jul!I63),IF(Config!$C$6=8,SUM(+Ene!I63+Feb!I63+Mar!I63+Abr!I63+May!I63+Jun!I63+Jul!I63+Ago!I63),IF(Config!$C$6=9,SUM(+Ene!I63+Feb!I63+Mar!I63+Abr!I63+May!I63+Jun!I63+Jul!I63+Ago!I63+Sep!I63),IF(Config!$C$6=10,SUM(+Ene!I63+Feb!I63+Mar!I63+Abr!I63+May!I63+Jun!I63+Jul!I63+Ago!I63+Sep!I63+Oct!I63),IF(Config!$C$6=11,SUM(+Ene!I63+Feb!I63+Mar!I63+Abr!I63+May!I63+Jun!I63+Jul!I63+Ago!I63+Sep!I63+Oct!I63+Nov!I63),IF(Config!$C$6=12,SUM(+Ene!I63+Feb!I63+Mar!I63+Abr!I63+May!I63+Jun!I63+Jul!I63+Ago!I63+Sep!I63+Oct!I63+Nov!I63+Dic!I63)))))))))))))</f>
        <v>16</v>
      </c>
      <c r="J63" s="387">
        <f>IF(Config!$C$6=1,SUM(+Ene!J63),IF(Config!$C$6=2,SUM(+Ene!J63+Feb!J63),IF(Config!$C$6=3,SUM(+Ene!J63+Feb!J63+Mar!J63),IF(Config!$C$6=4,SUM(+Ene!J63+Feb!J63+Mar!J63+Abr!J63),IF(Config!$C$6=5,SUM(Ene!J63+Feb!J63+Mar!J63+Abr!J63+May!J63),IF(Config!$C$6=6,SUM(+Ene!J63+Feb!J63+Mar!J63+Abr!J63+May!J63+Jun!J63),IF(Config!$C$6=7,SUM(Ene!J63+Feb!J63+Mar!J63+Abr!J63+May!J63+Jun!J63+Jul!J63),IF(Config!$C$6=8,SUM(+Ene!J63+Feb!J63+Mar!J63+Abr!J63+May!J63+Jun!J63+Jul!J63+Ago!J63),IF(Config!$C$6=9,SUM(+Ene!J63+Feb!J63+Mar!J63+Abr!J63+May!J63+Jun!J63+Jul!J63+Ago!J63+Sep!J63),IF(Config!$C$6=10,SUM(+Ene!J63+Feb!J63+Mar!J63+Abr!J63+May!J63+Jun!J63+Jul!J63+Ago!J63+Sep!J63+Oct!J63),IF(Config!$C$6=11,SUM(+Ene!J63+Feb!J63+Mar!J63+Abr!J63+May!J63+Jun!J63+Jul!J63+Ago!J63+Sep!J63+Oct!J63+Nov!J63),IF(Config!$C$6=12,SUM(+Ene!J63+Feb!J63+Mar!J63+Abr!J63+May!J63+Jun!J63+Jul!J63+Ago!J63+Sep!J63+Oct!J63+Nov!J63+Dic!J63)))))))))))))</f>
        <v>19</v>
      </c>
      <c r="K63" s="387">
        <f>IF(Config!$C$6=1,SUM(+Ene!K63),IF(Config!$C$6=2,SUM(+Ene!K63+Feb!K63),IF(Config!$C$6=3,SUM(+Ene!K63+Feb!K63+Mar!K63),IF(Config!$C$6=4,SUM(+Ene!K63+Feb!K63+Mar!K63+Abr!K63),IF(Config!$C$6=5,SUM(Ene!K63+Feb!K63+Mar!K63+Abr!K63+May!K63),IF(Config!$C$6=6,SUM(+Ene!K63+Feb!K63+Mar!K63+Abr!K63+May!K63+Jun!K63),IF(Config!$C$6=7,SUM(Ene!K63+Feb!K63+Mar!K63+Abr!K63+May!K63+Jun!K63+Jul!K63),IF(Config!$C$6=8,SUM(+Ene!K63+Feb!K63+Mar!K63+Abr!K63+May!K63+Jun!K63+Jul!K63+Ago!K63),IF(Config!$C$6=9,SUM(+Ene!K63+Feb!K63+Mar!K63+Abr!K63+May!K63+Jun!K63+Jul!K63+Ago!K63+Sep!K63),IF(Config!$C$6=10,SUM(+Ene!K63+Feb!K63+Mar!K63+Abr!K63+May!K63+Jun!K63+Jul!K63+Ago!K63+Sep!K63+Oct!K63),IF(Config!$C$6=11,SUM(+Ene!K63+Feb!K63+Mar!K63+Abr!K63+May!K63+Jun!K63+Jul!K63+Ago!K63+Sep!K63+Oct!K63+Nov!K63),IF(Config!$C$6=12,SUM(+Ene!K63+Feb!K63+Mar!K63+Abr!K63+May!K63+Jun!K63+Jul!K63+Ago!K63+Sep!K63+Oct!K63+Nov!K63+Dic!K63)))))))))))))</f>
        <v>33</v>
      </c>
      <c r="L63" s="387">
        <f>IF(Config!$C$6=1,SUM(+Ene!L63),IF(Config!$C$6=2,SUM(+Ene!L63+Feb!L63),IF(Config!$C$6=3,SUM(+Ene!L63+Feb!L63+Mar!L63),IF(Config!$C$6=4,SUM(+Ene!L63+Feb!L63+Mar!L63+Abr!L63),IF(Config!$C$6=5,SUM(Ene!L63+Feb!L63+Mar!L63+Abr!L63+May!L63),IF(Config!$C$6=6,SUM(+Ene!L63+Feb!L63+Mar!L63+Abr!L63+May!L63+Jun!L63),IF(Config!$C$6=7,SUM(Ene!L63+Feb!L63+Mar!L63+Abr!L63+May!L63+Jun!L63+Jul!L63),IF(Config!$C$6=8,SUM(+Ene!L63+Feb!L63+Mar!L63+Abr!L63+May!L63+Jun!L63+Jul!L63+Ago!L63),IF(Config!$C$6=9,SUM(+Ene!L63+Feb!L63+Mar!L63+Abr!L63+May!L63+Jun!L63+Jul!L63+Ago!L63+Sep!L63),IF(Config!$C$6=10,SUM(+Ene!L63+Feb!L63+Mar!L63+Abr!L63+May!L63+Jun!L63+Jul!L63+Ago!L63+Sep!L63+Oct!L63),IF(Config!$C$6=11,SUM(+Ene!L63+Feb!L63+Mar!L63+Abr!L63+May!L63+Jun!L63+Jul!L63+Ago!L63+Sep!L63+Oct!L63+Nov!L63),IF(Config!$C$6=12,SUM(+Ene!L63+Feb!L63+Mar!L63+Abr!L63+May!L63+Jun!L63+Jul!L63+Ago!L63+Sep!L63+Oct!L63+Nov!L63+Dic!L63)))))))))))))</f>
        <v>4</v>
      </c>
      <c r="M63" s="387">
        <f>IF(Config!$C$6=1,SUM(+Ene!M63),IF(Config!$C$6=2,SUM(+Ene!M63+Feb!M63),IF(Config!$C$6=3,SUM(+Ene!M63+Feb!M63+Mar!M63),IF(Config!$C$6=4,SUM(+Ene!M63+Feb!M63+Mar!M63+Abr!M63),IF(Config!$C$6=5,SUM(Ene!M63+Feb!M63+Mar!M63+Abr!M63+May!M63),IF(Config!$C$6=6,SUM(+Ene!M63+Feb!M63+Mar!M63+Abr!M63+May!M63+Jun!M63),IF(Config!$C$6=7,SUM(Ene!M63+Feb!M63+Mar!M63+Abr!M63+May!M63+Jun!M63+Jul!M63),IF(Config!$C$6=8,SUM(+Ene!M63+Feb!M63+Mar!M63+Abr!M63+May!M63+Jun!M63+Jul!M63+Ago!M63),IF(Config!$C$6=9,SUM(+Ene!M63+Feb!M63+Mar!M63+Abr!M63+May!M63+Jun!M63+Jul!M63+Ago!M63+Sep!M63),IF(Config!$C$6=10,SUM(+Ene!M63+Feb!M63+Mar!M63+Abr!M63+May!M63+Jun!M63+Jul!M63+Ago!M63+Sep!M63+Oct!M63),IF(Config!$C$6=11,SUM(+Ene!M63+Feb!M63+Mar!M63+Abr!M63+May!M63+Jun!M63+Jul!M63+Ago!M63+Sep!M63+Oct!M63+Nov!M63),IF(Config!$C$6=12,SUM(+Ene!M63+Feb!M63+Mar!M63+Abr!M63+May!M63+Jun!M63+Jul!M63+Ago!M63+Sep!M63+Oct!M63+Nov!M63+Dic!M63)))))))))))))</f>
        <v>23</v>
      </c>
      <c r="N63" s="387">
        <f>IF(Config!$C$6=1,SUM(+Ene!N63),IF(Config!$C$6=2,SUM(+Ene!N63+Feb!N63),IF(Config!$C$6=3,SUM(+Ene!N63+Feb!N63+Mar!N63),IF(Config!$C$6=4,SUM(+Ene!N63+Feb!N63+Mar!N63+Abr!N63),IF(Config!$C$6=5,SUM(Ene!N63+Feb!N63+Mar!N63+Abr!N63+May!N63),IF(Config!$C$6=6,SUM(+Ene!N63+Feb!N63+Mar!N63+Abr!N63+May!N63+Jun!N63),IF(Config!$C$6=7,SUM(Ene!N63+Feb!N63+Mar!N63+Abr!N63+May!N63+Jun!N63+Jul!N63),IF(Config!$C$6=8,SUM(+Ene!N63+Feb!N63+Mar!N63+Abr!N63+May!N63+Jun!N63+Jul!N63+Ago!N63),IF(Config!$C$6=9,SUM(+Ene!N63+Feb!N63+Mar!N63+Abr!N63+May!N63+Jun!N63+Jul!N63+Ago!N63+Sep!N63),IF(Config!$C$6=10,SUM(+Ene!N63+Feb!N63+Mar!N63+Abr!N63+May!N63+Jun!N63+Jul!N63+Ago!N63+Sep!N63+Oct!N63),IF(Config!$C$6=11,SUM(+Ene!N63+Feb!N63+Mar!N63+Abr!N63+May!N63+Jun!N63+Jul!N63+Ago!N63+Sep!N63+Oct!N63+Nov!N63),IF(Config!$C$6=12,SUM(+Ene!N63+Feb!N63+Mar!N63+Abr!N63+May!N63+Jun!N63+Jul!N63+Ago!N63+Sep!N63+Oct!N63+Nov!N63+Dic!N63)))))))))))))</f>
        <v>13</v>
      </c>
      <c r="O63" s="387">
        <f>IF(Config!$C$6=1,SUM(+Ene!O63),IF(Config!$C$6=2,SUM(+Ene!O63+Feb!O63),IF(Config!$C$6=3,SUM(+Ene!O63+Feb!O63+Mar!O63),IF(Config!$C$6=4,SUM(+Ene!O63+Feb!O63+Mar!O63+Abr!O63),IF(Config!$C$6=5,SUM(Ene!O63+Feb!O63+Mar!O63+Abr!O63+May!O63),IF(Config!$C$6=6,SUM(+Ene!O63+Feb!O63+Mar!O63+Abr!O63+May!O63+Jun!O63),IF(Config!$C$6=7,SUM(Ene!O63+Feb!O63+Mar!O63+Abr!O63+May!O63+Jun!O63+Jul!O63),IF(Config!$C$6=8,SUM(+Ene!O63+Feb!O63+Mar!O63+Abr!O63+May!O63+Jun!O63+Jul!O63+Ago!O63),IF(Config!$C$6=9,SUM(+Ene!O63+Feb!O63+Mar!O63+Abr!O63+May!O63+Jun!O63+Jul!O63+Ago!O63+Sep!O63),IF(Config!$C$6=10,SUM(+Ene!O63+Feb!O63+Mar!O63+Abr!O63+May!O63+Jun!O63+Jul!O63+Ago!O63+Sep!O63+Oct!O63),IF(Config!$C$6=11,SUM(+Ene!O63+Feb!O63+Mar!O63+Abr!O63+May!O63+Jun!O63+Jul!O63+Ago!O63+Sep!O63+Oct!O63+Nov!O63),IF(Config!$C$6=12,SUM(+Ene!O63+Feb!O63+Mar!O63+Abr!O63+May!O63+Jun!O63+Jul!O63+Ago!O63+Sep!O63+Oct!O63+Nov!O63+Dic!O63)))))))))))))</f>
        <v>30</v>
      </c>
      <c r="P63" s="387">
        <f>IF(Config!$C$6=1,SUM(+Ene!P63),IF(Config!$C$6=2,SUM(+Ene!P63+Feb!P63),IF(Config!$C$6=3,SUM(+Ene!P63+Feb!P63+Mar!P63),IF(Config!$C$6=4,SUM(+Ene!P63+Feb!P63+Mar!P63+Abr!P63),IF(Config!$C$6=5,SUM(Ene!P63+Feb!P63+Mar!P63+Abr!P63+May!P63),IF(Config!$C$6=6,SUM(+Ene!P63+Feb!P63+Mar!P63+Abr!P63+May!P63+Jun!P63),IF(Config!$C$6=7,SUM(Ene!P63+Feb!P63+Mar!P63+Abr!P63+May!P63+Jun!P63+Jul!P63),IF(Config!$C$6=8,SUM(+Ene!P63+Feb!P63+Mar!P63+Abr!P63+May!P63+Jun!P63+Jul!P63+Ago!P63),IF(Config!$C$6=9,SUM(+Ene!P63+Feb!P63+Mar!P63+Abr!P63+May!P63+Jun!P63+Jul!P63+Ago!P63+Sep!P63),IF(Config!$C$6=10,SUM(+Ene!P63+Feb!P63+Mar!P63+Abr!P63+May!P63+Jun!P63+Jul!P63+Ago!P63+Sep!P63+Oct!P63),IF(Config!$C$6=11,SUM(+Ene!P63+Feb!P63+Mar!P63+Abr!P63+May!P63+Jun!P63+Jul!P63+Ago!P63+Sep!P63+Oct!P63+Nov!P63),IF(Config!$C$6=12,SUM(+Ene!P63+Feb!P63+Mar!P63+Abr!P63+May!P63+Jun!P63+Jul!P63+Ago!P63+Sep!P63+Oct!P63+Nov!P63+Dic!P63)))))))))))))</f>
        <v>147</v>
      </c>
      <c r="Q63" s="387">
        <f>IF(Config!$C$6=1,SUM(+Ene!Q63),IF(Config!$C$6=2,SUM(+Ene!Q63+Feb!Q63),IF(Config!$C$6=3,SUM(+Ene!Q63+Feb!Q63+Mar!Q63),IF(Config!$C$6=4,SUM(+Ene!Q63+Feb!Q63+Mar!Q63+Abr!Q63),IF(Config!$C$6=5,SUM(Ene!Q63+Feb!Q63+Mar!Q63+Abr!Q63+May!Q63),IF(Config!$C$6=6,SUM(+Ene!Q63+Feb!Q63+Mar!Q63+Abr!Q63+May!Q63+Jun!Q63),IF(Config!$C$6=7,SUM(Ene!Q63+Feb!Q63+Mar!Q63+Abr!Q63+May!Q63+Jun!Q63+Jul!Q63),IF(Config!$C$6=8,SUM(+Ene!Q63+Feb!Q63+Mar!Q63+Abr!Q63+May!Q63+Jun!Q63+Jul!Q63+Ago!Q63),IF(Config!$C$6=9,SUM(+Ene!Q63+Feb!Q63+Mar!Q63+Abr!Q63+May!Q63+Jun!Q63+Jul!Q63+Ago!Q63+Sep!Q63),IF(Config!$C$6=10,SUM(+Ene!Q63+Feb!Q63+Mar!Q63+Abr!Q63+May!Q63+Jun!Q63+Jul!Q63+Ago!Q63+Sep!Q63+Oct!Q63),IF(Config!$C$6=11,SUM(+Ene!Q63+Feb!Q63+Mar!Q63+Abr!Q63+May!Q63+Jun!Q63+Jul!Q63+Ago!Q63+Sep!Q63+Oct!Q63+Nov!Q63),IF(Config!$C$6=12,SUM(+Ene!Q63+Feb!Q63+Mar!Q63+Abr!Q63+May!Q63+Jun!Q63+Jul!Q63+Ago!Q63+Sep!Q63+Oct!Q63+Nov!Q63+Dic!Q63)))))))))))))</f>
        <v>22</v>
      </c>
      <c r="R63" s="387">
        <f>IF(Config!$C$6=1,SUM(+Ene!R63),IF(Config!$C$6=2,SUM(+Ene!R63+Feb!R63),IF(Config!$C$6=3,SUM(+Ene!R63+Feb!R63+Mar!R63),IF(Config!$C$6=4,SUM(+Ene!R63+Feb!R63+Mar!R63+Abr!R63),IF(Config!$C$6=5,SUM(Ene!R63+Feb!R63+Mar!R63+Abr!R63+May!R63),IF(Config!$C$6=6,SUM(+Ene!R63+Feb!R63+Mar!R63+Abr!R63+May!R63+Jun!R63),IF(Config!$C$6=7,SUM(Ene!R63+Feb!R63+Mar!R63+Abr!R63+May!R63+Jun!R63+Jul!R63),IF(Config!$C$6=8,SUM(+Ene!R63+Feb!R63+Mar!R63+Abr!R63+May!R63+Jun!R63+Jul!R63+Ago!R63),IF(Config!$C$6=9,SUM(+Ene!R63+Feb!R63+Mar!R63+Abr!R63+May!R63+Jun!R63+Jul!R63+Ago!R63+Sep!R63),IF(Config!$C$6=10,SUM(+Ene!R63+Feb!R63+Mar!R63+Abr!R63+May!R63+Jun!R63+Jul!R63+Ago!R63+Sep!R63+Oct!R63),IF(Config!$C$6=11,SUM(+Ene!R63+Feb!R63+Mar!R63+Abr!R63+May!R63+Jun!R63+Jul!R63+Ago!R63+Sep!R63+Oct!R63+Nov!R63),IF(Config!$C$6=12,SUM(+Ene!R63+Feb!R63+Mar!R63+Abr!R63+May!R63+Jun!R63+Jul!R63+Ago!R63+Sep!R63+Oct!R63+Nov!R63+Dic!R63)))))))))))))</f>
        <v>14</v>
      </c>
      <c r="S63" s="387">
        <f>IF(Config!$C$6=1,SUM(+Ene!S63),IF(Config!$C$6=2,SUM(+Ene!S63+Feb!S63),IF(Config!$C$6=3,SUM(+Ene!S63+Feb!S63+Mar!S63),IF(Config!$C$6=4,SUM(+Ene!S63+Feb!S63+Mar!S63+Abr!S63),IF(Config!$C$6=5,SUM(Ene!S63+Feb!S63+Mar!S63+Abr!S63+May!S63),IF(Config!$C$6=6,SUM(+Ene!S63+Feb!S63+Mar!S63+Abr!S63+May!S63+Jun!S63),IF(Config!$C$6=7,SUM(Ene!S63+Feb!S63+Mar!S63+Abr!S63+May!S63+Jun!S63+Jul!S63),IF(Config!$C$6=8,SUM(+Ene!S63+Feb!S63+Mar!S63+Abr!S63+May!S63+Jun!S63+Jul!S63+Ago!S63),IF(Config!$C$6=9,SUM(+Ene!S63+Feb!S63+Mar!S63+Abr!S63+May!S63+Jun!S63+Jul!S63+Ago!S63+Sep!S63),IF(Config!$C$6=10,SUM(+Ene!S63+Feb!S63+Mar!S63+Abr!S63+May!S63+Jun!S63+Jul!S63+Ago!S63+Sep!S63+Oct!S63),IF(Config!$C$6=11,SUM(+Ene!S63+Feb!S63+Mar!S63+Abr!S63+May!S63+Jun!S63+Jul!S63+Ago!S63+Sep!S63+Oct!S63+Nov!S63),IF(Config!$C$6=12,SUM(+Ene!S63+Feb!S63+Mar!S63+Abr!S63+May!S63+Jun!S63+Jul!S63+Ago!S63+Sep!S63+Oct!S63+Nov!S63+Dic!S63)))))))))))))</f>
        <v>18</v>
      </c>
      <c r="T63" s="387">
        <f>IF(Config!$C$6=1,SUM(+Ene!T63),IF(Config!$C$6=2,SUM(+Ene!T63+Feb!T63),IF(Config!$C$6=3,SUM(+Ene!T63+Feb!T63+Mar!T63),IF(Config!$C$6=4,SUM(+Ene!T63+Feb!T63+Mar!T63+Abr!T63),IF(Config!$C$6=5,SUM(Ene!T63+Feb!T63+Mar!T63+Abr!T63+May!T63),IF(Config!$C$6=6,SUM(+Ene!T63+Feb!T63+Mar!T63+Abr!T63+May!T63+Jun!T63),IF(Config!$C$6=7,SUM(Ene!T63+Feb!T63+Mar!T63+Abr!T63+May!T63+Jun!T63+Jul!T63),IF(Config!$C$6=8,SUM(+Ene!T63+Feb!T63+Mar!T63+Abr!T63+May!T63+Jun!T63+Jul!T63+Ago!T63),IF(Config!$C$6=9,SUM(+Ene!T63+Feb!T63+Mar!T63+Abr!T63+May!T63+Jun!T63+Jul!T63+Ago!T63+Sep!T63),IF(Config!$C$6=10,SUM(+Ene!T63+Feb!T63+Mar!T63+Abr!T63+May!T63+Jun!T63+Jul!T63+Ago!T63+Sep!T63+Oct!T63),IF(Config!$C$6=11,SUM(+Ene!T63+Feb!T63+Mar!T63+Abr!T63+May!T63+Jun!T63+Jul!T63+Ago!T63+Sep!T63+Oct!T63+Nov!T63),IF(Config!$C$6=12,SUM(+Ene!T63+Feb!T63+Mar!T63+Abr!T63+May!T63+Jun!T63+Jul!T63+Ago!T63+Sep!T63+Oct!T63+Nov!T63+Dic!T63)))))))))))))</f>
        <v>49</v>
      </c>
      <c r="U63" s="387">
        <f>IF(Config!$C$6=1,SUM(+Ene!U63),IF(Config!$C$6=2,SUM(+Ene!U63+Feb!U63),IF(Config!$C$6=3,SUM(+Ene!U63+Feb!U63+Mar!U63),IF(Config!$C$6=4,SUM(+Ene!U63+Feb!U63+Mar!U63+Abr!U63),IF(Config!$C$6=5,SUM(Ene!U63+Feb!U63+Mar!U63+Abr!U63+May!U63),IF(Config!$C$6=6,SUM(+Ene!U63+Feb!U63+Mar!U63+Abr!U63+May!U63+Jun!U63),IF(Config!$C$6=7,SUM(Ene!U63+Feb!U63+Mar!U63+Abr!U63+May!U63+Jun!U63+Jul!U63),IF(Config!$C$6=8,SUM(+Ene!U63+Feb!U63+Mar!U63+Abr!U63+May!U63+Jun!U63+Jul!U63+Ago!U63),IF(Config!$C$6=9,SUM(+Ene!U63+Feb!U63+Mar!U63+Abr!U63+May!U63+Jun!U63+Jul!U63+Ago!U63+Sep!U63),IF(Config!$C$6=10,SUM(+Ene!U63+Feb!U63+Mar!U63+Abr!U63+May!U63+Jun!U63+Jul!U63+Ago!U63+Sep!U63+Oct!U63),IF(Config!$C$6=11,SUM(+Ene!U63+Feb!U63+Mar!U63+Abr!U63+May!U63+Jun!U63+Jul!U63+Ago!U63+Sep!U63+Oct!U63+Nov!U63),IF(Config!$C$6=12,SUM(+Ene!U63+Feb!U63+Mar!U63+Abr!U63+May!U63+Jun!U63+Jul!U63+Ago!U63+Sep!U63+Oct!U63+Nov!U63+Dic!U63)))))))))))))</f>
        <v>9</v>
      </c>
      <c r="V63" s="387">
        <f>IF(Config!$C$6=1,SUM(+Ene!V63),IF(Config!$C$6=2,SUM(+Ene!V63+Feb!V63),IF(Config!$C$6=3,SUM(+Ene!V63+Feb!V63+Mar!V63),IF(Config!$C$6=4,SUM(+Ene!V63+Feb!V63+Mar!V63+Abr!V63),IF(Config!$C$6=5,SUM(Ene!V63+Feb!V63+Mar!V63+Abr!V63+May!V63),IF(Config!$C$6=6,SUM(+Ene!V63+Feb!V63+Mar!V63+Abr!V63+May!V63+Jun!V63),IF(Config!$C$6=7,SUM(Ene!V63+Feb!V63+Mar!V63+Abr!V63+May!V63+Jun!V63+Jul!V63),IF(Config!$C$6=8,SUM(+Ene!V63+Feb!V63+Mar!V63+Abr!V63+May!V63+Jun!V63+Jul!V63+Ago!V63),IF(Config!$C$6=9,SUM(+Ene!V63+Feb!V63+Mar!V63+Abr!V63+May!V63+Jun!V63+Jul!V63+Ago!V63+Sep!V63),IF(Config!$C$6=10,SUM(+Ene!V63+Feb!V63+Mar!V63+Abr!V63+May!V63+Jun!V63+Jul!V63+Ago!V63+Sep!V63+Oct!V63),IF(Config!$C$6=11,SUM(+Ene!V63+Feb!V63+Mar!V63+Abr!V63+May!V63+Jun!V63+Jul!V63+Ago!V63+Sep!V63+Oct!V63+Nov!V63),IF(Config!$C$6=12,SUM(+Ene!V63+Feb!V63+Mar!V63+Abr!V63+May!V63+Jun!V63+Jul!V63+Ago!V63+Sep!V63+Oct!V63+Nov!V63+Dic!V63)))))))))))))</f>
        <v>13</v>
      </c>
      <c r="W63" s="387">
        <f>IF(Config!$C$6=1,SUM(+Ene!W63),IF(Config!$C$6=2,SUM(+Ene!W63+Feb!W63),IF(Config!$C$6=3,SUM(+Ene!W63+Feb!W63+Mar!W63),IF(Config!$C$6=4,SUM(+Ene!W63+Feb!W63+Mar!W63+Abr!W63),IF(Config!$C$6=5,SUM(Ene!W63+Feb!W63+Mar!W63+Abr!W63+May!W63),IF(Config!$C$6=6,SUM(+Ene!W63+Feb!W63+Mar!W63+Abr!W63+May!W63+Jun!W63),IF(Config!$C$6=7,SUM(Ene!W63+Feb!W63+Mar!W63+Abr!W63+May!W63+Jun!W63+Jul!W63),IF(Config!$C$6=8,SUM(+Ene!W63+Feb!W63+Mar!W63+Abr!W63+May!W63+Jun!W63+Jul!W63+Ago!W63),IF(Config!$C$6=9,SUM(+Ene!W63+Feb!W63+Mar!W63+Abr!W63+May!W63+Jun!W63+Jul!W63+Ago!W63+Sep!W63),IF(Config!$C$6=10,SUM(+Ene!W63+Feb!W63+Mar!W63+Abr!W63+May!W63+Jun!W63+Jul!W63+Ago!W63+Sep!W63+Oct!W63),IF(Config!$C$6=11,SUM(+Ene!W63+Feb!W63+Mar!W63+Abr!W63+May!W63+Jun!W63+Jul!W63+Ago!W63+Sep!W63+Oct!W63+Nov!W63),IF(Config!$C$6=12,SUM(+Ene!W63+Feb!W63+Mar!W63+Abr!W63+May!W63+Jun!W63+Jul!W63+Ago!W63+Sep!W63+Oct!W63+Nov!W63+Dic!W63)))))))))))))</f>
        <v>26</v>
      </c>
      <c r="X63" s="387">
        <f>IF(Config!$C$6=1,SUM(+Ene!X63),IF(Config!$C$6=2,SUM(+Ene!X63+Feb!X63),IF(Config!$C$6=3,SUM(+Ene!X63+Feb!X63+Mar!X63),IF(Config!$C$6=4,SUM(+Ene!X63+Feb!X63+Mar!X63+Abr!X63),IF(Config!$C$6=5,SUM(Ene!X63+Feb!X63+Mar!X63+Abr!X63+May!X63),IF(Config!$C$6=6,SUM(+Ene!X63+Feb!X63+Mar!X63+Abr!X63+May!X63+Jun!X63),IF(Config!$C$6=7,SUM(Ene!X63+Feb!X63+Mar!X63+Abr!X63+May!X63+Jun!X63+Jul!X63),IF(Config!$C$6=8,SUM(+Ene!X63+Feb!X63+Mar!X63+Abr!X63+May!X63+Jun!X63+Jul!X63+Ago!X63),IF(Config!$C$6=9,SUM(+Ene!X63+Feb!X63+Mar!X63+Abr!X63+May!X63+Jun!X63+Jul!X63+Ago!X63+Sep!X63),IF(Config!$C$6=10,SUM(+Ene!X63+Feb!X63+Mar!X63+Abr!X63+May!X63+Jun!X63+Jul!X63+Ago!X63+Sep!X63+Oct!X63),IF(Config!$C$6=11,SUM(+Ene!X63+Feb!X63+Mar!X63+Abr!X63+May!X63+Jun!X63+Jul!X63+Ago!X63+Sep!X63+Oct!X63+Nov!X63),IF(Config!$C$6=12,SUM(+Ene!X63+Feb!X63+Mar!X63+Abr!X63+May!X63+Jun!X63+Jul!X63+Ago!X63+Sep!X63+Oct!X63+Nov!X63+Dic!X63)))))))))))))</f>
        <v>34</v>
      </c>
      <c r="Y63" s="387">
        <f>IF(Config!$C$6=1,SUM(+Ene!Y63),IF(Config!$C$6=2,SUM(+Ene!Y63+Feb!Y63),IF(Config!$C$6=3,SUM(+Ene!Y63+Feb!Y63+Mar!Y63),IF(Config!$C$6=4,SUM(+Ene!Y63+Feb!Y63+Mar!Y63+Abr!Y63),IF(Config!$C$6=5,SUM(Ene!Y63+Feb!Y63+Mar!Y63+Abr!Y63+May!Y63),IF(Config!$C$6=6,SUM(+Ene!Y63+Feb!Y63+Mar!Y63+Abr!Y63+May!Y63+Jun!Y63),IF(Config!$C$6=7,SUM(Ene!Y63+Feb!Y63+Mar!Y63+Abr!Y63+May!Y63+Jun!Y63+Jul!Y63),IF(Config!$C$6=8,SUM(+Ene!Y63+Feb!Y63+Mar!Y63+Abr!Y63+May!Y63+Jun!Y63+Jul!Y63+Ago!Y63),IF(Config!$C$6=9,SUM(+Ene!Y63+Feb!Y63+Mar!Y63+Abr!Y63+May!Y63+Jun!Y63+Jul!Y63+Ago!Y63+Sep!Y63),IF(Config!$C$6=10,SUM(+Ene!Y63+Feb!Y63+Mar!Y63+Abr!Y63+May!Y63+Jun!Y63+Jul!Y63+Ago!Y63+Sep!Y63+Oct!Y63),IF(Config!$C$6=11,SUM(+Ene!Y63+Feb!Y63+Mar!Y63+Abr!Y63+May!Y63+Jun!Y63+Jul!Y63+Ago!Y63+Sep!Y63+Oct!Y63+Nov!Y63),IF(Config!$C$6=12,SUM(+Ene!Y63+Feb!Y63+Mar!Y63+Abr!Y63+May!Y63+Jun!Y63+Jul!Y63+Ago!Y63+Sep!Y63+Oct!Y63+Nov!Y63+Dic!Y63)))))))))))))</f>
        <v>220</v>
      </c>
      <c r="Z63" s="387">
        <f>IF(Config!$C$6=1,SUM(+Ene!Z63),IF(Config!$C$6=2,SUM(+Ene!Z63+Feb!Z63),IF(Config!$C$6=3,SUM(+Ene!Z63+Feb!Z63+Mar!Z63),IF(Config!$C$6=4,SUM(+Ene!Z63+Feb!Z63+Mar!Z63+Abr!Z63),IF(Config!$C$6=5,SUM(Ene!Z63+Feb!Z63+Mar!Z63+Abr!Z63+May!Z63),IF(Config!$C$6=6,SUM(+Ene!Z63+Feb!Z63+Mar!Z63+Abr!Z63+May!Z63+Jun!Z63),IF(Config!$C$6=7,SUM(Ene!Z63+Feb!Z63+Mar!Z63+Abr!Z63+May!Z63+Jun!Z63+Jul!Z63),IF(Config!$C$6=8,SUM(+Ene!Z63+Feb!Z63+Mar!Z63+Abr!Z63+May!Z63+Jun!Z63+Jul!Z63+Ago!Z63),IF(Config!$C$6=9,SUM(+Ene!Z63+Feb!Z63+Mar!Z63+Abr!Z63+May!Z63+Jun!Z63+Jul!Z63+Ago!Z63+Sep!Z63),IF(Config!$C$6=10,SUM(+Ene!Z63+Feb!Z63+Mar!Z63+Abr!Z63+May!Z63+Jun!Z63+Jul!Z63+Ago!Z63+Sep!Z63+Oct!Z63),IF(Config!$C$6=11,SUM(+Ene!Z63+Feb!Z63+Mar!Z63+Abr!Z63+May!Z63+Jun!Z63+Jul!Z63+Ago!Z63+Sep!Z63+Oct!Z63+Nov!Z63),IF(Config!$C$6=12,SUM(+Ene!Z63+Feb!Z63+Mar!Z63+Abr!Z63+May!Z63+Jun!Z63+Jul!Z63+Ago!Z63+Sep!Z63+Oct!Z63+Nov!Z63+Dic!Z63)))))))))))))</f>
        <v>17</v>
      </c>
      <c r="AA63" s="387">
        <f>IF(Config!$C$6=1,SUM(+Ene!AA63),IF(Config!$C$6=2,SUM(+Ene!AA63+Feb!AA63),IF(Config!$C$6=3,SUM(+Ene!AA63+Feb!AA63+Mar!AA63),IF(Config!$C$6=4,SUM(+Ene!AA63+Feb!AA63+Mar!AA63+Abr!AA63),IF(Config!$C$6=5,SUM(Ene!AA63+Feb!AA63+Mar!AA63+Abr!AA63+May!AA63),IF(Config!$C$6=6,SUM(+Ene!AA63+Feb!AA63+Mar!AA63+Abr!AA63+May!AA63+Jun!AA63),IF(Config!$C$6=7,SUM(Ene!AA63+Feb!AA63+Mar!AA63+Abr!AA63+May!AA63+Jun!AA63+Jul!AA63),IF(Config!$C$6=8,SUM(+Ene!AA63+Feb!AA63+Mar!AA63+Abr!AA63+May!AA63+Jun!AA63+Jul!AA63+Ago!AA63),IF(Config!$C$6=9,SUM(+Ene!AA63+Feb!AA63+Mar!AA63+Abr!AA63+May!AA63+Jun!AA63+Jul!AA63+Ago!AA63+Sep!AA63),IF(Config!$C$6=10,SUM(+Ene!AA63+Feb!AA63+Mar!AA63+Abr!AA63+May!AA63+Jun!AA63+Jul!AA63+Ago!AA63+Sep!AA63+Oct!AA63),IF(Config!$C$6=11,SUM(+Ene!AA63+Feb!AA63+Mar!AA63+Abr!AA63+May!AA63+Jun!AA63+Jul!AA63+Ago!AA63+Sep!AA63+Oct!AA63+Nov!AA63),IF(Config!$C$6=12,SUM(+Ene!AA63+Feb!AA63+Mar!AA63+Abr!AA63+May!AA63+Jun!AA63+Jul!AA63+Ago!AA63+Sep!AA63+Oct!AA63+Nov!AA63+Dic!AA63)))))))))))))</f>
        <v>47</v>
      </c>
      <c r="AB63" s="387">
        <f>IF(Config!$C$6=1,SUM(+Ene!AB63),IF(Config!$C$6=2,SUM(+Ene!AB63+Feb!AB63),IF(Config!$C$6=3,SUM(+Ene!AB63+Feb!AB63+Mar!AB63),IF(Config!$C$6=4,SUM(+Ene!AB63+Feb!AB63+Mar!AB63+Abr!AB63),IF(Config!$C$6=5,SUM(Ene!AB63+Feb!AB63+Mar!AB63+Abr!AB63+May!AB63),IF(Config!$C$6=6,SUM(+Ene!AB63+Feb!AB63+Mar!AB63+Abr!AB63+May!AB63+Jun!AB63),IF(Config!$C$6=7,SUM(Ene!AB63+Feb!AB63+Mar!AB63+Abr!AB63+May!AB63+Jun!AB63+Jul!AB63),IF(Config!$C$6=8,SUM(+Ene!AB63+Feb!AB63+Mar!AB63+Abr!AB63+May!AB63+Jun!AB63+Jul!AB63+Ago!AB63),IF(Config!$C$6=9,SUM(+Ene!AB63+Feb!AB63+Mar!AB63+Abr!AB63+May!AB63+Jun!AB63+Jul!AB63+Ago!AB63+Sep!AB63),IF(Config!$C$6=10,SUM(+Ene!AB63+Feb!AB63+Mar!AB63+Abr!AB63+May!AB63+Jun!AB63+Jul!AB63+Ago!AB63+Sep!AB63+Oct!AB63),IF(Config!$C$6=11,SUM(+Ene!AB63+Feb!AB63+Mar!AB63+Abr!AB63+May!AB63+Jun!AB63+Jul!AB63+Ago!AB63+Sep!AB63+Oct!AB63+Nov!AB63),IF(Config!$C$6=12,SUM(+Ene!AB63+Feb!AB63+Mar!AB63+Abr!AB63+May!AB63+Jun!AB63+Jul!AB63+Ago!AB63+Sep!AB63+Oct!AB63+Nov!AB63+Dic!AB63)))))))))))))</f>
        <v>17</v>
      </c>
      <c r="AC63" s="387">
        <f>IF(Config!$C$6=1,SUM(+Ene!AC63),IF(Config!$C$6=2,SUM(+Ene!AC63+Feb!AC63),IF(Config!$C$6=3,SUM(+Ene!AC63+Feb!AC63+Mar!AC63),IF(Config!$C$6=4,SUM(+Ene!AC63+Feb!AC63+Mar!AC63+Abr!AC63),IF(Config!$C$6=5,SUM(Ene!AC63+Feb!AC63+Mar!AC63+Abr!AC63+May!AC63),IF(Config!$C$6=6,SUM(+Ene!AC63+Feb!AC63+Mar!AC63+Abr!AC63+May!AC63+Jun!AC63),IF(Config!$C$6=7,SUM(Ene!AC63+Feb!AC63+Mar!AC63+Abr!AC63+May!AC63+Jun!AC63+Jul!AC63),IF(Config!$C$6=8,SUM(+Ene!AC63+Feb!AC63+Mar!AC63+Abr!AC63+May!AC63+Jun!AC63+Jul!AC63+Ago!AC63),IF(Config!$C$6=9,SUM(+Ene!AC63+Feb!AC63+Mar!AC63+Abr!AC63+May!AC63+Jun!AC63+Jul!AC63+Ago!AC63+Sep!AC63),IF(Config!$C$6=10,SUM(+Ene!AC63+Feb!AC63+Mar!AC63+Abr!AC63+May!AC63+Jun!AC63+Jul!AC63+Ago!AC63+Sep!AC63+Oct!AC63),IF(Config!$C$6=11,SUM(+Ene!AC63+Feb!AC63+Mar!AC63+Abr!AC63+May!AC63+Jun!AC63+Jul!AC63+Ago!AC63+Sep!AC63+Oct!AC63+Nov!AC63),IF(Config!$C$6=12,SUM(+Ene!AC63+Feb!AC63+Mar!AC63+Abr!AC63+May!AC63+Jun!AC63+Jul!AC63+Ago!AC63+Sep!AC63+Oct!AC63+Nov!AC63+Dic!AC63)))))))))))))</f>
        <v>21</v>
      </c>
      <c r="AD63" s="387">
        <f>IF(Config!$C$6=1,SUM(+Ene!AD63),IF(Config!$C$6=2,SUM(+Ene!AD63+Feb!AD63),IF(Config!$C$6=3,SUM(+Ene!AD63+Feb!AD63+Mar!AD63),IF(Config!$C$6=4,SUM(+Ene!AD63+Feb!AD63+Mar!AD63+Abr!AD63),IF(Config!$C$6=5,SUM(Ene!AD63+Feb!AD63+Mar!AD63+Abr!AD63+May!AD63),IF(Config!$C$6=6,SUM(+Ene!AD63+Feb!AD63+Mar!AD63+Abr!AD63+May!AD63+Jun!AD63),IF(Config!$C$6=7,SUM(Ene!AD63+Feb!AD63+Mar!AD63+Abr!AD63+May!AD63+Jun!AD63+Jul!AD63),IF(Config!$C$6=8,SUM(+Ene!AD63+Feb!AD63+Mar!AD63+Abr!AD63+May!AD63+Jun!AD63+Jul!AD63+Ago!AD63),IF(Config!$C$6=9,SUM(+Ene!AD63+Feb!AD63+Mar!AD63+Abr!AD63+May!AD63+Jun!AD63+Jul!AD63+Ago!AD63+Sep!AD63),IF(Config!$C$6=10,SUM(+Ene!AD63+Feb!AD63+Mar!AD63+Abr!AD63+May!AD63+Jun!AD63+Jul!AD63+Ago!AD63+Sep!AD63+Oct!AD63),IF(Config!$C$6=11,SUM(+Ene!AD63+Feb!AD63+Mar!AD63+Abr!AD63+May!AD63+Jun!AD63+Jul!AD63+Ago!AD63+Sep!AD63+Oct!AD63+Nov!AD63),IF(Config!$C$6=12,SUM(+Ene!AD63+Feb!AD63+Mar!AD63+Abr!AD63+May!AD63+Jun!AD63+Jul!AD63+Ago!AD63+Sep!AD63+Oct!AD63+Nov!AD63+Dic!AD63)))))))))))))</f>
        <v>64</v>
      </c>
      <c r="AE63" s="387">
        <f>IF(Config!$C$6=1,SUM(+Ene!AE63),IF(Config!$C$6=2,SUM(+Ene!AE63+Feb!AE63),IF(Config!$C$6=3,SUM(+Ene!AE63+Feb!AE63+Mar!AE63),IF(Config!$C$6=4,SUM(+Ene!AE63+Feb!AE63+Mar!AE63+Abr!AE63),IF(Config!$C$6=5,SUM(Ene!AE63+Feb!AE63+Mar!AE63+Abr!AE63+May!AE63),IF(Config!$C$6=6,SUM(+Ene!AE63+Feb!AE63+Mar!AE63+Abr!AE63+May!AE63+Jun!AE63),IF(Config!$C$6=7,SUM(Ene!AE63+Feb!AE63+Mar!AE63+Abr!AE63+May!AE63+Jun!AE63+Jul!AE63),IF(Config!$C$6=8,SUM(+Ene!AE63+Feb!AE63+Mar!AE63+Abr!AE63+May!AE63+Jun!AE63+Jul!AE63+Ago!AE63),IF(Config!$C$6=9,SUM(+Ene!AE63+Feb!AE63+Mar!AE63+Abr!AE63+May!AE63+Jun!AE63+Jul!AE63+Ago!AE63+Sep!AE63),IF(Config!$C$6=10,SUM(+Ene!AE63+Feb!AE63+Mar!AE63+Abr!AE63+May!AE63+Jun!AE63+Jul!AE63+Ago!AE63+Sep!AE63+Oct!AE63),IF(Config!$C$6=11,SUM(+Ene!AE63+Feb!AE63+Mar!AE63+Abr!AE63+May!AE63+Jun!AE63+Jul!AE63+Ago!AE63+Sep!AE63+Oct!AE63+Nov!AE63),IF(Config!$C$6=12,SUM(+Ene!AE63+Feb!AE63+Mar!AE63+Abr!AE63+May!AE63+Jun!AE63+Jul!AE63+Ago!AE63+Sep!AE63+Oct!AE63+Nov!AE63+Dic!AE63)))))))))))))</f>
        <v>15</v>
      </c>
      <c r="AF63" s="387">
        <f>IF(Config!$C$6=1,SUM(+Ene!AF63),IF(Config!$C$6=2,SUM(+Ene!AF63+Feb!AF63),IF(Config!$C$6=3,SUM(+Ene!AF63+Feb!AF63+Mar!AF63),IF(Config!$C$6=4,SUM(+Ene!AF63+Feb!AF63+Mar!AF63+Abr!AF63),IF(Config!$C$6=5,SUM(Ene!AF63+Feb!AF63+Mar!AF63+Abr!AF63+May!AF63),IF(Config!$C$6=6,SUM(+Ene!AF63+Feb!AF63+Mar!AF63+Abr!AF63+May!AF63+Jun!AF63),IF(Config!$C$6=7,SUM(Ene!AF63+Feb!AF63+Mar!AF63+Abr!AF63+May!AF63+Jun!AF63+Jul!AF63),IF(Config!$C$6=8,SUM(+Ene!AF63+Feb!AF63+Mar!AF63+Abr!AF63+May!AF63+Jun!AF63+Jul!AF63+Ago!AF63),IF(Config!$C$6=9,SUM(+Ene!AF63+Feb!AF63+Mar!AF63+Abr!AF63+May!AF63+Jun!AF63+Jul!AF63+Ago!AF63+Sep!AF63),IF(Config!$C$6=10,SUM(+Ene!AF63+Feb!AF63+Mar!AF63+Abr!AF63+May!AF63+Jun!AF63+Jul!AF63+Ago!AF63+Sep!AF63+Oct!AF63),IF(Config!$C$6=11,SUM(+Ene!AF63+Feb!AF63+Mar!AF63+Abr!AF63+May!AF63+Jun!AF63+Jul!AF63+Ago!AF63+Sep!AF63+Oct!AF63+Nov!AF63),IF(Config!$C$6=12,SUM(+Ene!AF63+Feb!AF63+Mar!AF63+Abr!AF63+May!AF63+Jun!AF63+Jul!AF63+Ago!AF63+Sep!AF63+Oct!AF63+Nov!AF63+Dic!AF63)))))))))))))</f>
        <v>29</v>
      </c>
      <c r="AG63" s="387">
        <f>IF(Config!$C$6=1,SUM(+Ene!AG63),IF(Config!$C$6=2,SUM(+Ene!AG63+Feb!AG63),IF(Config!$C$6=3,SUM(+Ene!AG63+Feb!AG63+Mar!AG63),IF(Config!$C$6=4,SUM(+Ene!AG63+Feb!AG63+Mar!AG63+Abr!AG63),IF(Config!$C$6=5,SUM(Ene!AG63+Feb!AG63+Mar!AG63+Abr!AG63+May!AG63),IF(Config!$C$6=6,SUM(+Ene!AG63+Feb!AG63+Mar!AG63+Abr!AG63+May!AG63+Jun!AG63),IF(Config!$C$6=7,SUM(Ene!AG63+Feb!AG63+Mar!AG63+Abr!AG63+May!AG63+Jun!AG63+Jul!AG63),IF(Config!$C$6=8,SUM(+Ene!AG63+Feb!AG63+Mar!AG63+Abr!AG63+May!AG63+Jun!AG63+Jul!AG63+Ago!AG63),IF(Config!$C$6=9,SUM(+Ene!AG63+Feb!AG63+Mar!AG63+Abr!AG63+May!AG63+Jun!AG63+Jul!AG63+Ago!AG63+Sep!AG63),IF(Config!$C$6=10,SUM(+Ene!AG63+Feb!AG63+Mar!AG63+Abr!AG63+May!AG63+Jun!AG63+Jul!AG63+Ago!AG63+Sep!AG63+Oct!AG63),IF(Config!$C$6=11,SUM(+Ene!AG63+Feb!AG63+Mar!AG63+Abr!AG63+May!AG63+Jun!AG63+Jul!AG63+Ago!AG63+Sep!AG63+Oct!AG63+Nov!AG63),IF(Config!$C$6=12,SUM(+Ene!AG63+Feb!AG63+Mar!AG63+Abr!AG63+May!AG63+Jun!AG63+Jul!AG63+Ago!AG63+Sep!AG63+Oct!AG63+Nov!AG63+Dic!AG63)))))))))))))</f>
        <v>21</v>
      </c>
      <c r="AH63" s="387">
        <f>IF(Config!$C$6=1,SUM(+Ene!AH63),IF(Config!$C$6=2,SUM(+Ene!AH63+Feb!AH63),IF(Config!$C$6=3,SUM(+Ene!AH63+Feb!AH63+Mar!AH63),IF(Config!$C$6=4,SUM(+Ene!AH63+Feb!AH63+Mar!AH63+Abr!AH63),IF(Config!$C$6=5,SUM(Ene!AH63+Feb!AH63+Mar!AH63+Abr!AH63+May!AH63),IF(Config!$C$6=6,SUM(+Ene!AH63+Feb!AH63+Mar!AH63+Abr!AH63+May!AH63+Jun!AH63),IF(Config!$C$6=7,SUM(Ene!AH63+Feb!AH63+Mar!AH63+Abr!AH63+May!AH63+Jun!AH63+Jul!AH63),IF(Config!$C$6=8,SUM(+Ene!AH63+Feb!AH63+Mar!AH63+Abr!AH63+May!AH63+Jun!AH63+Jul!AH63+Ago!AH63),IF(Config!$C$6=9,SUM(+Ene!AH63+Feb!AH63+Mar!AH63+Abr!AH63+May!AH63+Jun!AH63+Jul!AH63+Ago!AH63+Sep!AH63),IF(Config!$C$6=10,SUM(+Ene!AH63+Feb!AH63+Mar!AH63+Abr!AH63+May!AH63+Jun!AH63+Jul!AH63+Ago!AH63+Sep!AH63+Oct!AH63),IF(Config!$C$6=11,SUM(+Ene!AH63+Feb!AH63+Mar!AH63+Abr!AH63+May!AH63+Jun!AH63+Jul!AH63+Ago!AH63+Sep!AH63+Oct!AH63+Nov!AH63),IF(Config!$C$6=12,SUM(+Ene!AH63+Feb!AH63+Mar!AH63+Abr!AH63+May!AH63+Jun!AH63+Jul!AH63+Ago!AH63+Sep!AH63+Oct!AH63+Nov!AH63+Dic!AH63)))))))))))))</f>
        <v>20</v>
      </c>
      <c r="AI63" s="387">
        <f>IF(Config!$C$6=1,SUM(+Ene!AI63),IF(Config!$C$6=2,SUM(+Ene!AI63+Feb!AI63),IF(Config!$C$6=3,SUM(+Ene!AI63+Feb!AI63+Mar!AI63),IF(Config!$C$6=4,SUM(+Ene!AI63+Feb!AI63+Mar!AI63+Abr!AI63),IF(Config!$C$6=5,SUM(Ene!AI63+Feb!AI63+Mar!AI63+Abr!AI63+May!AI63),IF(Config!$C$6=6,SUM(+Ene!AI63+Feb!AI63+Mar!AI63+Abr!AI63+May!AI63+Jun!AI63),IF(Config!$C$6=7,SUM(Ene!AI63+Feb!AI63+Mar!AI63+Abr!AI63+May!AI63+Jun!AI63+Jul!AI63),IF(Config!$C$6=8,SUM(+Ene!AI63+Feb!AI63+Mar!AI63+Abr!AI63+May!AI63+Jun!AI63+Jul!AI63+Ago!AI63),IF(Config!$C$6=9,SUM(+Ene!AI63+Feb!AI63+Mar!AI63+Abr!AI63+May!AI63+Jun!AI63+Jul!AI63+Ago!AI63+Sep!AI63),IF(Config!$C$6=10,SUM(+Ene!AI63+Feb!AI63+Mar!AI63+Abr!AI63+May!AI63+Jun!AI63+Jul!AI63+Ago!AI63+Sep!AI63+Oct!AI63),IF(Config!$C$6=11,SUM(+Ene!AI63+Feb!AI63+Mar!AI63+Abr!AI63+May!AI63+Jun!AI63+Jul!AI63+Ago!AI63+Sep!AI63+Oct!AI63+Nov!AI63),IF(Config!$C$6=12,SUM(+Ene!AI63+Feb!AI63+Mar!AI63+Abr!AI63+May!AI63+Jun!AI63+Jul!AI63+Ago!AI63+Sep!AI63+Oct!AI63+Nov!AI63+Dic!AI63)))))))))))))</f>
        <v>1</v>
      </c>
      <c r="AJ63" s="387">
        <f>IF(Config!$C$6=1,SUM(+Ene!AJ63),IF(Config!$C$6=2,SUM(+Ene!AJ63+Feb!AJ63),IF(Config!$C$6=3,SUM(+Ene!AJ63+Feb!AJ63+Mar!AJ63),IF(Config!$C$6=4,SUM(+Ene!AJ63+Feb!AJ63+Mar!AJ63+Abr!AJ63),IF(Config!$C$6=5,SUM(Ene!AJ63+Feb!AJ63+Mar!AJ63+Abr!AJ63+May!AJ63),IF(Config!$C$6=6,SUM(+Ene!AJ63+Feb!AJ63+Mar!AJ63+Abr!AJ63+May!AJ63+Jun!AJ63),IF(Config!$C$6=7,SUM(Ene!AJ63+Feb!AJ63+Mar!AJ63+Abr!AJ63+May!AJ63+Jun!AJ63+Jul!AJ63),IF(Config!$C$6=8,SUM(+Ene!AJ63+Feb!AJ63+Mar!AJ63+Abr!AJ63+May!AJ63+Jun!AJ63+Jul!AJ63+Ago!AJ63),IF(Config!$C$6=9,SUM(+Ene!AJ63+Feb!AJ63+Mar!AJ63+Abr!AJ63+May!AJ63+Jun!AJ63+Jul!AJ63+Ago!AJ63+Sep!AJ63),IF(Config!$C$6=10,SUM(+Ene!AJ63+Feb!AJ63+Mar!AJ63+Abr!AJ63+May!AJ63+Jun!AJ63+Jul!AJ63+Ago!AJ63+Sep!AJ63+Oct!AJ63),IF(Config!$C$6=11,SUM(+Ene!AJ63+Feb!AJ63+Mar!AJ63+Abr!AJ63+May!AJ63+Jun!AJ63+Jul!AJ63+Ago!AJ63+Sep!AJ63+Oct!AJ63+Nov!AJ63),IF(Config!$C$6=12,SUM(+Ene!AJ63+Feb!AJ63+Mar!AJ63+Abr!AJ63+May!AJ63+Jun!AJ63+Jul!AJ63+Ago!AJ63+Sep!AJ63+Oct!AJ63+Nov!AJ63+Dic!AJ63)))))))))))))</f>
        <v>55</v>
      </c>
      <c r="AK63" s="387">
        <f>IF(Config!$C$6=1,SUM(+Ene!AK63),IF(Config!$C$6=2,SUM(+Ene!AK63+Feb!AK63),IF(Config!$C$6=3,SUM(+Ene!AK63+Feb!AK63+Mar!AK63),IF(Config!$C$6=4,SUM(+Ene!AK63+Feb!AK63+Mar!AK63+Abr!AK63),IF(Config!$C$6=5,SUM(Ene!AK63+Feb!AK63+Mar!AK63+Abr!AK63+May!AK63),IF(Config!$C$6=6,SUM(+Ene!AK63+Feb!AK63+Mar!AK63+Abr!AK63+May!AK63+Jun!AK63),IF(Config!$C$6=7,SUM(Ene!AK63+Feb!AK63+Mar!AK63+Abr!AK63+May!AK63+Jun!AK63+Jul!AK63),IF(Config!$C$6=8,SUM(+Ene!AK63+Feb!AK63+Mar!AK63+Abr!AK63+May!AK63+Jun!AK63+Jul!AK63+Ago!AK63),IF(Config!$C$6=9,SUM(+Ene!AK63+Feb!AK63+Mar!AK63+Abr!AK63+May!AK63+Jun!AK63+Jul!AK63+Ago!AK63+Sep!AK63),IF(Config!$C$6=10,SUM(+Ene!AK63+Feb!AK63+Mar!AK63+Abr!AK63+May!AK63+Jun!AK63+Jul!AK63+Ago!AK63+Sep!AK63+Oct!AK63),IF(Config!$C$6=11,SUM(+Ene!AK63+Feb!AK63+Mar!AK63+Abr!AK63+May!AK63+Jun!AK63+Jul!AK63+Ago!AK63+Sep!AK63+Oct!AK63+Nov!AK63),IF(Config!$C$6=12,SUM(+Ene!AK63+Feb!AK63+Mar!AK63+Abr!AK63+May!AK63+Jun!AK63+Jul!AK63+Ago!AK63+Sep!AK63+Oct!AK63+Nov!AK63+Dic!AK63)))))))))))))</f>
        <v>13</v>
      </c>
      <c r="AL63" s="387">
        <f>IF(Config!$C$6=1,SUM(+Ene!AL63),IF(Config!$C$6=2,SUM(+Ene!AL63+Feb!AL63),IF(Config!$C$6=3,SUM(+Ene!AL63+Feb!AL63+Mar!AL63),IF(Config!$C$6=4,SUM(+Ene!AL63+Feb!AL63+Mar!AL63+Abr!AL63),IF(Config!$C$6=5,SUM(Ene!AL63+Feb!AL63+Mar!AL63+Abr!AL63+May!AL63),IF(Config!$C$6=6,SUM(+Ene!AL63+Feb!AL63+Mar!AL63+Abr!AL63+May!AL63+Jun!AL63),IF(Config!$C$6=7,SUM(Ene!AL63+Feb!AL63+Mar!AL63+Abr!AL63+May!AL63+Jun!AL63+Jul!AL63),IF(Config!$C$6=8,SUM(+Ene!AL63+Feb!AL63+Mar!AL63+Abr!AL63+May!AL63+Jun!AL63+Jul!AL63+Ago!AL63),IF(Config!$C$6=9,SUM(+Ene!AL63+Feb!AL63+Mar!AL63+Abr!AL63+May!AL63+Jun!AL63+Jul!AL63+Ago!AL63+Sep!AL63),IF(Config!$C$6=10,SUM(+Ene!AL63+Feb!AL63+Mar!AL63+Abr!AL63+May!AL63+Jun!AL63+Jul!AL63+Ago!AL63+Sep!AL63+Oct!AL63),IF(Config!$C$6=11,SUM(+Ene!AL63+Feb!AL63+Mar!AL63+Abr!AL63+May!AL63+Jun!AL63+Jul!AL63+Ago!AL63+Sep!AL63+Oct!AL63+Nov!AL63),IF(Config!$C$6=12,SUM(+Ene!AL63+Feb!AL63+Mar!AL63+Abr!AL63+May!AL63+Jun!AL63+Jul!AL63+Ago!AL63+Sep!AL63+Oct!AL63+Nov!AL63+Dic!AL63)))))))))))))</f>
        <v>10</v>
      </c>
      <c r="AM63" s="387">
        <f>IF(Config!$C$6=1,SUM(+Ene!AM63),IF(Config!$C$6=2,SUM(+Ene!AM63+Feb!AM63),IF(Config!$C$6=3,SUM(+Ene!AM63+Feb!AM63+Mar!AM63),IF(Config!$C$6=4,SUM(+Ene!AM63+Feb!AM63+Mar!AM63+Abr!AM63),IF(Config!$C$6=5,SUM(Ene!AM63+Feb!AM63+Mar!AM63+Abr!AM63+May!AM63),IF(Config!$C$6=6,SUM(+Ene!AM63+Feb!AM63+Mar!AM63+Abr!AM63+May!AM63+Jun!AM63),IF(Config!$C$6=7,SUM(Ene!AM63+Feb!AM63+Mar!AM63+Abr!AM63+May!AM63+Jun!AM63+Jul!AM63),IF(Config!$C$6=8,SUM(+Ene!AM63+Feb!AM63+Mar!AM63+Abr!AM63+May!AM63+Jun!AM63+Jul!AM63+Ago!AM63),IF(Config!$C$6=9,SUM(+Ene!AM63+Feb!AM63+Mar!AM63+Abr!AM63+May!AM63+Jun!AM63+Jul!AM63+Ago!AM63+Sep!AM63),IF(Config!$C$6=10,SUM(+Ene!AM63+Feb!AM63+Mar!AM63+Abr!AM63+May!AM63+Jun!AM63+Jul!AM63+Ago!AM63+Sep!AM63+Oct!AM63),IF(Config!$C$6=11,SUM(+Ene!AM63+Feb!AM63+Mar!AM63+Abr!AM63+May!AM63+Jun!AM63+Jul!AM63+Ago!AM63+Sep!AM63+Oct!AM63+Nov!AM63),IF(Config!$C$6=12,SUM(+Ene!AM63+Feb!AM63+Mar!AM63+Abr!AM63+May!AM63+Jun!AM63+Jul!AM63+Ago!AM63+Sep!AM63+Oct!AM63+Nov!AM63+Dic!AM63)))))))))))))</f>
        <v>43</v>
      </c>
      <c r="AN63" s="387">
        <f>IF(Config!$C$6=1,SUM(+Ene!AN63),IF(Config!$C$6=2,SUM(+Ene!AN63+Feb!AN63),IF(Config!$C$6=3,SUM(+Ene!AN63+Feb!AN63+Mar!AN63),IF(Config!$C$6=4,SUM(+Ene!AN63+Feb!AN63+Mar!AN63+Abr!AN63),IF(Config!$C$6=5,SUM(Ene!AN63+Feb!AN63+Mar!AN63+Abr!AN63+May!AN63),IF(Config!$C$6=6,SUM(+Ene!AN63+Feb!AN63+Mar!AN63+Abr!AN63+May!AN63+Jun!AN63),IF(Config!$C$6=7,SUM(Ene!AN63+Feb!AN63+Mar!AN63+Abr!AN63+May!AN63+Jun!AN63+Jul!AN63),IF(Config!$C$6=8,SUM(+Ene!AN63+Feb!AN63+Mar!AN63+Abr!AN63+May!AN63+Jun!AN63+Jul!AN63+Ago!AN63),IF(Config!$C$6=9,SUM(+Ene!AN63+Feb!AN63+Mar!AN63+Abr!AN63+May!AN63+Jun!AN63+Jul!AN63+Ago!AN63+Sep!AN63),IF(Config!$C$6=10,SUM(+Ene!AN63+Feb!AN63+Mar!AN63+Abr!AN63+May!AN63+Jun!AN63+Jul!AN63+Ago!AN63+Sep!AN63+Oct!AN63),IF(Config!$C$6=11,SUM(+Ene!AN63+Feb!AN63+Mar!AN63+Abr!AN63+May!AN63+Jun!AN63+Jul!AN63+Ago!AN63+Sep!AN63+Oct!AN63+Nov!AN63),IF(Config!$C$6=12,SUM(+Ene!AN63+Feb!AN63+Mar!AN63+Abr!AN63+May!AN63+Jun!AN63+Jul!AN63+Ago!AN63+Sep!AN63+Oct!AN63+Nov!AN63+Dic!AN63)))))))))))))</f>
        <v>4</v>
      </c>
      <c r="AO63" s="387">
        <f>IF(Config!$C$6=1,SUM(+Ene!AO63),IF(Config!$C$6=2,SUM(+Ene!AO63+Feb!AO63),IF(Config!$C$6=3,SUM(+Ene!AO63+Feb!AO63+Mar!AO63),IF(Config!$C$6=4,SUM(+Ene!AO63+Feb!AO63+Mar!AO63+Abr!AO63),IF(Config!$C$6=5,SUM(Ene!AO63+Feb!AO63+Mar!AO63+Abr!AO63+May!AO63),IF(Config!$C$6=6,SUM(+Ene!AO63+Feb!AO63+Mar!AO63+Abr!AO63+May!AO63+Jun!AO63),IF(Config!$C$6=7,SUM(Ene!AO63+Feb!AO63+Mar!AO63+Abr!AO63+May!AO63+Jun!AO63+Jul!AO63),IF(Config!$C$6=8,SUM(+Ene!AO63+Feb!AO63+Mar!AO63+Abr!AO63+May!AO63+Jun!AO63+Jul!AO63+Ago!AO63),IF(Config!$C$6=9,SUM(+Ene!AO63+Feb!AO63+Mar!AO63+Abr!AO63+May!AO63+Jun!AO63+Jul!AO63+Ago!AO63+Sep!AO63),IF(Config!$C$6=10,SUM(+Ene!AO63+Feb!AO63+Mar!AO63+Abr!AO63+May!AO63+Jun!AO63+Jul!AO63+Ago!AO63+Sep!AO63+Oct!AO63),IF(Config!$C$6=11,SUM(+Ene!AO63+Feb!AO63+Mar!AO63+Abr!AO63+May!AO63+Jun!AO63+Jul!AO63+Ago!AO63+Sep!AO63+Oct!AO63+Nov!AO63),IF(Config!$C$6=12,SUM(+Ene!AO63+Feb!AO63+Mar!AO63+Abr!AO63+May!AO63+Jun!AO63+Jul!AO63+Ago!AO63+Sep!AO63+Oct!AO63+Nov!AO63+Dic!AO63)))))))))))))</f>
        <v>14</v>
      </c>
      <c r="AP63" s="387">
        <f>IF(Config!$C$6=1,SUM(+Ene!AP63),IF(Config!$C$6=2,SUM(+Ene!AP63+Feb!AP63),IF(Config!$C$6=3,SUM(+Ene!AP63+Feb!AP63+Mar!AP63),IF(Config!$C$6=4,SUM(+Ene!AP63+Feb!AP63+Mar!AP63+Abr!AP63),IF(Config!$C$6=5,SUM(Ene!AP63+Feb!AP63+Mar!AP63+Abr!AP63+May!AP63),IF(Config!$C$6=6,SUM(+Ene!AP63+Feb!AP63+Mar!AP63+Abr!AP63+May!AP63+Jun!AP63),IF(Config!$C$6=7,SUM(Ene!AP63+Feb!AP63+Mar!AP63+Abr!AP63+May!AP63+Jun!AP63+Jul!AP63),IF(Config!$C$6=8,SUM(+Ene!AP63+Feb!AP63+Mar!AP63+Abr!AP63+May!AP63+Jun!AP63+Jul!AP63+Ago!AP63),IF(Config!$C$6=9,SUM(+Ene!AP63+Feb!AP63+Mar!AP63+Abr!AP63+May!AP63+Jun!AP63+Jul!AP63+Ago!AP63+Sep!AP63),IF(Config!$C$6=10,SUM(+Ene!AP63+Feb!AP63+Mar!AP63+Abr!AP63+May!AP63+Jun!AP63+Jul!AP63+Ago!AP63+Sep!AP63+Oct!AP63),IF(Config!$C$6=11,SUM(+Ene!AP63+Feb!AP63+Mar!AP63+Abr!AP63+May!AP63+Jun!AP63+Jul!AP63+Ago!AP63+Sep!AP63+Oct!AP63+Nov!AP63),IF(Config!$C$6=12,SUM(+Ene!AP63+Feb!AP63+Mar!AP63+Abr!AP63+May!AP63+Jun!AP63+Jul!AP63+Ago!AP63+Sep!AP63+Oct!AP63+Nov!AP63+Dic!AP63)))))))))))))</f>
        <v>4</v>
      </c>
      <c r="AQ63" s="387">
        <f>IF(Config!$C$6=1,SUM(+Ene!AQ63),IF(Config!$C$6=2,SUM(+Ene!AQ63+Feb!AQ63),IF(Config!$C$6=3,SUM(+Ene!AQ63+Feb!AQ63+Mar!AQ63),IF(Config!$C$6=4,SUM(+Ene!AQ63+Feb!AQ63+Mar!AQ63+Abr!AQ63),IF(Config!$C$6=5,SUM(Ene!AQ63+Feb!AQ63+Mar!AQ63+Abr!AQ63+May!AQ63),IF(Config!$C$6=6,SUM(+Ene!AQ63+Feb!AQ63+Mar!AQ63+Abr!AQ63+May!AQ63+Jun!AQ63),IF(Config!$C$6=7,SUM(Ene!AQ63+Feb!AQ63+Mar!AQ63+Abr!AQ63+May!AQ63+Jun!AQ63+Jul!AQ63),IF(Config!$C$6=8,SUM(+Ene!AQ63+Feb!AQ63+Mar!AQ63+Abr!AQ63+May!AQ63+Jun!AQ63+Jul!AQ63+Ago!AQ63),IF(Config!$C$6=9,SUM(+Ene!AQ63+Feb!AQ63+Mar!AQ63+Abr!AQ63+May!AQ63+Jun!AQ63+Jul!AQ63+Ago!AQ63+Sep!AQ63),IF(Config!$C$6=10,SUM(+Ene!AQ63+Feb!AQ63+Mar!AQ63+Abr!AQ63+May!AQ63+Jun!AQ63+Jul!AQ63+Ago!AQ63+Sep!AQ63+Oct!AQ63),IF(Config!$C$6=11,SUM(+Ene!AQ63+Feb!AQ63+Mar!AQ63+Abr!AQ63+May!AQ63+Jun!AQ63+Jul!AQ63+Ago!AQ63+Sep!AQ63+Oct!AQ63+Nov!AQ63),IF(Config!$C$6=12,SUM(+Ene!AQ63+Feb!AQ63+Mar!AQ63+Abr!AQ63+May!AQ63+Jun!AQ63+Jul!AQ63+Ago!AQ63+Sep!AQ63+Oct!AQ63+Nov!AQ63+Dic!AQ63)))))))))))))</f>
        <v>102</v>
      </c>
      <c r="AR63" s="387">
        <f>IF(Config!$C$6=1,SUM(+Ene!AR63),IF(Config!$C$6=2,SUM(+Ene!AR63+Feb!AR63),IF(Config!$C$6=3,SUM(+Ene!AR63+Feb!AR63+Mar!AR63),IF(Config!$C$6=4,SUM(+Ene!AR63+Feb!AR63+Mar!AR63+Abr!AR63),IF(Config!$C$6=5,SUM(Ene!AR63+Feb!AR63+Mar!AR63+Abr!AR63+May!AR63),IF(Config!$C$6=6,SUM(+Ene!AR63+Feb!AR63+Mar!AR63+Abr!AR63+May!AR63+Jun!AR63),IF(Config!$C$6=7,SUM(Ene!AR63+Feb!AR63+Mar!AR63+Abr!AR63+May!AR63+Jun!AR63+Jul!AR63),IF(Config!$C$6=8,SUM(+Ene!AR63+Feb!AR63+Mar!AR63+Abr!AR63+May!AR63+Jun!AR63+Jul!AR63+Ago!AR63),IF(Config!$C$6=9,SUM(+Ene!AR63+Feb!AR63+Mar!AR63+Abr!AR63+May!AR63+Jun!AR63+Jul!AR63+Ago!AR63+Sep!AR63),IF(Config!$C$6=10,SUM(+Ene!AR63+Feb!AR63+Mar!AR63+Abr!AR63+May!AR63+Jun!AR63+Jul!AR63+Ago!AR63+Sep!AR63+Oct!AR63),IF(Config!$C$6=11,SUM(+Ene!AR63+Feb!AR63+Mar!AR63+Abr!AR63+May!AR63+Jun!AR63+Jul!AR63+Ago!AR63+Sep!AR63+Oct!AR63+Nov!AR63),IF(Config!$C$6=12,SUM(+Ene!AR63+Feb!AR63+Mar!AR63+Abr!AR63+May!AR63+Jun!AR63+Jul!AR63+Ago!AR63+Sep!AR63+Oct!AR63+Nov!AR63+Dic!AR63)))))))))))))</f>
        <v>3</v>
      </c>
      <c r="AS63" s="387">
        <f>IF(Config!$C$6=1,SUM(+Ene!AS63),IF(Config!$C$6=2,SUM(+Ene!AS63+Feb!AS63),IF(Config!$C$6=3,SUM(+Ene!AS63+Feb!AS63+Mar!AS63),IF(Config!$C$6=4,SUM(+Ene!AS63+Feb!AS63+Mar!AS63+Abr!AS63),IF(Config!$C$6=5,SUM(Ene!AS63+Feb!AS63+Mar!AS63+Abr!AS63+May!AS63),IF(Config!$C$6=6,SUM(+Ene!AS63+Feb!AS63+Mar!AS63+Abr!AS63+May!AS63+Jun!AS63),IF(Config!$C$6=7,SUM(Ene!AS63+Feb!AS63+Mar!AS63+Abr!AS63+May!AS63+Jun!AS63+Jul!AS63),IF(Config!$C$6=8,SUM(+Ene!AS63+Feb!AS63+Mar!AS63+Abr!AS63+May!AS63+Jun!AS63+Jul!AS63+Ago!AS63),IF(Config!$C$6=9,SUM(+Ene!AS63+Feb!AS63+Mar!AS63+Abr!AS63+May!AS63+Jun!AS63+Jul!AS63+Ago!AS63+Sep!AS63),IF(Config!$C$6=10,SUM(+Ene!AS63+Feb!AS63+Mar!AS63+Abr!AS63+May!AS63+Jun!AS63+Jul!AS63+Ago!AS63+Sep!AS63+Oct!AS63),IF(Config!$C$6=11,SUM(+Ene!AS63+Feb!AS63+Mar!AS63+Abr!AS63+May!AS63+Jun!AS63+Jul!AS63+Ago!AS63+Sep!AS63+Oct!AS63+Nov!AS63),IF(Config!$C$6=12,SUM(+Ene!AS63+Feb!AS63+Mar!AS63+Abr!AS63+May!AS63+Jun!AS63+Jul!AS63+Ago!AS63+Sep!AS63+Oct!AS63+Nov!AS63+Dic!AS63)))))))))))))</f>
        <v>20</v>
      </c>
      <c r="AT63" s="387">
        <f>IF(Config!$C$6=1,SUM(+Ene!AT63),IF(Config!$C$6=2,SUM(+Ene!AT63+Feb!AT63),IF(Config!$C$6=3,SUM(+Ene!AT63+Feb!AT63+Mar!AT63),IF(Config!$C$6=4,SUM(+Ene!AT63+Feb!AT63+Mar!AT63+Abr!AT63),IF(Config!$C$6=5,SUM(Ene!AT63+Feb!AT63+Mar!AT63+Abr!AT63+May!AT63),IF(Config!$C$6=6,SUM(+Ene!AT63+Feb!AT63+Mar!AT63+Abr!AT63+May!AT63+Jun!AT63),IF(Config!$C$6=7,SUM(Ene!AT63+Feb!AT63+Mar!AT63+Abr!AT63+May!AT63+Jun!AT63+Jul!AT63),IF(Config!$C$6=8,SUM(+Ene!AT63+Feb!AT63+Mar!AT63+Abr!AT63+May!AT63+Jun!AT63+Jul!AT63+Ago!AT63),IF(Config!$C$6=9,SUM(+Ene!AT63+Feb!AT63+Mar!AT63+Abr!AT63+May!AT63+Jun!AT63+Jul!AT63+Ago!AT63+Sep!AT63),IF(Config!$C$6=10,SUM(+Ene!AT63+Feb!AT63+Mar!AT63+Abr!AT63+May!AT63+Jun!AT63+Jul!AT63+Ago!AT63+Sep!AT63+Oct!AT63),IF(Config!$C$6=11,SUM(+Ene!AT63+Feb!AT63+Mar!AT63+Abr!AT63+May!AT63+Jun!AT63+Jul!AT63+Ago!AT63+Sep!AT63+Oct!AT63+Nov!AT63),IF(Config!$C$6=12,SUM(+Ene!AT63+Feb!AT63+Mar!AT63+Abr!AT63+May!AT63+Jun!AT63+Jul!AT63+Ago!AT63+Sep!AT63+Oct!AT63+Nov!AT63+Dic!AT63)))))))))))))</f>
        <v>19</v>
      </c>
      <c r="AV63" s="374">
        <f t="shared" si="43"/>
        <v>3</v>
      </c>
      <c r="AW63" s="374">
        <f t="shared" si="44"/>
        <v>698</v>
      </c>
      <c r="AX63" s="374">
        <f t="shared" si="45"/>
        <v>54</v>
      </c>
      <c r="AY63" s="374">
        <f t="shared" si="46"/>
        <v>97</v>
      </c>
      <c r="AZ63" s="374">
        <f t="shared" si="47"/>
        <v>356</v>
      </c>
      <c r="BA63" s="374">
        <f t="shared" si="12"/>
        <v>150</v>
      </c>
      <c r="BB63" s="374">
        <f t="shared" si="48"/>
        <v>78</v>
      </c>
      <c r="BC63" s="375">
        <f t="shared" si="49"/>
        <v>65</v>
      </c>
      <c r="BD63" s="374">
        <f t="shared" si="50"/>
        <v>144</v>
      </c>
      <c r="BE63" s="45">
        <f t="shared" si="16"/>
        <v>1645</v>
      </c>
    </row>
    <row r="64" spans="1:57" x14ac:dyDescent="0.25">
      <c r="A64" s="339">
        <f>METAS!A64</f>
        <v>61</v>
      </c>
      <c r="B64" s="368">
        <f>METAS!B63</f>
        <v>0</v>
      </c>
      <c r="C64" s="384">
        <f>METAS!D63</f>
        <v>0</v>
      </c>
      <c r="D64" s="388">
        <f>IF(Config!$C$6=1,SUM(+Ene!D64),IF(Config!$C$6=2,SUM(+Ene!D64+Feb!D64),IF(Config!$C$6=3,SUM(+Ene!D64+Feb!D64+Mar!D64),IF(Config!$C$6=4,SUM(+Ene!D64+Feb!D64+Mar!D64+Abr!D64),IF(Config!$C$6=5,SUM(Ene!D64+Feb!D64+Mar!D64+Abr!D64+May!D64),IF(Config!$C$6=6,SUM(+Ene!D64+Feb!D64+Mar!D64+Abr!D64+May!D64+Jun!D64),IF(Config!$C$6=7,SUM(Ene!D64+Feb!D64+Mar!D64+Abr!D64+May!D64+Jun!D64+Jul!D64),IF(Config!$C$6=8,SUM(+Ene!D64+Feb!D64+Mar!D64+Abr!D64+May!D64+Jun!D64+Jul!D64+Ago!D64),IF(Config!$C$6=9,SUM(+Ene!D64+Feb!D64+Mar!D64+Abr!D64+May!D64+Jun!D64+Jul!D64+Ago!D64+Sep!D64),IF(Config!$C$6=10,SUM(+Ene!D64+Feb!D64+Mar!D64+Abr!D64+May!D64+Jun!D64+Jul!D64+Ago!D64+Sep!D64+Oct!D64),IF(Config!$C$6=11,SUM(+Ene!D64+Feb!D64+Mar!D64+Abr!D64+May!D64+Jun!D64+Jul!D64+Ago!D64+Sep!D64+Oct!D64+Nov!D64),IF(Config!$C$6=12,SUM(+Ene!D64+Feb!D64+Mar!D64+Abr!D64+May!D64+Jun!D64+Jul!D64+Ago!D64+Sep!D64+Oct!D64+Nov!D64+Dic!D64)))))))))))))</f>
        <v>0</v>
      </c>
      <c r="E64" s="388">
        <f>IF(Config!$C$6=1,SUM(+Ene!E64),IF(Config!$C$6=2,SUM(+Ene!E64+Feb!E64),IF(Config!$C$6=3,SUM(+Ene!E64+Feb!E64+Mar!E64),IF(Config!$C$6=4,SUM(+Ene!E64+Feb!E64+Mar!E64+Abr!E64),IF(Config!$C$6=5,SUM(Ene!E64+Feb!E64+Mar!E64+Abr!E64+May!E64),IF(Config!$C$6=6,SUM(+Ene!E64+Feb!E64+Mar!E64+Abr!E64+May!E64+Jun!E64),IF(Config!$C$6=7,SUM(Ene!E64+Feb!E64+Mar!E64+Abr!E64+May!E64+Jun!E64+Jul!E64),IF(Config!$C$6=8,SUM(+Ene!E64+Feb!E64+Mar!E64+Abr!E64+May!E64+Jun!E64+Jul!E64+Ago!E64),IF(Config!$C$6=9,SUM(+Ene!E64+Feb!E64+Mar!E64+Abr!E64+May!E64+Jun!E64+Jul!E64+Ago!E64+Sep!E64),IF(Config!$C$6=10,SUM(+Ene!E64+Feb!E64+Mar!E64+Abr!E64+May!E64+Jun!E64+Jul!E64+Ago!E64+Sep!E64+Oct!E64),IF(Config!$C$6=11,SUM(+Ene!E64+Feb!E64+Mar!E64+Abr!E64+May!E64+Jun!E64+Jul!E64+Ago!E64+Sep!E64+Oct!E64+Nov!E64),IF(Config!$C$6=12,SUM(+Ene!E64+Feb!E64+Mar!E64+Abr!E64+May!E64+Jun!E64+Jul!E64+Ago!E64+Sep!E64+Oct!E64+Nov!E64+Dic!E64)))))))))))))</f>
        <v>0</v>
      </c>
      <c r="F64" s="388">
        <f>IF(Config!$C$6=1,SUM(+Ene!F64),IF(Config!$C$6=2,SUM(+Ene!F64+Feb!F64),IF(Config!$C$6=3,SUM(+Ene!F64+Feb!F64+Mar!F64),IF(Config!$C$6=4,SUM(+Ene!F64+Feb!F64+Mar!F64+Abr!F64),IF(Config!$C$6=5,SUM(Ene!F64+Feb!F64+Mar!F64+Abr!F64+May!F64),IF(Config!$C$6=6,SUM(+Ene!F64+Feb!F64+Mar!F64+Abr!F64+May!F64+Jun!F64),IF(Config!$C$6=7,SUM(Ene!F64+Feb!F64+Mar!F64+Abr!F64+May!F64+Jun!F64+Jul!F64),IF(Config!$C$6=8,SUM(+Ene!F64+Feb!F64+Mar!F64+Abr!F64+May!F64+Jun!F64+Jul!F64+Ago!F64),IF(Config!$C$6=9,SUM(+Ene!F64+Feb!F64+Mar!F64+Abr!F64+May!F64+Jun!F64+Jul!F64+Ago!F64+Sep!F64),IF(Config!$C$6=10,SUM(+Ene!F64+Feb!F64+Mar!F64+Abr!F64+May!F64+Jun!F64+Jul!F64+Ago!F64+Sep!F64+Oct!F64),IF(Config!$C$6=11,SUM(+Ene!F64+Feb!F64+Mar!F64+Abr!F64+May!F64+Jun!F64+Jul!F64+Ago!F64+Sep!F64+Oct!F64+Nov!F64),IF(Config!$C$6=12,SUM(+Ene!F64+Feb!F64+Mar!F64+Abr!F64+May!F64+Jun!F64+Jul!F64+Ago!F64+Sep!F64+Oct!F64+Nov!F64+Dic!F64)))))))))))))</f>
        <v>0</v>
      </c>
      <c r="G64" s="388">
        <f>IF(Config!$C$6=1,SUM(+Ene!G64),IF(Config!$C$6=2,SUM(+Ene!G64+Feb!G64),IF(Config!$C$6=3,SUM(+Ene!G64+Feb!G64+Mar!G64),IF(Config!$C$6=4,SUM(+Ene!G64+Feb!G64+Mar!G64+Abr!G64),IF(Config!$C$6=5,SUM(Ene!G64+Feb!G64+Mar!G64+Abr!G64+May!G64),IF(Config!$C$6=6,SUM(+Ene!G64+Feb!G64+Mar!G64+Abr!G64+May!G64+Jun!G64),IF(Config!$C$6=7,SUM(Ene!G64+Feb!G64+Mar!G64+Abr!G64+May!G64+Jun!G64+Jul!G64),IF(Config!$C$6=8,SUM(+Ene!G64+Feb!G64+Mar!G64+Abr!G64+May!G64+Jun!G64+Jul!G64+Ago!G64),IF(Config!$C$6=9,SUM(+Ene!G64+Feb!G64+Mar!G64+Abr!G64+May!G64+Jun!G64+Jul!G64+Ago!G64+Sep!G64),IF(Config!$C$6=10,SUM(+Ene!G64+Feb!G64+Mar!G64+Abr!G64+May!G64+Jun!G64+Jul!G64+Ago!G64+Sep!G64+Oct!G64),IF(Config!$C$6=11,SUM(+Ene!G64+Feb!G64+Mar!G64+Abr!G64+May!G64+Jun!G64+Jul!G64+Ago!G64+Sep!G64+Oct!G64+Nov!G64),IF(Config!$C$6=12,SUM(+Ene!G64+Feb!G64+Mar!G64+Abr!G64+May!G64+Jun!G64+Jul!G64+Ago!G64+Sep!G64+Oct!G64+Nov!G64+Dic!G64)))))))))))))</f>
        <v>0</v>
      </c>
      <c r="H64" s="388">
        <f>IF(Config!$C$6=1,SUM(+Ene!H64),IF(Config!$C$6=2,SUM(+Ene!H64+Feb!H64),IF(Config!$C$6=3,SUM(+Ene!H64+Feb!H64+Mar!H64),IF(Config!$C$6=4,SUM(+Ene!H64+Feb!H64+Mar!H64+Abr!H64),IF(Config!$C$6=5,SUM(Ene!H64+Feb!H64+Mar!H64+Abr!H64+May!H64),IF(Config!$C$6=6,SUM(+Ene!H64+Feb!H64+Mar!H64+Abr!H64+May!H64+Jun!H64),IF(Config!$C$6=7,SUM(Ene!H64+Feb!H64+Mar!H64+Abr!H64+May!H64+Jun!H64+Jul!H64),IF(Config!$C$6=8,SUM(+Ene!H64+Feb!H64+Mar!H64+Abr!H64+May!H64+Jun!H64+Jul!H64+Ago!H64),IF(Config!$C$6=9,SUM(+Ene!H64+Feb!H64+Mar!H64+Abr!H64+May!H64+Jun!H64+Jul!H64+Ago!H64+Sep!H64),IF(Config!$C$6=10,SUM(+Ene!H64+Feb!H64+Mar!H64+Abr!H64+May!H64+Jun!H64+Jul!H64+Ago!H64+Sep!H64+Oct!H64),IF(Config!$C$6=11,SUM(+Ene!H64+Feb!H64+Mar!H64+Abr!H64+May!H64+Jun!H64+Jul!H64+Ago!H64+Sep!H64+Oct!H64+Nov!H64),IF(Config!$C$6=12,SUM(+Ene!H64+Feb!H64+Mar!H64+Abr!H64+May!H64+Jun!H64+Jul!H64+Ago!H64+Sep!H64+Oct!H64+Nov!H64+Dic!H64)))))))))))))</f>
        <v>0</v>
      </c>
      <c r="I64" s="388">
        <f>IF(Config!$C$6=1,SUM(+Ene!I64),IF(Config!$C$6=2,SUM(+Ene!I64+Feb!I64),IF(Config!$C$6=3,SUM(+Ene!I64+Feb!I64+Mar!I64),IF(Config!$C$6=4,SUM(+Ene!I64+Feb!I64+Mar!I64+Abr!I64),IF(Config!$C$6=5,SUM(Ene!I64+Feb!I64+Mar!I64+Abr!I64+May!I64),IF(Config!$C$6=6,SUM(+Ene!I64+Feb!I64+Mar!I64+Abr!I64+May!I64+Jun!I64),IF(Config!$C$6=7,SUM(Ene!I64+Feb!I64+Mar!I64+Abr!I64+May!I64+Jun!I64+Jul!I64),IF(Config!$C$6=8,SUM(+Ene!I64+Feb!I64+Mar!I64+Abr!I64+May!I64+Jun!I64+Jul!I64+Ago!I64),IF(Config!$C$6=9,SUM(+Ene!I64+Feb!I64+Mar!I64+Abr!I64+May!I64+Jun!I64+Jul!I64+Ago!I64+Sep!I64),IF(Config!$C$6=10,SUM(+Ene!I64+Feb!I64+Mar!I64+Abr!I64+May!I64+Jun!I64+Jul!I64+Ago!I64+Sep!I64+Oct!I64),IF(Config!$C$6=11,SUM(+Ene!I64+Feb!I64+Mar!I64+Abr!I64+May!I64+Jun!I64+Jul!I64+Ago!I64+Sep!I64+Oct!I64+Nov!I64),IF(Config!$C$6=12,SUM(+Ene!I64+Feb!I64+Mar!I64+Abr!I64+May!I64+Jun!I64+Jul!I64+Ago!I64+Sep!I64+Oct!I64+Nov!I64+Dic!I64)))))))))))))</f>
        <v>0</v>
      </c>
      <c r="J64" s="388">
        <f>IF(Config!$C$6=1,SUM(+Ene!J64),IF(Config!$C$6=2,SUM(+Ene!J64+Feb!J64),IF(Config!$C$6=3,SUM(+Ene!J64+Feb!J64+Mar!J64),IF(Config!$C$6=4,SUM(+Ene!J64+Feb!J64+Mar!J64+Abr!J64),IF(Config!$C$6=5,SUM(Ene!J64+Feb!J64+Mar!J64+Abr!J64+May!J64),IF(Config!$C$6=6,SUM(+Ene!J64+Feb!J64+Mar!J64+Abr!J64+May!J64+Jun!J64),IF(Config!$C$6=7,SUM(Ene!J64+Feb!J64+Mar!J64+Abr!J64+May!J64+Jun!J64+Jul!J64),IF(Config!$C$6=8,SUM(+Ene!J64+Feb!J64+Mar!J64+Abr!J64+May!J64+Jun!J64+Jul!J64+Ago!J64),IF(Config!$C$6=9,SUM(+Ene!J64+Feb!J64+Mar!J64+Abr!J64+May!J64+Jun!J64+Jul!J64+Ago!J64+Sep!J64),IF(Config!$C$6=10,SUM(+Ene!J64+Feb!J64+Mar!J64+Abr!J64+May!J64+Jun!J64+Jul!J64+Ago!J64+Sep!J64+Oct!J64),IF(Config!$C$6=11,SUM(+Ene!J64+Feb!J64+Mar!J64+Abr!J64+May!J64+Jun!J64+Jul!J64+Ago!J64+Sep!J64+Oct!J64+Nov!J64),IF(Config!$C$6=12,SUM(+Ene!J64+Feb!J64+Mar!J64+Abr!J64+May!J64+Jun!J64+Jul!J64+Ago!J64+Sep!J64+Oct!J64+Nov!J64+Dic!J64)))))))))))))</f>
        <v>0</v>
      </c>
      <c r="K64" s="388">
        <f>IF(Config!$C$6=1,SUM(+Ene!K64),IF(Config!$C$6=2,SUM(+Ene!K64+Feb!K64),IF(Config!$C$6=3,SUM(+Ene!K64+Feb!K64+Mar!K64),IF(Config!$C$6=4,SUM(+Ene!K64+Feb!K64+Mar!K64+Abr!K64),IF(Config!$C$6=5,SUM(Ene!K64+Feb!K64+Mar!K64+Abr!K64+May!K64),IF(Config!$C$6=6,SUM(+Ene!K64+Feb!K64+Mar!K64+Abr!K64+May!K64+Jun!K64),IF(Config!$C$6=7,SUM(Ene!K64+Feb!K64+Mar!K64+Abr!K64+May!K64+Jun!K64+Jul!K64),IF(Config!$C$6=8,SUM(+Ene!K64+Feb!K64+Mar!K64+Abr!K64+May!K64+Jun!K64+Jul!K64+Ago!K64),IF(Config!$C$6=9,SUM(+Ene!K64+Feb!K64+Mar!K64+Abr!K64+May!K64+Jun!K64+Jul!K64+Ago!K64+Sep!K64),IF(Config!$C$6=10,SUM(+Ene!K64+Feb!K64+Mar!K64+Abr!K64+May!K64+Jun!K64+Jul!K64+Ago!K64+Sep!K64+Oct!K64),IF(Config!$C$6=11,SUM(+Ene!K64+Feb!K64+Mar!K64+Abr!K64+May!K64+Jun!K64+Jul!K64+Ago!K64+Sep!K64+Oct!K64+Nov!K64),IF(Config!$C$6=12,SUM(+Ene!K64+Feb!K64+Mar!K64+Abr!K64+May!K64+Jun!K64+Jul!K64+Ago!K64+Sep!K64+Oct!K64+Nov!K64+Dic!K64)))))))))))))</f>
        <v>0</v>
      </c>
      <c r="L64" s="388">
        <f>IF(Config!$C$6=1,SUM(+Ene!L64),IF(Config!$C$6=2,SUM(+Ene!L64+Feb!L64),IF(Config!$C$6=3,SUM(+Ene!L64+Feb!L64+Mar!L64),IF(Config!$C$6=4,SUM(+Ene!L64+Feb!L64+Mar!L64+Abr!L64),IF(Config!$C$6=5,SUM(Ene!L64+Feb!L64+Mar!L64+Abr!L64+May!L64),IF(Config!$C$6=6,SUM(+Ene!L64+Feb!L64+Mar!L64+Abr!L64+May!L64+Jun!L64),IF(Config!$C$6=7,SUM(Ene!L64+Feb!L64+Mar!L64+Abr!L64+May!L64+Jun!L64+Jul!L64),IF(Config!$C$6=8,SUM(+Ene!L64+Feb!L64+Mar!L64+Abr!L64+May!L64+Jun!L64+Jul!L64+Ago!L64),IF(Config!$C$6=9,SUM(+Ene!L64+Feb!L64+Mar!L64+Abr!L64+May!L64+Jun!L64+Jul!L64+Ago!L64+Sep!L64),IF(Config!$C$6=10,SUM(+Ene!L64+Feb!L64+Mar!L64+Abr!L64+May!L64+Jun!L64+Jul!L64+Ago!L64+Sep!L64+Oct!L64),IF(Config!$C$6=11,SUM(+Ene!L64+Feb!L64+Mar!L64+Abr!L64+May!L64+Jun!L64+Jul!L64+Ago!L64+Sep!L64+Oct!L64+Nov!L64),IF(Config!$C$6=12,SUM(+Ene!L64+Feb!L64+Mar!L64+Abr!L64+May!L64+Jun!L64+Jul!L64+Ago!L64+Sep!L64+Oct!L64+Nov!L64+Dic!L64)))))))))))))</f>
        <v>0</v>
      </c>
      <c r="M64" s="388">
        <f>IF(Config!$C$6=1,SUM(+Ene!M64),IF(Config!$C$6=2,SUM(+Ene!M64+Feb!M64),IF(Config!$C$6=3,SUM(+Ene!M64+Feb!M64+Mar!M64),IF(Config!$C$6=4,SUM(+Ene!M64+Feb!M64+Mar!M64+Abr!M64),IF(Config!$C$6=5,SUM(Ene!M64+Feb!M64+Mar!M64+Abr!M64+May!M64),IF(Config!$C$6=6,SUM(+Ene!M64+Feb!M64+Mar!M64+Abr!M64+May!M64+Jun!M64),IF(Config!$C$6=7,SUM(Ene!M64+Feb!M64+Mar!M64+Abr!M64+May!M64+Jun!M64+Jul!M64),IF(Config!$C$6=8,SUM(+Ene!M64+Feb!M64+Mar!M64+Abr!M64+May!M64+Jun!M64+Jul!M64+Ago!M64),IF(Config!$C$6=9,SUM(+Ene!M64+Feb!M64+Mar!M64+Abr!M64+May!M64+Jun!M64+Jul!M64+Ago!M64+Sep!M64),IF(Config!$C$6=10,SUM(+Ene!M64+Feb!M64+Mar!M64+Abr!M64+May!M64+Jun!M64+Jul!M64+Ago!M64+Sep!M64+Oct!M64),IF(Config!$C$6=11,SUM(+Ene!M64+Feb!M64+Mar!M64+Abr!M64+May!M64+Jun!M64+Jul!M64+Ago!M64+Sep!M64+Oct!M64+Nov!M64),IF(Config!$C$6=12,SUM(+Ene!M64+Feb!M64+Mar!M64+Abr!M64+May!M64+Jun!M64+Jul!M64+Ago!M64+Sep!M64+Oct!M64+Nov!M64+Dic!M64)))))))))))))</f>
        <v>0</v>
      </c>
      <c r="N64" s="388">
        <f>IF(Config!$C$6=1,SUM(+Ene!N64),IF(Config!$C$6=2,SUM(+Ene!N64+Feb!N64),IF(Config!$C$6=3,SUM(+Ene!N64+Feb!N64+Mar!N64),IF(Config!$C$6=4,SUM(+Ene!N64+Feb!N64+Mar!N64+Abr!N64),IF(Config!$C$6=5,SUM(Ene!N64+Feb!N64+Mar!N64+Abr!N64+May!N64),IF(Config!$C$6=6,SUM(+Ene!N64+Feb!N64+Mar!N64+Abr!N64+May!N64+Jun!N64),IF(Config!$C$6=7,SUM(Ene!N64+Feb!N64+Mar!N64+Abr!N64+May!N64+Jun!N64+Jul!N64),IF(Config!$C$6=8,SUM(+Ene!N64+Feb!N64+Mar!N64+Abr!N64+May!N64+Jun!N64+Jul!N64+Ago!N64),IF(Config!$C$6=9,SUM(+Ene!N64+Feb!N64+Mar!N64+Abr!N64+May!N64+Jun!N64+Jul!N64+Ago!N64+Sep!N64),IF(Config!$C$6=10,SUM(+Ene!N64+Feb!N64+Mar!N64+Abr!N64+May!N64+Jun!N64+Jul!N64+Ago!N64+Sep!N64+Oct!N64),IF(Config!$C$6=11,SUM(+Ene!N64+Feb!N64+Mar!N64+Abr!N64+May!N64+Jun!N64+Jul!N64+Ago!N64+Sep!N64+Oct!N64+Nov!N64),IF(Config!$C$6=12,SUM(+Ene!N64+Feb!N64+Mar!N64+Abr!N64+May!N64+Jun!N64+Jul!N64+Ago!N64+Sep!N64+Oct!N64+Nov!N64+Dic!N64)))))))))))))</f>
        <v>0</v>
      </c>
      <c r="O64" s="388">
        <f>IF(Config!$C$6=1,SUM(+Ene!O64),IF(Config!$C$6=2,SUM(+Ene!O64+Feb!O64),IF(Config!$C$6=3,SUM(+Ene!O64+Feb!O64+Mar!O64),IF(Config!$C$6=4,SUM(+Ene!O64+Feb!O64+Mar!O64+Abr!O64),IF(Config!$C$6=5,SUM(Ene!O64+Feb!O64+Mar!O64+Abr!O64+May!O64),IF(Config!$C$6=6,SUM(+Ene!O64+Feb!O64+Mar!O64+Abr!O64+May!O64+Jun!O64),IF(Config!$C$6=7,SUM(Ene!O64+Feb!O64+Mar!O64+Abr!O64+May!O64+Jun!O64+Jul!O64),IF(Config!$C$6=8,SUM(+Ene!O64+Feb!O64+Mar!O64+Abr!O64+May!O64+Jun!O64+Jul!O64+Ago!O64),IF(Config!$C$6=9,SUM(+Ene!O64+Feb!O64+Mar!O64+Abr!O64+May!O64+Jun!O64+Jul!O64+Ago!O64+Sep!O64),IF(Config!$C$6=10,SUM(+Ene!O64+Feb!O64+Mar!O64+Abr!O64+May!O64+Jun!O64+Jul!O64+Ago!O64+Sep!O64+Oct!O64),IF(Config!$C$6=11,SUM(+Ene!O64+Feb!O64+Mar!O64+Abr!O64+May!O64+Jun!O64+Jul!O64+Ago!O64+Sep!O64+Oct!O64+Nov!O64),IF(Config!$C$6=12,SUM(+Ene!O64+Feb!O64+Mar!O64+Abr!O64+May!O64+Jun!O64+Jul!O64+Ago!O64+Sep!O64+Oct!O64+Nov!O64+Dic!O64)))))))))))))</f>
        <v>0</v>
      </c>
      <c r="P64" s="388">
        <f>IF(Config!$C$6=1,SUM(+Ene!P64),IF(Config!$C$6=2,SUM(+Ene!P64+Feb!P64),IF(Config!$C$6=3,SUM(+Ene!P64+Feb!P64+Mar!P64),IF(Config!$C$6=4,SUM(+Ene!P64+Feb!P64+Mar!P64+Abr!P64),IF(Config!$C$6=5,SUM(Ene!P64+Feb!P64+Mar!P64+Abr!P64+May!P64),IF(Config!$C$6=6,SUM(+Ene!P64+Feb!P64+Mar!P64+Abr!P64+May!P64+Jun!P64),IF(Config!$C$6=7,SUM(Ene!P64+Feb!P64+Mar!P64+Abr!P64+May!P64+Jun!P64+Jul!P64),IF(Config!$C$6=8,SUM(+Ene!P64+Feb!P64+Mar!P64+Abr!P64+May!P64+Jun!P64+Jul!P64+Ago!P64),IF(Config!$C$6=9,SUM(+Ene!P64+Feb!P64+Mar!P64+Abr!P64+May!P64+Jun!P64+Jul!P64+Ago!P64+Sep!P64),IF(Config!$C$6=10,SUM(+Ene!P64+Feb!P64+Mar!P64+Abr!P64+May!P64+Jun!P64+Jul!P64+Ago!P64+Sep!P64+Oct!P64),IF(Config!$C$6=11,SUM(+Ene!P64+Feb!P64+Mar!P64+Abr!P64+May!P64+Jun!P64+Jul!P64+Ago!P64+Sep!P64+Oct!P64+Nov!P64),IF(Config!$C$6=12,SUM(+Ene!P64+Feb!P64+Mar!P64+Abr!P64+May!P64+Jun!P64+Jul!P64+Ago!P64+Sep!P64+Oct!P64+Nov!P64+Dic!P64)))))))))))))</f>
        <v>0</v>
      </c>
      <c r="Q64" s="388">
        <f>IF(Config!$C$6=1,SUM(+Ene!Q64),IF(Config!$C$6=2,SUM(+Ene!Q64+Feb!Q64),IF(Config!$C$6=3,SUM(+Ene!Q64+Feb!Q64+Mar!Q64),IF(Config!$C$6=4,SUM(+Ene!Q64+Feb!Q64+Mar!Q64+Abr!Q64),IF(Config!$C$6=5,SUM(Ene!Q64+Feb!Q64+Mar!Q64+Abr!Q64+May!Q64),IF(Config!$C$6=6,SUM(+Ene!Q64+Feb!Q64+Mar!Q64+Abr!Q64+May!Q64+Jun!Q64),IF(Config!$C$6=7,SUM(Ene!Q64+Feb!Q64+Mar!Q64+Abr!Q64+May!Q64+Jun!Q64+Jul!Q64),IF(Config!$C$6=8,SUM(+Ene!Q64+Feb!Q64+Mar!Q64+Abr!Q64+May!Q64+Jun!Q64+Jul!Q64+Ago!Q64),IF(Config!$C$6=9,SUM(+Ene!Q64+Feb!Q64+Mar!Q64+Abr!Q64+May!Q64+Jun!Q64+Jul!Q64+Ago!Q64+Sep!Q64),IF(Config!$C$6=10,SUM(+Ene!Q64+Feb!Q64+Mar!Q64+Abr!Q64+May!Q64+Jun!Q64+Jul!Q64+Ago!Q64+Sep!Q64+Oct!Q64),IF(Config!$C$6=11,SUM(+Ene!Q64+Feb!Q64+Mar!Q64+Abr!Q64+May!Q64+Jun!Q64+Jul!Q64+Ago!Q64+Sep!Q64+Oct!Q64+Nov!Q64),IF(Config!$C$6=12,SUM(+Ene!Q64+Feb!Q64+Mar!Q64+Abr!Q64+May!Q64+Jun!Q64+Jul!Q64+Ago!Q64+Sep!Q64+Oct!Q64+Nov!Q64+Dic!Q64)))))))))))))</f>
        <v>0</v>
      </c>
      <c r="R64" s="388">
        <f>IF(Config!$C$6=1,SUM(+Ene!R64),IF(Config!$C$6=2,SUM(+Ene!R64+Feb!R64),IF(Config!$C$6=3,SUM(+Ene!R64+Feb!R64+Mar!R64),IF(Config!$C$6=4,SUM(+Ene!R64+Feb!R64+Mar!R64+Abr!R64),IF(Config!$C$6=5,SUM(Ene!R64+Feb!R64+Mar!R64+Abr!R64+May!R64),IF(Config!$C$6=6,SUM(+Ene!R64+Feb!R64+Mar!R64+Abr!R64+May!R64+Jun!R64),IF(Config!$C$6=7,SUM(Ene!R64+Feb!R64+Mar!R64+Abr!R64+May!R64+Jun!R64+Jul!R64),IF(Config!$C$6=8,SUM(+Ene!R64+Feb!R64+Mar!R64+Abr!R64+May!R64+Jun!R64+Jul!R64+Ago!R64),IF(Config!$C$6=9,SUM(+Ene!R64+Feb!R64+Mar!R64+Abr!R64+May!R64+Jun!R64+Jul!R64+Ago!R64+Sep!R64),IF(Config!$C$6=10,SUM(+Ene!R64+Feb!R64+Mar!R64+Abr!R64+May!R64+Jun!R64+Jul!R64+Ago!R64+Sep!R64+Oct!R64),IF(Config!$C$6=11,SUM(+Ene!R64+Feb!R64+Mar!R64+Abr!R64+May!R64+Jun!R64+Jul!R64+Ago!R64+Sep!R64+Oct!R64+Nov!R64),IF(Config!$C$6=12,SUM(+Ene!R64+Feb!R64+Mar!R64+Abr!R64+May!R64+Jun!R64+Jul!R64+Ago!R64+Sep!R64+Oct!R64+Nov!R64+Dic!R64)))))))))))))</f>
        <v>0</v>
      </c>
      <c r="S64" s="388">
        <f>IF(Config!$C$6=1,SUM(+Ene!S64),IF(Config!$C$6=2,SUM(+Ene!S64+Feb!S64),IF(Config!$C$6=3,SUM(+Ene!S64+Feb!S64+Mar!S64),IF(Config!$C$6=4,SUM(+Ene!S64+Feb!S64+Mar!S64+Abr!S64),IF(Config!$C$6=5,SUM(Ene!S64+Feb!S64+Mar!S64+Abr!S64+May!S64),IF(Config!$C$6=6,SUM(+Ene!S64+Feb!S64+Mar!S64+Abr!S64+May!S64+Jun!S64),IF(Config!$C$6=7,SUM(Ene!S64+Feb!S64+Mar!S64+Abr!S64+May!S64+Jun!S64+Jul!S64),IF(Config!$C$6=8,SUM(+Ene!S64+Feb!S64+Mar!S64+Abr!S64+May!S64+Jun!S64+Jul!S64+Ago!S64),IF(Config!$C$6=9,SUM(+Ene!S64+Feb!S64+Mar!S64+Abr!S64+May!S64+Jun!S64+Jul!S64+Ago!S64+Sep!S64),IF(Config!$C$6=10,SUM(+Ene!S64+Feb!S64+Mar!S64+Abr!S64+May!S64+Jun!S64+Jul!S64+Ago!S64+Sep!S64+Oct!S64),IF(Config!$C$6=11,SUM(+Ene!S64+Feb!S64+Mar!S64+Abr!S64+May!S64+Jun!S64+Jul!S64+Ago!S64+Sep!S64+Oct!S64+Nov!S64),IF(Config!$C$6=12,SUM(+Ene!S64+Feb!S64+Mar!S64+Abr!S64+May!S64+Jun!S64+Jul!S64+Ago!S64+Sep!S64+Oct!S64+Nov!S64+Dic!S64)))))))))))))</f>
        <v>0</v>
      </c>
      <c r="T64" s="388">
        <f>IF(Config!$C$6=1,SUM(+Ene!T64),IF(Config!$C$6=2,SUM(+Ene!T64+Feb!T64),IF(Config!$C$6=3,SUM(+Ene!T64+Feb!T64+Mar!T64),IF(Config!$C$6=4,SUM(+Ene!T64+Feb!T64+Mar!T64+Abr!T64),IF(Config!$C$6=5,SUM(Ene!T64+Feb!T64+Mar!T64+Abr!T64+May!T64),IF(Config!$C$6=6,SUM(+Ene!T64+Feb!T64+Mar!T64+Abr!T64+May!T64+Jun!T64),IF(Config!$C$6=7,SUM(Ene!T64+Feb!T64+Mar!T64+Abr!T64+May!T64+Jun!T64+Jul!T64),IF(Config!$C$6=8,SUM(+Ene!T64+Feb!T64+Mar!T64+Abr!T64+May!T64+Jun!T64+Jul!T64+Ago!T64),IF(Config!$C$6=9,SUM(+Ene!T64+Feb!T64+Mar!T64+Abr!T64+May!T64+Jun!T64+Jul!T64+Ago!T64+Sep!T64),IF(Config!$C$6=10,SUM(+Ene!T64+Feb!T64+Mar!T64+Abr!T64+May!T64+Jun!T64+Jul!T64+Ago!T64+Sep!T64+Oct!T64),IF(Config!$C$6=11,SUM(+Ene!T64+Feb!T64+Mar!T64+Abr!T64+May!T64+Jun!T64+Jul!T64+Ago!T64+Sep!T64+Oct!T64+Nov!T64),IF(Config!$C$6=12,SUM(+Ene!T64+Feb!T64+Mar!T64+Abr!T64+May!T64+Jun!T64+Jul!T64+Ago!T64+Sep!T64+Oct!T64+Nov!T64+Dic!T64)))))))))))))</f>
        <v>0</v>
      </c>
      <c r="U64" s="388">
        <f>IF(Config!$C$6=1,SUM(+Ene!U64),IF(Config!$C$6=2,SUM(+Ene!U64+Feb!U64),IF(Config!$C$6=3,SUM(+Ene!U64+Feb!U64+Mar!U64),IF(Config!$C$6=4,SUM(+Ene!U64+Feb!U64+Mar!U64+Abr!U64),IF(Config!$C$6=5,SUM(Ene!U64+Feb!U64+Mar!U64+Abr!U64+May!U64),IF(Config!$C$6=6,SUM(+Ene!U64+Feb!U64+Mar!U64+Abr!U64+May!U64+Jun!U64),IF(Config!$C$6=7,SUM(Ene!U64+Feb!U64+Mar!U64+Abr!U64+May!U64+Jun!U64+Jul!U64),IF(Config!$C$6=8,SUM(+Ene!U64+Feb!U64+Mar!U64+Abr!U64+May!U64+Jun!U64+Jul!U64+Ago!U64),IF(Config!$C$6=9,SUM(+Ene!U64+Feb!U64+Mar!U64+Abr!U64+May!U64+Jun!U64+Jul!U64+Ago!U64+Sep!U64),IF(Config!$C$6=10,SUM(+Ene!U64+Feb!U64+Mar!U64+Abr!U64+May!U64+Jun!U64+Jul!U64+Ago!U64+Sep!U64+Oct!U64),IF(Config!$C$6=11,SUM(+Ene!U64+Feb!U64+Mar!U64+Abr!U64+May!U64+Jun!U64+Jul!U64+Ago!U64+Sep!U64+Oct!U64+Nov!U64),IF(Config!$C$6=12,SUM(+Ene!U64+Feb!U64+Mar!U64+Abr!U64+May!U64+Jun!U64+Jul!U64+Ago!U64+Sep!U64+Oct!U64+Nov!U64+Dic!U64)))))))))))))</f>
        <v>0</v>
      </c>
      <c r="V64" s="388">
        <f>IF(Config!$C$6=1,SUM(+Ene!V64),IF(Config!$C$6=2,SUM(+Ene!V64+Feb!V64),IF(Config!$C$6=3,SUM(+Ene!V64+Feb!V64+Mar!V64),IF(Config!$C$6=4,SUM(+Ene!V64+Feb!V64+Mar!V64+Abr!V64),IF(Config!$C$6=5,SUM(Ene!V64+Feb!V64+Mar!V64+Abr!V64+May!V64),IF(Config!$C$6=6,SUM(+Ene!V64+Feb!V64+Mar!V64+Abr!V64+May!V64+Jun!V64),IF(Config!$C$6=7,SUM(Ene!V64+Feb!V64+Mar!V64+Abr!V64+May!V64+Jun!V64+Jul!V64),IF(Config!$C$6=8,SUM(+Ene!V64+Feb!V64+Mar!V64+Abr!V64+May!V64+Jun!V64+Jul!V64+Ago!V64),IF(Config!$C$6=9,SUM(+Ene!V64+Feb!V64+Mar!V64+Abr!V64+May!V64+Jun!V64+Jul!V64+Ago!V64+Sep!V64),IF(Config!$C$6=10,SUM(+Ene!V64+Feb!V64+Mar!V64+Abr!V64+May!V64+Jun!V64+Jul!V64+Ago!V64+Sep!V64+Oct!V64),IF(Config!$C$6=11,SUM(+Ene!V64+Feb!V64+Mar!V64+Abr!V64+May!V64+Jun!V64+Jul!V64+Ago!V64+Sep!V64+Oct!V64+Nov!V64),IF(Config!$C$6=12,SUM(+Ene!V64+Feb!V64+Mar!V64+Abr!V64+May!V64+Jun!V64+Jul!V64+Ago!V64+Sep!V64+Oct!V64+Nov!V64+Dic!V64)))))))))))))</f>
        <v>0</v>
      </c>
      <c r="W64" s="388">
        <f>IF(Config!$C$6=1,SUM(+Ene!W64),IF(Config!$C$6=2,SUM(+Ene!W64+Feb!W64),IF(Config!$C$6=3,SUM(+Ene!W64+Feb!W64+Mar!W64),IF(Config!$C$6=4,SUM(+Ene!W64+Feb!W64+Mar!W64+Abr!W64),IF(Config!$C$6=5,SUM(Ene!W64+Feb!W64+Mar!W64+Abr!W64+May!W64),IF(Config!$C$6=6,SUM(+Ene!W64+Feb!W64+Mar!W64+Abr!W64+May!W64+Jun!W64),IF(Config!$C$6=7,SUM(Ene!W64+Feb!W64+Mar!W64+Abr!W64+May!W64+Jun!W64+Jul!W64),IF(Config!$C$6=8,SUM(+Ene!W64+Feb!W64+Mar!W64+Abr!W64+May!W64+Jun!W64+Jul!W64+Ago!W64),IF(Config!$C$6=9,SUM(+Ene!W64+Feb!W64+Mar!W64+Abr!W64+May!W64+Jun!W64+Jul!W64+Ago!W64+Sep!W64),IF(Config!$C$6=10,SUM(+Ene!W64+Feb!W64+Mar!W64+Abr!W64+May!W64+Jun!W64+Jul!W64+Ago!W64+Sep!W64+Oct!W64),IF(Config!$C$6=11,SUM(+Ene!W64+Feb!W64+Mar!W64+Abr!W64+May!W64+Jun!W64+Jul!W64+Ago!W64+Sep!W64+Oct!W64+Nov!W64),IF(Config!$C$6=12,SUM(+Ene!W64+Feb!W64+Mar!W64+Abr!W64+May!W64+Jun!W64+Jul!W64+Ago!W64+Sep!W64+Oct!W64+Nov!W64+Dic!W64)))))))))))))</f>
        <v>0</v>
      </c>
      <c r="X64" s="388">
        <f>IF(Config!$C$6=1,SUM(+Ene!X64),IF(Config!$C$6=2,SUM(+Ene!X64+Feb!X64),IF(Config!$C$6=3,SUM(+Ene!X64+Feb!X64+Mar!X64),IF(Config!$C$6=4,SUM(+Ene!X64+Feb!X64+Mar!X64+Abr!X64),IF(Config!$C$6=5,SUM(Ene!X64+Feb!X64+Mar!X64+Abr!X64+May!X64),IF(Config!$C$6=6,SUM(+Ene!X64+Feb!X64+Mar!X64+Abr!X64+May!X64+Jun!X64),IF(Config!$C$6=7,SUM(Ene!X64+Feb!X64+Mar!X64+Abr!X64+May!X64+Jun!X64+Jul!X64),IF(Config!$C$6=8,SUM(+Ene!X64+Feb!X64+Mar!X64+Abr!X64+May!X64+Jun!X64+Jul!X64+Ago!X64),IF(Config!$C$6=9,SUM(+Ene!X64+Feb!X64+Mar!X64+Abr!X64+May!X64+Jun!X64+Jul!X64+Ago!X64+Sep!X64),IF(Config!$C$6=10,SUM(+Ene!X64+Feb!X64+Mar!X64+Abr!X64+May!X64+Jun!X64+Jul!X64+Ago!X64+Sep!X64+Oct!X64),IF(Config!$C$6=11,SUM(+Ene!X64+Feb!X64+Mar!X64+Abr!X64+May!X64+Jun!X64+Jul!X64+Ago!X64+Sep!X64+Oct!X64+Nov!X64),IF(Config!$C$6=12,SUM(+Ene!X64+Feb!X64+Mar!X64+Abr!X64+May!X64+Jun!X64+Jul!X64+Ago!X64+Sep!X64+Oct!X64+Nov!X64+Dic!X64)))))))))))))</f>
        <v>0</v>
      </c>
      <c r="Y64" s="388">
        <f>IF(Config!$C$6=1,SUM(+Ene!Y64),IF(Config!$C$6=2,SUM(+Ene!Y64+Feb!Y64),IF(Config!$C$6=3,SUM(+Ene!Y64+Feb!Y64+Mar!Y64),IF(Config!$C$6=4,SUM(+Ene!Y64+Feb!Y64+Mar!Y64+Abr!Y64),IF(Config!$C$6=5,SUM(Ene!Y64+Feb!Y64+Mar!Y64+Abr!Y64+May!Y64),IF(Config!$C$6=6,SUM(+Ene!Y64+Feb!Y64+Mar!Y64+Abr!Y64+May!Y64+Jun!Y64),IF(Config!$C$6=7,SUM(Ene!Y64+Feb!Y64+Mar!Y64+Abr!Y64+May!Y64+Jun!Y64+Jul!Y64),IF(Config!$C$6=8,SUM(+Ene!Y64+Feb!Y64+Mar!Y64+Abr!Y64+May!Y64+Jun!Y64+Jul!Y64+Ago!Y64),IF(Config!$C$6=9,SUM(+Ene!Y64+Feb!Y64+Mar!Y64+Abr!Y64+May!Y64+Jun!Y64+Jul!Y64+Ago!Y64+Sep!Y64),IF(Config!$C$6=10,SUM(+Ene!Y64+Feb!Y64+Mar!Y64+Abr!Y64+May!Y64+Jun!Y64+Jul!Y64+Ago!Y64+Sep!Y64+Oct!Y64),IF(Config!$C$6=11,SUM(+Ene!Y64+Feb!Y64+Mar!Y64+Abr!Y64+May!Y64+Jun!Y64+Jul!Y64+Ago!Y64+Sep!Y64+Oct!Y64+Nov!Y64),IF(Config!$C$6=12,SUM(+Ene!Y64+Feb!Y64+Mar!Y64+Abr!Y64+May!Y64+Jun!Y64+Jul!Y64+Ago!Y64+Sep!Y64+Oct!Y64+Nov!Y64+Dic!Y64)))))))))))))</f>
        <v>0</v>
      </c>
      <c r="Z64" s="388">
        <f>IF(Config!$C$6=1,SUM(+Ene!Z64),IF(Config!$C$6=2,SUM(+Ene!Z64+Feb!Z64),IF(Config!$C$6=3,SUM(+Ene!Z64+Feb!Z64+Mar!Z64),IF(Config!$C$6=4,SUM(+Ene!Z64+Feb!Z64+Mar!Z64+Abr!Z64),IF(Config!$C$6=5,SUM(Ene!Z64+Feb!Z64+Mar!Z64+Abr!Z64+May!Z64),IF(Config!$C$6=6,SUM(+Ene!Z64+Feb!Z64+Mar!Z64+Abr!Z64+May!Z64+Jun!Z64),IF(Config!$C$6=7,SUM(Ene!Z64+Feb!Z64+Mar!Z64+Abr!Z64+May!Z64+Jun!Z64+Jul!Z64),IF(Config!$C$6=8,SUM(+Ene!Z64+Feb!Z64+Mar!Z64+Abr!Z64+May!Z64+Jun!Z64+Jul!Z64+Ago!Z64),IF(Config!$C$6=9,SUM(+Ene!Z64+Feb!Z64+Mar!Z64+Abr!Z64+May!Z64+Jun!Z64+Jul!Z64+Ago!Z64+Sep!Z64),IF(Config!$C$6=10,SUM(+Ene!Z64+Feb!Z64+Mar!Z64+Abr!Z64+May!Z64+Jun!Z64+Jul!Z64+Ago!Z64+Sep!Z64+Oct!Z64),IF(Config!$C$6=11,SUM(+Ene!Z64+Feb!Z64+Mar!Z64+Abr!Z64+May!Z64+Jun!Z64+Jul!Z64+Ago!Z64+Sep!Z64+Oct!Z64+Nov!Z64),IF(Config!$C$6=12,SUM(+Ene!Z64+Feb!Z64+Mar!Z64+Abr!Z64+May!Z64+Jun!Z64+Jul!Z64+Ago!Z64+Sep!Z64+Oct!Z64+Nov!Z64+Dic!Z64)))))))))))))</f>
        <v>0</v>
      </c>
      <c r="AA64" s="388">
        <f>IF(Config!$C$6=1,SUM(+Ene!AA64),IF(Config!$C$6=2,SUM(+Ene!AA64+Feb!AA64),IF(Config!$C$6=3,SUM(+Ene!AA64+Feb!AA64+Mar!AA64),IF(Config!$C$6=4,SUM(+Ene!AA64+Feb!AA64+Mar!AA64+Abr!AA64),IF(Config!$C$6=5,SUM(Ene!AA64+Feb!AA64+Mar!AA64+Abr!AA64+May!AA64),IF(Config!$C$6=6,SUM(+Ene!AA64+Feb!AA64+Mar!AA64+Abr!AA64+May!AA64+Jun!AA64),IF(Config!$C$6=7,SUM(Ene!AA64+Feb!AA64+Mar!AA64+Abr!AA64+May!AA64+Jun!AA64+Jul!AA64),IF(Config!$C$6=8,SUM(+Ene!AA64+Feb!AA64+Mar!AA64+Abr!AA64+May!AA64+Jun!AA64+Jul!AA64+Ago!AA64),IF(Config!$C$6=9,SUM(+Ene!AA64+Feb!AA64+Mar!AA64+Abr!AA64+May!AA64+Jun!AA64+Jul!AA64+Ago!AA64+Sep!AA64),IF(Config!$C$6=10,SUM(+Ene!AA64+Feb!AA64+Mar!AA64+Abr!AA64+May!AA64+Jun!AA64+Jul!AA64+Ago!AA64+Sep!AA64+Oct!AA64),IF(Config!$C$6=11,SUM(+Ene!AA64+Feb!AA64+Mar!AA64+Abr!AA64+May!AA64+Jun!AA64+Jul!AA64+Ago!AA64+Sep!AA64+Oct!AA64+Nov!AA64),IF(Config!$C$6=12,SUM(+Ene!AA64+Feb!AA64+Mar!AA64+Abr!AA64+May!AA64+Jun!AA64+Jul!AA64+Ago!AA64+Sep!AA64+Oct!AA64+Nov!AA64+Dic!AA64)))))))))))))</f>
        <v>0</v>
      </c>
      <c r="AB64" s="388">
        <f>IF(Config!$C$6=1,SUM(+Ene!AB64),IF(Config!$C$6=2,SUM(+Ene!AB64+Feb!AB64),IF(Config!$C$6=3,SUM(+Ene!AB64+Feb!AB64+Mar!AB64),IF(Config!$C$6=4,SUM(+Ene!AB64+Feb!AB64+Mar!AB64+Abr!AB64),IF(Config!$C$6=5,SUM(Ene!AB64+Feb!AB64+Mar!AB64+Abr!AB64+May!AB64),IF(Config!$C$6=6,SUM(+Ene!AB64+Feb!AB64+Mar!AB64+Abr!AB64+May!AB64+Jun!AB64),IF(Config!$C$6=7,SUM(Ene!AB64+Feb!AB64+Mar!AB64+Abr!AB64+May!AB64+Jun!AB64+Jul!AB64),IF(Config!$C$6=8,SUM(+Ene!AB64+Feb!AB64+Mar!AB64+Abr!AB64+May!AB64+Jun!AB64+Jul!AB64+Ago!AB64),IF(Config!$C$6=9,SUM(+Ene!AB64+Feb!AB64+Mar!AB64+Abr!AB64+May!AB64+Jun!AB64+Jul!AB64+Ago!AB64+Sep!AB64),IF(Config!$C$6=10,SUM(+Ene!AB64+Feb!AB64+Mar!AB64+Abr!AB64+May!AB64+Jun!AB64+Jul!AB64+Ago!AB64+Sep!AB64+Oct!AB64),IF(Config!$C$6=11,SUM(+Ene!AB64+Feb!AB64+Mar!AB64+Abr!AB64+May!AB64+Jun!AB64+Jul!AB64+Ago!AB64+Sep!AB64+Oct!AB64+Nov!AB64),IF(Config!$C$6=12,SUM(+Ene!AB64+Feb!AB64+Mar!AB64+Abr!AB64+May!AB64+Jun!AB64+Jul!AB64+Ago!AB64+Sep!AB64+Oct!AB64+Nov!AB64+Dic!AB64)))))))))))))</f>
        <v>0</v>
      </c>
      <c r="AC64" s="388">
        <f>IF(Config!$C$6=1,SUM(+Ene!AC64),IF(Config!$C$6=2,SUM(+Ene!AC64+Feb!AC64),IF(Config!$C$6=3,SUM(+Ene!AC64+Feb!AC64+Mar!AC64),IF(Config!$C$6=4,SUM(+Ene!AC64+Feb!AC64+Mar!AC64+Abr!AC64),IF(Config!$C$6=5,SUM(Ene!AC64+Feb!AC64+Mar!AC64+Abr!AC64+May!AC64),IF(Config!$C$6=6,SUM(+Ene!AC64+Feb!AC64+Mar!AC64+Abr!AC64+May!AC64+Jun!AC64),IF(Config!$C$6=7,SUM(Ene!AC64+Feb!AC64+Mar!AC64+Abr!AC64+May!AC64+Jun!AC64+Jul!AC64),IF(Config!$C$6=8,SUM(+Ene!AC64+Feb!AC64+Mar!AC64+Abr!AC64+May!AC64+Jun!AC64+Jul!AC64+Ago!AC64),IF(Config!$C$6=9,SUM(+Ene!AC64+Feb!AC64+Mar!AC64+Abr!AC64+May!AC64+Jun!AC64+Jul!AC64+Ago!AC64+Sep!AC64),IF(Config!$C$6=10,SUM(+Ene!AC64+Feb!AC64+Mar!AC64+Abr!AC64+May!AC64+Jun!AC64+Jul!AC64+Ago!AC64+Sep!AC64+Oct!AC64),IF(Config!$C$6=11,SUM(+Ene!AC64+Feb!AC64+Mar!AC64+Abr!AC64+May!AC64+Jun!AC64+Jul!AC64+Ago!AC64+Sep!AC64+Oct!AC64+Nov!AC64),IF(Config!$C$6=12,SUM(+Ene!AC64+Feb!AC64+Mar!AC64+Abr!AC64+May!AC64+Jun!AC64+Jul!AC64+Ago!AC64+Sep!AC64+Oct!AC64+Nov!AC64+Dic!AC64)))))))))))))</f>
        <v>0</v>
      </c>
      <c r="AD64" s="388">
        <f>IF(Config!$C$6=1,SUM(+Ene!AD64),IF(Config!$C$6=2,SUM(+Ene!AD64+Feb!AD64),IF(Config!$C$6=3,SUM(+Ene!AD64+Feb!AD64+Mar!AD64),IF(Config!$C$6=4,SUM(+Ene!AD64+Feb!AD64+Mar!AD64+Abr!AD64),IF(Config!$C$6=5,SUM(Ene!AD64+Feb!AD64+Mar!AD64+Abr!AD64+May!AD64),IF(Config!$C$6=6,SUM(+Ene!AD64+Feb!AD64+Mar!AD64+Abr!AD64+May!AD64+Jun!AD64),IF(Config!$C$6=7,SUM(Ene!AD64+Feb!AD64+Mar!AD64+Abr!AD64+May!AD64+Jun!AD64+Jul!AD64),IF(Config!$C$6=8,SUM(+Ene!AD64+Feb!AD64+Mar!AD64+Abr!AD64+May!AD64+Jun!AD64+Jul!AD64+Ago!AD64),IF(Config!$C$6=9,SUM(+Ene!AD64+Feb!AD64+Mar!AD64+Abr!AD64+May!AD64+Jun!AD64+Jul!AD64+Ago!AD64+Sep!AD64),IF(Config!$C$6=10,SUM(+Ene!AD64+Feb!AD64+Mar!AD64+Abr!AD64+May!AD64+Jun!AD64+Jul!AD64+Ago!AD64+Sep!AD64+Oct!AD64),IF(Config!$C$6=11,SUM(+Ene!AD64+Feb!AD64+Mar!AD64+Abr!AD64+May!AD64+Jun!AD64+Jul!AD64+Ago!AD64+Sep!AD64+Oct!AD64+Nov!AD64),IF(Config!$C$6=12,SUM(+Ene!AD64+Feb!AD64+Mar!AD64+Abr!AD64+May!AD64+Jun!AD64+Jul!AD64+Ago!AD64+Sep!AD64+Oct!AD64+Nov!AD64+Dic!AD64)))))))))))))</f>
        <v>0</v>
      </c>
      <c r="AE64" s="388">
        <f>IF(Config!$C$6=1,SUM(+Ene!AE64),IF(Config!$C$6=2,SUM(+Ene!AE64+Feb!AE64),IF(Config!$C$6=3,SUM(+Ene!AE64+Feb!AE64+Mar!AE64),IF(Config!$C$6=4,SUM(+Ene!AE64+Feb!AE64+Mar!AE64+Abr!AE64),IF(Config!$C$6=5,SUM(Ene!AE64+Feb!AE64+Mar!AE64+Abr!AE64+May!AE64),IF(Config!$C$6=6,SUM(+Ene!AE64+Feb!AE64+Mar!AE64+Abr!AE64+May!AE64+Jun!AE64),IF(Config!$C$6=7,SUM(Ene!AE64+Feb!AE64+Mar!AE64+Abr!AE64+May!AE64+Jun!AE64+Jul!AE64),IF(Config!$C$6=8,SUM(+Ene!AE64+Feb!AE64+Mar!AE64+Abr!AE64+May!AE64+Jun!AE64+Jul!AE64+Ago!AE64),IF(Config!$C$6=9,SUM(+Ene!AE64+Feb!AE64+Mar!AE64+Abr!AE64+May!AE64+Jun!AE64+Jul!AE64+Ago!AE64+Sep!AE64),IF(Config!$C$6=10,SUM(+Ene!AE64+Feb!AE64+Mar!AE64+Abr!AE64+May!AE64+Jun!AE64+Jul!AE64+Ago!AE64+Sep!AE64+Oct!AE64),IF(Config!$C$6=11,SUM(+Ene!AE64+Feb!AE64+Mar!AE64+Abr!AE64+May!AE64+Jun!AE64+Jul!AE64+Ago!AE64+Sep!AE64+Oct!AE64+Nov!AE64),IF(Config!$C$6=12,SUM(+Ene!AE64+Feb!AE64+Mar!AE64+Abr!AE64+May!AE64+Jun!AE64+Jul!AE64+Ago!AE64+Sep!AE64+Oct!AE64+Nov!AE64+Dic!AE64)))))))))))))</f>
        <v>0</v>
      </c>
      <c r="AF64" s="388">
        <f>IF(Config!$C$6=1,SUM(+Ene!AF64),IF(Config!$C$6=2,SUM(+Ene!AF64+Feb!AF64),IF(Config!$C$6=3,SUM(+Ene!AF64+Feb!AF64+Mar!AF64),IF(Config!$C$6=4,SUM(+Ene!AF64+Feb!AF64+Mar!AF64+Abr!AF64),IF(Config!$C$6=5,SUM(Ene!AF64+Feb!AF64+Mar!AF64+Abr!AF64+May!AF64),IF(Config!$C$6=6,SUM(+Ene!AF64+Feb!AF64+Mar!AF64+Abr!AF64+May!AF64+Jun!AF64),IF(Config!$C$6=7,SUM(Ene!AF64+Feb!AF64+Mar!AF64+Abr!AF64+May!AF64+Jun!AF64+Jul!AF64),IF(Config!$C$6=8,SUM(+Ene!AF64+Feb!AF64+Mar!AF64+Abr!AF64+May!AF64+Jun!AF64+Jul!AF64+Ago!AF64),IF(Config!$C$6=9,SUM(+Ene!AF64+Feb!AF64+Mar!AF64+Abr!AF64+May!AF64+Jun!AF64+Jul!AF64+Ago!AF64+Sep!AF64),IF(Config!$C$6=10,SUM(+Ene!AF64+Feb!AF64+Mar!AF64+Abr!AF64+May!AF64+Jun!AF64+Jul!AF64+Ago!AF64+Sep!AF64+Oct!AF64),IF(Config!$C$6=11,SUM(+Ene!AF64+Feb!AF64+Mar!AF64+Abr!AF64+May!AF64+Jun!AF64+Jul!AF64+Ago!AF64+Sep!AF64+Oct!AF64+Nov!AF64),IF(Config!$C$6=12,SUM(+Ene!AF64+Feb!AF64+Mar!AF64+Abr!AF64+May!AF64+Jun!AF64+Jul!AF64+Ago!AF64+Sep!AF64+Oct!AF64+Nov!AF64+Dic!AF64)))))))))))))</f>
        <v>0</v>
      </c>
      <c r="AG64" s="388">
        <f>IF(Config!$C$6=1,SUM(+Ene!AG64),IF(Config!$C$6=2,SUM(+Ene!AG64+Feb!AG64),IF(Config!$C$6=3,SUM(+Ene!AG64+Feb!AG64+Mar!AG64),IF(Config!$C$6=4,SUM(+Ene!AG64+Feb!AG64+Mar!AG64+Abr!AG64),IF(Config!$C$6=5,SUM(Ene!AG64+Feb!AG64+Mar!AG64+Abr!AG64+May!AG64),IF(Config!$C$6=6,SUM(+Ene!AG64+Feb!AG64+Mar!AG64+Abr!AG64+May!AG64+Jun!AG64),IF(Config!$C$6=7,SUM(Ene!AG64+Feb!AG64+Mar!AG64+Abr!AG64+May!AG64+Jun!AG64+Jul!AG64),IF(Config!$C$6=8,SUM(+Ene!AG64+Feb!AG64+Mar!AG64+Abr!AG64+May!AG64+Jun!AG64+Jul!AG64+Ago!AG64),IF(Config!$C$6=9,SUM(+Ene!AG64+Feb!AG64+Mar!AG64+Abr!AG64+May!AG64+Jun!AG64+Jul!AG64+Ago!AG64+Sep!AG64),IF(Config!$C$6=10,SUM(+Ene!AG64+Feb!AG64+Mar!AG64+Abr!AG64+May!AG64+Jun!AG64+Jul!AG64+Ago!AG64+Sep!AG64+Oct!AG64),IF(Config!$C$6=11,SUM(+Ene!AG64+Feb!AG64+Mar!AG64+Abr!AG64+May!AG64+Jun!AG64+Jul!AG64+Ago!AG64+Sep!AG64+Oct!AG64+Nov!AG64),IF(Config!$C$6=12,SUM(+Ene!AG64+Feb!AG64+Mar!AG64+Abr!AG64+May!AG64+Jun!AG64+Jul!AG64+Ago!AG64+Sep!AG64+Oct!AG64+Nov!AG64+Dic!AG64)))))))))))))</f>
        <v>0</v>
      </c>
      <c r="AH64" s="388">
        <f>IF(Config!$C$6=1,SUM(+Ene!AH64),IF(Config!$C$6=2,SUM(+Ene!AH64+Feb!AH64),IF(Config!$C$6=3,SUM(+Ene!AH64+Feb!AH64+Mar!AH64),IF(Config!$C$6=4,SUM(+Ene!AH64+Feb!AH64+Mar!AH64+Abr!AH64),IF(Config!$C$6=5,SUM(Ene!AH64+Feb!AH64+Mar!AH64+Abr!AH64+May!AH64),IF(Config!$C$6=6,SUM(+Ene!AH64+Feb!AH64+Mar!AH64+Abr!AH64+May!AH64+Jun!AH64),IF(Config!$C$6=7,SUM(Ene!AH64+Feb!AH64+Mar!AH64+Abr!AH64+May!AH64+Jun!AH64+Jul!AH64),IF(Config!$C$6=8,SUM(+Ene!AH64+Feb!AH64+Mar!AH64+Abr!AH64+May!AH64+Jun!AH64+Jul!AH64+Ago!AH64),IF(Config!$C$6=9,SUM(+Ene!AH64+Feb!AH64+Mar!AH64+Abr!AH64+May!AH64+Jun!AH64+Jul!AH64+Ago!AH64+Sep!AH64),IF(Config!$C$6=10,SUM(+Ene!AH64+Feb!AH64+Mar!AH64+Abr!AH64+May!AH64+Jun!AH64+Jul!AH64+Ago!AH64+Sep!AH64+Oct!AH64),IF(Config!$C$6=11,SUM(+Ene!AH64+Feb!AH64+Mar!AH64+Abr!AH64+May!AH64+Jun!AH64+Jul!AH64+Ago!AH64+Sep!AH64+Oct!AH64+Nov!AH64),IF(Config!$C$6=12,SUM(+Ene!AH64+Feb!AH64+Mar!AH64+Abr!AH64+May!AH64+Jun!AH64+Jul!AH64+Ago!AH64+Sep!AH64+Oct!AH64+Nov!AH64+Dic!AH64)))))))))))))</f>
        <v>0</v>
      </c>
      <c r="AI64" s="388">
        <f>IF(Config!$C$6=1,SUM(+Ene!AI64),IF(Config!$C$6=2,SUM(+Ene!AI64+Feb!AI64),IF(Config!$C$6=3,SUM(+Ene!AI64+Feb!AI64+Mar!AI64),IF(Config!$C$6=4,SUM(+Ene!AI64+Feb!AI64+Mar!AI64+Abr!AI64),IF(Config!$C$6=5,SUM(Ene!AI64+Feb!AI64+Mar!AI64+Abr!AI64+May!AI64),IF(Config!$C$6=6,SUM(+Ene!AI64+Feb!AI64+Mar!AI64+Abr!AI64+May!AI64+Jun!AI64),IF(Config!$C$6=7,SUM(Ene!AI64+Feb!AI64+Mar!AI64+Abr!AI64+May!AI64+Jun!AI64+Jul!AI64),IF(Config!$C$6=8,SUM(+Ene!AI64+Feb!AI64+Mar!AI64+Abr!AI64+May!AI64+Jun!AI64+Jul!AI64+Ago!AI64),IF(Config!$C$6=9,SUM(+Ene!AI64+Feb!AI64+Mar!AI64+Abr!AI64+May!AI64+Jun!AI64+Jul!AI64+Ago!AI64+Sep!AI64),IF(Config!$C$6=10,SUM(+Ene!AI64+Feb!AI64+Mar!AI64+Abr!AI64+May!AI64+Jun!AI64+Jul!AI64+Ago!AI64+Sep!AI64+Oct!AI64),IF(Config!$C$6=11,SUM(+Ene!AI64+Feb!AI64+Mar!AI64+Abr!AI64+May!AI64+Jun!AI64+Jul!AI64+Ago!AI64+Sep!AI64+Oct!AI64+Nov!AI64),IF(Config!$C$6=12,SUM(+Ene!AI64+Feb!AI64+Mar!AI64+Abr!AI64+May!AI64+Jun!AI64+Jul!AI64+Ago!AI64+Sep!AI64+Oct!AI64+Nov!AI64+Dic!AI64)))))))))))))</f>
        <v>0</v>
      </c>
      <c r="AJ64" s="388">
        <f>IF(Config!$C$6=1,SUM(+Ene!AJ64),IF(Config!$C$6=2,SUM(+Ene!AJ64+Feb!AJ64),IF(Config!$C$6=3,SUM(+Ene!AJ64+Feb!AJ64+Mar!AJ64),IF(Config!$C$6=4,SUM(+Ene!AJ64+Feb!AJ64+Mar!AJ64+Abr!AJ64),IF(Config!$C$6=5,SUM(Ene!AJ64+Feb!AJ64+Mar!AJ64+Abr!AJ64+May!AJ64),IF(Config!$C$6=6,SUM(+Ene!AJ64+Feb!AJ64+Mar!AJ64+Abr!AJ64+May!AJ64+Jun!AJ64),IF(Config!$C$6=7,SUM(Ene!AJ64+Feb!AJ64+Mar!AJ64+Abr!AJ64+May!AJ64+Jun!AJ64+Jul!AJ64),IF(Config!$C$6=8,SUM(+Ene!AJ64+Feb!AJ64+Mar!AJ64+Abr!AJ64+May!AJ64+Jun!AJ64+Jul!AJ64+Ago!AJ64),IF(Config!$C$6=9,SUM(+Ene!AJ64+Feb!AJ64+Mar!AJ64+Abr!AJ64+May!AJ64+Jun!AJ64+Jul!AJ64+Ago!AJ64+Sep!AJ64),IF(Config!$C$6=10,SUM(+Ene!AJ64+Feb!AJ64+Mar!AJ64+Abr!AJ64+May!AJ64+Jun!AJ64+Jul!AJ64+Ago!AJ64+Sep!AJ64+Oct!AJ64),IF(Config!$C$6=11,SUM(+Ene!AJ64+Feb!AJ64+Mar!AJ64+Abr!AJ64+May!AJ64+Jun!AJ64+Jul!AJ64+Ago!AJ64+Sep!AJ64+Oct!AJ64+Nov!AJ64),IF(Config!$C$6=12,SUM(+Ene!AJ64+Feb!AJ64+Mar!AJ64+Abr!AJ64+May!AJ64+Jun!AJ64+Jul!AJ64+Ago!AJ64+Sep!AJ64+Oct!AJ64+Nov!AJ64+Dic!AJ64)))))))))))))</f>
        <v>0</v>
      </c>
      <c r="AK64" s="388">
        <f>IF(Config!$C$6=1,SUM(+Ene!AK64),IF(Config!$C$6=2,SUM(+Ene!AK64+Feb!AK64),IF(Config!$C$6=3,SUM(+Ene!AK64+Feb!AK64+Mar!AK64),IF(Config!$C$6=4,SUM(+Ene!AK64+Feb!AK64+Mar!AK64+Abr!AK64),IF(Config!$C$6=5,SUM(Ene!AK64+Feb!AK64+Mar!AK64+Abr!AK64+May!AK64),IF(Config!$C$6=6,SUM(+Ene!AK64+Feb!AK64+Mar!AK64+Abr!AK64+May!AK64+Jun!AK64),IF(Config!$C$6=7,SUM(Ene!AK64+Feb!AK64+Mar!AK64+Abr!AK64+May!AK64+Jun!AK64+Jul!AK64),IF(Config!$C$6=8,SUM(+Ene!AK64+Feb!AK64+Mar!AK64+Abr!AK64+May!AK64+Jun!AK64+Jul!AK64+Ago!AK64),IF(Config!$C$6=9,SUM(+Ene!AK64+Feb!AK64+Mar!AK64+Abr!AK64+May!AK64+Jun!AK64+Jul!AK64+Ago!AK64+Sep!AK64),IF(Config!$C$6=10,SUM(+Ene!AK64+Feb!AK64+Mar!AK64+Abr!AK64+May!AK64+Jun!AK64+Jul!AK64+Ago!AK64+Sep!AK64+Oct!AK64),IF(Config!$C$6=11,SUM(+Ene!AK64+Feb!AK64+Mar!AK64+Abr!AK64+May!AK64+Jun!AK64+Jul!AK64+Ago!AK64+Sep!AK64+Oct!AK64+Nov!AK64),IF(Config!$C$6=12,SUM(+Ene!AK64+Feb!AK64+Mar!AK64+Abr!AK64+May!AK64+Jun!AK64+Jul!AK64+Ago!AK64+Sep!AK64+Oct!AK64+Nov!AK64+Dic!AK64)))))))))))))</f>
        <v>0</v>
      </c>
      <c r="AL64" s="388">
        <f>IF(Config!$C$6=1,SUM(+Ene!AL64),IF(Config!$C$6=2,SUM(+Ene!AL64+Feb!AL64),IF(Config!$C$6=3,SUM(+Ene!AL64+Feb!AL64+Mar!AL64),IF(Config!$C$6=4,SUM(+Ene!AL64+Feb!AL64+Mar!AL64+Abr!AL64),IF(Config!$C$6=5,SUM(Ene!AL64+Feb!AL64+Mar!AL64+Abr!AL64+May!AL64),IF(Config!$C$6=6,SUM(+Ene!AL64+Feb!AL64+Mar!AL64+Abr!AL64+May!AL64+Jun!AL64),IF(Config!$C$6=7,SUM(Ene!AL64+Feb!AL64+Mar!AL64+Abr!AL64+May!AL64+Jun!AL64+Jul!AL64),IF(Config!$C$6=8,SUM(+Ene!AL64+Feb!AL64+Mar!AL64+Abr!AL64+May!AL64+Jun!AL64+Jul!AL64+Ago!AL64),IF(Config!$C$6=9,SUM(+Ene!AL64+Feb!AL64+Mar!AL64+Abr!AL64+May!AL64+Jun!AL64+Jul!AL64+Ago!AL64+Sep!AL64),IF(Config!$C$6=10,SUM(+Ene!AL64+Feb!AL64+Mar!AL64+Abr!AL64+May!AL64+Jun!AL64+Jul!AL64+Ago!AL64+Sep!AL64+Oct!AL64),IF(Config!$C$6=11,SUM(+Ene!AL64+Feb!AL64+Mar!AL64+Abr!AL64+May!AL64+Jun!AL64+Jul!AL64+Ago!AL64+Sep!AL64+Oct!AL64+Nov!AL64),IF(Config!$C$6=12,SUM(+Ene!AL64+Feb!AL64+Mar!AL64+Abr!AL64+May!AL64+Jun!AL64+Jul!AL64+Ago!AL64+Sep!AL64+Oct!AL64+Nov!AL64+Dic!AL64)))))))))))))</f>
        <v>0</v>
      </c>
      <c r="AM64" s="388">
        <f>IF(Config!$C$6=1,SUM(+Ene!AM64),IF(Config!$C$6=2,SUM(+Ene!AM64+Feb!AM64),IF(Config!$C$6=3,SUM(+Ene!AM64+Feb!AM64+Mar!AM64),IF(Config!$C$6=4,SUM(+Ene!AM64+Feb!AM64+Mar!AM64+Abr!AM64),IF(Config!$C$6=5,SUM(Ene!AM64+Feb!AM64+Mar!AM64+Abr!AM64+May!AM64),IF(Config!$C$6=6,SUM(+Ene!AM64+Feb!AM64+Mar!AM64+Abr!AM64+May!AM64+Jun!AM64),IF(Config!$C$6=7,SUM(Ene!AM64+Feb!AM64+Mar!AM64+Abr!AM64+May!AM64+Jun!AM64+Jul!AM64),IF(Config!$C$6=8,SUM(+Ene!AM64+Feb!AM64+Mar!AM64+Abr!AM64+May!AM64+Jun!AM64+Jul!AM64+Ago!AM64),IF(Config!$C$6=9,SUM(+Ene!AM64+Feb!AM64+Mar!AM64+Abr!AM64+May!AM64+Jun!AM64+Jul!AM64+Ago!AM64+Sep!AM64),IF(Config!$C$6=10,SUM(+Ene!AM64+Feb!AM64+Mar!AM64+Abr!AM64+May!AM64+Jun!AM64+Jul!AM64+Ago!AM64+Sep!AM64+Oct!AM64),IF(Config!$C$6=11,SUM(+Ene!AM64+Feb!AM64+Mar!AM64+Abr!AM64+May!AM64+Jun!AM64+Jul!AM64+Ago!AM64+Sep!AM64+Oct!AM64+Nov!AM64),IF(Config!$C$6=12,SUM(+Ene!AM64+Feb!AM64+Mar!AM64+Abr!AM64+May!AM64+Jun!AM64+Jul!AM64+Ago!AM64+Sep!AM64+Oct!AM64+Nov!AM64+Dic!AM64)))))))))))))</f>
        <v>0</v>
      </c>
      <c r="AN64" s="388">
        <f>IF(Config!$C$6=1,SUM(+Ene!AN64),IF(Config!$C$6=2,SUM(+Ene!AN64+Feb!AN64),IF(Config!$C$6=3,SUM(+Ene!AN64+Feb!AN64+Mar!AN64),IF(Config!$C$6=4,SUM(+Ene!AN64+Feb!AN64+Mar!AN64+Abr!AN64),IF(Config!$C$6=5,SUM(Ene!AN64+Feb!AN64+Mar!AN64+Abr!AN64+May!AN64),IF(Config!$C$6=6,SUM(+Ene!AN64+Feb!AN64+Mar!AN64+Abr!AN64+May!AN64+Jun!AN64),IF(Config!$C$6=7,SUM(Ene!AN64+Feb!AN64+Mar!AN64+Abr!AN64+May!AN64+Jun!AN64+Jul!AN64),IF(Config!$C$6=8,SUM(+Ene!AN64+Feb!AN64+Mar!AN64+Abr!AN64+May!AN64+Jun!AN64+Jul!AN64+Ago!AN64),IF(Config!$C$6=9,SUM(+Ene!AN64+Feb!AN64+Mar!AN64+Abr!AN64+May!AN64+Jun!AN64+Jul!AN64+Ago!AN64+Sep!AN64),IF(Config!$C$6=10,SUM(+Ene!AN64+Feb!AN64+Mar!AN64+Abr!AN64+May!AN64+Jun!AN64+Jul!AN64+Ago!AN64+Sep!AN64+Oct!AN64),IF(Config!$C$6=11,SUM(+Ene!AN64+Feb!AN64+Mar!AN64+Abr!AN64+May!AN64+Jun!AN64+Jul!AN64+Ago!AN64+Sep!AN64+Oct!AN64+Nov!AN64),IF(Config!$C$6=12,SUM(+Ene!AN64+Feb!AN64+Mar!AN64+Abr!AN64+May!AN64+Jun!AN64+Jul!AN64+Ago!AN64+Sep!AN64+Oct!AN64+Nov!AN64+Dic!AN64)))))))))))))</f>
        <v>0</v>
      </c>
      <c r="AO64" s="388">
        <f>IF(Config!$C$6=1,SUM(+Ene!AO64),IF(Config!$C$6=2,SUM(+Ene!AO64+Feb!AO64),IF(Config!$C$6=3,SUM(+Ene!AO64+Feb!AO64+Mar!AO64),IF(Config!$C$6=4,SUM(+Ene!AO64+Feb!AO64+Mar!AO64+Abr!AO64),IF(Config!$C$6=5,SUM(Ene!AO64+Feb!AO64+Mar!AO64+Abr!AO64+May!AO64),IF(Config!$C$6=6,SUM(+Ene!AO64+Feb!AO64+Mar!AO64+Abr!AO64+May!AO64+Jun!AO64),IF(Config!$C$6=7,SUM(Ene!AO64+Feb!AO64+Mar!AO64+Abr!AO64+May!AO64+Jun!AO64+Jul!AO64),IF(Config!$C$6=8,SUM(+Ene!AO64+Feb!AO64+Mar!AO64+Abr!AO64+May!AO64+Jun!AO64+Jul!AO64+Ago!AO64),IF(Config!$C$6=9,SUM(+Ene!AO64+Feb!AO64+Mar!AO64+Abr!AO64+May!AO64+Jun!AO64+Jul!AO64+Ago!AO64+Sep!AO64),IF(Config!$C$6=10,SUM(+Ene!AO64+Feb!AO64+Mar!AO64+Abr!AO64+May!AO64+Jun!AO64+Jul!AO64+Ago!AO64+Sep!AO64+Oct!AO64),IF(Config!$C$6=11,SUM(+Ene!AO64+Feb!AO64+Mar!AO64+Abr!AO64+May!AO64+Jun!AO64+Jul!AO64+Ago!AO64+Sep!AO64+Oct!AO64+Nov!AO64),IF(Config!$C$6=12,SUM(+Ene!AO64+Feb!AO64+Mar!AO64+Abr!AO64+May!AO64+Jun!AO64+Jul!AO64+Ago!AO64+Sep!AO64+Oct!AO64+Nov!AO64+Dic!AO64)))))))))))))</f>
        <v>0</v>
      </c>
      <c r="AP64" s="388">
        <f>IF(Config!$C$6=1,SUM(+Ene!AP64),IF(Config!$C$6=2,SUM(+Ene!AP64+Feb!AP64),IF(Config!$C$6=3,SUM(+Ene!AP64+Feb!AP64+Mar!AP64),IF(Config!$C$6=4,SUM(+Ene!AP64+Feb!AP64+Mar!AP64+Abr!AP64),IF(Config!$C$6=5,SUM(Ene!AP64+Feb!AP64+Mar!AP64+Abr!AP64+May!AP64),IF(Config!$C$6=6,SUM(+Ene!AP64+Feb!AP64+Mar!AP64+Abr!AP64+May!AP64+Jun!AP64),IF(Config!$C$6=7,SUM(Ene!AP64+Feb!AP64+Mar!AP64+Abr!AP64+May!AP64+Jun!AP64+Jul!AP64),IF(Config!$C$6=8,SUM(+Ene!AP64+Feb!AP64+Mar!AP64+Abr!AP64+May!AP64+Jun!AP64+Jul!AP64+Ago!AP64),IF(Config!$C$6=9,SUM(+Ene!AP64+Feb!AP64+Mar!AP64+Abr!AP64+May!AP64+Jun!AP64+Jul!AP64+Ago!AP64+Sep!AP64),IF(Config!$C$6=10,SUM(+Ene!AP64+Feb!AP64+Mar!AP64+Abr!AP64+May!AP64+Jun!AP64+Jul!AP64+Ago!AP64+Sep!AP64+Oct!AP64),IF(Config!$C$6=11,SUM(+Ene!AP64+Feb!AP64+Mar!AP64+Abr!AP64+May!AP64+Jun!AP64+Jul!AP64+Ago!AP64+Sep!AP64+Oct!AP64+Nov!AP64),IF(Config!$C$6=12,SUM(+Ene!AP64+Feb!AP64+Mar!AP64+Abr!AP64+May!AP64+Jun!AP64+Jul!AP64+Ago!AP64+Sep!AP64+Oct!AP64+Nov!AP64+Dic!AP64)))))))))))))</f>
        <v>0</v>
      </c>
      <c r="AQ64" s="388">
        <f>IF(Config!$C$6=1,SUM(+Ene!AQ64),IF(Config!$C$6=2,SUM(+Ene!AQ64+Feb!AQ64),IF(Config!$C$6=3,SUM(+Ene!AQ64+Feb!AQ64+Mar!AQ64),IF(Config!$C$6=4,SUM(+Ene!AQ64+Feb!AQ64+Mar!AQ64+Abr!AQ64),IF(Config!$C$6=5,SUM(Ene!AQ64+Feb!AQ64+Mar!AQ64+Abr!AQ64+May!AQ64),IF(Config!$C$6=6,SUM(+Ene!AQ64+Feb!AQ64+Mar!AQ64+Abr!AQ64+May!AQ64+Jun!AQ64),IF(Config!$C$6=7,SUM(Ene!AQ64+Feb!AQ64+Mar!AQ64+Abr!AQ64+May!AQ64+Jun!AQ64+Jul!AQ64),IF(Config!$C$6=8,SUM(+Ene!AQ64+Feb!AQ64+Mar!AQ64+Abr!AQ64+May!AQ64+Jun!AQ64+Jul!AQ64+Ago!AQ64),IF(Config!$C$6=9,SUM(+Ene!AQ64+Feb!AQ64+Mar!AQ64+Abr!AQ64+May!AQ64+Jun!AQ64+Jul!AQ64+Ago!AQ64+Sep!AQ64),IF(Config!$C$6=10,SUM(+Ene!AQ64+Feb!AQ64+Mar!AQ64+Abr!AQ64+May!AQ64+Jun!AQ64+Jul!AQ64+Ago!AQ64+Sep!AQ64+Oct!AQ64),IF(Config!$C$6=11,SUM(+Ene!AQ64+Feb!AQ64+Mar!AQ64+Abr!AQ64+May!AQ64+Jun!AQ64+Jul!AQ64+Ago!AQ64+Sep!AQ64+Oct!AQ64+Nov!AQ64),IF(Config!$C$6=12,SUM(+Ene!AQ64+Feb!AQ64+Mar!AQ64+Abr!AQ64+May!AQ64+Jun!AQ64+Jul!AQ64+Ago!AQ64+Sep!AQ64+Oct!AQ64+Nov!AQ64+Dic!AQ64)))))))))))))</f>
        <v>0</v>
      </c>
      <c r="AR64" s="388">
        <f>IF(Config!$C$6=1,SUM(+Ene!AR64),IF(Config!$C$6=2,SUM(+Ene!AR64+Feb!AR64),IF(Config!$C$6=3,SUM(+Ene!AR64+Feb!AR64+Mar!AR64),IF(Config!$C$6=4,SUM(+Ene!AR64+Feb!AR64+Mar!AR64+Abr!AR64),IF(Config!$C$6=5,SUM(Ene!AR64+Feb!AR64+Mar!AR64+Abr!AR64+May!AR64),IF(Config!$C$6=6,SUM(+Ene!AR64+Feb!AR64+Mar!AR64+Abr!AR64+May!AR64+Jun!AR64),IF(Config!$C$6=7,SUM(Ene!AR64+Feb!AR64+Mar!AR64+Abr!AR64+May!AR64+Jun!AR64+Jul!AR64),IF(Config!$C$6=8,SUM(+Ene!AR64+Feb!AR64+Mar!AR64+Abr!AR64+May!AR64+Jun!AR64+Jul!AR64+Ago!AR64),IF(Config!$C$6=9,SUM(+Ene!AR64+Feb!AR64+Mar!AR64+Abr!AR64+May!AR64+Jun!AR64+Jul!AR64+Ago!AR64+Sep!AR64),IF(Config!$C$6=10,SUM(+Ene!AR64+Feb!AR64+Mar!AR64+Abr!AR64+May!AR64+Jun!AR64+Jul!AR64+Ago!AR64+Sep!AR64+Oct!AR64),IF(Config!$C$6=11,SUM(+Ene!AR64+Feb!AR64+Mar!AR64+Abr!AR64+May!AR64+Jun!AR64+Jul!AR64+Ago!AR64+Sep!AR64+Oct!AR64+Nov!AR64),IF(Config!$C$6=12,SUM(+Ene!AR64+Feb!AR64+Mar!AR64+Abr!AR64+May!AR64+Jun!AR64+Jul!AR64+Ago!AR64+Sep!AR64+Oct!AR64+Nov!AR64+Dic!AR64)))))))))))))</f>
        <v>0</v>
      </c>
      <c r="AS64" s="388">
        <f>IF(Config!$C$6=1,SUM(+Ene!AS64),IF(Config!$C$6=2,SUM(+Ene!AS64+Feb!AS64),IF(Config!$C$6=3,SUM(+Ene!AS64+Feb!AS64+Mar!AS64),IF(Config!$C$6=4,SUM(+Ene!AS64+Feb!AS64+Mar!AS64+Abr!AS64),IF(Config!$C$6=5,SUM(Ene!AS64+Feb!AS64+Mar!AS64+Abr!AS64+May!AS64),IF(Config!$C$6=6,SUM(+Ene!AS64+Feb!AS64+Mar!AS64+Abr!AS64+May!AS64+Jun!AS64),IF(Config!$C$6=7,SUM(Ene!AS64+Feb!AS64+Mar!AS64+Abr!AS64+May!AS64+Jun!AS64+Jul!AS64),IF(Config!$C$6=8,SUM(+Ene!AS64+Feb!AS64+Mar!AS64+Abr!AS64+May!AS64+Jun!AS64+Jul!AS64+Ago!AS64),IF(Config!$C$6=9,SUM(+Ene!AS64+Feb!AS64+Mar!AS64+Abr!AS64+May!AS64+Jun!AS64+Jul!AS64+Ago!AS64+Sep!AS64),IF(Config!$C$6=10,SUM(+Ene!AS64+Feb!AS64+Mar!AS64+Abr!AS64+May!AS64+Jun!AS64+Jul!AS64+Ago!AS64+Sep!AS64+Oct!AS64),IF(Config!$C$6=11,SUM(+Ene!AS64+Feb!AS64+Mar!AS64+Abr!AS64+May!AS64+Jun!AS64+Jul!AS64+Ago!AS64+Sep!AS64+Oct!AS64+Nov!AS64),IF(Config!$C$6=12,SUM(+Ene!AS64+Feb!AS64+Mar!AS64+Abr!AS64+May!AS64+Jun!AS64+Jul!AS64+Ago!AS64+Sep!AS64+Oct!AS64+Nov!AS64+Dic!AS64)))))))))))))</f>
        <v>0</v>
      </c>
      <c r="AT64" s="388">
        <f>IF(Config!$C$6=1,SUM(+Ene!AT64),IF(Config!$C$6=2,SUM(+Ene!AT64+Feb!AT64),IF(Config!$C$6=3,SUM(+Ene!AT64+Feb!AT64+Mar!AT64),IF(Config!$C$6=4,SUM(+Ene!AT64+Feb!AT64+Mar!AT64+Abr!AT64),IF(Config!$C$6=5,SUM(Ene!AT64+Feb!AT64+Mar!AT64+Abr!AT64+May!AT64),IF(Config!$C$6=6,SUM(+Ene!AT64+Feb!AT64+Mar!AT64+Abr!AT64+May!AT64+Jun!AT64),IF(Config!$C$6=7,SUM(Ene!AT64+Feb!AT64+Mar!AT64+Abr!AT64+May!AT64+Jun!AT64+Jul!AT64),IF(Config!$C$6=8,SUM(+Ene!AT64+Feb!AT64+Mar!AT64+Abr!AT64+May!AT64+Jun!AT64+Jul!AT64+Ago!AT64),IF(Config!$C$6=9,SUM(+Ene!AT64+Feb!AT64+Mar!AT64+Abr!AT64+May!AT64+Jun!AT64+Jul!AT64+Ago!AT64+Sep!AT64),IF(Config!$C$6=10,SUM(+Ene!AT64+Feb!AT64+Mar!AT64+Abr!AT64+May!AT64+Jun!AT64+Jul!AT64+Ago!AT64+Sep!AT64+Oct!AT64),IF(Config!$C$6=11,SUM(+Ene!AT64+Feb!AT64+Mar!AT64+Abr!AT64+May!AT64+Jun!AT64+Jul!AT64+Ago!AT64+Sep!AT64+Oct!AT64+Nov!AT64),IF(Config!$C$6=12,SUM(+Ene!AT64+Feb!AT64+Mar!AT64+Abr!AT64+May!AT64+Jun!AT64+Jul!AT64+Ago!AT64+Sep!AT64+Oct!AT64+Nov!AT64+Dic!AT64)))))))))))))</f>
        <v>0</v>
      </c>
      <c r="AV64" s="369">
        <f t="shared" ref="AV64" si="51">SUM(D64)</f>
        <v>0</v>
      </c>
      <c r="AW64" s="369">
        <f t="shared" ref="AW64" si="52">+SUM(G64:P64)</f>
        <v>0</v>
      </c>
      <c r="AX64" s="369">
        <f t="shared" ref="AX64" si="53">+SUM(Q64:S64)</f>
        <v>0</v>
      </c>
      <c r="AY64" s="369">
        <f t="shared" ref="AY64" si="54">+SUM(T64:W64)</f>
        <v>0</v>
      </c>
      <c r="AZ64" s="369">
        <f t="shared" ref="AZ64" si="55">+SUM(X64:AC64)</f>
        <v>0</v>
      </c>
      <c r="BA64" s="369">
        <f t="shared" si="12"/>
        <v>0</v>
      </c>
      <c r="BB64" s="369">
        <f t="shared" ref="BB64" si="56">+SUM(AJ64:AL64)</f>
        <v>0</v>
      </c>
      <c r="BC64" s="370">
        <f t="shared" ref="BC64" si="57">+SUM(AM64:AP64)</f>
        <v>0</v>
      </c>
      <c r="BD64" s="369">
        <f t="shared" ref="BD64" si="58">+SUM(AQ64:AT64)</f>
        <v>0</v>
      </c>
      <c r="BE64" s="45">
        <f t="shared" si="16"/>
        <v>0</v>
      </c>
    </row>
  </sheetData>
  <autoFilter ref="A3:BE51" xr:uid="{00000000-0009-0000-0000-00000E000000}"/>
  <conditionalFormatting sqref="A3:AT3">
    <cfRule type="expression" dxfId="29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TG616"/>
  <sheetViews>
    <sheetView showGridLines="0" tabSelected="1" zoomScale="80" zoomScaleNormal="80" zoomScaleSheetLayoutView="85" workbookViewId="0">
      <selection activeCell="V201" sqref="V201"/>
    </sheetView>
  </sheetViews>
  <sheetFormatPr baseColWidth="10" defaultRowHeight="15" x14ac:dyDescent="0.25"/>
  <cols>
    <col min="1" max="1" width="17" style="4" customWidth="1"/>
    <col min="2" max="2" width="8.5703125" customWidth="1"/>
    <col min="3" max="3" width="8" style="54" customWidth="1"/>
    <col min="4" max="4" width="9.140625" style="55" customWidth="1"/>
    <col min="5" max="5" width="7.85546875" style="55" customWidth="1"/>
    <col min="6" max="7" width="8.140625" style="56" customWidth="1"/>
    <col min="8" max="8" width="8.5703125" style="56" customWidth="1"/>
    <col min="9" max="9" width="8.5703125" style="89" customWidth="1"/>
    <col min="10" max="10" width="7.85546875" style="8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49" customWidth="1"/>
    <col min="22" max="22" width="11.42578125" style="69"/>
    <col min="23" max="26" width="11.42578125" style="8"/>
  </cols>
  <sheetData>
    <row r="1" spans="1:23" ht="18" customHeight="1" x14ac:dyDescent="0.25">
      <c r="B1" s="92" t="s">
        <v>86</v>
      </c>
      <c r="C1" s="92"/>
      <c r="E1" s="92" t="s">
        <v>14</v>
      </c>
      <c r="F1" s="92"/>
      <c r="H1" s="5" t="s">
        <v>15</v>
      </c>
      <c r="I1" s="5"/>
      <c r="J1"/>
      <c r="T1" s="8"/>
      <c r="V1" s="50" t="str">
        <f>Config!B2</f>
        <v>RED. MOYOBAMBA:</v>
      </c>
      <c r="W1" s="51"/>
    </row>
    <row r="2" spans="1:23" ht="18" customHeight="1" x14ac:dyDescent="0.25">
      <c r="B2" s="52" t="s">
        <v>13</v>
      </c>
      <c r="C2" s="52" t="s">
        <v>11</v>
      </c>
      <c r="E2" s="52" t="s">
        <v>13</v>
      </c>
      <c r="F2" s="52" t="s">
        <v>11</v>
      </c>
      <c r="G2"/>
      <c r="H2" s="52" t="s">
        <v>13</v>
      </c>
      <c r="I2" s="52" t="s">
        <v>11</v>
      </c>
      <c r="J2"/>
      <c r="T2" s="8"/>
      <c r="V2" s="50" t="str">
        <f>Config!$C$12&amp;" - " &amp; Config!$D$12  &amp;" "&amp;Config!$E$12</f>
        <v>ENERO - DICIEMBRE 2024</v>
      </c>
      <c r="W2" s="51"/>
    </row>
    <row r="3" spans="1:23" ht="18" customHeight="1" x14ac:dyDescent="0.25">
      <c r="B3" s="53">
        <v>0</v>
      </c>
      <c r="C3" s="53">
        <v>6.1</v>
      </c>
      <c r="E3" s="53">
        <f>Config!G3</f>
        <v>90</v>
      </c>
      <c r="F3" s="53">
        <f>Config!I3</f>
        <v>100</v>
      </c>
      <c r="H3" s="53">
        <f>Config!K3</f>
        <v>90</v>
      </c>
      <c r="I3" s="53">
        <f>Config!M3</f>
        <v>100</v>
      </c>
      <c r="J3"/>
      <c r="T3" s="8"/>
      <c r="U3" s="8"/>
      <c r="V3" s="50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0" t="str">
        <f>Config!$B$4</f>
        <v>FUENTE: HISMINSA - Oficina de Gestión de la  Información Red. Moyobamba</v>
      </c>
    </row>
    <row r="5" spans="1:23" ht="18" customHeight="1" x14ac:dyDescent="0.25">
      <c r="A5" s="57" t="str">
        <f>METAS!B4</f>
        <v>PORCENTAJE DE RECIEN NACIDOS CON BAJO PESO AL NACER</v>
      </c>
      <c r="G5"/>
      <c r="H5"/>
      <c r="I5"/>
      <c r="J5"/>
      <c r="K5" s="9"/>
      <c r="T5" s="8"/>
      <c r="V5" s="58"/>
      <c r="W5" s="51"/>
    </row>
    <row r="6" spans="1:23" ht="48" customHeight="1" x14ac:dyDescent="0.25">
      <c r="A6" s="59" t="s">
        <v>2</v>
      </c>
      <c r="B6" s="60" t="s">
        <v>85</v>
      </c>
      <c r="C6" s="61" t="s">
        <v>68</v>
      </c>
      <c r="D6" s="60" t="s">
        <v>539</v>
      </c>
      <c r="E6" s="60"/>
      <c r="F6" s="62" t="s">
        <v>1</v>
      </c>
      <c r="G6" s="63" t="s">
        <v>9</v>
      </c>
      <c r="H6" s="64" t="str">
        <f>"DEFICIENTE &gt; "&amp;$C$3</f>
        <v>DEFICIENTE &gt; 6.1</v>
      </c>
      <c r="I6" s="64" t="str">
        <f>"PROCESO &gt; "&amp;$B$3&amp;"  -  &lt;= "&amp;$C$3</f>
        <v>PROCESO &gt; 0  -  &lt;= 6.1</v>
      </c>
      <c r="J6" s="64" t="str">
        <f>"OPTIMO = "&amp;$B$3</f>
        <v>OPTIMO = 0</v>
      </c>
      <c r="T6" s="8"/>
      <c r="V6" s="50" t="str">
        <f>A5</f>
        <v>PORCENTAJE DE RECIEN NACIDOS CON BAJO PESO AL NACER</v>
      </c>
      <c r="W6" s="51"/>
    </row>
    <row r="7" spans="1:23" ht="18" customHeight="1" thickBot="1" x14ac:dyDescent="0.3">
      <c r="A7" s="65" t="str">
        <f>Config!$B$15</f>
        <v>RED</v>
      </c>
      <c r="B7" s="66">
        <f>SUM(B8:B16)</f>
        <v>2128</v>
      </c>
      <c r="C7" s="66">
        <f>SUM(C8:C16)</f>
        <v>2128</v>
      </c>
      <c r="D7" s="66">
        <f>SUM(D8:D16)</f>
        <v>112</v>
      </c>
      <c r="E7" s="66"/>
      <c r="F7" s="67">
        <f>Config!C9</f>
        <v>100</v>
      </c>
      <c r="G7" s="66">
        <f t="shared" ref="G7:G12" si="0">IFERROR(ROUND(D7*100/B7,2),0)</f>
        <v>5.26</v>
      </c>
      <c r="H7" s="68" t="str">
        <f>IF(G7&gt;$C$3,G7,"")</f>
        <v/>
      </c>
      <c r="I7" s="68">
        <f>IF(G7&gt;$B$3,IF(G7&lt;=$C$3,G7,""),"")</f>
        <v>5.26</v>
      </c>
      <c r="J7" s="66" t="str">
        <f>IF(G7=$B$3,G7,"")</f>
        <v/>
      </c>
      <c r="T7" s="8"/>
      <c r="V7" s="69" t="str">
        <f>$V$1&amp;"  "&amp;V6&amp;"  "&amp;$V$3&amp;"  "&amp;$V$2</f>
        <v>RED. MOYOBAMBA:  PORCENTAJE DE RECIEN NACIDOS CON BAJO PESO AL NACER  - POR MICROREDES :   ENERO - DICIEMBRE 2024</v>
      </c>
      <c r="W7" s="51"/>
    </row>
    <row r="8" spans="1:23" x14ac:dyDescent="0.25">
      <c r="A8" s="70" t="str">
        <f>Config!$B$16</f>
        <v>HOSP</v>
      </c>
      <c r="B8" s="71">
        <f>METAS!$AW$4</f>
        <v>0</v>
      </c>
      <c r="C8" s="71">
        <f>ROUND((B8/12)*Config!$C$6,0)</f>
        <v>0</v>
      </c>
      <c r="D8" s="71">
        <f>ACUMULADO!$AV$4</f>
        <v>13</v>
      </c>
      <c r="E8" s="71"/>
      <c r="F8" s="72">
        <f>F7</f>
        <v>100</v>
      </c>
      <c r="G8" s="73">
        <f t="shared" si="0"/>
        <v>0</v>
      </c>
      <c r="H8" s="292" t="str">
        <f>IF(G8&gt;$C$3,G8,"")</f>
        <v/>
      </c>
      <c r="I8" s="292" t="str">
        <f>IF(G8&gt;$B$3,IF(G8&lt;=$C$3,G8,""),"")</f>
        <v/>
      </c>
      <c r="J8" s="292">
        <f>IF(G8=$B$3,G8,"")</f>
        <v>0</v>
      </c>
      <c r="T8" s="8"/>
      <c r="V8" s="50"/>
      <c r="W8" s="51"/>
    </row>
    <row r="9" spans="1:23" ht="18" customHeight="1" x14ac:dyDescent="0.25">
      <c r="A9" s="70" t="str">
        <f>Config!$B$17</f>
        <v>LLUI</v>
      </c>
      <c r="B9" s="71">
        <f>METAS!$AX$4</f>
        <v>830</v>
      </c>
      <c r="C9" s="71">
        <f>ROUND((B9/12)*Config!$C$6,0)</f>
        <v>830</v>
      </c>
      <c r="D9" s="71">
        <f>ACUMULADO!$AW$4</f>
        <v>47</v>
      </c>
      <c r="E9" s="52"/>
      <c r="F9" s="72">
        <f t="shared" ref="F9:F16" si="1">F8</f>
        <v>100</v>
      </c>
      <c r="G9" s="77">
        <f t="shared" si="0"/>
        <v>5.66</v>
      </c>
      <c r="H9" s="292" t="str">
        <f t="shared" ref="H9:H16" si="2">IF(G9&gt;$C$3,G9,"")</f>
        <v/>
      </c>
      <c r="I9" s="292">
        <f t="shared" ref="I9:I16" si="3">IF(G9&gt;$B$3,IF(G9&lt;=$C$3,G9,""),"")</f>
        <v>5.66</v>
      </c>
      <c r="J9" s="292" t="str">
        <f t="shared" ref="J9:J16" si="4">IF(G9=$B$3,G9,"")</f>
        <v/>
      </c>
      <c r="T9" s="8"/>
      <c r="V9" s="50" t="str">
        <f>IF(G7&lt;=$E$3,"DEFICIENTE",IF(G7&gt;$E$3,IF(G7&lt;$F$3,"en PROCESO",IF(G7&gt;=$F$3,"OPTIMO",""))))</f>
        <v>DEFICIENTE</v>
      </c>
      <c r="W9" s="51"/>
    </row>
    <row r="10" spans="1:23" ht="18" customHeight="1" x14ac:dyDescent="0.25">
      <c r="A10" s="70" t="str">
        <f>Config!$B$18</f>
        <v>JERI</v>
      </c>
      <c r="B10" s="71">
        <f>METAS!$AY$4</f>
        <v>94</v>
      </c>
      <c r="C10" s="71">
        <f>ROUND((B10/12)*Config!$C$6,0)</f>
        <v>94</v>
      </c>
      <c r="D10" s="71">
        <f>ACUMULADO!$AX$4</f>
        <v>2</v>
      </c>
      <c r="E10" s="52"/>
      <c r="F10" s="72">
        <f t="shared" si="1"/>
        <v>100</v>
      </c>
      <c r="G10" s="77">
        <f t="shared" si="0"/>
        <v>2.13</v>
      </c>
      <c r="H10" s="292" t="str">
        <f t="shared" si="2"/>
        <v/>
      </c>
      <c r="I10" s="292">
        <f t="shared" si="3"/>
        <v>2.13</v>
      </c>
      <c r="J10" s="292" t="str">
        <f t="shared" si="4"/>
        <v/>
      </c>
      <c r="T10" s="8"/>
      <c r="V10" s="9"/>
      <c r="W10" s="51"/>
    </row>
    <row r="11" spans="1:23" ht="18" customHeight="1" x14ac:dyDescent="0.25">
      <c r="A11" s="70" t="str">
        <f>Config!$B$19</f>
        <v>YANT</v>
      </c>
      <c r="B11" s="71">
        <f>METAS!$AZ$4</f>
        <v>155</v>
      </c>
      <c r="C11" s="71">
        <f>ROUND((B11/12)*Config!$C$6,0)</f>
        <v>155</v>
      </c>
      <c r="D11" s="71">
        <f>ACUMULADO!$AY$4</f>
        <v>2</v>
      </c>
      <c r="E11" s="52"/>
      <c r="F11" s="72">
        <f t="shared" si="1"/>
        <v>100</v>
      </c>
      <c r="G11" s="77">
        <f t="shared" si="0"/>
        <v>1.29</v>
      </c>
      <c r="H11" s="292" t="str">
        <f t="shared" si="2"/>
        <v/>
      </c>
      <c r="I11" s="292">
        <f t="shared" si="3"/>
        <v>1.29</v>
      </c>
      <c r="J11" s="292" t="str">
        <f t="shared" si="4"/>
        <v/>
      </c>
      <c r="T11" s="8"/>
      <c r="V11" s="9"/>
      <c r="W11" s="51"/>
    </row>
    <row r="12" spans="1:23" ht="18" customHeight="1" x14ac:dyDescent="0.25">
      <c r="A12" s="70" t="str">
        <f>Config!$B$20</f>
        <v>SORI</v>
      </c>
      <c r="B12" s="71">
        <f>METAS!$BA$4</f>
        <v>451</v>
      </c>
      <c r="C12" s="71">
        <f>ROUND((B12/12)*Config!$C$6,0)</f>
        <v>451</v>
      </c>
      <c r="D12" s="71">
        <f>ACUMULADO!$AZ$4</f>
        <v>25</v>
      </c>
      <c r="E12" s="52"/>
      <c r="F12" s="72">
        <f t="shared" si="1"/>
        <v>100</v>
      </c>
      <c r="G12" s="77">
        <f t="shared" si="0"/>
        <v>5.54</v>
      </c>
      <c r="H12" s="292" t="str">
        <f t="shared" si="2"/>
        <v/>
      </c>
      <c r="I12" s="292">
        <f t="shared" si="3"/>
        <v>5.54</v>
      </c>
      <c r="J12" s="292" t="str">
        <f t="shared" si="4"/>
        <v/>
      </c>
      <c r="T12" s="8"/>
      <c r="V12" s="9"/>
      <c r="W12" s="51"/>
    </row>
    <row r="13" spans="1:23" ht="18" customHeight="1" x14ac:dyDescent="0.25">
      <c r="A13" s="70" t="str">
        <f>Config!$B$21</f>
        <v>JEPE</v>
      </c>
      <c r="B13" s="71">
        <f>METAS!$BB$4</f>
        <v>183</v>
      </c>
      <c r="C13" s="71">
        <f>ROUND((B13/12)*Config!$C$6,0)</f>
        <v>183</v>
      </c>
      <c r="D13" s="71">
        <f>ACUMULADO!$BA$4</f>
        <v>7</v>
      </c>
      <c r="E13" s="52"/>
      <c r="F13" s="72">
        <f t="shared" si="1"/>
        <v>100</v>
      </c>
      <c r="G13" s="77">
        <f>IFERROR(ROUND(D13*100/B13,2),0)</f>
        <v>3.83</v>
      </c>
      <c r="H13" s="292" t="str">
        <f t="shared" si="2"/>
        <v/>
      </c>
      <c r="I13" s="292">
        <f t="shared" si="3"/>
        <v>3.83</v>
      </c>
      <c r="J13" s="292" t="str">
        <f t="shared" si="4"/>
        <v/>
      </c>
      <c r="T13" s="8"/>
      <c r="W13" s="51"/>
    </row>
    <row r="14" spans="1:23" ht="18" customHeight="1" x14ac:dyDescent="0.25">
      <c r="A14" s="70" t="str">
        <f>Config!$B$22</f>
        <v>ROQU</v>
      </c>
      <c r="B14" s="71">
        <f>METAS!$BC$4</f>
        <v>142</v>
      </c>
      <c r="C14" s="71">
        <f>ROUND((B14/12)*Config!$C$6,0)</f>
        <v>142</v>
      </c>
      <c r="D14" s="71">
        <f>ACUMULADO!$BB$4</f>
        <v>4</v>
      </c>
      <c r="E14" s="52"/>
      <c r="F14" s="72">
        <f t="shared" si="1"/>
        <v>100</v>
      </c>
      <c r="G14" s="77">
        <f>IFERROR(ROUND(D14*100/B14,2),0)</f>
        <v>2.82</v>
      </c>
      <c r="H14" s="292" t="str">
        <f t="shared" si="2"/>
        <v/>
      </c>
      <c r="I14" s="292">
        <f t="shared" si="3"/>
        <v>2.82</v>
      </c>
      <c r="J14" s="292" t="str">
        <f t="shared" si="4"/>
        <v/>
      </c>
      <c r="T14" s="8"/>
      <c r="W14" s="51"/>
    </row>
    <row r="15" spans="1:23" ht="18" customHeight="1" x14ac:dyDescent="0.25">
      <c r="A15" s="70" t="str">
        <f>Config!$B$23</f>
        <v>CALZ</v>
      </c>
      <c r="B15" s="71">
        <f>METAS!$BD$4</f>
        <v>142</v>
      </c>
      <c r="C15" s="71">
        <f>ROUND((B15/12)*Config!$C$6,0)</f>
        <v>142</v>
      </c>
      <c r="D15" s="71">
        <f>ACUMULADO!$BC$4</f>
        <v>2</v>
      </c>
      <c r="E15" s="52"/>
      <c r="F15" s="72">
        <f t="shared" si="1"/>
        <v>100</v>
      </c>
      <c r="G15" s="77">
        <f t="shared" ref="G15:G16" si="5">IFERROR(ROUND(D15*100/B15,2),0)</f>
        <v>1.41</v>
      </c>
      <c r="H15" s="292" t="str">
        <f t="shared" si="2"/>
        <v/>
      </c>
      <c r="I15" s="292">
        <f t="shared" si="3"/>
        <v>1.41</v>
      </c>
      <c r="J15" s="292" t="str">
        <f t="shared" si="4"/>
        <v/>
      </c>
      <c r="T15" s="8"/>
      <c r="U15" s="8"/>
    </row>
    <row r="16" spans="1:23" ht="18" customHeight="1" x14ac:dyDescent="0.25">
      <c r="A16" s="70" t="str">
        <f>Config!$B$24</f>
        <v>PUEB</v>
      </c>
      <c r="B16" s="71">
        <f>METAS!$BE$4</f>
        <v>131</v>
      </c>
      <c r="C16" s="71">
        <f>ROUND((B16/12)*Config!$C$6,0)</f>
        <v>131</v>
      </c>
      <c r="D16" s="71">
        <f>ACUMULADO!$BD$4</f>
        <v>10</v>
      </c>
      <c r="E16" s="52"/>
      <c r="F16" s="72">
        <f t="shared" si="1"/>
        <v>100</v>
      </c>
      <c r="G16" s="77">
        <f t="shared" si="5"/>
        <v>7.63</v>
      </c>
      <c r="H16" s="292">
        <f t="shared" si="2"/>
        <v>7.63</v>
      </c>
      <c r="I16" s="292" t="str">
        <f t="shared" si="3"/>
        <v/>
      </c>
      <c r="J16" s="292" t="str">
        <f t="shared" si="4"/>
        <v/>
      </c>
      <c r="T16" s="8"/>
      <c r="V16" s="43"/>
      <c r="W16" s="51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51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0" t="str">
        <f>A26</f>
        <v>PORCENTAJE DE RECIEN NACIDOS CON PREMATURIDAD</v>
      </c>
      <c r="W23" s="51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0" t="str">
        <f>$V$1&amp;"  "&amp;V23&amp;"  "&amp;$V$3&amp;"  "&amp;$V$2</f>
        <v>RED. MOYOBAMBA:  PORCENTAJE DE RECIEN NACIDOS CON PREMATURIDAD  - POR MICROREDES :   ENERO - DICIEMBRE 2024</v>
      </c>
    </row>
    <row r="25" spans="1:23" ht="18" customHeight="1" x14ac:dyDescent="0.25">
      <c r="G25"/>
      <c r="H25"/>
      <c r="I25"/>
      <c r="J25"/>
      <c r="T25" s="8"/>
      <c r="U25" s="8"/>
      <c r="V25" s="50"/>
    </row>
    <row r="26" spans="1:23" ht="18" customHeight="1" x14ac:dyDescent="0.25">
      <c r="A26" s="57" t="str">
        <f>METAS!B5</f>
        <v>PORCENTAJE DE RECIEN NACIDOS CON PREMATURIDAD</v>
      </c>
      <c r="G26"/>
      <c r="H26"/>
      <c r="I26"/>
      <c r="J26"/>
      <c r="K26" s="9"/>
      <c r="T26" s="8"/>
      <c r="V26" s="50"/>
      <c r="W26" s="51"/>
    </row>
    <row r="27" spans="1:23" ht="48" customHeight="1" x14ac:dyDescent="0.25">
      <c r="A27" s="59" t="s">
        <v>2</v>
      </c>
      <c r="B27" s="60" t="s">
        <v>85</v>
      </c>
      <c r="C27" s="61" t="s">
        <v>68</v>
      </c>
      <c r="D27" s="60" t="s">
        <v>539</v>
      </c>
      <c r="E27" s="60" t="s">
        <v>1</v>
      </c>
      <c r="F27" s="62"/>
      <c r="G27" s="63" t="s">
        <v>9</v>
      </c>
      <c r="H27" s="64" t="str">
        <f>"DEFICIENTE &gt; "&amp;$C$3</f>
        <v>DEFICIENTE &gt; 6.1</v>
      </c>
      <c r="I27" s="64" t="str">
        <f>"PROCESO &gt; "&amp;$B$3&amp;"  -  &lt;= "&amp;$C$3</f>
        <v>PROCESO &gt; 0  -  &lt;= 6.1</v>
      </c>
      <c r="J27" s="64" t="str">
        <f>"OPTIMO = "&amp;$B$3</f>
        <v>OPTIMO = 0</v>
      </c>
      <c r="T27" s="8"/>
      <c r="V27" s="9"/>
      <c r="W27" s="51"/>
    </row>
    <row r="28" spans="1:23" ht="18" customHeight="1" thickBot="1" x14ac:dyDescent="0.3">
      <c r="A28" s="65" t="str">
        <f>Config!$B$15</f>
        <v>RED</v>
      </c>
      <c r="B28" s="66">
        <f>SUM(B29:B37)</f>
        <v>2128</v>
      </c>
      <c r="C28" s="66">
        <f>SUM(C29:C37)</f>
        <v>2128</v>
      </c>
      <c r="D28" s="66">
        <f>SUM(D29:D37)</f>
        <v>127</v>
      </c>
      <c r="E28" s="67">
        <f>Config!$C$9</f>
        <v>100</v>
      </c>
      <c r="F28" s="67"/>
      <c r="G28" s="67">
        <f t="shared" ref="G28:G33" si="6">IFERROR(ROUND(D28*100/B28,2),0)</f>
        <v>5.97</v>
      </c>
      <c r="H28" s="68" t="str">
        <f>IF(G28&gt;$C$3,G28,"")</f>
        <v/>
      </c>
      <c r="I28" s="68">
        <f>IF(G28&gt;$B$3,IF(G28&lt;=$C$3,G28,""),"")</f>
        <v>5.97</v>
      </c>
      <c r="J28" s="66" t="str">
        <f>IF(G28=$B$3,G28,"")</f>
        <v/>
      </c>
      <c r="T28" s="8"/>
      <c r="V28" s="9"/>
      <c r="W28" s="51"/>
    </row>
    <row r="29" spans="1:23" ht="18" customHeight="1" x14ac:dyDescent="0.25">
      <c r="A29" s="70" t="str">
        <f>Config!$B$16</f>
        <v>HOSP</v>
      </c>
      <c r="B29" s="71">
        <f>METAS!$AW$5</f>
        <v>0</v>
      </c>
      <c r="C29" s="71">
        <f>ROUND((B29/12)*Config!$C$6,0)</f>
        <v>0</v>
      </c>
      <c r="D29" s="71">
        <f>ACUMULADO!$AV$5</f>
        <v>10</v>
      </c>
      <c r="E29" s="72">
        <f>E28</f>
        <v>100</v>
      </c>
      <c r="F29" s="72"/>
      <c r="G29" s="73">
        <f t="shared" si="6"/>
        <v>0</v>
      </c>
      <c r="H29" s="292" t="str">
        <f>IF(G29&gt;$C$3,G29,"")</f>
        <v/>
      </c>
      <c r="I29" s="292" t="str">
        <f>IF(G29&gt;$B$3,IF(G29&lt;=$C$3,G29,""),"")</f>
        <v/>
      </c>
      <c r="J29" s="292">
        <f>IF(G29=$B$3,G29,"")</f>
        <v>0</v>
      </c>
      <c r="T29" s="8"/>
      <c r="V29" s="9"/>
      <c r="W29" s="51"/>
    </row>
    <row r="30" spans="1:23" ht="18" customHeight="1" x14ac:dyDescent="0.25">
      <c r="A30" s="70" t="str">
        <f>Config!$B$17</f>
        <v>LLUI</v>
      </c>
      <c r="B30" s="71">
        <f>METAS!$AX$5</f>
        <v>830</v>
      </c>
      <c r="C30" s="71">
        <f>ROUND((B30/12)*Config!$C$6,0)</f>
        <v>830</v>
      </c>
      <c r="D30" s="71">
        <f>ACUMULADO!$AW$5</f>
        <v>61</v>
      </c>
      <c r="E30" s="72">
        <f t="shared" ref="E30:E37" si="7">E29</f>
        <v>100</v>
      </c>
      <c r="F30" s="81"/>
      <c r="G30" s="77">
        <f t="shared" si="6"/>
        <v>7.35</v>
      </c>
      <c r="H30" s="292">
        <f t="shared" ref="H30:H37" si="8">IF(G30&gt;$C$3,G30,"")</f>
        <v>7.35</v>
      </c>
      <c r="I30" s="292" t="str">
        <f t="shared" ref="I30:I37" si="9">IF(G30&gt;$B$3,IF(G30&lt;=$C$3,G30,""),"")</f>
        <v/>
      </c>
      <c r="J30" s="292" t="str">
        <f t="shared" ref="J30:J37" si="10">IF(G30=$B$3,G30,"")</f>
        <v/>
      </c>
      <c r="T30" s="8"/>
      <c r="V30" s="9"/>
      <c r="W30" s="51"/>
    </row>
    <row r="31" spans="1:23" ht="18" customHeight="1" x14ac:dyDescent="0.25">
      <c r="A31" s="70" t="str">
        <f>Config!$B$18</f>
        <v>JERI</v>
      </c>
      <c r="B31" s="71">
        <f>METAS!$AY$5</f>
        <v>94</v>
      </c>
      <c r="C31" s="71">
        <f>ROUND((B31/12)*Config!$C$6,0)</f>
        <v>94</v>
      </c>
      <c r="D31" s="71">
        <f>ACUMULADO!$AX$5</f>
        <v>6</v>
      </c>
      <c r="E31" s="72">
        <f t="shared" si="7"/>
        <v>100</v>
      </c>
      <c r="F31" s="81"/>
      <c r="G31" s="77">
        <f t="shared" si="6"/>
        <v>6.38</v>
      </c>
      <c r="H31" s="292">
        <f t="shared" si="8"/>
        <v>6.38</v>
      </c>
      <c r="I31" s="292" t="str">
        <f t="shared" si="9"/>
        <v/>
      </c>
      <c r="J31" s="292" t="str">
        <f t="shared" si="10"/>
        <v/>
      </c>
      <c r="T31" s="8"/>
      <c r="V31" s="9"/>
      <c r="W31" s="51"/>
    </row>
    <row r="32" spans="1:23" ht="18" customHeight="1" x14ac:dyDescent="0.25">
      <c r="A32" s="70" t="str">
        <f>Config!$B$19</f>
        <v>YANT</v>
      </c>
      <c r="B32" s="71">
        <f>METAS!$AZ$5</f>
        <v>155</v>
      </c>
      <c r="C32" s="71">
        <f>ROUND((B32/12)*Config!$C$6,0)</f>
        <v>155</v>
      </c>
      <c r="D32" s="71">
        <f>ACUMULADO!$AY$5</f>
        <v>2</v>
      </c>
      <c r="E32" s="72">
        <f t="shared" si="7"/>
        <v>100</v>
      </c>
      <c r="F32" s="81"/>
      <c r="G32" s="77">
        <f t="shared" si="6"/>
        <v>1.29</v>
      </c>
      <c r="H32" s="292" t="str">
        <f t="shared" si="8"/>
        <v/>
      </c>
      <c r="I32" s="292">
        <f t="shared" si="9"/>
        <v>1.29</v>
      </c>
      <c r="J32" s="292" t="str">
        <f t="shared" si="10"/>
        <v/>
      </c>
      <c r="T32" s="8"/>
      <c r="V32" s="9"/>
      <c r="W32" s="51"/>
    </row>
    <row r="33" spans="1:25" ht="18" customHeight="1" x14ac:dyDescent="0.25">
      <c r="A33" s="70" t="str">
        <f>Config!$B$20</f>
        <v>SORI</v>
      </c>
      <c r="B33" s="71">
        <f>METAS!$BA$5</f>
        <v>451</v>
      </c>
      <c r="C33" s="71">
        <f>ROUND((B33/12)*Config!$C$6,0)</f>
        <v>451</v>
      </c>
      <c r="D33" s="71">
        <f>ACUMULADO!$AZ$5</f>
        <v>21</v>
      </c>
      <c r="E33" s="72">
        <f t="shared" si="7"/>
        <v>100</v>
      </c>
      <c r="F33" s="81"/>
      <c r="G33" s="77">
        <f t="shared" si="6"/>
        <v>4.66</v>
      </c>
      <c r="H33" s="292" t="str">
        <f t="shared" si="8"/>
        <v/>
      </c>
      <c r="I33" s="292">
        <f t="shared" si="9"/>
        <v>4.66</v>
      </c>
      <c r="J33" s="292" t="str">
        <f t="shared" si="10"/>
        <v/>
      </c>
      <c r="T33" s="8"/>
      <c r="V33" s="9"/>
      <c r="W33" s="51"/>
    </row>
    <row r="34" spans="1:25" ht="18" customHeight="1" x14ac:dyDescent="0.25">
      <c r="A34" s="70" t="str">
        <f>Config!$B$21</f>
        <v>JEPE</v>
      </c>
      <c r="B34" s="71">
        <f>METAS!$BB$5</f>
        <v>183</v>
      </c>
      <c r="C34" s="71">
        <f>ROUND((B34/12)*Config!$C$6,0)</f>
        <v>183</v>
      </c>
      <c r="D34" s="71">
        <f>ACUMULADO!$BA$5</f>
        <v>11</v>
      </c>
      <c r="E34" s="72">
        <f t="shared" si="7"/>
        <v>100</v>
      </c>
      <c r="F34" s="81"/>
      <c r="G34" s="77">
        <f>IFERROR(ROUND(D34*100/B34,2),0)</f>
        <v>6.01</v>
      </c>
      <c r="H34" s="292" t="str">
        <f t="shared" si="8"/>
        <v/>
      </c>
      <c r="I34" s="292">
        <f t="shared" si="9"/>
        <v>6.01</v>
      </c>
      <c r="J34" s="292" t="str">
        <f t="shared" si="10"/>
        <v/>
      </c>
      <c r="T34" s="8"/>
      <c r="W34" s="51"/>
    </row>
    <row r="35" spans="1:25" ht="18" customHeight="1" x14ac:dyDescent="0.25">
      <c r="A35" s="70" t="str">
        <f>Config!$B$22</f>
        <v>ROQU</v>
      </c>
      <c r="B35" s="71">
        <f>METAS!$BC$5</f>
        <v>142</v>
      </c>
      <c r="C35" s="71">
        <f>ROUND((B35/12)*Config!$C$6,0)</f>
        <v>142</v>
      </c>
      <c r="D35" s="71">
        <f>ACUMULADO!$BB$5</f>
        <v>6</v>
      </c>
      <c r="E35" s="72">
        <f t="shared" si="7"/>
        <v>100</v>
      </c>
      <c r="F35" s="81"/>
      <c r="G35" s="77">
        <f>IFERROR(ROUND(D35*100/B35,2),0)</f>
        <v>4.2300000000000004</v>
      </c>
      <c r="H35" s="292" t="str">
        <f t="shared" si="8"/>
        <v/>
      </c>
      <c r="I35" s="292">
        <f t="shared" si="9"/>
        <v>4.2300000000000004</v>
      </c>
      <c r="J35" s="292" t="str">
        <f t="shared" si="10"/>
        <v/>
      </c>
      <c r="T35" s="8"/>
      <c r="W35" s="51"/>
    </row>
    <row r="36" spans="1:25" ht="18" customHeight="1" x14ac:dyDescent="0.25">
      <c r="A36" s="70" t="str">
        <f>Config!$B$23</f>
        <v>CALZ</v>
      </c>
      <c r="B36" s="71">
        <f>METAS!$BD$5</f>
        <v>142</v>
      </c>
      <c r="C36" s="71">
        <f>ROUND((B36/12)*Config!$C$6,0)</f>
        <v>142</v>
      </c>
      <c r="D36" s="71">
        <f>ACUMULADO!$BC$5</f>
        <v>2</v>
      </c>
      <c r="E36" s="72">
        <f t="shared" si="7"/>
        <v>100</v>
      </c>
      <c r="F36" s="81"/>
      <c r="G36" s="77">
        <f t="shared" ref="G36" si="11">IFERROR(ROUND(D36*100/B36,2),0)</f>
        <v>1.41</v>
      </c>
      <c r="H36" s="292" t="str">
        <f t="shared" si="8"/>
        <v/>
      </c>
      <c r="I36" s="292">
        <f t="shared" si="9"/>
        <v>1.41</v>
      </c>
      <c r="J36" s="292" t="str">
        <f t="shared" si="10"/>
        <v/>
      </c>
      <c r="T36" s="8"/>
      <c r="U36" s="8"/>
    </row>
    <row r="37" spans="1:25" ht="18" customHeight="1" x14ac:dyDescent="0.25">
      <c r="A37" s="70" t="str">
        <f>Config!$B$24</f>
        <v>PUEB</v>
      </c>
      <c r="B37" s="71">
        <f>METAS!$BE$5</f>
        <v>131</v>
      </c>
      <c r="C37" s="71">
        <f>ROUND((B37/12)*Config!$C$6,0)</f>
        <v>131</v>
      </c>
      <c r="D37" s="71">
        <f>ACUMULADO!$BD$5</f>
        <v>8</v>
      </c>
      <c r="E37" s="72">
        <f t="shared" si="7"/>
        <v>100</v>
      </c>
      <c r="F37" s="81"/>
      <c r="G37" s="77">
        <f>IFERROR(ROUND(D37*100/B37,2),0)</f>
        <v>6.11</v>
      </c>
      <c r="H37" s="292">
        <f t="shared" si="8"/>
        <v>6.11</v>
      </c>
      <c r="I37" s="292" t="str">
        <f t="shared" si="9"/>
        <v/>
      </c>
      <c r="J37" s="292" t="str">
        <f t="shared" si="10"/>
        <v/>
      </c>
      <c r="T37" s="8"/>
      <c r="V37" s="43"/>
      <c r="W37" s="51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A42" s="4" t="s">
        <v>679</v>
      </c>
      <c r="G42"/>
      <c r="H42"/>
      <c r="I42"/>
      <c r="J42"/>
      <c r="K42" s="9"/>
      <c r="T42" s="8"/>
      <c r="W42" s="51"/>
    </row>
    <row r="43" spans="1:25" ht="18" customHeight="1" x14ac:dyDescent="0.25">
      <c r="A43" s="57" t="str">
        <f>METAS!B6</f>
        <v>PORCENTAJE RECIÉN NACIDO CON CONTROLES CRED COMPLETO</v>
      </c>
      <c r="G43"/>
      <c r="H43"/>
      <c r="I43"/>
      <c r="J43"/>
      <c r="T43" s="8"/>
      <c r="V43" s="50" t="str">
        <f>A43</f>
        <v>PORCENTAJE RECIÉN NACIDO CON CONTROLES CRED COMPLETO</v>
      </c>
      <c r="W43" s="51"/>
      <c r="Y43" s="23"/>
    </row>
    <row r="44" spans="1:25" ht="48" customHeight="1" x14ac:dyDescent="0.25">
      <c r="A44" s="59" t="s">
        <v>2</v>
      </c>
      <c r="B44" s="60" t="s">
        <v>85</v>
      </c>
      <c r="C44" s="61" t="s">
        <v>68</v>
      </c>
      <c r="D44" s="60" t="s">
        <v>540</v>
      </c>
      <c r="E44" s="60" t="s">
        <v>1</v>
      </c>
      <c r="F44" s="62"/>
      <c r="G44" s="63" t="s">
        <v>9</v>
      </c>
      <c r="H44" s="64" t="str">
        <f>"DEFICIENTE &lt; "&amp;$E$3</f>
        <v>DEFICIENTE &lt; 90</v>
      </c>
      <c r="I44" s="64" t="str">
        <f>"PROCESO &gt;= "&amp;$E$3&amp;"  -  &lt; "&amp;$F$3</f>
        <v>PROCESO &gt;= 90  -  &lt; 100</v>
      </c>
      <c r="J44" s="64" t="str">
        <f>"OPTIMO &gt;= "&amp;$F$3</f>
        <v>OPTIMO &gt;= 100</v>
      </c>
      <c r="T44" s="8"/>
      <c r="V44" s="80" t="str">
        <f>$V$1&amp;"  "&amp;V43&amp;"  "&amp;$V$3&amp;"  "&amp;$V$2</f>
        <v>RED. MOYOBAMBA:  PORCENTAJE RECIÉN NACIDO CON CONTROLES CRED COMPLETO  - POR MICROREDES :   ENERO - DICIEMBRE 2024</v>
      </c>
      <c r="W44" s="51"/>
    </row>
    <row r="45" spans="1:25" ht="18" customHeight="1" thickBot="1" x14ac:dyDescent="0.3">
      <c r="A45" s="65" t="str">
        <f>Config!$B$15</f>
        <v>RED</v>
      </c>
      <c r="B45" s="66">
        <f>SUM(B47:B54)</f>
        <v>2128</v>
      </c>
      <c r="C45" s="66">
        <f>SUM(C47:C54)</f>
        <v>2128</v>
      </c>
      <c r="D45" s="66">
        <f>SUM(D47:D54)</f>
        <v>1341</v>
      </c>
      <c r="E45" s="67">
        <f>Config!C9</f>
        <v>100</v>
      </c>
      <c r="F45" s="67"/>
      <c r="G45" s="67">
        <f t="shared" ref="G45:G54" si="12">IFERROR(ROUND(D45*100/B45,2),0)</f>
        <v>63.02</v>
      </c>
      <c r="H45" s="68">
        <f>IF(G45&lt;$E$3,G45,"")</f>
        <v>63.02</v>
      </c>
      <c r="I45" s="68" t="str">
        <f>IF(G45&gt;=$E$3,IF(G45&lt;$F$3,G45,""),"")</f>
        <v/>
      </c>
      <c r="J45" s="68" t="str">
        <f>IF(G45&gt;=$F$3,G45,"")</f>
        <v/>
      </c>
      <c r="T45" s="8"/>
      <c r="V45" s="50"/>
      <c r="W45" s="51"/>
    </row>
    <row r="46" spans="1:25" ht="18" customHeight="1" x14ac:dyDescent="0.25">
      <c r="A46" s="70" t="str">
        <f>Config!$B$16</f>
        <v>HOSP</v>
      </c>
      <c r="B46" s="71">
        <f>METAS!$AW$6</f>
        <v>0</v>
      </c>
      <c r="C46" s="71">
        <f>ROUND((B46/12)*Config!$C$6,0)</f>
        <v>0</v>
      </c>
      <c r="D46" s="71">
        <f>ACUMULADO!$AV$6</f>
        <v>4</v>
      </c>
      <c r="E46" s="72">
        <f>E45</f>
        <v>100</v>
      </c>
      <c r="F46" s="72"/>
      <c r="G46" s="73">
        <f t="shared" si="12"/>
        <v>0</v>
      </c>
      <c r="H46" s="78">
        <f>IF(G46&lt;$E$3,G46,"")</f>
        <v>0</v>
      </c>
      <c r="I46" s="78" t="str">
        <f>IF(G46&gt;=$E$3,IF(G46&lt;$F$3,G46,""),"")</f>
        <v/>
      </c>
      <c r="J46" s="78" t="str">
        <f t="shared" ref="J46" si="13">IF(G46&gt;=$F$3,G46,"")</f>
        <v/>
      </c>
      <c r="T46" s="8"/>
      <c r="V46" s="50"/>
      <c r="W46" s="51"/>
    </row>
    <row r="47" spans="1:25" ht="18" customHeight="1" x14ac:dyDescent="0.25">
      <c r="A47" s="70" t="str">
        <f t="shared" ref="A47:A54" si="14">A30</f>
        <v>LLUI</v>
      </c>
      <c r="B47" s="71">
        <f>METAS!$AX$6</f>
        <v>830</v>
      </c>
      <c r="C47" s="71">
        <f>ROUND((B47/12)*Config!$C$6,0)</f>
        <v>830</v>
      </c>
      <c r="D47" s="71">
        <f>ACUMULADO!$AW$6</f>
        <v>573</v>
      </c>
      <c r="E47" s="72">
        <f>E45</f>
        <v>100</v>
      </c>
      <c r="F47" s="81"/>
      <c r="G47" s="77">
        <f t="shared" si="12"/>
        <v>69.040000000000006</v>
      </c>
      <c r="H47" s="78">
        <f>IF(G47&lt;$E$3,G47,"")</f>
        <v>69.040000000000006</v>
      </c>
      <c r="I47" s="78" t="str">
        <f>IF(G47&gt;=$E$3,IF(G47&lt;$F$3,G47,""),"")</f>
        <v/>
      </c>
      <c r="J47" s="78" t="str">
        <f t="shared" ref="J47" si="15">IF(G47&gt;=$F$3,G47,"")</f>
        <v/>
      </c>
      <c r="T47" s="8"/>
      <c r="V47" s="50"/>
      <c r="W47" s="51"/>
    </row>
    <row r="48" spans="1:25" ht="18" customHeight="1" x14ac:dyDescent="0.25">
      <c r="A48" s="70" t="str">
        <f t="shared" si="14"/>
        <v>JERI</v>
      </c>
      <c r="B48" s="71">
        <f>METAS!$AY$6</f>
        <v>94</v>
      </c>
      <c r="C48" s="71">
        <f>ROUND((B48/12)*Config!$C$6,0)</f>
        <v>94</v>
      </c>
      <c r="D48" s="71">
        <f>ACUMULADO!$AX$6</f>
        <v>46</v>
      </c>
      <c r="E48" s="72">
        <f t="shared" ref="E48:E54" si="16">E47</f>
        <v>100</v>
      </c>
      <c r="F48" s="81"/>
      <c r="G48" s="77">
        <f t="shared" si="12"/>
        <v>48.94</v>
      </c>
      <c r="H48" s="78">
        <f t="shared" ref="H48:H54" si="17">IF(G48&lt;$E$3,G48,"")</f>
        <v>48.94</v>
      </c>
      <c r="I48" s="78" t="str">
        <f t="shared" ref="I48:I54" si="18">IF(G48&gt;=$E$3,IF(G48&lt;$F$3,G48,""),"")</f>
        <v/>
      </c>
      <c r="J48" s="78" t="str">
        <f t="shared" ref="J48:J54" si="19">IF(G48&gt;=$F$3,G48,"")</f>
        <v/>
      </c>
      <c r="T48" s="8"/>
      <c r="V48" s="9"/>
      <c r="W48" s="51"/>
    </row>
    <row r="49" spans="1:23" ht="18" customHeight="1" x14ac:dyDescent="0.25">
      <c r="A49" s="70" t="str">
        <f t="shared" si="14"/>
        <v>YANT</v>
      </c>
      <c r="B49" s="71">
        <f>METAS!$AZ$6</f>
        <v>155</v>
      </c>
      <c r="C49" s="71">
        <f>ROUND((B49/12)*Config!$C$6,0)</f>
        <v>155</v>
      </c>
      <c r="D49" s="71">
        <f>ACUMULADO!$AY$6</f>
        <v>65</v>
      </c>
      <c r="E49" s="72">
        <f t="shared" si="16"/>
        <v>100</v>
      </c>
      <c r="F49" s="81"/>
      <c r="G49" s="77">
        <f t="shared" si="12"/>
        <v>41.94</v>
      </c>
      <c r="H49" s="78">
        <f t="shared" si="17"/>
        <v>41.94</v>
      </c>
      <c r="I49" s="78" t="str">
        <f t="shared" si="18"/>
        <v/>
      </c>
      <c r="J49" s="78" t="str">
        <f t="shared" si="19"/>
        <v/>
      </c>
      <c r="T49" s="8"/>
      <c r="V49" s="9"/>
      <c r="W49" s="51"/>
    </row>
    <row r="50" spans="1:23" ht="18" customHeight="1" x14ac:dyDescent="0.25">
      <c r="A50" s="70" t="str">
        <f t="shared" si="14"/>
        <v>SORI</v>
      </c>
      <c r="B50" s="71">
        <f>METAS!$BA$6</f>
        <v>451</v>
      </c>
      <c r="C50" s="71">
        <f>ROUND((B50/12)*Config!$C$6,0)</f>
        <v>451</v>
      </c>
      <c r="D50" s="71">
        <f>ACUMULADO!$AZ$6</f>
        <v>335</v>
      </c>
      <c r="E50" s="72">
        <f t="shared" si="16"/>
        <v>100</v>
      </c>
      <c r="F50" s="81"/>
      <c r="G50" s="77">
        <f t="shared" si="12"/>
        <v>74.28</v>
      </c>
      <c r="H50" s="78">
        <f t="shared" si="17"/>
        <v>74.28</v>
      </c>
      <c r="I50" s="78" t="str">
        <f t="shared" si="18"/>
        <v/>
      </c>
      <c r="J50" s="78" t="str">
        <f t="shared" si="19"/>
        <v/>
      </c>
      <c r="T50" s="8"/>
      <c r="U50" s="8"/>
      <c r="V50" s="9"/>
    </row>
    <row r="51" spans="1:23" ht="18" customHeight="1" x14ac:dyDescent="0.25">
      <c r="A51" s="70" t="str">
        <f t="shared" si="14"/>
        <v>JEPE</v>
      </c>
      <c r="B51" s="71">
        <f>METAS!$BB$6</f>
        <v>183</v>
      </c>
      <c r="C51" s="71">
        <f>ROUND((B51/12)*Config!$C$6,0)</f>
        <v>183</v>
      </c>
      <c r="D51" s="71">
        <f>ACUMULADO!$BA$6</f>
        <v>119</v>
      </c>
      <c r="E51" s="72">
        <f t="shared" si="16"/>
        <v>100</v>
      </c>
      <c r="F51" s="81"/>
      <c r="G51" s="77">
        <f>IFERROR(ROUND(D51*100/B51,2),0)</f>
        <v>65.03</v>
      </c>
      <c r="H51" s="78">
        <f t="shared" si="17"/>
        <v>65.03</v>
      </c>
      <c r="I51" s="78" t="str">
        <f t="shared" si="18"/>
        <v/>
      </c>
      <c r="J51" s="78" t="str">
        <f t="shared" si="19"/>
        <v/>
      </c>
      <c r="T51" s="8"/>
      <c r="V51" s="9"/>
      <c r="W51" s="51"/>
    </row>
    <row r="52" spans="1:23" ht="18" customHeight="1" x14ac:dyDescent="0.25">
      <c r="A52" s="70" t="str">
        <f t="shared" si="14"/>
        <v>ROQU</v>
      </c>
      <c r="B52" s="71">
        <f>METAS!$BC$6</f>
        <v>142</v>
      </c>
      <c r="C52" s="71">
        <f>ROUND((B52/12)*Config!$C$6,0)</f>
        <v>142</v>
      </c>
      <c r="D52" s="71">
        <f>ACUMULADO!$BB$6</f>
        <v>74</v>
      </c>
      <c r="E52" s="72">
        <f t="shared" si="16"/>
        <v>100</v>
      </c>
      <c r="F52" s="81"/>
      <c r="G52" s="77">
        <f>IFERROR(ROUND(D52*100/B52,2),0)</f>
        <v>52.11</v>
      </c>
      <c r="H52" s="78">
        <f t="shared" si="17"/>
        <v>52.11</v>
      </c>
      <c r="I52" s="78" t="str">
        <f t="shared" si="18"/>
        <v/>
      </c>
      <c r="J52" s="78" t="str">
        <f t="shared" si="19"/>
        <v/>
      </c>
      <c r="T52" s="8"/>
      <c r="V52" s="9"/>
      <c r="W52" s="51"/>
    </row>
    <row r="53" spans="1:23" ht="18" customHeight="1" x14ac:dyDescent="0.25">
      <c r="A53" s="70" t="str">
        <f t="shared" si="14"/>
        <v>CALZ</v>
      </c>
      <c r="B53" s="71">
        <f>METAS!$BD$6</f>
        <v>142</v>
      </c>
      <c r="C53" s="71">
        <f>ROUND((B53/12)*Config!$C$6,0)</f>
        <v>142</v>
      </c>
      <c r="D53" s="71">
        <f>ACUMULADO!$BC$6</f>
        <v>47</v>
      </c>
      <c r="E53" s="72">
        <f t="shared" si="16"/>
        <v>100</v>
      </c>
      <c r="F53" s="81"/>
      <c r="G53" s="77">
        <f t="shared" si="12"/>
        <v>33.1</v>
      </c>
      <c r="H53" s="78">
        <f t="shared" si="17"/>
        <v>33.1</v>
      </c>
      <c r="I53" s="78" t="str">
        <f t="shared" si="18"/>
        <v/>
      </c>
      <c r="J53" s="78" t="str">
        <f t="shared" si="19"/>
        <v/>
      </c>
      <c r="T53" s="8"/>
      <c r="U53" s="8"/>
    </row>
    <row r="54" spans="1:23" ht="18" customHeight="1" x14ac:dyDescent="0.25">
      <c r="A54" s="70" t="str">
        <f t="shared" si="14"/>
        <v>PUEB</v>
      </c>
      <c r="B54" s="71">
        <f>METAS!$BE$6</f>
        <v>131</v>
      </c>
      <c r="C54" s="71">
        <f>ROUND((B54/12)*Config!$C$6,0)</f>
        <v>131</v>
      </c>
      <c r="D54" s="71">
        <f>ACUMULADO!$BD$6</f>
        <v>82</v>
      </c>
      <c r="E54" s="72">
        <f t="shared" si="16"/>
        <v>100</v>
      </c>
      <c r="F54" s="81"/>
      <c r="G54" s="77">
        <f t="shared" si="12"/>
        <v>62.6</v>
      </c>
      <c r="H54" s="78">
        <f t="shared" si="17"/>
        <v>62.6</v>
      </c>
      <c r="I54" s="78" t="str">
        <f t="shared" si="18"/>
        <v/>
      </c>
      <c r="J54" s="78" t="str">
        <f t="shared" si="19"/>
        <v/>
      </c>
      <c r="T54" s="8"/>
      <c r="W54" s="51"/>
    </row>
    <row r="55" spans="1:23" ht="18" customHeight="1" x14ac:dyDescent="0.25">
      <c r="C55"/>
      <c r="D55" s="54"/>
      <c r="E55"/>
      <c r="F55"/>
      <c r="G55"/>
      <c r="H55"/>
      <c r="I55"/>
      <c r="J55"/>
      <c r="T55" s="8"/>
      <c r="U55" s="8"/>
    </row>
    <row r="56" spans="1:23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3" ht="18" customHeight="1" x14ac:dyDescent="0.25">
      <c r="A57" s="82"/>
      <c r="B57" s="56"/>
      <c r="D57" s="56"/>
      <c r="E57" s="56"/>
      <c r="I57" s="56"/>
      <c r="J57" s="56"/>
      <c r="T57" s="8"/>
      <c r="W57" s="51"/>
    </row>
    <row r="58" spans="1:23" ht="18" customHeight="1" x14ac:dyDescent="0.25">
      <c r="A58" s="82"/>
      <c r="B58" s="56"/>
      <c r="D58" s="56"/>
      <c r="E58" s="56"/>
      <c r="I58" s="56"/>
      <c r="J58" s="56"/>
      <c r="T58" s="8"/>
      <c r="W58" s="51"/>
    </row>
    <row r="59" spans="1:23" ht="18" customHeight="1" x14ac:dyDescent="0.25">
      <c r="A59" s="82"/>
      <c r="B59" s="56"/>
      <c r="D59" s="56"/>
      <c r="E59" s="56"/>
      <c r="I59" s="56"/>
      <c r="J59" s="56"/>
      <c r="T59" s="8"/>
      <c r="W59" s="51"/>
    </row>
    <row r="60" spans="1:23" ht="18" customHeight="1" x14ac:dyDescent="0.25">
      <c r="A60" s="82"/>
      <c r="B60" s="56"/>
      <c r="D60" s="56"/>
      <c r="E60" s="56"/>
      <c r="I60" s="56"/>
      <c r="J60" s="56"/>
      <c r="T60" s="8"/>
      <c r="W60" s="51"/>
    </row>
    <row r="61" spans="1:23" ht="18" customHeight="1" x14ac:dyDescent="0.25">
      <c r="A61" s="82"/>
      <c r="B61" s="56"/>
      <c r="D61" s="56"/>
      <c r="E61" s="56"/>
      <c r="I61" s="56"/>
      <c r="J61" s="56"/>
      <c r="T61" s="8"/>
      <c r="W61" s="51"/>
    </row>
    <row r="62" spans="1:23" ht="18" customHeight="1" x14ac:dyDescent="0.25">
      <c r="A62" s="82"/>
      <c r="B62" s="56"/>
      <c r="D62" s="56"/>
      <c r="E62" s="56"/>
      <c r="I62" s="56"/>
      <c r="J62" s="56"/>
      <c r="T62" s="8"/>
      <c r="W62" s="51"/>
    </row>
    <row r="63" spans="1:23" ht="18" customHeight="1" x14ac:dyDescent="0.25">
      <c r="A63" s="82"/>
      <c r="B63" s="56"/>
      <c r="D63" s="56"/>
      <c r="E63" s="56"/>
      <c r="I63" s="56"/>
      <c r="J63" s="56"/>
      <c r="T63" s="8"/>
      <c r="W63" s="51"/>
    </row>
    <row r="64" spans="1:23" ht="18" customHeight="1" x14ac:dyDescent="0.25">
      <c r="A64" s="83"/>
      <c r="B64" s="56"/>
      <c r="D64" s="56"/>
      <c r="E64" s="56"/>
      <c r="I64" s="56"/>
      <c r="J64" s="56"/>
      <c r="T64" s="8"/>
      <c r="W64" s="51"/>
    </row>
    <row r="65" spans="1:23" ht="18" customHeight="1" x14ac:dyDescent="0.25">
      <c r="A65" s="84" t="str">
        <f>METAS!B7</f>
        <v>PORCENTAJE NIÑO  &lt; 1 AÑO CON CRED COMPLETO</v>
      </c>
      <c r="B65" s="56"/>
      <c r="D65" s="56"/>
      <c r="E65" s="56"/>
      <c r="I65" s="56"/>
      <c r="J65" s="56"/>
      <c r="T65" s="8"/>
      <c r="V65" s="50" t="str">
        <f>A65</f>
        <v>PORCENTAJE NIÑO  &lt; 1 AÑO CON CRED COMPLETO</v>
      </c>
      <c r="W65" s="51"/>
    </row>
    <row r="66" spans="1:23" ht="48" customHeight="1" x14ac:dyDescent="0.25">
      <c r="A66" s="59" t="s">
        <v>2</v>
      </c>
      <c r="B66" s="60" t="s">
        <v>85</v>
      </c>
      <c r="C66" s="61" t="s">
        <v>68</v>
      </c>
      <c r="D66" s="60" t="s">
        <v>541</v>
      </c>
      <c r="E66" s="60" t="s">
        <v>1</v>
      </c>
      <c r="F66" s="62"/>
      <c r="G66" s="63" t="s">
        <v>9</v>
      </c>
      <c r="H66" s="64" t="str">
        <f>"DEFICIENTE &lt; "&amp;$E$3</f>
        <v>DEFICIENTE &lt; 90</v>
      </c>
      <c r="I66" s="64" t="str">
        <f>"PROCESO &gt;= "&amp;$E$3&amp;"  -  &lt; "&amp;$F$3</f>
        <v>PROCESO &gt;= 90  -  &lt; 100</v>
      </c>
      <c r="J66" s="64" t="str">
        <f>"OPTIMO &gt;= "&amp;$F$3</f>
        <v>OPTIMO &gt;= 100</v>
      </c>
      <c r="T66" s="8"/>
      <c r="V66" s="80" t="str">
        <f>V$1&amp;"  "&amp;V65&amp;"  "&amp;$V$3&amp;"  "&amp;$V$2</f>
        <v>RED. MOYOBAMBA:  PORCENTAJE NIÑO  &lt; 1 AÑO CON CRED COMPLETO  - POR MICROREDES :   ENERO - DICIEMBRE 2024</v>
      </c>
      <c r="W66" s="51"/>
    </row>
    <row r="67" spans="1:23" ht="18" customHeight="1" thickBot="1" x14ac:dyDescent="0.3">
      <c r="A67" s="65" t="str">
        <f>Config!B15</f>
        <v>RED</v>
      </c>
      <c r="B67" s="66">
        <f>SUM(B69:B76)</f>
        <v>2095</v>
      </c>
      <c r="C67" s="66">
        <f t="shared" ref="C67:D67" si="20">SUM(C69:C76)</f>
        <v>2095</v>
      </c>
      <c r="D67" s="66">
        <f t="shared" si="20"/>
        <v>1284</v>
      </c>
      <c r="E67" s="67">
        <f>Config!C9</f>
        <v>100</v>
      </c>
      <c r="F67" s="67"/>
      <c r="G67" s="66">
        <f t="shared" ref="G67:G76" si="21">IFERROR(ROUND(D67*100/B67,2),0)</f>
        <v>61.29</v>
      </c>
      <c r="H67" s="68">
        <f>IF(G67&lt;$E$3,G67,"")</f>
        <v>61.29</v>
      </c>
      <c r="I67" s="68" t="str">
        <f>IF(G67&gt;=$E$3,IF(G67&lt;$F$3,G67,""),"")</f>
        <v/>
      </c>
      <c r="J67" s="68" t="str">
        <f>IF(G67&gt;=$F$3,G67,"")</f>
        <v/>
      </c>
      <c r="T67" s="8"/>
      <c r="V67" s="50"/>
      <c r="W67" s="51"/>
    </row>
    <row r="68" spans="1:23" ht="17.25" customHeight="1" x14ac:dyDescent="0.25">
      <c r="A68" s="70" t="str">
        <f>Config!$B$16</f>
        <v>HOSP</v>
      </c>
      <c r="B68" s="71">
        <f>METAS!$AW$7</f>
        <v>0</v>
      </c>
      <c r="C68" s="71">
        <f>ROUND((B68/12)*Config!$C$6,0)</f>
        <v>0</v>
      </c>
      <c r="D68" s="71">
        <f>ACUMULADO!$AV$7</f>
        <v>0</v>
      </c>
      <c r="E68" s="72">
        <f>E67</f>
        <v>100</v>
      </c>
      <c r="F68" s="72"/>
      <c r="G68" s="73">
        <f t="shared" si="21"/>
        <v>0</v>
      </c>
      <c r="H68" s="78">
        <f>IF(G68&lt;$E$3,G68,"")</f>
        <v>0</v>
      </c>
      <c r="I68" s="78" t="str">
        <f>IF(G68&gt;=$E$3,IF(G68&lt;$F$3,G68,""),"")</f>
        <v/>
      </c>
      <c r="J68" s="78" t="str">
        <f t="shared" ref="J68" si="22">IF(G68&gt;=$F$3,G68,"")</f>
        <v/>
      </c>
      <c r="T68" s="8"/>
      <c r="V68" s="50"/>
      <c r="W68" s="51"/>
    </row>
    <row r="69" spans="1:23" ht="18" customHeight="1" x14ac:dyDescent="0.25">
      <c r="A69" s="76" t="str">
        <f t="shared" ref="A69:A76" si="23">A47</f>
        <v>LLUI</v>
      </c>
      <c r="B69" s="71">
        <f>METAS!$AX$7</f>
        <v>830</v>
      </c>
      <c r="C69" s="71">
        <f>ROUND((B69/12)*Config!$C$6,0)</f>
        <v>830</v>
      </c>
      <c r="D69" s="71">
        <f>ACUMULADO!$AW$7</f>
        <v>492</v>
      </c>
      <c r="E69" s="72">
        <f t="shared" ref="E69:E76" si="24">E68</f>
        <v>100</v>
      </c>
      <c r="F69" s="72"/>
      <c r="G69" s="73">
        <f t="shared" si="21"/>
        <v>59.28</v>
      </c>
      <c r="H69" s="78">
        <f t="shared" ref="H69:H76" si="25">IF(G69&lt;$E$3,G69,"")</f>
        <v>59.28</v>
      </c>
      <c r="I69" s="78" t="str">
        <f t="shared" ref="I69:I75" si="26">IF(G69&gt;=$E$3,IF(G69&lt;$F$3,G69,""),"")</f>
        <v/>
      </c>
      <c r="J69" s="78" t="str">
        <f t="shared" ref="J69:J75" si="27">IF(G69&gt;=$F$3,G69,"")</f>
        <v/>
      </c>
      <c r="T69" s="8"/>
      <c r="V69" s="50"/>
      <c r="W69" s="51"/>
    </row>
    <row r="70" spans="1:23" ht="18" customHeight="1" x14ac:dyDescent="0.25">
      <c r="A70" s="76" t="str">
        <f t="shared" si="23"/>
        <v>JERI</v>
      </c>
      <c r="B70" s="71">
        <f>METAS!$AY$7</f>
        <v>94</v>
      </c>
      <c r="C70" s="71">
        <f>ROUND((B70/12)*Config!$C$6,0)</f>
        <v>94</v>
      </c>
      <c r="D70" s="71">
        <f>ACUMULADO!$AX$7</f>
        <v>54</v>
      </c>
      <c r="E70" s="72">
        <f t="shared" si="24"/>
        <v>100</v>
      </c>
      <c r="F70" s="72"/>
      <c r="G70" s="73">
        <f t="shared" si="21"/>
        <v>57.45</v>
      </c>
      <c r="H70" s="78">
        <f t="shared" si="25"/>
        <v>57.45</v>
      </c>
      <c r="I70" s="78" t="str">
        <f t="shared" si="26"/>
        <v/>
      </c>
      <c r="J70" s="78" t="str">
        <f t="shared" si="27"/>
        <v/>
      </c>
      <c r="T70" s="8"/>
      <c r="V70" s="9"/>
      <c r="W70" s="51"/>
    </row>
    <row r="71" spans="1:23" ht="18" customHeight="1" x14ac:dyDescent="0.25">
      <c r="A71" s="76" t="str">
        <f t="shared" si="23"/>
        <v>YANT</v>
      </c>
      <c r="B71" s="71">
        <f>METAS!$AZ$7</f>
        <v>155</v>
      </c>
      <c r="C71" s="71">
        <f>ROUND((B71/12)*Config!$C$6,0)</f>
        <v>155</v>
      </c>
      <c r="D71" s="71">
        <f>ACUMULADO!$AY$7</f>
        <v>74</v>
      </c>
      <c r="E71" s="72">
        <f t="shared" si="24"/>
        <v>100</v>
      </c>
      <c r="F71" s="72"/>
      <c r="G71" s="73">
        <f t="shared" si="21"/>
        <v>47.74</v>
      </c>
      <c r="H71" s="78">
        <f t="shared" si="25"/>
        <v>47.74</v>
      </c>
      <c r="I71" s="78" t="str">
        <f t="shared" si="26"/>
        <v/>
      </c>
      <c r="J71" s="78" t="str">
        <f t="shared" si="27"/>
        <v/>
      </c>
      <c r="T71" s="8"/>
      <c r="V71" s="9"/>
      <c r="W71" s="51"/>
    </row>
    <row r="72" spans="1:23" ht="18" customHeight="1" x14ac:dyDescent="0.25">
      <c r="A72" s="76" t="str">
        <f t="shared" si="23"/>
        <v>SORI</v>
      </c>
      <c r="B72" s="71">
        <f>METAS!$BA$7</f>
        <v>451</v>
      </c>
      <c r="C72" s="71">
        <f>ROUND((B72/12)*Config!$C$6,0)</f>
        <v>451</v>
      </c>
      <c r="D72" s="71">
        <f>ACUMULADO!$AZ$7</f>
        <v>302</v>
      </c>
      <c r="E72" s="72">
        <f t="shared" si="24"/>
        <v>100</v>
      </c>
      <c r="F72" s="72"/>
      <c r="G72" s="73">
        <f t="shared" si="21"/>
        <v>66.959999999999994</v>
      </c>
      <c r="H72" s="78">
        <f t="shared" si="25"/>
        <v>66.959999999999994</v>
      </c>
      <c r="I72" s="78" t="str">
        <f t="shared" si="26"/>
        <v/>
      </c>
      <c r="J72" s="78" t="str">
        <f t="shared" si="27"/>
        <v/>
      </c>
      <c r="T72" s="8"/>
      <c r="V72" s="9"/>
      <c r="W72" s="51"/>
    </row>
    <row r="73" spans="1:23" ht="18" customHeight="1" x14ac:dyDescent="0.25">
      <c r="A73" s="76" t="str">
        <f t="shared" si="23"/>
        <v>JEPE</v>
      </c>
      <c r="B73" s="71">
        <f>METAS!$BB$7</f>
        <v>183</v>
      </c>
      <c r="C73" s="71">
        <f>ROUND((B73/12)*Config!$C$6,0)</f>
        <v>183</v>
      </c>
      <c r="D73" s="71">
        <f>ACUMULADO!$BA$7</f>
        <v>138</v>
      </c>
      <c r="E73" s="72">
        <f t="shared" si="24"/>
        <v>100</v>
      </c>
      <c r="F73" s="72"/>
      <c r="G73" s="73">
        <f t="shared" si="21"/>
        <v>75.41</v>
      </c>
      <c r="H73" s="78">
        <f t="shared" si="25"/>
        <v>75.41</v>
      </c>
      <c r="I73" s="78" t="str">
        <f t="shared" si="26"/>
        <v/>
      </c>
      <c r="J73" s="78" t="str">
        <f t="shared" si="27"/>
        <v/>
      </c>
      <c r="T73" s="8"/>
      <c r="V73" s="9"/>
      <c r="W73" s="51"/>
    </row>
    <row r="74" spans="1:23" ht="18" customHeight="1" x14ac:dyDescent="0.25">
      <c r="A74" s="76" t="str">
        <f t="shared" si="23"/>
        <v>ROQU</v>
      </c>
      <c r="B74" s="71">
        <f>METAS!$BC$7</f>
        <v>142</v>
      </c>
      <c r="C74" s="71">
        <f>ROUND((B74/12)*Config!$C$6,0)</f>
        <v>142</v>
      </c>
      <c r="D74" s="71">
        <f>ACUMULADO!$BB$7</f>
        <v>57</v>
      </c>
      <c r="E74" s="72">
        <f t="shared" si="24"/>
        <v>100</v>
      </c>
      <c r="F74" s="72"/>
      <c r="G74" s="73">
        <f t="shared" si="21"/>
        <v>40.14</v>
      </c>
      <c r="H74" s="78">
        <f t="shared" si="25"/>
        <v>40.14</v>
      </c>
      <c r="I74" s="78" t="str">
        <f t="shared" si="26"/>
        <v/>
      </c>
      <c r="J74" s="78" t="str">
        <f t="shared" si="27"/>
        <v/>
      </c>
      <c r="T74" s="8"/>
      <c r="V74" s="9"/>
      <c r="W74" s="51"/>
    </row>
    <row r="75" spans="1:23" ht="18" customHeight="1" x14ac:dyDescent="0.25">
      <c r="A75" s="76" t="str">
        <f t="shared" si="23"/>
        <v>CALZ</v>
      </c>
      <c r="B75" s="71">
        <f>METAS!$BD$7</f>
        <v>109</v>
      </c>
      <c r="C75" s="71">
        <f>ROUND((B75/12)*Config!$C$6,0)</f>
        <v>109</v>
      </c>
      <c r="D75" s="71">
        <f>ACUMULADO!$BC$7</f>
        <v>70</v>
      </c>
      <c r="E75" s="72">
        <f t="shared" si="24"/>
        <v>100</v>
      </c>
      <c r="F75" s="72"/>
      <c r="G75" s="73">
        <f t="shared" si="21"/>
        <v>64.22</v>
      </c>
      <c r="H75" s="78">
        <f t="shared" si="25"/>
        <v>64.22</v>
      </c>
      <c r="I75" s="78" t="str">
        <f t="shared" si="26"/>
        <v/>
      </c>
      <c r="J75" s="78" t="str">
        <f t="shared" si="27"/>
        <v/>
      </c>
      <c r="T75" s="8"/>
      <c r="V75" s="9"/>
      <c r="W75" s="51"/>
    </row>
    <row r="76" spans="1:23" ht="18" customHeight="1" x14ac:dyDescent="0.25">
      <c r="A76" s="76" t="str">
        <f t="shared" si="23"/>
        <v>PUEB</v>
      </c>
      <c r="B76" s="71">
        <f>METAS!$BE$7</f>
        <v>131</v>
      </c>
      <c r="C76" s="71">
        <f>ROUND((B76/12)*Config!$C$6,0)</f>
        <v>131</v>
      </c>
      <c r="D76" s="71">
        <f>ACUMULADO!$BD$7</f>
        <v>97</v>
      </c>
      <c r="E76" s="72">
        <f t="shared" si="24"/>
        <v>100</v>
      </c>
      <c r="F76" s="72"/>
      <c r="G76" s="73">
        <f t="shared" si="21"/>
        <v>74.05</v>
      </c>
      <c r="H76" s="78">
        <f t="shared" si="25"/>
        <v>74.05</v>
      </c>
      <c r="I76" s="78" t="str">
        <f t="shared" ref="I76" si="28">IF(G76&gt;=$E$3,IF(G76&lt;$F$3,G76,""),"")</f>
        <v/>
      </c>
      <c r="J76" s="78" t="str">
        <f t="shared" ref="J76" si="29">IF(G76&gt;=$F$3,G76,"")</f>
        <v/>
      </c>
      <c r="T76" s="8"/>
      <c r="V76" s="9"/>
      <c r="W76" s="51"/>
    </row>
    <row r="77" spans="1:23" ht="18" customHeight="1" x14ac:dyDescent="0.25">
      <c r="D77" s="54"/>
      <c r="I77"/>
      <c r="J77"/>
      <c r="T77" s="8"/>
      <c r="W77" s="51"/>
    </row>
    <row r="78" spans="1:23" ht="18" customHeight="1" x14ac:dyDescent="0.25">
      <c r="I78"/>
      <c r="J78"/>
      <c r="T78" s="8"/>
      <c r="W78" s="51"/>
    </row>
    <row r="79" spans="1:23" ht="18" customHeight="1" x14ac:dyDescent="0.25">
      <c r="A79" s="82"/>
      <c r="B79" s="56"/>
      <c r="D79" s="56"/>
      <c r="E79" s="56"/>
      <c r="I79" s="56"/>
      <c r="J79" s="56"/>
      <c r="T79" s="8"/>
      <c r="W79" s="51"/>
    </row>
    <row r="80" spans="1:23" ht="18" customHeight="1" x14ac:dyDescent="0.25">
      <c r="A80" s="82"/>
      <c r="B80" s="56"/>
      <c r="D80" s="56"/>
      <c r="E80" s="56"/>
      <c r="I80" s="56"/>
      <c r="J80" s="56"/>
      <c r="T80" s="8"/>
      <c r="W80" s="51"/>
    </row>
    <row r="81" spans="1:23" ht="18" customHeight="1" x14ac:dyDescent="0.25">
      <c r="A81" s="82"/>
      <c r="B81" s="56"/>
      <c r="D81" s="56"/>
      <c r="E81" s="56"/>
      <c r="I81" s="56"/>
      <c r="J81" s="56"/>
      <c r="T81" s="8"/>
      <c r="W81" s="51"/>
    </row>
    <row r="82" spans="1:23" ht="18" customHeight="1" x14ac:dyDescent="0.25">
      <c r="A82" s="82"/>
      <c r="B82" s="56"/>
      <c r="D82" s="56"/>
      <c r="E82" s="56"/>
      <c r="I82" s="56"/>
      <c r="J82" s="56"/>
      <c r="T82" s="8"/>
      <c r="W82" s="51"/>
    </row>
    <row r="83" spans="1:23" ht="18" customHeight="1" x14ac:dyDescent="0.25">
      <c r="A83" s="82"/>
      <c r="B83" s="56"/>
      <c r="D83" s="56"/>
      <c r="E83" s="56"/>
      <c r="I83" s="56"/>
      <c r="J83" s="56"/>
      <c r="T83" s="8"/>
      <c r="W83" s="51"/>
    </row>
    <row r="84" spans="1:23" ht="18" customHeight="1" x14ac:dyDescent="0.25">
      <c r="A84" s="83"/>
      <c r="B84" s="56"/>
      <c r="D84" s="56"/>
      <c r="E84" s="56"/>
      <c r="I84" s="56"/>
      <c r="J84" s="56"/>
      <c r="T84" s="8"/>
      <c r="W84" s="51"/>
    </row>
    <row r="85" spans="1:23" ht="18" customHeight="1" x14ac:dyDescent="0.25">
      <c r="A85" s="84" t="str">
        <f>METAS!B8</f>
        <v>PORCENTAJE NIÑOS DE 12 MESES CON CONTROLES CRED COMPLETO</v>
      </c>
      <c r="B85" s="56"/>
      <c r="D85" s="56"/>
      <c r="E85" s="56"/>
      <c r="I85" s="56"/>
      <c r="J85" s="56"/>
      <c r="T85" s="8"/>
      <c r="V85" s="50" t="str">
        <f>A85</f>
        <v>PORCENTAJE NIÑOS DE 12 MESES CON CONTROLES CRED COMPLETO</v>
      </c>
      <c r="W85" s="51"/>
    </row>
    <row r="86" spans="1:23" ht="48" customHeight="1" x14ac:dyDescent="0.25">
      <c r="A86" s="59" t="s">
        <v>2</v>
      </c>
      <c r="B86" s="60" t="s">
        <v>85</v>
      </c>
      <c r="C86" s="61" t="s">
        <v>68</v>
      </c>
      <c r="D86" s="60" t="s">
        <v>541</v>
      </c>
      <c r="E86" s="60" t="s">
        <v>1</v>
      </c>
      <c r="F86" s="62"/>
      <c r="G86" s="63" t="s">
        <v>9</v>
      </c>
      <c r="H86" s="64" t="str">
        <f>"DEFICIENTE &lt; "&amp;$E$3</f>
        <v>DEFICIENTE &lt; 90</v>
      </c>
      <c r="I86" s="64" t="str">
        <f>"PROCESO &gt;= "&amp;$E$3&amp;"  -  &lt; "&amp;$F$3</f>
        <v>PROCESO &gt;= 90  -  &lt; 100</v>
      </c>
      <c r="J86" s="64" t="str">
        <f>"OPTIMO &gt;= "&amp;$F$3</f>
        <v>OPTIMO &gt;= 100</v>
      </c>
      <c r="T86" s="8"/>
      <c r="V86" s="80" t="str">
        <f>V$1&amp;"  "&amp;V85&amp;"  "&amp;$V$3&amp;"  "&amp;$V$2</f>
        <v>RED. MOYOBAMBA:  PORCENTAJE NIÑOS DE 12 MESES CON CONTROLES CRED COMPLETO  - POR MICROREDES :   ENERO - DICIEMBRE 2024</v>
      </c>
      <c r="W86" s="51"/>
    </row>
    <row r="87" spans="1:23" ht="18" customHeight="1" thickBot="1" x14ac:dyDescent="0.3">
      <c r="A87" s="65" t="str">
        <f>Config!$B$15</f>
        <v>RED</v>
      </c>
      <c r="B87" s="66">
        <f>SUM(B89:B96)</f>
        <v>2282</v>
      </c>
      <c r="C87" s="66">
        <f>SUM(C90:C96)</f>
        <v>1325</v>
      </c>
      <c r="D87" s="66">
        <f>SUM(D89:D96)</f>
        <v>993</v>
      </c>
      <c r="E87" s="67">
        <f>Config!C9</f>
        <v>100</v>
      </c>
      <c r="F87" s="67"/>
      <c r="G87" s="66">
        <f t="shared" ref="G87:G96" si="30">IFERROR(ROUND(D87*100/B87,2),0)</f>
        <v>43.51</v>
      </c>
      <c r="H87" s="68">
        <f>IF(G87&lt;$E$3,G87,"")</f>
        <v>43.51</v>
      </c>
      <c r="I87" s="68" t="str">
        <f>IF(G87&gt;=$E$3,IF(G87&lt;$F$3,G87,""),"")</f>
        <v/>
      </c>
      <c r="J87" s="68" t="str">
        <f>IF(G87&gt;=$F$3,G87,"")</f>
        <v/>
      </c>
      <c r="T87" s="8"/>
      <c r="V87" s="50"/>
      <c r="W87" s="51"/>
    </row>
    <row r="88" spans="1:23" ht="18" customHeight="1" x14ac:dyDescent="0.25">
      <c r="A88" s="70" t="str">
        <f>Config!$B$16</f>
        <v>HOSP</v>
      </c>
      <c r="B88" s="71">
        <f>METAS!$AW$8</f>
        <v>0</v>
      </c>
      <c r="C88" s="71">
        <f>ROUND((B88/12)*Config!$C$6,0)</f>
        <v>0</v>
      </c>
      <c r="D88" s="71">
        <f>ACUMULADO!$AV$8</f>
        <v>0</v>
      </c>
      <c r="E88" s="72">
        <f>E87</f>
        <v>100</v>
      </c>
      <c r="F88" s="72"/>
      <c r="G88" s="73">
        <f t="shared" si="30"/>
        <v>0</v>
      </c>
      <c r="H88" s="78">
        <f>IF(G88&lt;$E$3,G88,"")</f>
        <v>0</v>
      </c>
      <c r="I88" s="78" t="str">
        <f>IF(G88&gt;=$E$3,IF(G88&lt;$F$3,G88,""),"")</f>
        <v/>
      </c>
      <c r="J88" s="78" t="str">
        <f t="shared" ref="J88" si="31">IF(G88&gt;=$F$3,G88,"")</f>
        <v/>
      </c>
      <c r="T88" s="8"/>
      <c r="V88" s="50"/>
      <c r="W88" s="51"/>
    </row>
    <row r="89" spans="1:23" ht="19.5" customHeight="1" x14ac:dyDescent="0.25">
      <c r="A89" s="70" t="str">
        <f>Config!$B$17</f>
        <v>LLUI</v>
      </c>
      <c r="B89" s="71">
        <f>METAS!$AX8</f>
        <v>957</v>
      </c>
      <c r="C89" s="71">
        <f>ROUND((B89/12)*Config!$C$6,0)</f>
        <v>957</v>
      </c>
      <c r="D89" s="71">
        <f>ACUMULADO!$AW$8</f>
        <v>362</v>
      </c>
      <c r="E89" s="72">
        <f>E87</f>
        <v>100</v>
      </c>
      <c r="F89" s="72"/>
      <c r="G89" s="73">
        <f t="shared" si="30"/>
        <v>37.83</v>
      </c>
      <c r="H89" s="78">
        <f>IF(G89&lt;$E$3,G89,"")</f>
        <v>37.83</v>
      </c>
      <c r="I89" s="78" t="str">
        <f>IF(G89&gt;=$E$3,IF(G89&lt;$F$3,G89,""),"")</f>
        <v/>
      </c>
      <c r="J89" s="78" t="str">
        <f t="shared" ref="J89:J96" si="32">IF(G89&gt;=$F$3,G89,"")</f>
        <v/>
      </c>
      <c r="T89" s="8"/>
      <c r="V89" s="50"/>
      <c r="W89" s="51"/>
    </row>
    <row r="90" spans="1:23" ht="18" customHeight="1" x14ac:dyDescent="0.25">
      <c r="A90" s="70" t="str">
        <f>Config!$B$18</f>
        <v>JERI</v>
      </c>
      <c r="B90" s="71">
        <f>METAS!$AY$8</f>
        <v>91</v>
      </c>
      <c r="C90" s="71">
        <f>ROUND((B90/12)*Config!$C$6,0)</f>
        <v>91</v>
      </c>
      <c r="D90" s="71">
        <f>ACUMULADO!$AX$8</f>
        <v>69</v>
      </c>
      <c r="E90" s="72">
        <f t="shared" ref="E90:E96" si="33">E89</f>
        <v>100</v>
      </c>
      <c r="F90" s="72"/>
      <c r="G90" s="73">
        <f t="shared" si="30"/>
        <v>75.819999999999993</v>
      </c>
      <c r="H90" s="78">
        <f t="shared" ref="H90:H96" si="34">IF(G90&lt;$E$3,G90,"")</f>
        <v>75.819999999999993</v>
      </c>
      <c r="I90" s="78" t="str">
        <f t="shared" ref="I90:I96" si="35">IF(G90&gt;=$E$3,IF(G90&lt;$F$3,G90,""),"")</f>
        <v/>
      </c>
      <c r="J90" s="78" t="str">
        <f t="shared" si="32"/>
        <v/>
      </c>
      <c r="T90" s="8"/>
      <c r="V90" s="50"/>
      <c r="W90" s="51"/>
    </row>
    <row r="91" spans="1:23" ht="18" customHeight="1" x14ac:dyDescent="0.25">
      <c r="A91" s="70" t="str">
        <f>Config!$B$19</f>
        <v>YANT</v>
      </c>
      <c r="B91" s="71">
        <f>METAS!$AZ$8</f>
        <v>177</v>
      </c>
      <c r="C91" s="71">
        <f>ROUND((B91/12)*Config!$C$6,0)</f>
        <v>177</v>
      </c>
      <c r="D91" s="71">
        <f>ACUMULADO!$AY$8</f>
        <v>47</v>
      </c>
      <c r="E91" s="72">
        <f t="shared" si="33"/>
        <v>100</v>
      </c>
      <c r="F91" s="72"/>
      <c r="G91" s="73">
        <f t="shared" si="30"/>
        <v>26.55</v>
      </c>
      <c r="H91" s="78">
        <f t="shared" si="34"/>
        <v>26.55</v>
      </c>
      <c r="I91" s="78" t="str">
        <f t="shared" si="35"/>
        <v/>
      </c>
      <c r="J91" s="78" t="str">
        <f t="shared" si="32"/>
        <v/>
      </c>
      <c r="T91" s="8"/>
      <c r="V91" s="9"/>
      <c r="W91" s="51"/>
    </row>
    <row r="92" spans="1:23" ht="18" customHeight="1" x14ac:dyDescent="0.25">
      <c r="A92" s="70" t="str">
        <f>Config!$B$20</f>
        <v>SORI</v>
      </c>
      <c r="B92" s="71">
        <f>METAS!$BA$8</f>
        <v>453</v>
      </c>
      <c r="C92" s="71">
        <f>ROUND((B92/12)*Config!$C$6,0)</f>
        <v>453</v>
      </c>
      <c r="D92" s="71">
        <f>ACUMULADO!$AZ$8</f>
        <v>233</v>
      </c>
      <c r="E92" s="72">
        <f t="shared" si="33"/>
        <v>100</v>
      </c>
      <c r="F92" s="72"/>
      <c r="G92" s="73">
        <f t="shared" si="30"/>
        <v>51.43</v>
      </c>
      <c r="H92" s="78">
        <f t="shared" si="34"/>
        <v>51.43</v>
      </c>
      <c r="I92" s="78" t="str">
        <f t="shared" si="35"/>
        <v/>
      </c>
      <c r="J92" s="78" t="str">
        <f t="shared" si="32"/>
        <v/>
      </c>
      <c r="T92" s="8"/>
      <c r="V92" s="9"/>
      <c r="W92" s="51"/>
    </row>
    <row r="93" spans="1:23" ht="18" customHeight="1" x14ac:dyDescent="0.25">
      <c r="A93" s="70" t="str">
        <f>Config!$B$21</f>
        <v>JEPE</v>
      </c>
      <c r="B93" s="71">
        <f>METAS!$BB$8</f>
        <v>175</v>
      </c>
      <c r="C93" s="71">
        <f>ROUND((B93/12)*Config!$C$6,0)</f>
        <v>175</v>
      </c>
      <c r="D93" s="71">
        <f>ACUMULADO!$BA$8</f>
        <v>95</v>
      </c>
      <c r="E93" s="72">
        <f t="shared" si="33"/>
        <v>100</v>
      </c>
      <c r="F93" s="72"/>
      <c r="G93" s="73">
        <f t="shared" si="30"/>
        <v>54.29</v>
      </c>
      <c r="H93" s="78">
        <f t="shared" si="34"/>
        <v>54.29</v>
      </c>
      <c r="I93" s="78" t="str">
        <f t="shared" si="35"/>
        <v/>
      </c>
      <c r="J93" s="78" t="str">
        <f t="shared" si="32"/>
        <v/>
      </c>
      <c r="T93" s="8"/>
      <c r="V93" s="9"/>
      <c r="W93" s="51"/>
    </row>
    <row r="94" spans="1:23" ht="18" customHeight="1" x14ac:dyDescent="0.25">
      <c r="A94" s="70" t="str">
        <f>Config!$B$22</f>
        <v>ROQU</v>
      </c>
      <c r="B94" s="71">
        <f>METAS!$BC$8</f>
        <v>148</v>
      </c>
      <c r="C94" s="71">
        <f>ROUND((B94/12)*Config!$C$6,0)</f>
        <v>148</v>
      </c>
      <c r="D94" s="71">
        <f>ACUMULADO!$BB$8</f>
        <v>62</v>
      </c>
      <c r="E94" s="72">
        <f t="shared" si="33"/>
        <v>100</v>
      </c>
      <c r="F94" s="72"/>
      <c r="G94" s="73">
        <f t="shared" si="30"/>
        <v>41.89</v>
      </c>
      <c r="H94" s="78">
        <f t="shared" si="34"/>
        <v>41.89</v>
      </c>
      <c r="I94" s="78" t="str">
        <f t="shared" si="35"/>
        <v/>
      </c>
      <c r="J94" s="78" t="str">
        <f t="shared" si="32"/>
        <v/>
      </c>
      <c r="T94" s="8"/>
      <c r="V94" s="9"/>
      <c r="W94" s="51"/>
    </row>
    <row r="95" spans="1:23" ht="18" customHeight="1" x14ac:dyDescent="0.25">
      <c r="A95" s="70" t="str">
        <f>Config!$B$23</f>
        <v>CALZ</v>
      </c>
      <c r="B95" s="71">
        <f>METAS!$BD$8</f>
        <v>129</v>
      </c>
      <c r="C95" s="71">
        <f>ROUND((B95/12)*Config!$C$6,0)</f>
        <v>129</v>
      </c>
      <c r="D95" s="71">
        <f>ACUMULADO!$BC$8</f>
        <v>70</v>
      </c>
      <c r="E95" s="72">
        <f t="shared" si="33"/>
        <v>100</v>
      </c>
      <c r="F95" s="72"/>
      <c r="G95" s="73">
        <f t="shared" si="30"/>
        <v>54.26</v>
      </c>
      <c r="H95" s="78">
        <f t="shared" si="34"/>
        <v>54.26</v>
      </c>
      <c r="I95" s="78" t="str">
        <f t="shared" si="35"/>
        <v/>
      </c>
      <c r="J95" s="78" t="str">
        <f t="shared" si="32"/>
        <v/>
      </c>
      <c r="T95" s="8"/>
      <c r="V95" s="9"/>
      <c r="W95" s="51"/>
    </row>
    <row r="96" spans="1:23" ht="18" customHeight="1" x14ac:dyDescent="0.25">
      <c r="A96" s="70" t="str">
        <f>Config!$B$24</f>
        <v>PUEB</v>
      </c>
      <c r="B96" s="71">
        <f>METAS!$BE$8</f>
        <v>152</v>
      </c>
      <c r="C96" s="71">
        <f>ROUND((B96/12)*Config!$C$6,0)</f>
        <v>152</v>
      </c>
      <c r="D96" s="71">
        <f>ACUMULADO!$BD$8</f>
        <v>55</v>
      </c>
      <c r="E96" s="72">
        <f t="shared" si="33"/>
        <v>100</v>
      </c>
      <c r="F96" s="72"/>
      <c r="G96" s="73">
        <f t="shared" si="30"/>
        <v>36.18</v>
      </c>
      <c r="H96" s="78">
        <f t="shared" si="34"/>
        <v>36.18</v>
      </c>
      <c r="I96" s="78" t="str">
        <f t="shared" si="35"/>
        <v/>
      </c>
      <c r="J96" s="78" t="str">
        <f t="shared" si="32"/>
        <v/>
      </c>
      <c r="T96" s="8"/>
      <c r="V96" s="9"/>
      <c r="W96" s="51"/>
    </row>
    <row r="97" spans="1:23" ht="18" customHeight="1" x14ac:dyDescent="0.25">
      <c r="D97" s="54"/>
      <c r="I97"/>
      <c r="J97"/>
      <c r="T97" s="8"/>
      <c r="W97" s="51"/>
    </row>
    <row r="98" spans="1:23" ht="18" customHeight="1" x14ac:dyDescent="0.25">
      <c r="I98"/>
      <c r="J98"/>
      <c r="T98" s="8"/>
      <c r="W98" s="51"/>
    </row>
    <row r="99" spans="1:23" ht="18" customHeight="1" x14ac:dyDescent="0.25">
      <c r="I99"/>
      <c r="J99"/>
      <c r="T99" s="8"/>
      <c r="W99" s="51"/>
    </row>
    <row r="100" spans="1:23" ht="18" customHeight="1" x14ac:dyDescent="0.25">
      <c r="A100" s="82"/>
      <c r="B100" s="56"/>
      <c r="D100" s="56"/>
      <c r="E100" s="56"/>
      <c r="I100" s="56"/>
      <c r="J100" s="56"/>
      <c r="T100" s="8"/>
      <c r="W100" s="51"/>
    </row>
    <row r="101" spans="1:23" ht="18" customHeight="1" x14ac:dyDescent="0.25">
      <c r="A101" s="82"/>
      <c r="B101" s="56"/>
      <c r="D101" s="56"/>
      <c r="E101" s="56"/>
      <c r="I101" s="56"/>
      <c r="J101" s="56"/>
      <c r="T101" s="8"/>
      <c r="W101" s="51"/>
    </row>
    <row r="102" spans="1:23" ht="18" customHeight="1" x14ac:dyDescent="0.25">
      <c r="A102" s="82"/>
      <c r="B102" s="56"/>
      <c r="D102" s="56"/>
      <c r="E102" s="56"/>
      <c r="I102" s="56"/>
      <c r="J102" s="56"/>
      <c r="T102" s="8"/>
      <c r="W102" s="51"/>
    </row>
    <row r="103" spans="1:23" ht="18" customHeight="1" x14ac:dyDescent="0.25">
      <c r="A103" s="82"/>
      <c r="B103" s="56"/>
      <c r="D103" s="56"/>
      <c r="E103" s="56"/>
      <c r="I103" s="56"/>
      <c r="J103" s="56"/>
      <c r="T103" s="8"/>
      <c r="W103" s="51"/>
    </row>
    <row r="104" spans="1:23" ht="18" customHeight="1" x14ac:dyDescent="0.25">
      <c r="A104" s="82"/>
      <c r="B104" s="56"/>
      <c r="D104" s="56"/>
      <c r="E104" s="56"/>
      <c r="I104" s="56"/>
      <c r="J104" s="56"/>
      <c r="T104" s="8"/>
      <c r="W104" s="51"/>
    </row>
    <row r="105" spans="1:23" ht="18" customHeight="1" x14ac:dyDescent="0.25">
      <c r="A105" s="83"/>
      <c r="B105" s="56"/>
      <c r="D105" s="56"/>
      <c r="E105" s="56"/>
      <c r="I105" s="56"/>
      <c r="J105" s="56"/>
      <c r="T105" s="8"/>
      <c r="W105" s="51"/>
    </row>
    <row r="106" spans="1:23" ht="18" customHeight="1" x14ac:dyDescent="0.25">
      <c r="A106" s="84" t="str">
        <f>METAS!B9</f>
        <v>PORCENTAJE NIÑOS DE 24 MESES CON CONTROLES CRED COMPLETO</v>
      </c>
      <c r="B106" s="56"/>
      <c r="D106" s="56"/>
      <c r="E106" s="56"/>
      <c r="I106" s="56"/>
      <c r="J106" s="56"/>
      <c r="T106" s="8"/>
      <c r="V106" s="50" t="str">
        <f>A106</f>
        <v>PORCENTAJE NIÑOS DE 24 MESES CON CONTROLES CRED COMPLETO</v>
      </c>
      <c r="W106" s="51"/>
    </row>
    <row r="107" spans="1:23" ht="48" customHeight="1" x14ac:dyDescent="0.25">
      <c r="A107" s="59" t="s">
        <v>2</v>
      </c>
      <c r="B107" s="60" t="s">
        <v>85</v>
      </c>
      <c r="C107" s="61" t="s">
        <v>68</v>
      </c>
      <c r="D107" s="60" t="s">
        <v>541</v>
      </c>
      <c r="E107" s="60" t="s">
        <v>1</v>
      </c>
      <c r="F107" s="62"/>
      <c r="G107" s="63" t="s">
        <v>9</v>
      </c>
      <c r="H107" s="64" t="str">
        <f>"DEFICIENTE &lt; "&amp;$E$3</f>
        <v>DEFICIENTE &lt; 90</v>
      </c>
      <c r="I107" s="64" t="str">
        <f>"PROCESO &gt;= "&amp;$E$3&amp;"  -  &lt; "&amp;$F$3</f>
        <v>PROCESO &gt;= 90  -  &lt; 100</v>
      </c>
      <c r="J107" s="64" t="str">
        <f>"OPTIMO &gt;= "&amp;$F$3</f>
        <v>OPTIMO &gt;= 100</v>
      </c>
      <c r="T107" s="8"/>
      <c r="V107" s="80" t="str">
        <f>V$1&amp;"  "&amp;V106&amp;"  "&amp;$V$3&amp;"  "&amp;$V$2</f>
        <v>RED. MOYOBAMBA:  PORCENTAJE NIÑOS DE 24 MESES CON CONTROLES CRED COMPLETO  - POR MICROREDES :   ENERO - DICIEMBRE 2024</v>
      </c>
      <c r="W107" s="51"/>
    </row>
    <row r="108" spans="1:23" ht="18" customHeight="1" thickBot="1" x14ac:dyDescent="0.3">
      <c r="A108" s="65" t="str">
        <f>Config!$B$15</f>
        <v>RED</v>
      </c>
      <c r="B108" s="66">
        <f>SUM(B110:B117)</f>
        <v>2037</v>
      </c>
      <c r="C108" s="66">
        <f>SUM(C111:C117)</f>
        <v>1188</v>
      </c>
      <c r="D108" s="66">
        <f>SUM(D110:D117)</f>
        <v>750</v>
      </c>
      <c r="E108" s="67">
        <f>Config!C9</f>
        <v>100</v>
      </c>
      <c r="F108" s="67"/>
      <c r="G108" s="66">
        <f t="shared" ref="G108:G117" si="36">IFERROR(ROUND(D108*100/B108,2),0)</f>
        <v>36.82</v>
      </c>
      <c r="H108" s="68">
        <f>IF(G108&lt;$E$3,G108,"")</f>
        <v>36.82</v>
      </c>
      <c r="I108" s="68" t="str">
        <f>IF(G108&gt;=$E$3,IF(G108&lt;$F$3,G108,""),"")</f>
        <v/>
      </c>
      <c r="J108" s="68" t="str">
        <f>IF(G108&gt;=$F$3,G108,"")</f>
        <v/>
      </c>
      <c r="T108" s="8"/>
      <c r="V108" s="50"/>
      <c r="W108" s="51"/>
    </row>
    <row r="109" spans="1:23" ht="18" customHeight="1" x14ac:dyDescent="0.25">
      <c r="A109" s="70" t="str">
        <f>Config!$B$16</f>
        <v>HOSP</v>
      </c>
      <c r="B109" s="71">
        <f>METAS!$AW$9</f>
        <v>0</v>
      </c>
      <c r="C109" s="71">
        <f>ROUND((B109/12)*Config!$C$6,0)</f>
        <v>0</v>
      </c>
      <c r="D109" s="71">
        <f>ACUMULADO!$AV$9</f>
        <v>0</v>
      </c>
      <c r="E109" s="72">
        <f>E108</f>
        <v>100</v>
      </c>
      <c r="F109" s="72"/>
      <c r="G109" s="73">
        <f t="shared" si="36"/>
        <v>0</v>
      </c>
      <c r="H109" s="78">
        <f>IF(G109&lt;$E$3,G109,"")</f>
        <v>0</v>
      </c>
      <c r="I109" s="78" t="str">
        <f>IF(G109&gt;=$E$3,IF(G109&lt;$F$3,G109,""),"")</f>
        <v/>
      </c>
      <c r="J109" s="78" t="str">
        <f t="shared" ref="J109" si="37">IF(G109&gt;=$F$3,G109,"")</f>
        <v/>
      </c>
      <c r="T109" s="8"/>
      <c r="V109" s="50"/>
      <c r="W109" s="51"/>
    </row>
    <row r="110" spans="1:23" ht="19.5" customHeight="1" x14ac:dyDescent="0.25">
      <c r="A110" s="70" t="str">
        <f>Config!$B$17</f>
        <v>LLUI</v>
      </c>
      <c r="B110" s="71">
        <f>METAS!$AX$9</f>
        <v>849</v>
      </c>
      <c r="C110" s="71">
        <f>ROUND((B110/12)*Config!$C$6,0)</f>
        <v>849</v>
      </c>
      <c r="D110" s="71">
        <f>ACUMULADO!$AW$9</f>
        <v>249</v>
      </c>
      <c r="E110" s="72">
        <f>E108</f>
        <v>100</v>
      </c>
      <c r="F110" s="72"/>
      <c r="G110" s="73">
        <f t="shared" si="36"/>
        <v>29.33</v>
      </c>
      <c r="H110" s="78">
        <f>IF(G110&lt;$E$3,G110,"")</f>
        <v>29.33</v>
      </c>
      <c r="I110" s="78" t="str">
        <f>IF(G110&gt;=$E$3,IF(G110&lt;$F$3,G110,""),"")</f>
        <v/>
      </c>
      <c r="J110" s="78" t="str">
        <f t="shared" ref="J110:J117" si="38">IF(G110&gt;=$F$3,G110,"")</f>
        <v/>
      </c>
      <c r="T110" s="8"/>
      <c r="V110" s="50"/>
      <c r="W110" s="51"/>
    </row>
    <row r="111" spans="1:23" ht="18" customHeight="1" x14ac:dyDescent="0.25">
      <c r="A111" s="70" t="str">
        <f>Config!$B$18</f>
        <v>JERI</v>
      </c>
      <c r="B111" s="71">
        <f>METAS!$AY$9</f>
        <v>81</v>
      </c>
      <c r="C111" s="71">
        <f>ROUND((B111/12)*Config!$C$6,0)</f>
        <v>81</v>
      </c>
      <c r="D111" s="71">
        <f>ACUMULADO!$AX$9</f>
        <v>57</v>
      </c>
      <c r="E111" s="72">
        <f t="shared" ref="E111:E117" si="39">E110</f>
        <v>100</v>
      </c>
      <c r="F111" s="72"/>
      <c r="G111" s="73">
        <f t="shared" si="36"/>
        <v>70.37</v>
      </c>
      <c r="H111" s="78">
        <f t="shared" ref="H111:H117" si="40">IF(G111&lt;$E$3,G111,"")</f>
        <v>70.37</v>
      </c>
      <c r="I111" s="78" t="str">
        <f t="shared" ref="I111:I117" si="41">IF(G111&gt;=$E$3,IF(G111&lt;$F$3,G111,""),"")</f>
        <v/>
      </c>
      <c r="J111" s="78" t="str">
        <f t="shared" si="38"/>
        <v/>
      </c>
      <c r="T111" s="8"/>
      <c r="V111" s="50"/>
      <c r="W111" s="51"/>
    </row>
    <row r="112" spans="1:23" ht="18" customHeight="1" x14ac:dyDescent="0.25">
      <c r="A112" s="70" t="str">
        <f>Config!$B$19</f>
        <v>YANT</v>
      </c>
      <c r="B112" s="71">
        <f>METAS!$AZ$9</f>
        <v>152</v>
      </c>
      <c r="C112" s="71">
        <f>ROUND((B112/12)*Config!$C$6,0)</f>
        <v>152</v>
      </c>
      <c r="D112" s="71">
        <f>ACUMULADO!$AY$9</f>
        <v>55</v>
      </c>
      <c r="E112" s="72">
        <f t="shared" si="39"/>
        <v>100</v>
      </c>
      <c r="F112" s="72"/>
      <c r="G112" s="73">
        <f t="shared" si="36"/>
        <v>36.18</v>
      </c>
      <c r="H112" s="78">
        <f t="shared" si="40"/>
        <v>36.18</v>
      </c>
      <c r="I112" s="78" t="str">
        <f t="shared" si="41"/>
        <v/>
      </c>
      <c r="J112" s="78" t="str">
        <f t="shared" si="38"/>
        <v/>
      </c>
      <c r="T112" s="8"/>
      <c r="V112" s="9"/>
      <c r="W112" s="51"/>
    </row>
    <row r="113" spans="1:23" ht="18" customHeight="1" x14ac:dyDescent="0.25">
      <c r="A113" s="70" t="str">
        <f>Config!$B$20</f>
        <v>SORI</v>
      </c>
      <c r="B113" s="71">
        <f>METAS!$BA$9</f>
        <v>418</v>
      </c>
      <c r="C113" s="71">
        <f>ROUND((B113/12)*Config!$C$6,0)</f>
        <v>418</v>
      </c>
      <c r="D113" s="71">
        <f>ACUMULADO!$AZ$9</f>
        <v>169</v>
      </c>
      <c r="E113" s="72">
        <f t="shared" si="39"/>
        <v>100</v>
      </c>
      <c r="F113" s="72"/>
      <c r="G113" s="73">
        <f t="shared" si="36"/>
        <v>40.43</v>
      </c>
      <c r="H113" s="78">
        <f t="shared" si="40"/>
        <v>40.43</v>
      </c>
      <c r="I113" s="78" t="str">
        <f t="shared" si="41"/>
        <v/>
      </c>
      <c r="J113" s="78" t="str">
        <f t="shared" si="38"/>
        <v/>
      </c>
      <c r="T113" s="8"/>
      <c r="V113" s="9"/>
      <c r="W113" s="51"/>
    </row>
    <row r="114" spans="1:23" ht="18" customHeight="1" x14ac:dyDescent="0.25">
      <c r="A114" s="70" t="str">
        <f>Config!$B$21</f>
        <v>JEPE</v>
      </c>
      <c r="B114" s="71">
        <f>METAS!$BB$9</f>
        <v>154</v>
      </c>
      <c r="C114" s="71">
        <f>ROUND((B114/12)*Config!$C$6,0)</f>
        <v>154</v>
      </c>
      <c r="D114" s="71">
        <f>ACUMULADO!$BA$9</f>
        <v>61</v>
      </c>
      <c r="E114" s="72">
        <f t="shared" si="39"/>
        <v>100</v>
      </c>
      <c r="F114" s="72"/>
      <c r="G114" s="73">
        <f t="shared" si="36"/>
        <v>39.61</v>
      </c>
      <c r="H114" s="78">
        <f t="shared" si="40"/>
        <v>39.61</v>
      </c>
      <c r="I114" s="78" t="str">
        <f t="shared" si="41"/>
        <v/>
      </c>
      <c r="J114" s="78" t="str">
        <f t="shared" si="38"/>
        <v/>
      </c>
      <c r="T114" s="8"/>
      <c r="V114" s="9"/>
      <c r="W114" s="51"/>
    </row>
    <row r="115" spans="1:23" ht="18" customHeight="1" x14ac:dyDescent="0.25">
      <c r="A115" s="70" t="str">
        <f>Config!$B$22</f>
        <v>ROQU</v>
      </c>
      <c r="B115" s="71">
        <f>METAS!$BC$9</f>
        <v>113</v>
      </c>
      <c r="C115" s="71">
        <f>ROUND((B115/12)*Config!$C$6,0)</f>
        <v>113</v>
      </c>
      <c r="D115" s="71">
        <f>ACUMULADO!$BB$9</f>
        <v>52</v>
      </c>
      <c r="E115" s="72">
        <f t="shared" si="39"/>
        <v>100</v>
      </c>
      <c r="F115" s="72"/>
      <c r="G115" s="73">
        <f t="shared" si="36"/>
        <v>46.02</v>
      </c>
      <c r="H115" s="78">
        <f t="shared" si="40"/>
        <v>46.02</v>
      </c>
      <c r="I115" s="78" t="str">
        <f t="shared" si="41"/>
        <v/>
      </c>
      <c r="J115" s="78" t="str">
        <f t="shared" si="38"/>
        <v/>
      </c>
      <c r="T115" s="8"/>
      <c r="V115" s="9"/>
      <c r="W115" s="51"/>
    </row>
    <row r="116" spans="1:23" ht="18" customHeight="1" x14ac:dyDescent="0.25">
      <c r="A116" s="70" t="str">
        <f>Config!$B$23</f>
        <v>CALZ</v>
      </c>
      <c r="B116" s="71">
        <f>METAS!$BD$9</f>
        <v>135</v>
      </c>
      <c r="C116" s="71">
        <f>ROUND((B116/12)*Config!$C$6,0)</f>
        <v>135</v>
      </c>
      <c r="D116" s="71">
        <f>ACUMULADO!$BC$9</f>
        <v>78</v>
      </c>
      <c r="E116" s="72">
        <f t="shared" si="39"/>
        <v>100</v>
      </c>
      <c r="F116" s="72"/>
      <c r="G116" s="73">
        <f t="shared" si="36"/>
        <v>57.78</v>
      </c>
      <c r="H116" s="78">
        <f t="shared" si="40"/>
        <v>57.78</v>
      </c>
      <c r="I116" s="78" t="str">
        <f t="shared" si="41"/>
        <v/>
      </c>
      <c r="J116" s="78" t="str">
        <f t="shared" si="38"/>
        <v/>
      </c>
      <c r="T116" s="8"/>
      <c r="V116" s="9"/>
      <c r="W116" s="51"/>
    </row>
    <row r="117" spans="1:23" ht="18" customHeight="1" x14ac:dyDescent="0.25">
      <c r="A117" s="70" t="str">
        <f>Config!$B$24</f>
        <v>PUEB</v>
      </c>
      <c r="B117" s="71">
        <f>METAS!$BE$9</f>
        <v>135</v>
      </c>
      <c r="C117" s="71">
        <f>ROUND((B117/12)*Config!$C$6,0)</f>
        <v>135</v>
      </c>
      <c r="D117" s="71">
        <f>ACUMULADO!$BD$9</f>
        <v>29</v>
      </c>
      <c r="E117" s="72">
        <f t="shared" si="39"/>
        <v>100</v>
      </c>
      <c r="F117" s="72"/>
      <c r="G117" s="73">
        <f t="shared" si="36"/>
        <v>21.48</v>
      </c>
      <c r="H117" s="78">
        <f t="shared" si="40"/>
        <v>21.48</v>
      </c>
      <c r="I117" s="78" t="str">
        <f t="shared" si="41"/>
        <v/>
      </c>
      <c r="J117" s="78" t="str">
        <f t="shared" si="38"/>
        <v/>
      </c>
      <c r="T117" s="8"/>
      <c r="V117" s="9"/>
      <c r="W117" s="51"/>
    </row>
    <row r="118" spans="1:23" ht="18" customHeight="1" x14ac:dyDescent="0.25">
      <c r="D118" s="54"/>
      <c r="I118"/>
      <c r="J118"/>
      <c r="T118" s="8"/>
      <c r="W118" s="51"/>
    </row>
    <row r="119" spans="1:23" ht="18" customHeight="1" x14ac:dyDescent="0.25">
      <c r="I119"/>
      <c r="J119"/>
      <c r="T119" s="8"/>
      <c r="W119" s="51"/>
    </row>
    <row r="120" spans="1:23" ht="18" customHeight="1" x14ac:dyDescent="0.25">
      <c r="I120"/>
      <c r="J120"/>
      <c r="T120" s="8"/>
      <c r="W120" s="51"/>
    </row>
    <row r="121" spans="1:23" ht="18" customHeight="1" x14ac:dyDescent="0.25">
      <c r="A121" s="82"/>
      <c r="B121" s="56"/>
      <c r="D121" s="56"/>
      <c r="E121" s="56"/>
      <c r="I121" s="56"/>
      <c r="J121" s="56"/>
      <c r="T121" s="8"/>
      <c r="W121" s="51"/>
    </row>
    <row r="122" spans="1:23" ht="18" customHeight="1" x14ac:dyDescent="0.25">
      <c r="A122" s="82"/>
      <c r="B122" s="56"/>
      <c r="D122" s="56"/>
      <c r="E122" s="56"/>
      <c r="I122" s="56"/>
      <c r="J122" s="56"/>
      <c r="T122" s="8"/>
      <c r="W122" s="51"/>
    </row>
    <row r="123" spans="1:23" ht="18" customHeight="1" x14ac:dyDescent="0.25">
      <c r="A123" s="82"/>
      <c r="B123" s="56"/>
      <c r="D123" s="56"/>
      <c r="E123" s="56"/>
      <c r="I123" s="56"/>
      <c r="J123" s="56"/>
      <c r="T123" s="8"/>
      <c r="W123" s="51"/>
    </row>
    <row r="124" spans="1:23" ht="18" customHeight="1" x14ac:dyDescent="0.25">
      <c r="A124" s="82"/>
      <c r="B124" s="56"/>
      <c r="D124" s="56"/>
      <c r="E124" s="56"/>
      <c r="I124" s="56"/>
      <c r="J124" s="56"/>
      <c r="T124" s="8"/>
      <c r="W124" s="51"/>
    </row>
    <row r="125" spans="1:23" ht="18" customHeight="1" x14ac:dyDescent="0.25">
      <c r="A125" s="82"/>
      <c r="B125" s="56"/>
      <c r="D125" s="56"/>
      <c r="E125" s="56"/>
      <c r="I125" s="56"/>
      <c r="J125" s="56"/>
      <c r="T125" s="8"/>
      <c r="W125" s="51"/>
    </row>
    <row r="126" spans="1:23" ht="18" customHeight="1" x14ac:dyDescent="0.25">
      <c r="B126" s="56"/>
      <c r="D126" s="56"/>
      <c r="E126" s="56"/>
      <c r="I126" s="56"/>
      <c r="J126" s="56"/>
      <c r="T126" s="8"/>
      <c r="W126" s="51"/>
    </row>
    <row r="127" spans="1:23" ht="18" customHeight="1" x14ac:dyDescent="0.25">
      <c r="I127" s="56"/>
      <c r="J127" s="56"/>
      <c r="T127" s="8"/>
      <c r="V127" s="50" t="str">
        <f>A128</f>
        <v>PORCENTAJE NIÑOS MENORES DE 36 MESES CON CONTROLES CRED COMPLETO</v>
      </c>
      <c r="W127" s="51"/>
    </row>
    <row r="128" spans="1:23" ht="18" customHeight="1" x14ac:dyDescent="0.25">
      <c r="A128" s="57" t="str">
        <f>METAS!B10</f>
        <v>PORCENTAJE NIÑOS MENORES DE 36 MESES CON CONTROLES CRED COMPLETO</v>
      </c>
      <c r="I128" s="56"/>
      <c r="J128" s="56"/>
      <c r="T128" s="8"/>
      <c r="V128" s="80" t="str">
        <f>$V$1&amp;"  "&amp;V127&amp;"  "&amp;$V$3&amp;"  "&amp;$V$2</f>
        <v>RED. MOYOBAMBA:  PORCENTAJE NIÑOS MENORES DE 36 MESES CON CONTROLES CRED COMPLETO  - POR MICROREDES :   ENERO - DICIEMBRE 2024</v>
      </c>
      <c r="W128" s="51"/>
    </row>
    <row r="129" spans="1:527" ht="48" customHeight="1" x14ac:dyDescent="0.25">
      <c r="A129" s="59" t="s">
        <v>2</v>
      </c>
      <c r="B129" s="60" t="s">
        <v>85</v>
      </c>
      <c r="C129" s="61" t="s">
        <v>68</v>
      </c>
      <c r="D129" s="60" t="s">
        <v>541</v>
      </c>
      <c r="E129" s="60" t="s">
        <v>1</v>
      </c>
      <c r="F129" s="62"/>
      <c r="G129" s="63" t="s">
        <v>9</v>
      </c>
      <c r="H129" s="64" t="str">
        <f>"DEFICIENTE &lt; "&amp;$E$3</f>
        <v>DEFICIENTE &lt; 90</v>
      </c>
      <c r="I129" s="64" t="str">
        <f>"PROCESO &gt;= "&amp;$E$3&amp;"  -  &lt; "&amp;$F$3</f>
        <v>PROCESO &gt;= 90  -  &lt; 100</v>
      </c>
      <c r="J129" s="64" t="str">
        <f>"OPTIMO &gt;= "&amp;$F$3</f>
        <v>OPTIMO &gt;= 100</v>
      </c>
      <c r="T129" s="8"/>
      <c r="V129" s="50"/>
      <c r="W129" s="51"/>
    </row>
    <row r="130" spans="1:527" ht="18" customHeight="1" thickBot="1" x14ac:dyDescent="0.3">
      <c r="A130" s="65" t="str">
        <f>Config!$B$15</f>
        <v>RED</v>
      </c>
      <c r="B130" s="66">
        <f>SUM(B132:B139)</f>
        <v>6416</v>
      </c>
      <c r="C130" s="66">
        <f>SUM(C132:C139)</f>
        <v>6416</v>
      </c>
      <c r="D130" s="66">
        <f>SUM(D132:D139)</f>
        <v>3027</v>
      </c>
      <c r="E130" s="67">
        <f>Config!C9</f>
        <v>100</v>
      </c>
      <c r="F130" s="67"/>
      <c r="G130" s="66">
        <f t="shared" ref="G130:G135" si="42">IFERROR(ROUND(D130*100/B130,2),0)</f>
        <v>47.18</v>
      </c>
      <c r="H130" s="68">
        <f>IF(G130&lt;$E$3,G130,"")</f>
        <v>47.18</v>
      </c>
      <c r="I130" s="68" t="str">
        <f>IF(G130&gt;=$E$3,IF(G130&lt;$F$3,G130,""),"")</f>
        <v/>
      </c>
      <c r="J130" s="68" t="str">
        <f>IF(G130&gt;=$F$3,G130,"")</f>
        <v/>
      </c>
      <c r="T130" s="8"/>
      <c r="V130" s="50"/>
      <c r="W130" s="51"/>
    </row>
    <row r="131" spans="1:527" ht="18" customHeight="1" x14ac:dyDescent="0.25">
      <c r="A131" s="70" t="str">
        <f>Config!$B$16</f>
        <v>HOSP</v>
      </c>
      <c r="B131" s="71">
        <f>METAS!$AW$10</f>
        <v>0</v>
      </c>
      <c r="C131" s="71">
        <f>ROUND((B131/12)*Config!$C$6,0)</f>
        <v>0</v>
      </c>
      <c r="D131" s="71">
        <f>ACUMULADO!$AV$10</f>
        <v>0</v>
      </c>
      <c r="E131" s="72">
        <f>E130</f>
        <v>100</v>
      </c>
      <c r="F131" s="72"/>
      <c r="G131" s="73">
        <f t="shared" si="42"/>
        <v>0</v>
      </c>
      <c r="H131" s="78">
        <f>IF(G131&lt;$E$3,G131,"")</f>
        <v>0</v>
      </c>
      <c r="I131" s="78" t="str">
        <f>IF(G131&gt;=$E$3,IF(G131&lt;$F$3,G131,""),"")</f>
        <v/>
      </c>
      <c r="J131" s="78" t="str">
        <f t="shared" ref="J131" si="43">IF(G131&gt;=$F$3,G131,"")</f>
        <v/>
      </c>
      <c r="T131" s="8"/>
      <c r="V131" s="50"/>
      <c r="W131" s="51"/>
    </row>
    <row r="132" spans="1:527" ht="18" customHeight="1" x14ac:dyDescent="0.25">
      <c r="A132" s="76" t="str">
        <f>Config!$B$17</f>
        <v>LLUI</v>
      </c>
      <c r="B132" s="71">
        <f>METAS!$AX$10</f>
        <v>2634</v>
      </c>
      <c r="C132" s="71">
        <f>ROUND((B132/12)*Config!$C$6,0)</f>
        <v>2634</v>
      </c>
      <c r="D132" s="71">
        <f>ACUMULADO!$AW$10</f>
        <v>1103</v>
      </c>
      <c r="E132" s="72">
        <f>E130</f>
        <v>100</v>
      </c>
      <c r="F132" s="81"/>
      <c r="G132" s="77">
        <f t="shared" si="42"/>
        <v>41.88</v>
      </c>
      <c r="H132" s="78">
        <f>IF(G132&lt;$E$3,G132,"")</f>
        <v>41.88</v>
      </c>
      <c r="I132" s="78" t="str">
        <f>IF(G132&gt;=$E$3,IF(G132&lt;$F$3,G132,""),"")</f>
        <v/>
      </c>
      <c r="J132" s="78" t="str">
        <f t="shared" ref="J132:J139" si="44">IF(G132&gt;=$F$3,G132,"")</f>
        <v/>
      </c>
      <c r="T132" s="8"/>
      <c r="V132" s="50"/>
      <c r="W132" s="51"/>
    </row>
    <row r="133" spans="1:527" ht="18" customHeight="1" x14ac:dyDescent="0.25">
      <c r="A133" s="76" t="str">
        <f>Config!$B$18</f>
        <v>JERI</v>
      </c>
      <c r="B133" s="71">
        <f>METAS!$AY$10</f>
        <v>267</v>
      </c>
      <c r="C133" s="71">
        <f>ROUND((B133/12)*Config!$C$6,0)</f>
        <v>267</v>
      </c>
      <c r="D133" s="71">
        <f>ACUMULADO!$AX$10</f>
        <v>180</v>
      </c>
      <c r="E133" s="72">
        <f t="shared" ref="E133:E139" si="45">E132</f>
        <v>100</v>
      </c>
      <c r="F133" s="81"/>
      <c r="G133" s="77">
        <f t="shared" si="42"/>
        <v>67.42</v>
      </c>
      <c r="H133" s="78">
        <f t="shared" ref="H133:H139" si="46">IF(G133&lt;$E$3,G133,"")</f>
        <v>67.42</v>
      </c>
      <c r="I133" s="78" t="str">
        <f t="shared" ref="I133:I139" si="47">IF(G133&gt;=$E$3,IF(G133&lt;$F$3,G133,""),"")</f>
        <v/>
      </c>
      <c r="J133" s="78" t="str">
        <f t="shared" si="44"/>
        <v/>
      </c>
      <c r="T133" s="8"/>
      <c r="V133" s="9"/>
      <c r="W133" s="51"/>
    </row>
    <row r="134" spans="1:527" ht="18" customHeight="1" x14ac:dyDescent="0.25">
      <c r="A134" s="76" t="str">
        <f>Config!$B$19</f>
        <v>YANT</v>
      </c>
      <c r="B134" s="71">
        <f>METAS!$AZ$10</f>
        <v>484</v>
      </c>
      <c r="C134" s="71">
        <f>ROUND((B134/12)*Config!$C$6,0)</f>
        <v>484</v>
      </c>
      <c r="D134" s="71">
        <f>ACUMULADO!$AY$10</f>
        <v>176</v>
      </c>
      <c r="E134" s="72">
        <f t="shared" si="45"/>
        <v>100</v>
      </c>
      <c r="F134" s="81"/>
      <c r="G134" s="77">
        <f t="shared" si="42"/>
        <v>36.36</v>
      </c>
      <c r="H134" s="78">
        <f t="shared" si="46"/>
        <v>36.36</v>
      </c>
      <c r="I134" s="78" t="str">
        <f t="shared" si="47"/>
        <v/>
      </c>
      <c r="J134" s="78" t="str">
        <f t="shared" si="44"/>
        <v/>
      </c>
      <c r="T134" s="8"/>
      <c r="V134" s="9"/>
      <c r="W134" s="51"/>
    </row>
    <row r="135" spans="1:527" ht="18" customHeight="1" x14ac:dyDescent="0.25">
      <c r="A135" s="76" t="str">
        <f>Config!$B$20</f>
        <v>SORI</v>
      </c>
      <c r="B135" s="71">
        <f>METAS!$BA$10</f>
        <v>1322</v>
      </c>
      <c r="C135" s="71">
        <f>ROUND((B135/12)*Config!$C$6,0)</f>
        <v>1322</v>
      </c>
      <c r="D135" s="71">
        <f>ACUMULADO!$AZ$10</f>
        <v>704</v>
      </c>
      <c r="E135" s="72">
        <f t="shared" si="45"/>
        <v>100</v>
      </c>
      <c r="F135" s="81"/>
      <c r="G135" s="77">
        <f t="shared" si="42"/>
        <v>53.25</v>
      </c>
      <c r="H135" s="78">
        <f t="shared" si="46"/>
        <v>53.25</v>
      </c>
      <c r="I135" s="78" t="str">
        <f t="shared" si="47"/>
        <v/>
      </c>
      <c r="J135" s="78" t="str">
        <f t="shared" si="44"/>
        <v/>
      </c>
      <c r="T135" s="8"/>
      <c r="V135" s="9"/>
      <c r="W135" s="51"/>
    </row>
    <row r="136" spans="1:527" ht="18" customHeight="1" x14ac:dyDescent="0.25">
      <c r="A136" s="76" t="str">
        <f>Config!$B$21</f>
        <v>JEPE</v>
      </c>
      <c r="B136" s="71">
        <f>METAS!$BB$10</f>
        <v>514</v>
      </c>
      <c r="C136" s="71">
        <f>ROUND((B136/12)*Config!$C$6,0)</f>
        <v>514</v>
      </c>
      <c r="D136" s="71">
        <f>ACUMULADO!$BA$10</f>
        <v>294</v>
      </c>
      <c r="E136" s="72">
        <f t="shared" si="45"/>
        <v>100</v>
      </c>
      <c r="F136" s="81"/>
      <c r="G136" s="77">
        <f>IFERROR(ROUND(D136*100/B136,2),0)</f>
        <v>57.2</v>
      </c>
      <c r="H136" s="78">
        <f t="shared" si="46"/>
        <v>57.2</v>
      </c>
      <c r="I136" s="78" t="str">
        <f t="shared" si="47"/>
        <v/>
      </c>
      <c r="J136" s="78" t="str">
        <f t="shared" si="44"/>
        <v/>
      </c>
      <c r="T136" s="8"/>
      <c r="V136" s="9"/>
      <c r="W136" s="51"/>
    </row>
    <row r="137" spans="1:527" ht="18" customHeight="1" x14ac:dyDescent="0.25">
      <c r="A137" s="76" t="str">
        <f>Config!$B$22</f>
        <v>ROQU</v>
      </c>
      <c r="B137" s="71">
        <f>METAS!$BC$10</f>
        <v>404</v>
      </c>
      <c r="C137" s="71">
        <f>ROUND((B137/12)*Config!$C$6,0)</f>
        <v>404</v>
      </c>
      <c r="D137" s="71">
        <f>ACUMULADO!$BB$10</f>
        <v>171</v>
      </c>
      <c r="E137" s="72">
        <f t="shared" si="45"/>
        <v>100</v>
      </c>
      <c r="F137" s="81"/>
      <c r="G137" s="77">
        <f>IFERROR(ROUND(D137*100/B137,2),0)</f>
        <v>42.33</v>
      </c>
      <c r="H137" s="78">
        <f t="shared" si="46"/>
        <v>42.33</v>
      </c>
      <c r="I137" s="78" t="str">
        <f t="shared" si="47"/>
        <v/>
      </c>
      <c r="J137" s="78" t="str">
        <f t="shared" si="44"/>
        <v/>
      </c>
      <c r="T137" s="8"/>
      <c r="W137" s="51"/>
    </row>
    <row r="138" spans="1:527" ht="18" customHeight="1" x14ac:dyDescent="0.25">
      <c r="A138" s="76" t="str">
        <f>Config!$B$23</f>
        <v>CALZ</v>
      </c>
      <c r="B138" s="71">
        <f>METAS!$BD$10</f>
        <v>373</v>
      </c>
      <c r="C138" s="71">
        <f>ROUND((B138/12)*Config!$C$6,0)</f>
        <v>373</v>
      </c>
      <c r="D138" s="71">
        <f>ACUMULADO!$BC$10</f>
        <v>218</v>
      </c>
      <c r="E138" s="72">
        <f t="shared" si="45"/>
        <v>100</v>
      </c>
      <c r="F138" s="81"/>
      <c r="G138" s="77">
        <f t="shared" ref="G138:G139" si="48">IFERROR(ROUND(D138*100/B138,2),0)</f>
        <v>58.45</v>
      </c>
      <c r="H138" s="78">
        <f t="shared" si="46"/>
        <v>58.45</v>
      </c>
      <c r="I138" s="78" t="str">
        <f t="shared" si="47"/>
        <v/>
      </c>
      <c r="J138" s="78" t="str">
        <f t="shared" si="44"/>
        <v/>
      </c>
      <c r="T138" s="8"/>
      <c r="W138" s="51"/>
    </row>
    <row r="139" spans="1:527" ht="18" customHeight="1" x14ac:dyDescent="0.25">
      <c r="A139" s="76" t="str">
        <f>Config!$B$24</f>
        <v>PUEB</v>
      </c>
      <c r="B139" s="71">
        <f>METAS!$BE$10</f>
        <v>418</v>
      </c>
      <c r="C139" s="71">
        <f>ROUND((B139/12)*Config!$C$6,0)</f>
        <v>418</v>
      </c>
      <c r="D139" s="71">
        <f>ACUMULADO!$BD$10</f>
        <v>181</v>
      </c>
      <c r="E139" s="72">
        <f t="shared" si="45"/>
        <v>100</v>
      </c>
      <c r="F139" s="81"/>
      <c r="G139" s="77">
        <f t="shared" si="48"/>
        <v>43.3</v>
      </c>
      <c r="H139" s="78">
        <f t="shared" si="46"/>
        <v>43.3</v>
      </c>
      <c r="I139" s="78" t="str">
        <f t="shared" si="47"/>
        <v/>
      </c>
      <c r="J139" s="78" t="str">
        <f t="shared" si="44"/>
        <v/>
      </c>
      <c r="T139" s="8"/>
      <c r="W139" s="51"/>
    </row>
    <row r="140" spans="1:527" ht="18" customHeight="1" x14ac:dyDescent="0.25">
      <c r="A140" s="82"/>
      <c r="B140" s="56"/>
      <c r="D140" s="56"/>
      <c r="E140" s="56"/>
      <c r="I140" s="56"/>
      <c r="J140" s="56"/>
      <c r="T140" s="8"/>
      <c r="W140" s="51"/>
    </row>
    <row r="141" spans="1:527" ht="18" customHeight="1" x14ac:dyDescent="0.25">
      <c r="A141" s="82"/>
      <c r="B141" s="56"/>
      <c r="D141" s="56"/>
      <c r="E141" s="56"/>
      <c r="I141" s="56"/>
      <c r="J141" s="56"/>
      <c r="T141" s="8"/>
      <c r="W141" s="51"/>
    </row>
    <row r="142" spans="1:527" ht="18" customHeight="1" x14ac:dyDescent="0.25">
      <c r="A142" s="82"/>
      <c r="B142" s="56"/>
      <c r="D142" s="56"/>
      <c r="E142" s="56"/>
      <c r="I142" s="56"/>
      <c r="J142" s="56"/>
      <c r="T142" s="8"/>
      <c r="W142" s="51"/>
    </row>
    <row r="143" spans="1:527" ht="18" customHeight="1" x14ac:dyDescent="0.25">
      <c r="A143" s="82"/>
      <c r="B143" s="56"/>
      <c r="D143" s="56"/>
      <c r="E143" s="56"/>
      <c r="I143" s="56"/>
      <c r="J143" s="56"/>
      <c r="T143" s="8"/>
      <c r="W143" s="51"/>
    </row>
    <row r="144" spans="1:527" ht="18" customHeight="1" x14ac:dyDescent="0.25">
      <c r="A144" s="85"/>
      <c r="B144" s="56"/>
      <c r="D144" s="56"/>
      <c r="E144" s="56"/>
      <c r="I144" s="56"/>
      <c r="J144" s="56"/>
      <c r="T144" s="8"/>
      <c r="W144" s="51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23" ht="18" customHeight="1" x14ac:dyDescent="0.25">
      <c r="A145" s="85"/>
      <c r="B145" s="56"/>
      <c r="D145" s="56"/>
      <c r="E145" s="56"/>
      <c r="I145" s="56"/>
      <c r="J145" s="56"/>
      <c r="T145" s="8"/>
      <c r="W145" s="51"/>
    </row>
    <row r="146" spans="1:23" ht="18" customHeight="1" x14ac:dyDescent="0.25">
      <c r="A146" s="83"/>
      <c r="B146" s="56"/>
      <c r="D146" s="56"/>
      <c r="E146" s="56"/>
      <c r="I146" s="56"/>
      <c r="J146" s="56"/>
      <c r="T146" s="8"/>
      <c r="W146" s="51"/>
    </row>
    <row r="147" spans="1:23" ht="18" customHeight="1" x14ac:dyDescent="0.25">
      <c r="A147" s="84" t="str">
        <f>METAS!B11</f>
        <v>PORCENTAJE NIÑOS DE 1 AÑO CON TEST DE GRAHAM Y EXAMEN SERIADO</v>
      </c>
      <c r="B147" s="56"/>
      <c r="D147" s="56"/>
      <c r="E147" s="56"/>
      <c r="I147" s="56"/>
      <c r="J147" s="56"/>
      <c r="K147" t="s">
        <v>87</v>
      </c>
      <c r="T147" s="8"/>
      <c r="V147" s="50" t="str">
        <f>A147</f>
        <v>PORCENTAJE NIÑOS DE 1 AÑO CON TEST DE GRAHAM Y EXAMEN SERIADO</v>
      </c>
      <c r="W147" s="51"/>
    </row>
    <row r="148" spans="1:23" ht="48" customHeight="1" x14ac:dyDescent="0.25">
      <c r="A148" s="59" t="s">
        <v>2</v>
      </c>
      <c r="B148" s="60" t="s">
        <v>85</v>
      </c>
      <c r="C148" s="61" t="s">
        <v>68</v>
      </c>
      <c r="D148" s="60" t="s">
        <v>542</v>
      </c>
      <c r="E148" s="60" t="s">
        <v>1</v>
      </c>
      <c r="F148" s="62"/>
      <c r="G148" s="63" t="s">
        <v>9</v>
      </c>
      <c r="H148" s="64" t="str">
        <f>"DEFICIENTE &lt; "&amp;$E$3</f>
        <v>DEFICIENTE &lt; 90</v>
      </c>
      <c r="I148" s="64" t="str">
        <f>"PROCESO &gt;= "&amp;$E$3&amp;"  -  &lt; "&amp;$F$3</f>
        <v>PROCESO &gt;= 90  -  &lt; 100</v>
      </c>
      <c r="J148" s="64" t="str">
        <f>"OPTIMO &gt;= "&amp;$F$3</f>
        <v>OPTIMO &gt;= 100</v>
      </c>
      <c r="T148" s="8"/>
      <c r="V148" s="80" t="str">
        <f>V$1&amp;"  "&amp;V147&amp;"  "&amp;$V$3&amp;"  "&amp;$V$2</f>
        <v>RED. MOYOBAMBA:  PORCENTAJE NIÑOS DE 1 AÑO CON TEST DE GRAHAM Y EXAMEN SERIADO  - POR MICROREDES :   ENERO - DICIEMBRE 2024</v>
      </c>
      <c r="W148" s="51"/>
    </row>
    <row r="149" spans="1:23" ht="18" customHeight="1" thickBot="1" x14ac:dyDescent="0.3">
      <c r="A149" s="65" t="str">
        <f>Config!$B$15</f>
        <v>RED</v>
      </c>
      <c r="B149" s="66">
        <f>SUM(B150:B158)</f>
        <v>2352</v>
      </c>
      <c r="C149" s="66">
        <f t="shared" ref="C149" si="49">SUM(C150:C158)</f>
        <v>2352</v>
      </c>
      <c r="D149" s="66">
        <f>SUM(D150:D158)</f>
        <v>809</v>
      </c>
      <c r="E149" s="67">
        <f>Config!$C$9</f>
        <v>100</v>
      </c>
      <c r="F149" s="67"/>
      <c r="G149" s="67">
        <f t="shared" ref="G149:G154" si="50">IFERROR(ROUND(D149*100/B149,2),0)</f>
        <v>34.4</v>
      </c>
      <c r="H149" s="68">
        <f>IF(G149&lt;$E$3,G149,"")</f>
        <v>34.4</v>
      </c>
      <c r="I149" s="68" t="str">
        <f>IF(G149&gt;=$E$3,IF(G149&lt;$F$3,G149,""),"")</f>
        <v/>
      </c>
      <c r="J149" s="68" t="str">
        <f>IF(G149&gt;=$F$3,G149,"")</f>
        <v/>
      </c>
      <c r="T149" s="8"/>
      <c r="V149" s="50"/>
      <c r="W149" s="51"/>
    </row>
    <row r="150" spans="1:23" ht="18" customHeight="1" x14ac:dyDescent="0.25">
      <c r="A150" s="70" t="str">
        <f>Config!$B$16</f>
        <v>HOSP</v>
      </c>
      <c r="B150" s="71">
        <f>METAS!$AW$11</f>
        <v>0</v>
      </c>
      <c r="C150" s="71">
        <f>ROUND((B150/12)*Config!$C$6,0)</f>
        <v>0</v>
      </c>
      <c r="D150" s="71">
        <f>ACUMULADO!$AV$11</f>
        <v>0</v>
      </c>
      <c r="E150" s="72">
        <f>E149</f>
        <v>100</v>
      </c>
      <c r="F150" s="72"/>
      <c r="G150" s="73">
        <f t="shared" si="50"/>
        <v>0</v>
      </c>
      <c r="H150" s="78">
        <f>IF(G150&lt;$E$3,G150,"")</f>
        <v>0</v>
      </c>
      <c r="I150" s="78" t="str">
        <f>IF(G150&gt;=$E$3,IF(G150&lt;$F$3,G150,""),"")</f>
        <v/>
      </c>
      <c r="J150" s="78" t="str">
        <f t="shared" ref="J150:J158" si="51">IF(G150&gt;=$F$3,G150,"")</f>
        <v/>
      </c>
      <c r="T150" s="8"/>
      <c r="V150" s="50"/>
      <c r="W150" s="51"/>
    </row>
    <row r="151" spans="1:23" ht="18" customHeight="1" x14ac:dyDescent="0.25">
      <c r="A151" s="70" t="str">
        <f>Config!$B$17</f>
        <v>LLUI</v>
      </c>
      <c r="B151" s="71">
        <f>METAS!$AX$11</f>
        <v>949</v>
      </c>
      <c r="C151" s="71">
        <f>ROUND((B151/12)*Config!$C$6,0)</f>
        <v>949</v>
      </c>
      <c r="D151" s="71">
        <f>ACUMULADO!$AW$11</f>
        <v>508</v>
      </c>
      <c r="E151" s="72">
        <f t="shared" ref="E151:E158" si="52">E150</f>
        <v>100</v>
      </c>
      <c r="F151" s="81"/>
      <c r="G151" s="77">
        <f t="shared" si="50"/>
        <v>53.53</v>
      </c>
      <c r="H151" s="78">
        <f t="shared" ref="H151:H158" si="53">IF(G151&lt;$E$3,G151,"")</f>
        <v>53.53</v>
      </c>
      <c r="I151" s="78" t="str">
        <f t="shared" ref="I151:I158" si="54">IF(G151&gt;=$E$3,IF(G151&lt;$F$3,G151,""),"")</f>
        <v/>
      </c>
      <c r="J151" s="78" t="str">
        <f t="shared" si="51"/>
        <v/>
      </c>
      <c r="T151" s="8"/>
      <c r="V151" s="50"/>
      <c r="W151" s="51"/>
    </row>
    <row r="152" spans="1:23" ht="18" customHeight="1" x14ac:dyDescent="0.25">
      <c r="A152" s="70" t="str">
        <f>Config!$B$18</f>
        <v>JERI</v>
      </c>
      <c r="B152" s="71">
        <f>METAS!$AY$11</f>
        <v>102</v>
      </c>
      <c r="C152" s="71">
        <f>ROUND((B152/12)*Config!$C$6,0)</f>
        <v>102</v>
      </c>
      <c r="D152" s="71">
        <f>ACUMULADO!$AX$11</f>
        <v>52</v>
      </c>
      <c r="E152" s="72">
        <f t="shared" si="52"/>
        <v>100</v>
      </c>
      <c r="F152" s="81"/>
      <c r="G152" s="77">
        <f t="shared" si="50"/>
        <v>50.98</v>
      </c>
      <c r="H152" s="78">
        <f t="shared" si="53"/>
        <v>50.98</v>
      </c>
      <c r="I152" s="78" t="str">
        <f t="shared" si="54"/>
        <v/>
      </c>
      <c r="J152" s="78" t="str">
        <f t="shared" si="51"/>
        <v/>
      </c>
      <c r="T152" s="8"/>
      <c r="V152" s="9"/>
      <c r="W152" s="51"/>
    </row>
    <row r="153" spans="1:23" ht="18" customHeight="1" x14ac:dyDescent="0.25">
      <c r="A153" s="70" t="str">
        <f>Config!$B$19</f>
        <v>YANT</v>
      </c>
      <c r="B153" s="71">
        <f>METAS!$AZ$11</f>
        <v>182</v>
      </c>
      <c r="C153" s="71">
        <f>ROUND((B153/12)*Config!$C$6,0)</f>
        <v>182</v>
      </c>
      <c r="D153" s="71">
        <f>ACUMULADO!$AY$11</f>
        <v>12</v>
      </c>
      <c r="E153" s="72">
        <f t="shared" si="52"/>
        <v>100</v>
      </c>
      <c r="F153" s="81"/>
      <c r="G153" s="77">
        <f t="shared" si="50"/>
        <v>6.59</v>
      </c>
      <c r="H153" s="78">
        <f t="shared" si="53"/>
        <v>6.59</v>
      </c>
      <c r="I153" s="78" t="str">
        <f t="shared" si="54"/>
        <v/>
      </c>
      <c r="J153" s="78" t="str">
        <f t="shared" si="51"/>
        <v/>
      </c>
      <c r="T153" s="8"/>
      <c r="V153" s="9"/>
      <c r="W153" s="51"/>
    </row>
    <row r="154" spans="1:23" ht="18" customHeight="1" x14ac:dyDescent="0.25">
      <c r="A154" s="70" t="str">
        <f>Config!$B$20</f>
        <v>SORI</v>
      </c>
      <c r="B154" s="71">
        <f>METAS!$BA$11</f>
        <v>479</v>
      </c>
      <c r="C154" s="71">
        <f>ROUND((B154/12)*Config!$C$6,0)</f>
        <v>479</v>
      </c>
      <c r="D154" s="71">
        <f>ACUMULADO!$AZ$11</f>
        <v>31</v>
      </c>
      <c r="E154" s="72">
        <f t="shared" si="52"/>
        <v>100</v>
      </c>
      <c r="F154" s="81"/>
      <c r="G154" s="77">
        <f t="shared" si="50"/>
        <v>6.47</v>
      </c>
      <c r="H154" s="78">
        <f t="shared" si="53"/>
        <v>6.47</v>
      </c>
      <c r="I154" s="78" t="str">
        <f t="shared" si="54"/>
        <v/>
      </c>
      <c r="J154" s="78" t="str">
        <f t="shared" si="51"/>
        <v/>
      </c>
      <c r="T154" s="8"/>
      <c r="V154" s="9"/>
      <c r="W154" s="51"/>
    </row>
    <row r="155" spans="1:23" ht="18" customHeight="1" x14ac:dyDescent="0.25">
      <c r="A155" s="70" t="str">
        <f>Config!$B$21</f>
        <v>JEPE</v>
      </c>
      <c r="B155" s="71">
        <f>METAS!$BB$11</f>
        <v>199</v>
      </c>
      <c r="C155" s="71">
        <f>ROUND((B155/12)*Config!$C$6,0)</f>
        <v>199</v>
      </c>
      <c r="D155" s="71">
        <f>ACUMULADO!$BA$11</f>
        <v>31</v>
      </c>
      <c r="E155" s="72">
        <f t="shared" si="52"/>
        <v>100</v>
      </c>
      <c r="F155" s="81"/>
      <c r="G155" s="77">
        <f>IFERROR(ROUND(D155*100/B155,2),0)</f>
        <v>15.58</v>
      </c>
      <c r="H155" s="78">
        <f t="shared" si="53"/>
        <v>15.58</v>
      </c>
      <c r="I155" s="78" t="str">
        <f t="shared" si="54"/>
        <v/>
      </c>
      <c r="J155" s="78" t="str">
        <f t="shared" si="51"/>
        <v/>
      </c>
      <c r="T155" s="8"/>
      <c r="V155" s="9"/>
      <c r="W155" s="51"/>
    </row>
    <row r="156" spans="1:23" ht="18" customHeight="1" x14ac:dyDescent="0.25">
      <c r="A156" s="70" t="str">
        <f>Config!$B$22</f>
        <v>ROQU</v>
      </c>
      <c r="B156" s="71">
        <f>METAS!$BC$11</f>
        <v>165</v>
      </c>
      <c r="C156" s="71">
        <f>ROUND((B156/12)*Config!$C$6,0)</f>
        <v>165</v>
      </c>
      <c r="D156" s="71">
        <f>ACUMULADO!$BB$11</f>
        <v>54</v>
      </c>
      <c r="E156" s="72">
        <f t="shared" si="52"/>
        <v>100</v>
      </c>
      <c r="F156" s="81"/>
      <c r="G156" s="77">
        <f>IFERROR(ROUND(D156*100/B156,2),0)</f>
        <v>32.729999999999997</v>
      </c>
      <c r="H156" s="78">
        <f t="shared" si="53"/>
        <v>32.729999999999997</v>
      </c>
      <c r="I156" s="78" t="str">
        <f t="shared" si="54"/>
        <v/>
      </c>
      <c r="J156" s="78" t="str">
        <f t="shared" si="51"/>
        <v/>
      </c>
      <c r="T156" s="8"/>
      <c r="W156" s="51"/>
    </row>
    <row r="157" spans="1:23" ht="18" customHeight="1" x14ac:dyDescent="0.25">
      <c r="A157" s="70" t="str">
        <f>Config!$B$23</f>
        <v>CALZ</v>
      </c>
      <c r="B157" s="71">
        <f>METAS!$BD$11</f>
        <v>125</v>
      </c>
      <c r="C157" s="71">
        <f>ROUND((B157/12)*Config!$C$6,0)</f>
        <v>125</v>
      </c>
      <c r="D157" s="71">
        <f>ACUMULADO!$BC$11</f>
        <v>76</v>
      </c>
      <c r="E157" s="72">
        <f t="shared" si="52"/>
        <v>100</v>
      </c>
      <c r="F157" s="81"/>
      <c r="G157" s="77">
        <f t="shared" ref="G157:G158" si="55">IFERROR(ROUND(D157*100/B157,2),0)</f>
        <v>60.8</v>
      </c>
      <c r="H157" s="78">
        <f t="shared" si="53"/>
        <v>60.8</v>
      </c>
      <c r="I157" s="78" t="str">
        <f t="shared" si="54"/>
        <v/>
      </c>
      <c r="J157" s="78" t="str">
        <f t="shared" si="51"/>
        <v/>
      </c>
      <c r="T157" s="8"/>
      <c r="W157" s="51"/>
    </row>
    <row r="158" spans="1:23" ht="18" customHeight="1" x14ac:dyDescent="0.25">
      <c r="A158" s="70" t="str">
        <f>Config!$B$24</f>
        <v>PUEB</v>
      </c>
      <c r="B158" s="71">
        <f>METAS!$BE$11</f>
        <v>151</v>
      </c>
      <c r="C158" s="71">
        <f>ROUND((B158/12)*Config!$C$6,0)</f>
        <v>151</v>
      </c>
      <c r="D158" s="71">
        <f>ACUMULADO!$BD$11</f>
        <v>45</v>
      </c>
      <c r="E158" s="72">
        <f t="shared" si="52"/>
        <v>100</v>
      </c>
      <c r="F158" s="81"/>
      <c r="G158" s="77">
        <f t="shared" si="55"/>
        <v>29.8</v>
      </c>
      <c r="H158" s="78">
        <f t="shared" si="53"/>
        <v>29.8</v>
      </c>
      <c r="I158" s="78" t="str">
        <f t="shared" si="54"/>
        <v/>
      </c>
      <c r="J158" s="78" t="str">
        <f t="shared" si="51"/>
        <v/>
      </c>
      <c r="T158" s="8"/>
      <c r="W158" s="51"/>
    </row>
    <row r="159" spans="1:23" ht="18" customHeight="1" x14ac:dyDescent="0.25">
      <c r="D159" s="54"/>
      <c r="I159"/>
      <c r="J159"/>
      <c r="T159" s="8"/>
      <c r="W159" s="51"/>
    </row>
    <row r="160" spans="1:23" ht="18" customHeight="1" x14ac:dyDescent="0.25">
      <c r="I160"/>
      <c r="J160"/>
      <c r="T160" s="8"/>
      <c r="W160" s="51"/>
    </row>
    <row r="161" spans="1:23" ht="18" customHeight="1" x14ac:dyDescent="0.25">
      <c r="I161"/>
      <c r="J161"/>
      <c r="T161" s="8"/>
      <c r="W161" s="51"/>
    </row>
    <row r="162" spans="1:23" ht="18" customHeight="1" x14ac:dyDescent="0.25">
      <c r="A162" s="82"/>
      <c r="B162" s="56"/>
      <c r="D162" s="56"/>
      <c r="E162" s="56"/>
      <c r="I162" s="56"/>
      <c r="J162" s="56"/>
      <c r="T162" s="8"/>
      <c r="W162" s="51"/>
    </row>
    <row r="163" spans="1:23" ht="18" customHeight="1" x14ac:dyDescent="0.25">
      <c r="A163" s="82"/>
      <c r="B163" s="56"/>
      <c r="D163" s="56"/>
      <c r="E163" s="56"/>
      <c r="I163" s="56"/>
      <c r="J163" s="56"/>
      <c r="T163" s="8"/>
      <c r="W163" s="51"/>
    </row>
    <row r="164" spans="1:23" ht="18" customHeight="1" x14ac:dyDescent="0.25">
      <c r="A164" s="82"/>
      <c r="B164" s="56"/>
      <c r="D164" s="56"/>
      <c r="E164" s="56"/>
      <c r="I164" s="56"/>
      <c r="J164" s="56"/>
      <c r="T164" s="8"/>
      <c r="W164" s="51"/>
    </row>
    <row r="165" spans="1:23" ht="18" customHeight="1" x14ac:dyDescent="0.25">
      <c r="A165" s="82"/>
      <c r="B165" s="56"/>
      <c r="D165" s="56"/>
      <c r="E165" s="56"/>
      <c r="I165" s="56"/>
      <c r="J165" s="56"/>
      <c r="T165" s="8"/>
      <c r="W165" s="51"/>
    </row>
    <row r="166" spans="1:23" ht="18" customHeight="1" x14ac:dyDescent="0.25">
      <c r="A166" s="82"/>
      <c r="B166" s="56"/>
      <c r="D166" s="56"/>
      <c r="E166" s="56"/>
      <c r="I166" s="56"/>
      <c r="J166" s="56"/>
      <c r="T166" s="8"/>
      <c r="W166" s="51"/>
    </row>
    <row r="167" spans="1:23" ht="18" customHeight="1" x14ac:dyDescent="0.25">
      <c r="A167" s="83"/>
      <c r="B167" s="56"/>
      <c r="D167" s="56"/>
      <c r="E167" s="56"/>
      <c r="I167" s="56"/>
      <c r="J167" s="56"/>
      <c r="T167" s="8"/>
      <c r="W167" s="51"/>
    </row>
    <row r="168" spans="1:23" ht="18" customHeight="1" x14ac:dyDescent="0.25">
      <c r="A168" s="84" t="str">
        <f>METAS!B12</f>
        <v>PORCENTAJE NIÑOS DE 2 AÑOS CON TEST DE GRAHAM Y EXAMEN SERIADO</v>
      </c>
      <c r="B168" s="56"/>
      <c r="D168" s="56"/>
      <c r="E168" s="56"/>
      <c r="I168" s="56"/>
      <c r="J168" s="56"/>
      <c r="K168" t="s">
        <v>87</v>
      </c>
      <c r="T168" s="8"/>
      <c r="V168" s="50" t="str">
        <f>A168</f>
        <v>PORCENTAJE NIÑOS DE 2 AÑOS CON TEST DE GRAHAM Y EXAMEN SERIADO</v>
      </c>
      <c r="W168" s="51"/>
    </row>
    <row r="169" spans="1:23" ht="48" customHeight="1" x14ac:dyDescent="0.25">
      <c r="A169" s="59" t="s">
        <v>2</v>
      </c>
      <c r="B169" s="60" t="s">
        <v>85</v>
      </c>
      <c r="C169" s="61" t="s">
        <v>68</v>
      </c>
      <c r="D169" s="60" t="s">
        <v>542</v>
      </c>
      <c r="E169" s="60" t="s">
        <v>1</v>
      </c>
      <c r="F169" s="62"/>
      <c r="G169" s="63" t="s">
        <v>9</v>
      </c>
      <c r="H169" s="64" t="str">
        <f>"DEFICIENTE &lt; "&amp;$E$3</f>
        <v>DEFICIENTE &lt; 90</v>
      </c>
      <c r="I169" s="64" t="str">
        <f>"PROCESO &gt;= "&amp;$E$3&amp;"  -  &lt; "&amp;$F$3</f>
        <v>PROCESO &gt;= 90  -  &lt; 100</v>
      </c>
      <c r="J169" s="64" t="str">
        <f>"OPTIMO &gt;= "&amp;$F$3</f>
        <v>OPTIMO &gt;= 100</v>
      </c>
      <c r="T169" s="8"/>
      <c r="V169" s="80" t="str">
        <f>V$1&amp;"  "&amp;V168&amp;"  "&amp;$V$3&amp;"  "&amp;$V$2</f>
        <v>RED. MOYOBAMBA:  PORCENTAJE NIÑOS DE 2 AÑOS CON TEST DE GRAHAM Y EXAMEN SERIADO  - POR MICROREDES :   ENERO - DICIEMBRE 2024</v>
      </c>
      <c r="W169" s="51"/>
    </row>
    <row r="170" spans="1:23" ht="18" customHeight="1" thickBot="1" x14ac:dyDescent="0.3">
      <c r="A170" s="65" t="str">
        <f>Config!$B$15</f>
        <v>RED</v>
      </c>
      <c r="B170" s="66">
        <f>SUM(B171:B179)</f>
        <v>2023</v>
      </c>
      <c r="C170" s="66">
        <f t="shared" ref="C170:D170" si="56">SUM(C171:C179)</f>
        <v>2023</v>
      </c>
      <c r="D170" s="66">
        <f t="shared" si="56"/>
        <v>1051</v>
      </c>
      <c r="E170" s="67">
        <f>Config!$C$9</f>
        <v>100</v>
      </c>
      <c r="F170" s="67"/>
      <c r="G170" s="67">
        <f t="shared" ref="G170:G175" si="57">IFERROR(ROUND(D170*100/B170,2),0)</f>
        <v>51.95</v>
      </c>
      <c r="H170" s="68">
        <f>IF(G170&lt;$E$3,G170,"")</f>
        <v>51.95</v>
      </c>
      <c r="I170" s="68" t="str">
        <f>IF(G170&gt;=$E$3,IF(G170&lt;$F$3,G170,""),"")</f>
        <v/>
      </c>
      <c r="J170" s="68" t="str">
        <f>IF(G170&gt;=$F$3,G170,"")</f>
        <v/>
      </c>
      <c r="T170" s="8"/>
      <c r="V170" s="50"/>
      <c r="W170" s="51"/>
    </row>
    <row r="171" spans="1:23" ht="18" customHeight="1" x14ac:dyDescent="0.25">
      <c r="A171" s="70" t="str">
        <f>Config!$B$16</f>
        <v>HOSP</v>
      </c>
      <c r="B171" s="71">
        <f>METAS!$AW$12</f>
        <v>0</v>
      </c>
      <c r="C171" s="71">
        <f>ROUND((B171/12)*Config!$C$6,0)</f>
        <v>0</v>
      </c>
      <c r="D171" s="71">
        <f>ACUMULADO!$AV$12</f>
        <v>0</v>
      </c>
      <c r="E171" s="72">
        <f>E170</f>
        <v>100</v>
      </c>
      <c r="F171" s="72"/>
      <c r="G171" s="73">
        <f t="shared" si="57"/>
        <v>0</v>
      </c>
      <c r="H171" s="78">
        <f>IF(G171&lt;$E$3,G171,"")</f>
        <v>0</v>
      </c>
      <c r="I171" s="78" t="str">
        <f>IF(G171&gt;=$E$3,IF(G171&lt;$F$3,G171,""),"")</f>
        <v/>
      </c>
      <c r="J171" s="78" t="str">
        <f t="shared" ref="J171:J179" si="58">IF(G171&gt;=$F$3,G171,"")</f>
        <v/>
      </c>
      <c r="T171" s="8"/>
      <c r="V171" s="50"/>
      <c r="W171" s="51"/>
    </row>
    <row r="172" spans="1:23" ht="18" customHeight="1" x14ac:dyDescent="0.25">
      <c r="A172" s="70" t="str">
        <f>Config!$B$17</f>
        <v>LLUI</v>
      </c>
      <c r="B172" s="71">
        <f>METAS!$AX$12</f>
        <v>836</v>
      </c>
      <c r="C172" s="71">
        <f>ROUND((B172/12)*Config!$C$6,0)</f>
        <v>836</v>
      </c>
      <c r="D172" s="71">
        <f>ACUMULADO!$AW$12</f>
        <v>482</v>
      </c>
      <c r="E172" s="72">
        <f t="shared" ref="E172:E179" si="59">E171</f>
        <v>100</v>
      </c>
      <c r="F172" s="81"/>
      <c r="G172" s="77">
        <f t="shared" si="57"/>
        <v>57.66</v>
      </c>
      <c r="H172" s="78">
        <f t="shared" ref="H172:H179" si="60">IF(G172&lt;$E$3,G172,"")</f>
        <v>57.66</v>
      </c>
      <c r="I172" s="78" t="str">
        <f t="shared" ref="I172:I179" si="61">IF(G172&gt;=$E$3,IF(G172&lt;$F$3,G172,""),"")</f>
        <v/>
      </c>
      <c r="J172" s="78" t="str">
        <f t="shared" si="58"/>
        <v/>
      </c>
      <c r="T172" s="8"/>
      <c r="V172" s="50"/>
      <c r="W172" s="51"/>
    </row>
    <row r="173" spans="1:23" ht="18" customHeight="1" x14ac:dyDescent="0.25">
      <c r="A173" s="70" t="str">
        <f>Config!$B$18</f>
        <v>JERI</v>
      </c>
      <c r="B173" s="71">
        <f>METAS!$AY$12</f>
        <v>82</v>
      </c>
      <c r="C173" s="71">
        <f>ROUND((B173/12)*Config!$C$6,0)</f>
        <v>82</v>
      </c>
      <c r="D173" s="71">
        <f>ACUMULADO!$AX$12</f>
        <v>77</v>
      </c>
      <c r="E173" s="72">
        <f t="shared" si="59"/>
        <v>100</v>
      </c>
      <c r="F173" s="81"/>
      <c r="G173" s="77">
        <f t="shared" si="57"/>
        <v>93.9</v>
      </c>
      <c r="H173" s="78" t="str">
        <f t="shared" si="60"/>
        <v/>
      </c>
      <c r="I173" s="78">
        <f t="shared" si="61"/>
        <v>93.9</v>
      </c>
      <c r="J173" s="78" t="str">
        <f t="shared" si="58"/>
        <v/>
      </c>
      <c r="T173" s="8"/>
      <c r="V173" s="9"/>
      <c r="W173" s="51"/>
    </row>
    <row r="174" spans="1:23" ht="18" customHeight="1" x14ac:dyDescent="0.25">
      <c r="A174" s="70" t="str">
        <f>Config!$B$19</f>
        <v>YANT</v>
      </c>
      <c r="B174" s="71">
        <f>METAS!$AZ$12</f>
        <v>150</v>
      </c>
      <c r="C174" s="71">
        <f>ROUND((B174/12)*Config!$C$6,0)</f>
        <v>150</v>
      </c>
      <c r="D174" s="71">
        <f>ACUMULADO!$AY$12</f>
        <v>46</v>
      </c>
      <c r="E174" s="72">
        <f t="shared" si="59"/>
        <v>100</v>
      </c>
      <c r="F174" s="81"/>
      <c r="G174" s="77">
        <f t="shared" si="57"/>
        <v>30.67</v>
      </c>
      <c r="H174" s="78">
        <f t="shared" si="60"/>
        <v>30.67</v>
      </c>
      <c r="I174" s="78" t="str">
        <f t="shared" si="61"/>
        <v/>
      </c>
      <c r="J174" s="78" t="str">
        <f t="shared" si="58"/>
        <v/>
      </c>
      <c r="T174" s="8"/>
      <c r="V174" s="9"/>
      <c r="W174" s="51"/>
    </row>
    <row r="175" spans="1:23" ht="18" customHeight="1" x14ac:dyDescent="0.25">
      <c r="A175" s="70" t="str">
        <f>Config!$B$20</f>
        <v>SORI</v>
      </c>
      <c r="B175" s="71">
        <f>METAS!$BA$12</f>
        <v>426</v>
      </c>
      <c r="C175" s="71">
        <f>ROUND((B175/12)*Config!$C$6,0)</f>
        <v>426</v>
      </c>
      <c r="D175" s="71">
        <f>ACUMULADO!$AZ$12</f>
        <v>186</v>
      </c>
      <c r="E175" s="72">
        <f t="shared" si="59"/>
        <v>100</v>
      </c>
      <c r="F175" s="81"/>
      <c r="G175" s="77">
        <f t="shared" si="57"/>
        <v>43.66</v>
      </c>
      <c r="H175" s="78">
        <f t="shared" si="60"/>
        <v>43.66</v>
      </c>
      <c r="I175" s="78" t="str">
        <f t="shared" si="61"/>
        <v/>
      </c>
      <c r="J175" s="78" t="str">
        <f t="shared" si="58"/>
        <v/>
      </c>
      <c r="T175" s="8"/>
      <c r="V175" s="9"/>
      <c r="W175" s="51"/>
    </row>
    <row r="176" spans="1:23" ht="18" customHeight="1" x14ac:dyDescent="0.25">
      <c r="A176" s="70" t="str">
        <f>Config!$B$21</f>
        <v>JEPE</v>
      </c>
      <c r="B176" s="71">
        <f>METAS!$BB$12</f>
        <v>158</v>
      </c>
      <c r="C176" s="71">
        <f>ROUND((B176/12)*Config!$C$6,0)</f>
        <v>158</v>
      </c>
      <c r="D176" s="71">
        <f>ACUMULADO!$BA$12</f>
        <v>25</v>
      </c>
      <c r="E176" s="72">
        <f t="shared" si="59"/>
        <v>100</v>
      </c>
      <c r="F176" s="81"/>
      <c r="G176" s="77">
        <f>IFERROR(ROUND(D176*100/B176,2),0)</f>
        <v>15.82</v>
      </c>
      <c r="H176" s="78">
        <f t="shared" si="60"/>
        <v>15.82</v>
      </c>
      <c r="I176" s="78" t="str">
        <f t="shared" si="61"/>
        <v/>
      </c>
      <c r="J176" s="78" t="str">
        <f t="shared" si="58"/>
        <v/>
      </c>
      <c r="T176" s="8"/>
      <c r="V176" s="9"/>
      <c r="W176" s="51"/>
    </row>
    <row r="177" spans="1:23" ht="18" customHeight="1" x14ac:dyDescent="0.25">
      <c r="A177" s="70" t="str">
        <f>Config!$B$22</f>
        <v>ROQU</v>
      </c>
      <c r="B177" s="71">
        <f>METAS!$BC$12</f>
        <v>125</v>
      </c>
      <c r="C177" s="71">
        <f>ROUND((B177/12)*Config!$C$6,0)</f>
        <v>125</v>
      </c>
      <c r="D177" s="71">
        <f>ACUMULADO!$BB$12</f>
        <v>94</v>
      </c>
      <c r="E177" s="72">
        <f t="shared" si="59"/>
        <v>100</v>
      </c>
      <c r="F177" s="81"/>
      <c r="G177" s="77">
        <f>IFERROR(ROUND(D177*100/B177,2),0)</f>
        <v>75.2</v>
      </c>
      <c r="H177" s="78">
        <f t="shared" si="60"/>
        <v>75.2</v>
      </c>
      <c r="I177" s="78" t="str">
        <f t="shared" si="61"/>
        <v/>
      </c>
      <c r="J177" s="78" t="str">
        <f t="shared" si="58"/>
        <v/>
      </c>
      <c r="T177" s="8"/>
      <c r="W177" s="51"/>
    </row>
    <row r="178" spans="1:23" ht="18" customHeight="1" x14ac:dyDescent="0.25">
      <c r="A178" s="70" t="str">
        <f>Config!$B$23</f>
        <v>CALZ</v>
      </c>
      <c r="B178" s="71">
        <f>METAS!$BD$12</f>
        <v>114</v>
      </c>
      <c r="C178" s="71">
        <f>ROUND((B178/12)*Config!$C$6,0)</f>
        <v>114</v>
      </c>
      <c r="D178" s="71">
        <f>ACUMULADO!$BC$12</f>
        <v>84</v>
      </c>
      <c r="E178" s="72">
        <f t="shared" si="59"/>
        <v>100</v>
      </c>
      <c r="F178" s="81"/>
      <c r="G178" s="77">
        <f t="shared" ref="G178:G179" si="62">IFERROR(ROUND(D178*100/B178,2),0)</f>
        <v>73.680000000000007</v>
      </c>
      <c r="H178" s="78">
        <f t="shared" si="60"/>
        <v>73.680000000000007</v>
      </c>
      <c r="I178" s="78" t="str">
        <f t="shared" si="61"/>
        <v/>
      </c>
      <c r="J178" s="78" t="str">
        <f t="shared" si="58"/>
        <v/>
      </c>
      <c r="T178" s="8"/>
      <c r="W178" s="51"/>
    </row>
    <row r="179" spans="1:23" ht="18" customHeight="1" x14ac:dyDescent="0.25">
      <c r="A179" s="70" t="str">
        <f>Config!$B$24</f>
        <v>PUEB</v>
      </c>
      <c r="B179" s="71">
        <f>METAS!$BE$12</f>
        <v>132</v>
      </c>
      <c r="C179" s="71">
        <f>ROUND((B179/12)*Config!$C$6,0)</f>
        <v>132</v>
      </c>
      <c r="D179" s="71">
        <f>ACUMULADO!$BD$12</f>
        <v>57</v>
      </c>
      <c r="E179" s="72">
        <f t="shared" si="59"/>
        <v>100</v>
      </c>
      <c r="F179" s="81"/>
      <c r="G179" s="77">
        <f t="shared" si="62"/>
        <v>43.18</v>
      </c>
      <c r="H179" s="78">
        <f t="shared" si="60"/>
        <v>43.18</v>
      </c>
      <c r="I179" s="78" t="str">
        <f t="shared" si="61"/>
        <v/>
      </c>
      <c r="J179" s="78" t="str">
        <f t="shared" si="58"/>
        <v/>
      </c>
      <c r="T179" s="8"/>
      <c r="W179" s="51"/>
    </row>
    <row r="180" spans="1:23" ht="18" customHeight="1" x14ac:dyDescent="0.25">
      <c r="D180" s="54"/>
      <c r="I180"/>
      <c r="J180"/>
      <c r="T180" s="8"/>
      <c r="W180" s="51"/>
    </row>
    <row r="181" spans="1:23" ht="18" customHeight="1" x14ac:dyDescent="0.25">
      <c r="I181"/>
      <c r="J181"/>
      <c r="T181" s="8"/>
      <c r="W181" s="51"/>
    </row>
    <row r="182" spans="1:23" ht="18" customHeight="1" x14ac:dyDescent="0.25">
      <c r="I182"/>
      <c r="J182"/>
      <c r="T182" s="8"/>
      <c r="W182" s="51"/>
    </row>
    <row r="183" spans="1:23" ht="18" customHeight="1" x14ac:dyDescent="0.25">
      <c r="A183" s="82"/>
      <c r="B183" s="56"/>
      <c r="D183" s="56"/>
      <c r="E183" s="56"/>
      <c r="I183" s="56"/>
      <c r="J183" s="56"/>
      <c r="T183" s="8"/>
      <c r="W183" s="51"/>
    </row>
    <row r="184" spans="1:23" ht="18" customHeight="1" x14ac:dyDescent="0.25">
      <c r="A184" s="82"/>
      <c r="B184" s="56"/>
      <c r="D184" s="56"/>
      <c r="E184" s="56"/>
      <c r="I184" s="56"/>
      <c r="J184" s="56"/>
      <c r="T184" s="8"/>
      <c r="W184" s="51"/>
    </row>
    <row r="185" spans="1:23" ht="18" customHeight="1" x14ac:dyDescent="0.25">
      <c r="A185" s="82"/>
      <c r="B185" s="56"/>
      <c r="D185" s="56"/>
      <c r="E185" s="56"/>
      <c r="I185" s="56"/>
      <c r="J185" s="56"/>
      <c r="T185" s="8"/>
      <c r="W185" s="51"/>
    </row>
    <row r="186" spans="1:23" ht="18" customHeight="1" x14ac:dyDescent="0.25">
      <c r="A186" s="82"/>
      <c r="B186" s="56"/>
      <c r="D186" s="56"/>
      <c r="E186" s="56"/>
      <c r="I186" s="56"/>
      <c r="J186" s="56"/>
      <c r="T186" s="8"/>
      <c r="W186" s="51"/>
    </row>
    <row r="187" spans="1:23" ht="18" customHeight="1" x14ac:dyDescent="0.25">
      <c r="A187" s="82"/>
      <c r="B187" s="56"/>
      <c r="D187" s="56"/>
      <c r="E187" s="56"/>
      <c r="I187" s="56"/>
      <c r="J187" s="56"/>
      <c r="T187" s="8"/>
      <c r="W187" s="51"/>
    </row>
    <row r="188" spans="1:23" ht="18" customHeight="1" x14ac:dyDescent="0.25">
      <c r="A188" s="83"/>
      <c r="B188" s="56"/>
      <c r="D188" s="56"/>
      <c r="E188" s="56"/>
      <c r="I188" s="56"/>
      <c r="J188" s="56"/>
      <c r="T188" s="8"/>
      <c r="W188" s="51"/>
    </row>
    <row r="189" spans="1:23" ht="18" customHeight="1" x14ac:dyDescent="0.25">
      <c r="A189" s="84" t="str">
        <f>METAS!B13</f>
        <v>PORCENTAJE NIÑOS MENORES DE 36 MESES CON TEST DE GRAHAM Y EXAMEN SERIADO</v>
      </c>
      <c r="B189" s="56"/>
      <c r="D189" s="56"/>
      <c r="E189" s="56"/>
      <c r="I189" s="56"/>
      <c r="J189" s="56"/>
      <c r="K189" t="s">
        <v>87</v>
      </c>
      <c r="T189" s="8"/>
      <c r="V189" s="50" t="str">
        <f>A189</f>
        <v>PORCENTAJE NIÑOS MENORES DE 36 MESES CON TEST DE GRAHAM Y EXAMEN SERIADO</v>
      </c>
      <c r="W189" s="51"/>
    </row>
    <row r="190" spans="1:23" ht="48" customHeight="1" x14ac:dyDescent="0.25">
      <c r="A190" s="59" t="s">
        <v>2</v>
      </c>
      <c r="B190" s="60" t="s">
        <v>85</v>
      </c>
      <c r="C190" s="61" t="s">
        <v>68</v>
      </c>
      <c r="D190" s="60" t="s">
        <v>542</v>
      </c>
      <c r="E190" s="60" t="s">
        <v>1</v>
      </c>
      <c r="F190" s="62"/>
      <c r="G190" s="63" t="s">
        <v>9</v>
      </c>
      <c r="H190" s="64" t="str">
        <f>"DEFICIENTE &lt; "&amp;$E$3</f>
        <v>DEFICIENTE &lt; 90</v>
      </c>
      <c r="I190" s="64" t="str">
        <f>"PROCESO &gt;= "&amp;$E$3&amp;"  -  &lt; "&amp;$F$3</f>
        <v>PROCESO &gt;= 90  -  &lt; 100</v>
      </c>
      <c r="J190" s="64" t="str">
        <f>"OPTIMO &gt;= "&amp;$F$3</f>
        <v>OPTIMO &gt;= 100</v>
      </c>
      <c r="T190" s="8"/>
      <c r="V190" s="80" t="str">
        <f>V$1&amp;"  "&amp;V189&amp;"  "&amp;$V$3&amp;"  "&amp;$V$2</f>
        <v>RED. MOYOBAMBA:  PORCENTAJE NIÑOS MENORES DE 36 MESES CON TEST DE GRAHAM Y EXAMEN SERIADO  - POR MICROREDES :   ENERO - DICIEMBRE 2024</v>
      </c>
      <c r="W190" s="51"/>
    </row>
    <row r="191" spans="1:23" ht="18" customHeight="1" thickBot="1" x14ac:dyDescent="0.3">
      <c r="A191" s="65" t="str">
        <f>Config!$B$15</f>
        <v>RED</v>
      </c>
      <c r="B191" s="66">
        <f>SUM(B192:B200)</f>
        <v>4374</v>
      </c>
      <c r="C191" s="66">
        <f t="shared" ref="C191:D191" si="63">SUM(C192:C200)</f>
        <v>4374</v>
      </c>
      <c r="D191" s="66">
        <f t="shared" si="63"/>
        <v>1860</v>
      </c>
      <c r="E191" s="67">
        <f>Config!$C$9</f>
        <v>100</v>
      </c>
      <c r="F191" s="67"/>
      <c r="G191" s="67">
        <f t="shared" ref="G191:G196" si="64">IFERROR(ROUND(D191*100/B191,2),0)</f>
        <v>42.52</v>
      </c>
      <c r="H191" s="68">
        <f>IF(G191&lt;$E$3,G191,"")</f>
        <v>42.52</v>
      </c>
      <c r="I191" s="68" t="str">
        <f>IF(G191&gt;=$E$3,IF(G191&lt;$F$3,G191,""),"")</f>
        <v/>
      </c>
      <c r="J191" s="68" t="str">
        <f>IF(G191&gt;=$F$3,G191,"")</f>
        <v/>
      </c>
      <c r="T191" s="8"/>
      <c r="V191" s="50"/>
      <c r="W191" s="51"/>
    </row>
    <row r="192" spans="1:23" ht="18" customHeight="1" x14ac:dyDescent="0.25">
      <c r="A192" s="70" t="str">
        <f>Config!$B$16</f>
        <v>HOSP</v>
      </c>
      <c r="B192" s="71">
        <f>METAS!$AW$13</f>
        <v>0</v>
      </c>
      <c r="C192" s="71">
        <f>ROUND((B192/12)*Config!$C$6,0)</f>
        <v>0</v>
      </c>
      <c r="D192" s="71">
        <f>ACUMULADO!$AV$13</f>
        <v>0</v>
      </c>
      <c r="E192" s="72">
        <f>E191</f>
        <v>100</v>
      </c>
      <c r="F192" s="72"/>
      <c r="G192" s="73">
        <f t="shared" si="64"/>
        <v>0</v>
      </c>
      <c r="H192" s="78">
        <f>IF(G192&lt;$E$3,G192,"")</f>
        <v>0</v>
      </c>
      <c r="I192" s="78" t="str">
        <f>IF(G192&gt;=$E$3,IF(G192&lt;$F$3,G192,""),"")</f>
        <v/>
      </c>
      <c r="J192" s="78" t="str">
        <f t="shared" ref="J192:J200" si="65">IF(G192&gt;=$F$3,G192,"")</f>
        <v/>
      </c>
      <c r="T192" s="8"/>
      <c r="V192" s="50"/>
      <c r="W192" s="51"/>
    </row>
    <row r="193" spans="1:23" ht="18" customHeight="1" x14ac:dyDescent="0.25">
      <c r="A193" s="70" t="str">
        <f>Config!$B$17</f>
        <v>LLUI</v>
      </c>
      <c r="B193" s="71">
        <f>METAS!$AX$13</f>
        <v>1785</v>
      </c>
      <c r="C193" s="71">
        <f>ROUND((B193/12)*Config!$C$6,0)</f>
        <v>1785</v>
      </c>
      <c r="D193" s="71">
        <f>ACUMULADO!$AW$13</f>
        <v>990</v>
      </c>
      <c r="E193" s="72">
        <f t="shared" ref="E193:E200" si="66">E192</f>
        <v>100</v>
      </c>
      <c r="F193" s="81"/>
      <c r="G193" s="77">
        <f t="shared" si="64"/>
        <v>55.46</v>
      </c>
      <c r="H193" s="78">
        <f t="shared" ref="H193:H200" si="67">IF(G193&lt;$E$3,G193,"")</f>
        <v>55.46</v>
      </c>
      <c r="I193" s="78" t="str">
        <f t="shared" ref="I193:I200" si="68">IF(G193&gt;=$E$3,IF(G193&lt;$F$3,G193,""),"")</f>
        <v/>
      </c>
      <c r="J193" s="78" t="str">
        <f t="shared" si="65"/>
        <v/>
      </c>
      <c r="T193" s="8"/>
      <c r="V193" s="50"/>
      <c r="W193" s="51"/>
    </row>
    <row r="194" spans="1:23" ht="18" customHeight="1" x14ac:dyDescent="0.25">
      <c r="A194" s="70" t="str">
        <f>Config!$B$18</f>
        <v>JERI</v>
      </c>
      <c r="B194" s="71">
        <f>METAS!$AY$13</f>
        <v>184</v>
      </c>
      <c r="C194" s="71">
        <f>ROUND((B194/12)*Config!$C$6,0)</f>
        <v>184</v>
      </c>
      <c r="D194" s="71">
        <f>ACUMULADO!$AX$13</f>
        <v>129</v>
      </c>
      <c r="E194" s="72">
        <f t="shared" si="66"/>
        <v>100</v>
      </c>
      <c r="F194" s="81"/>
      <c r="G194" s="77">
        <f t="shared" si="64"/>
        <v>70.11</v>
      </c>
      <c r="H194" s="78">
        <f t="shared" si="67"/>
        <v>70.11</v>
      </c>
      <c r="I194" s="78" t="str">
        <f t="shared" si="68"/>
        <v/>
      </c>
      <c r="J194" s="78" t="str">
        <f t="shared" si="65"/>
        <v/>
      </c>
      <c r="T194" s="8"/>
      <c r="V194" s="9"/>
      <c r="W194" s="51"/>
    </row>
    <row r="195" spans="1:23" ht="18" customHeight="1" x14ac:dyDescent="0.25">
      <c r="A195" s="70" t="str">
        <f>Config!$B$19</f>
        <v>YANT</v>
      </c>
      <c r="B195" s="71">
        <f>METAS!$AZ$13</f>
        <v>331</v>
      </c>
      <c r="C195" s="71">
        <f>ROUND((B195/12)*Config!$C$6,0)</f>
        <v>331</v>
      </c>
      <c r="D195" s="71">
        <f>ACUMULADO!$AY$13</f>
        <v>58</v>
      </c>
      <c r="E195" s="72">
        <f t="shared" si="66"/>
        <v>100</v>
      </c>
      <c r="F195" s="81"/>
      <c r="G195" s="77">
        <f t="shared" si="64"/>
        <v>17.52</v>
      </c>
      <c r="H195" s="78">
        <f t="shared" si="67"/>
        <v>17.52</v>
      </c>
      <c r="I195" s="78" t="str">
        <f t="shared" si="68"/>
        <v/>
      </c>
      <c r="J195" s="78" t="str">
        <f t="shared" si="65"/>
        <v/>
      </c>
      <c r="T195" s="8"/>
      <c r="V195" s="9"/>
      <c r="W195" s="51"/>
    </row>
    <row r="196" spans="1:23" ht="18" customHeight="1" x14ac:dyDescent="0.25">
      <c r="A196" s="70" t="str">
        <f>Config!$B$20</f>
        <v>SORI</v>
      </c>
      <c r="B196" s="71">
        <f>METAS!$BA$13</f>
        <v>905</v>
      </c>
      <c r="C196" s="71">
        <f>ROUND((B196/12)*Config!$C$6,0)</f>
        <v>905</v>
      </c>
      <c r="D196" s="71">
        <f>ACUMULADO!$AZ$13</f>
        <v>217</v>
      </c>
      <c r="E196" s="72">
        <f t="shared" si="66"/>
        <v>100</v>
      </c>
      <c r="F196" s="81"/>
      <c r="G196" s="77">
        <f t="shared" si="64"/>
        <v>23.98</v>
      </c>
      <c r="H196" s="78">
        <f t="shared" si="67"/>
        <v>23.98</v>
      </c>
      <c r="I196" s="78" t="str">
        <f t="shared" si="68"/>
        <v/>
      </c>
      <c r="J196" s="78" t="str">
        <f t="shared" si="65"/>
        <v/>
      </c>
      <c r="T196" s="8"/>
      <c r="V196" s="9"/>
      <c r="W196" s="51"/>
    </row>
    <row r="197" spans="1:23" ht="18" customHeight="1" x14ac:dyDescent="0.25">
      <c r="A197" s="70" t="str">
        <f>Config!$B$21</f>
        <v>JEPE</v>
      </c>
      <c r="B197" s="71">
        <f>METAS!$BB$13</f>
        <v>357</v>
      </c>
      <c r="C197" s="71">
        <f>ROUND((B197/12)*Config!$C$6,0)</f>
        <v>357</v>
      </c>
      <c r="D197" s="71">
        <f>ACUMULADO!$BA$13</f>
        <v>56</v>
      </c>
      <c r="E197" s="72">
        <f t="shared" si="66"/>
        <v>100</v>
      </c>
      <c r="F197" s="81"/>
      <c r="G197" s="77">
        <f>IFERROR(ROUND(D197*100/B197,2),0)</f>
        <v>15.69</v>
      </c>
      <c r="H197" s="78">
        <f t="shared" si="67"/>
        <v>15.69</v>
      </c>
      <c r="I197" s="78" t="str">
        <f t="shared" si="68"/>
        <v/>
      </c>
      <c r="J197" s="78" t="str">
        <f t="shared" si="65"/>
        <v/>
      </c>
      <c r="T197" s="8"/>
      <c r="V197" s="9"/>
      <c r="W197" s="51"/>
    </row>
    <row r="198" spans="1:23" ht="18" customHeight="1" x14ac:dyDescent="0.25">
      <c r="A198" s="70" t="str">
        <f>Config!$B$22</f>
        <v>ROQU</v>
      </c>
      <c r="B198" s="71">
        <f>METAS!$BC$13</f>
        <v>290</v>
      </c>
      <c r="C198" s="71">
        <f>ROUND((B198/12)*Config!$C$6,0)</f>
        <v>290</v>
      </c>
      <c r="D198" s="71">
        <f>ACUMULADO!$BB$13</f>
        <v>148</v>
      </c>
      <c r="E198" s="72">
        <f t="shared" si="66"/>
        <v>100</v>
      </c>
      <c r="F198" s="81"/>
      <c r="G198" s="77">
        <f>IFERROR(ROUND(D198*100/B198,2),0)</f>
        <v>51.03</v>
      </c>
      <c r="H198" s="78">
        <f t="shared" si="67"/>
        <v>51.03</v>
      </c>
      <c r="I198" s="78" t="str">
        <f t="shared" si="68"/>
        <v/>
      </c>
      <c r="J198" s="78" t="str">
        <f t="shared" si="65"/>
        <v/>
      </c>
      <c r="T198" s="8"/>
      <c r="W198" s="51"/>
    </row>
    <row r="199" spans="1:23" ht="18" customHeight="1" x14ac:dyDescent="0.25">
      <c r="A199" s="70" t="str">
        <f>Config!$B$23</f>
        <v>CALZ</v>
      </c>
      <c r="B199" s="71">
        <f>METAS!$BD$13</f>
        <v>239</v>
      </c>
      <c r="C199" s="71">
        <f>ROUND((B199/12)*Config!$C$6,0)</f>
        <v>239</v>
      </c>
      <c r="D199" s="71">
        <f>ACUMULADO!$BC$13</f>
        <v>160</v>
      </c>
      <c r="E199" s="72">
        <f t="shared" si="66"/>
        <v>100</v>
      </c>
      <c r="F199" s="81"/>
      <c r="G199" s="77">
        <f t="shared" ref="G199:G200" si="69">IFERROR(ROUND(D199*100/B199,2),0)</f>
        <v>66.95</v>
      </c>
      <c r="H199" s="78">
        <f t="shared" si="67"/>
        <v>66.95</v>
      </c>
      <c r="I199" s="78" t="str">
        <f t="shared" si="68"/>
        <v/>
      </c>
      <c r="J199" s="78" t="str">
        <f t="shared" si="65"/>
        <v/>
      </c>
      <c r="T199" s="8"/>
      <c r="W199" s="51"/>
    </row>
    <row r="200" spans="1:23" ht="18" customHeight="1" x14ac:dyDescent="0.25">
      <c r="A200" s="70" t="str">
        <f>Config!$B$24</f>
        <v>PUEB</v>
      </c>
      <c r="B200" s="71">
        <f>METAS!$BE$13</f>
        <v>283</v>
      </c>
      <c r="C200" s="71">
        <f>ROUND((B200/12)*Config!$C$6,0)</f>
        <v>283</v>
      </c>
      <c r="D200" s="71">
        <f>ACUMULADO!$BD$13</f>
        <v>102</v>
      </c>
      <c r="E200" s="72">
        <f t="shared" si="66"/>
        <v>100</v>
      </c>
      <c r="F200" s="81"/>
      <c r="G200" s="77">
        <f t="shared" si="69"/>
        <v>36.04</v>
      </c>
      <c r="H200" s="78">
        <f t="shared" si="67"/>
        <v>36.04</v>
      </c>
      <c r="I200" s="78" t="str">
        <f t="shared" si="68"/>
        <v/>
      </c>
      <c r="J200" s="78" t="str">
        <f t="shared" si="65"/>
        <v/>
      </c>
      <c r="T200" s="8"/>
      <c r="W200" s="51"/>
    </row>
    <row r="201" spans="1:23" ht="18" customHeight="1" x14ac:dyDescent="0.25">
      <c r="D201" s="54"/>
      <c r="I201"/>
      <c r="J201"/>
      <c r="T201" s="8"/>
      <c r="W201" s="51"/>
    </row>
    <row r="202" spans="1:23" ht="18" customHeight="1" x14ac:dyDescent="0.25">
      <c r="I202"/>
      <c r="J202"/>
      <c r="T202" s="8"/>
      <c r="W202" s="51"/>
    </row>
    <row r="203" spans="1:23" ht="18" customHeight="1" x14ac:dyDescent="0.25">
      <c r="I203"/>
      <c r="J203"/>
      <c r="T203" s="8"/>
      <c r="W203" s="51"/>
    </row>
    <row r="204" spans="1:23" ht="18" customHeight="1" x14ac:dyDescent="0.25">
      <c r="A204" s="82"/>
      <c r="B204" s="56"/>
      <c r="D204" s="56"/>
      <c r="E204" s="56"/>
      <c r="I204" s="56"/>
      <c r="J204" s="56"/>
      <c r="T204" s="8"/>
      <c r="W204" s="51"/>
    </row>
    <row r="205" spans="1:23" ht="18" customHeight="1" x14ac:dyDescent="0.25">
      <c r="A205" s="82"/>
      <c r="B205" s="56"/>
      <c r="D205" s="56"/>
      <c r="E205" s="56"/>
      <c r="I205" s="56"/>
      <c r="J205" s="56"/>
      <c r="T205" s="8"/>
      <c r="W205" s="51"/>
    </row>
    <row r="206" spans="1:23" ht="18" hidden="1" customHeight="1" x14ac:dyDescent="0.25">
      <c r="A206" s="82"/>
      <c r="B206" s="56"/>
      <c r="D206" s="56"/>
      <c r="E206" s="56"/>
      <c r="I206" s="56"/>
      <c r="J206" s="56"/>
      <c r="T206" s="8"/>
      <c r="W206" s="51"/>
    </row>
    <row r="207" spans="1:23" ht="18" hidden="1" customHeight="1" x14ac:dyDescent="0.25">
      <c r="A207" s="82"/>
      <c r="B207" s="56"/>
      <c r="D207" s="56"/>
      <c r="E207" s="56"/>
      <c r="I207" s="56"/>
      <c r="J207" s="56"/>
      <c r="T207" s="8"/>
      <c r="W207" s="51"/>
    </row>
    <row r="208" spans="1:23" ht="18" hidden="1" customHeight="1" x14ac:dyDescent="0.25">
      <c r="A208" s="82"/>
      <c r="B208" s="56"/>
      <c r="D208" s="56"/>
      <c r="E208" s="56"/>
      <c r="I208" s="56"/>
      <c r="J208" s="56"/>
      <c r="T208" s="8"/>
      <c r="W208" s="51"/>
    </row>
    <row r="209" spans="1:23" ht="18" hidden="1" customHeight="1" x14ac:dyDescent="0.25">
      <c r="A209" s="83"/>
      <c r="B209" s="56"/>
      <c r="D209" s="56"/>
      <c r="E209" s="56"/>
      <c r="I209" s="56"/>
      <c r="J209" s="56"/>
      <c r="T209" s="8"/>
      <c r="W209" s="51"/>
    </row>
    <row r="210" spans="1:23" ht="18" hidden="1" customHeight="1" x14ac:dyDescent="0.25">
      <c r="A210" s="84" t="str">
        <f>METAS!B14</f>
        <v>PORCENTAJE DE NIÑAS Y NIÑOS RN DE PARTO INSTITUCIONAL VACUNADOS CON ANTI HEPATITIS B (HVB) ANTES DEL ALTA</v>
      </c>
      <c r="B210" s="56"/>
      <c r="D210" s="56"/>
      <c r="E210" s="56"/>
      <c r="I210" s="56"/>
      <c r="J210" s="56"/>
      <c r="T210" s="8"/>
      <c r="V210" s="50" t="str">
        <f>A210</f>
        <v>PORCENTAJE DE NIÑAS Y NIÑOS RN DE PARTO INSTITUCIONAL VACUNADOS CON ANTI HEPATITIS B (HVB) ANTES DEL ALTA</v>
      </c>
      <c r="W210" s="51"/>
    </row>
    <row r="211" spans="1:23" ht="48" hidden="1" customHeight="1" x14ac:dyDescent="0.25">
      <c r="A211" s="59" t="s">
        <v>2</v>
      </c>
      <c r="B211" s="60" t="s">
        <v>85</v>
      </c>
      <c r="C211" s="61" t="s">
        <v>68</v>
      </c>
      <c r="D211" s="60" t="s">
        <v>665</v>
      </c>
      <c r="E211" s="60" t="s">
        <v>1</v>
      </c>
      <c r="F211" s="62"/>
      <c r="G211" s="63" t="s">
        <v>9</v>
      </c>
      <c r="H211" s="64" t="str">
        <f>"DEFICIENTE &lt;= "&amp;$E$3</f>
        <v>DEFICIENTE &lt;= 90</v>
      </c>
      <c r="I211" s="64" t="str">
        <f>"PROCESO &gt; "&amp;$E$3&amp;"  -  &lt; "&amp;$F$3</f>
        <v>PROCESO &gt; 90  -  &lt; 100</v>
      </c>
      <c r="J211" s="64" t="str">
        <f>"OPTIMO &gt;= "&amp;$F$3</f>
        <v>OPTIMO &gt;= 100</v>
      </c>
      <c r="T211" s="8"/>
      <c r="V211" s="69" t="str">
        <f>V$1&amp;"  "&amp;V210&amp;"  "&amp;$V$3&amp;"  "&amp;$V$2</f>
        <v>RED. MOYOBAMBA:  PORCENTAJE DE NIÑAS Y NIÑOS RN DE PARTO INSTITUCIONAL VACUNADOS CON ANTI HEPATITIS B (HVB) ANTES DEL ALTA  - POR MICROREDES :   ENERO - DICIEMBRE 2024</v>
      </c>
      <c r="W211" s="51"/>
    </row>
    <row r="212" spans="1:23" ht="18" hidden="1" customHeight="1" thickBot="1" x14ac:dyDescent="0.3">
      <c r="A212" s="65" t="str">
        <f>Config!$B$15</f>
        <v>RED</v>
      </c>
      <c r="B212" s="66">
        <f>SUM(B213:B221)</f>
        <v>2204</v>
      </c>
      <c r="C212" s="66">
        <f>SUM(C213:C221)</f>
        <v>2204</v>
      </c>
      <c r="D212" s="66">
        <f>SUM(D213:D221)</f>
        <v>2011</v>
      </c>
      <c r="E212" s="67">
        <f>Config!$C$9</f>
        <v>100</v>
      </c>
      <c r="F212" s="67"/>
      <c r="G212" s="66">
        <f t="shared" ref="G212:G217" si="70">IFERROR(ROUND(D212*100/B212,2),0)</f>
        <v>91.24</v>
      </c>
      <c r="H212" s="68" t="str">
        <f t="shared" ref="H212:H221" si="71">IF(G212&lt;=$E$3,G212,"")</f>
        <v/>
      </c>
      <c r="I212" s="68">
        <f t="shared" ref="I212:I221" si="72">IF(G212&gt;$E$3,IF(G212&lt;$F$3,G212,""),"")</f>
        <v>91.24</v>
      </c>
      <c r="J212" s="66" t="str">
        <f t="shared" ref="J212:J221" si="73">IF(G212&gt;=$F$3,G212,"")</f>
        <v/>
      </c>
      <c r="T212" s="8"/>
      <c r="V212" s="50"/>
      <c r="W212" s="51"/>
    </row>
    <row r="213" spans="1:23" ht="18" hidden="1" customHeight="1" x14ac:dyDescent="0.25">
      <c r="A213" s="70" t="str">
        <f t="shared" ref="A213:A221" si="74">A150</f>
        <v>HOSP</v>
      </c>
      <c r="B213" s="71">
        <f>METAS!$AW$14</f>
        <v>0</v>
      </c>
      <c r="C213" s="71">
        <f>ROUND((B213/12)*Config!$C$6,0)</f>
        <v>0</v>
      </c>
      <c r="D213" s="71">
        <f>ACUMULADO!$AV$14</f>
        <v>1613</v>
      </c>
      <c r="E213" s="72">
        <f>E212</f>
        <v>100</v>
      </c>
      <c r="F213" s="72"/>
      <c r="G213" s="73">
        <f t="shared" si="70"/>
        <v>0</v>
      </c>
      <c r="H213" s="74">
        <f t="shared" si="71"/>
        <v>0</v>
      </c>
      <c r="I213" s="74" t="str">
        <f t="shared" si="72"/>
        <v/>
      </c>
      <c r="J213" s="75" t="str">
        <f t="shared" si="73"/>
        <v/>
      </c>
      <c r="T213" s="8"/>
      <c r="V213" s="50"/>
      <c r="W213" s="51"/>
    </row>
    <row r="214" spans="1:23" ht="18" hidden="1" customHeight="1" x14ac:dyDescent="0.25">
      <c r="A214" s="70" t="str">
        <f t="shared" si="74"/>
        <v>LLUI</v>
      </c>
      <c r="B214" s="71">
        <f>METAS!$AX$14</f>
        <v>872</v>
      </c>
      <c r="C214" s="71">
        <f>ROUND((B214/12)*Config!$C$6,0)</f>
        <v>872</v>
      </c>
      <c r="D214" s="71">
        <f>ACUMULADO!$AW$14</f>
        <v>11</v>
      </c>
      <c r="E214" s="72">
        <f t="shared" ref="E214:E221" si="75">E213</f>
        <v>100</v>
      </c>
      <c r="F214" s="81"/>
      <c r="G214" s="77">
        <f t="shared" si="70"/>
        <v>1.26</v>
      </c>
      <c r="H214" s="78">
        <f t="shared" si="71"/>
        <v>1.26</v>
      </c>
      <c r="I214" s="78" t="str">
        <f t="shared" si="72"/>
        <v/>
      </c>
      <c r="J214" s="79" t="str">
        <f t="shared" si="73"/>
        <v/>
      </c>
      <c r="T214" s="8"/>
      <c r="V214" s="50"/>
      <c r="W214" s="51"/>
    </row>
    <row r="215" spans="1:23" ht="18" hidden="1" customHeight="1" x14ac:dyDescent="0.25">
      <c r="A215" s="70" t="str">
        <f t="shared" si="74"/>
        <v>JERI</v>
      </c>
      <c r="B215" s="71">
        <f>METAS!$AY$14</f>
        <v>99</v>
      </c>
      <c r="C215" s="71">
        <f>ROUND((B215/12)*Config!$C$6,0)</f>
        <v>99</v>
      </c>
      <c r="D215" s="71">
        <f>ACUMULADO!$AX$14</f>
        <v>65</v>
      </c>
      <c r="E215" s="72">
        <f t="shared" si="75"/>
        <v>100</v>
      </c>
      <c r="F215" s="81"/>
      <c r="G215" s="77">
        <f t="shared" si="70"/>
        <v>65.66</v>
      </c>
      <c r="H215" s="78">
        <f t="shared" si="71"/>
        <v>65.66</v>
      </c>
      <c r="I215" s="78" t="str">
        <f t="shared" si="72"/>
        <v/>
      </c>
      <c r="J215" s="79" t="str">
        <f t="shared" si="73"/>
        <v/>
      </c>
      <c r="T215" s="8"/>
      <c r="V215" s="9"/>
      <c r="W215" s="51"/>
    </row>
    <row r="216" spans="1:23" ht="18" hidden="1" customHeight="1" x14ac:dyDescent="0.25">
      <c r="A216" s="70" t="str">
        <f t="shared" si="74"/>
        <v>YANT</v>
      </c>
      <c r="B216" s="71">
        <f>METAS!$AZ$14</f>
        <v>163</v>
      </c>
      <c r="C216" s="71">
        <f>ROUND((B216/12)*Config!$C$6,0)</f>
        <v>163</v>
      </c>
      <c r="D216" s="71">
        <f>ACUMULADO!$AY$14</f>
        <v>5</v>
      </c>
      <c r="E216" s="72">
        <f t="shared" si="75"/>
        <v>100</v>
      </c>
      <c r="F216" s="81"/>
      <c r="G216" s="77">
        <f t="shared" si="70"/>
        <v>3.07</v>
      </c>
      <c r="H216" s="78">
        <f t="shared" si="71"/>
        <v>3.07</v>
      </c>
      <c r="I216" s="78" t="str">
        <f t="shared" si="72"/>
        <v/>
      </c>
      <c r="J216" s="79" t="str">
        <f t="shared" si="73"/>
        <v/>
      </c>
      <c r="T216" s="8"/>
      <c r="V216" s="9"/>
      <c r="W216" s="51"/>
    </row>
    <row r="217" spans="1:23" ht="18" hidden="1" customHeight="1" x14ac:dyDescent="0.25">
      <c r="A217" s="70" t="str">
        <f t="shared" si="74"/>
        <v>SORI</v>
      </c>
      <c r="B217" s="71">
        <f>METAS!$BA$14</f>
        <v>475</v>
      </c>
      <c r="C217" s="71">
        <f>ROUND((B217/12)*Config!$C$6,0)</f>
        <v>475</v>
      </c>
      <c r="D217" s="71">
        <f>ACUMULADO!$AZ$14</f>
        <v>198</v>
      </c>
      <c r="E217" s="72">
        <f t="shared" si="75"/>
        <v>100</v>
      </c>
      <c r="F217" s="81"/>
      <c r="G217" s="77">
        <f t="shared" si="70"/>
        <v>41.68</v>
      </c>
      <c r="H217" s="78">
        <f t="shared" si="71"/>
        <v>41.68</v>
      </c>
      <c r="I217" s="78" t="str">
        <f t="shared" si="72"/>
        <v/>
      </c>
      <c r="J217" s="79" t="str">
        <f t="shared" si="73"/>
        <v/>
      </c>
      <c r="T217" s="8"/>
      <c r="V217" s="9"/>
      <c r="W217" s="51"/>
    </row>
    <row r="218" spans="1:23" ht="18" hidden="1" customHeight="1" x14ac:dyDescent="0.25">
      <c r="A218" s="70" t="str">
        <f t="shared" si="74"/>
        <v>JEPE</v>
      </c>
      <c r="B218" s="71">
        <f>METAS!$BB$14</f>
        <v>193</v>
      </c>
      <c r="C218" s="71">
        <f>ROUND((B218/12)*Config!$C$6,0)</f>
        <v>193</v>
      </c>
      <c r="D218" s="71">
        <f>ACUMULADO!$BA$14</f>
        <v>15</v>
      </c>
      <c r="E218" s="72">
        <f t="shared" si="75"/>
        <v>100</v>
      </c>
      <c r="F218" s="81"/>
      <c r="G218" s="77">
        <f>IFERROR(ROUND(D218*100/B218,2),0)</f>
        <v>7.77</v>
      </c>
      <c r="H218" s="78">
        <f t="shared" si="71"/>
        <v>7.77</v>
      </c>
      <c r="I218" s="78" t="str">
        <f t="shared" si="72"/>
        <v/>
      </c>
      <c r="J218" s="79" t="str">
        <f t="shared" si="73"/>
        <v/>
      </c>
      <c r="T218" s="8"/>
      <c r="V218" s="9"/>
      <c r="W218" s="51"/>
    </row>
    <row r="219" spans="1:23" ht="18" hidden="1" customHeight="1" x14ac:dyDescent="0.25">
      <c r="A219" s="70" t="str">
        <f t="shared" si="74"/>
        <v>ROQU</v>
      </c>
      <c r="B219" s="71">
        <f>METAS!$BC$14</f>
        <v>149</v>
      </c>
      <c r="C219" s="71">
        <f>ROUND((B219/12)*Config!$C$6,0)</f>
        <v>149</v>
      </c>
      <c r="D219" s="71">
        <f>ACUMULADO!$BB$14</f>
        <v>72</v>
      </c>
      <c r="E219" s="72">
        <f t="shared" si="75"/>
        <v>100</v>
      </c>
      <c r="F219" s="81"/>
      <c r="G219" s="77">
        <f>IFERROR(ROUND(D219*100/B219,2),0)</f>
        <v>48.32</v>
      </c>
      <c r="H219" s="78">
        <f t="shared" si="71"/>
        <v>48.32</v>
      </c>
      <c r="I219" s="78" t="str">
        <f t="shared" si="72"/>
        <v/>
      </c>
      <c r="J219" s="79" t="str">
        <f t="shared" si="73"/>
        <v/>
      </c>
      <c r="T219" s="8"/>
      <c r="V219" s="9"/>
      <c r="W219" s="51"/>
    </row>
    <row r="220" spans="1:23" ht="18" hidden="1" customHeight="1" x14ac:dyDescent="0.25">
      <c r="A220" s="70" t="str">
        <f t="shared" si="74"/>
        <v>CALZ</v>
      </c>
      <c r="B220" s="71">
        <f>METAS!$BD$14</f>
        <v>114</v>
      </c>
      <c r="C220" s="71">
        <f>ROUND((B220/12)*Config!$C$6,0)</f>
        <v>114</v>
      </c>
      <c r="D220" s="71">
        <f>ACUMULADO!$BC$14</f>
        <v>0</v>
      </c>
      <c r="E220" s="72">
        <f t="shared" si="75"/>
        <v>100</v>
      </c>
      <c r="F220" s="81"/>
      <c r="G220" s="77">
        <f t="shared" ref="G220:G221" si="76">IFERROR(ROUND(D220*100/B220,2),0)</f>
        <v>0</v>
      </c>
      <c r="H220" s="78">
        <f t="shared" si="71"/>
        <v>0</v>
      </c>
      <c r="I220" s="78" t="str">
        <f t="shared" si="72"/>
        <v/>
      </c>
      <c r="J220" s="79" t="str">
        <f t="shared" si="73"/>
        <v/>
      </c>
      <c r="T220" s="8"/>
      <c r="W220" s="51"/>
    </row>
    <row r="221" spans="1:23" ht="18" hidden="1" customHeight="1" x14ac:dyDescent="0.25">
      <c r="A221" s="70" t="str">
        <f t="shared" si="74"/>
        <v>PUEB</v>
      </c>
      <c r="B221" s="71">
        <f>METAS!$BE$14</f>
        <v>139</v>
      </c>
      <c r="C221" s="71">
        <f>ROUND((B221/12)*Config!$C$6,0)</f>
        <v>139</v>
      </c>
      <c r="D221" s="71">
        <f>ACUMULADO!$BD$14</f>
        <v>32</v>
      </c>
      <c r="E221" s="72">
        <f t="shared" si="75"/>
        <v>100</v>
      </c>
      <c r="F221" s="81"/>
      <c r="G221" s="77">
        <f t="shared" si="76"/>
        <v>23.02</v>
      </c>
      <c r="H221" s="78">
        <f t="shared" si="71"/>
        <v>23.02</v>
      </c>
      <c r="I221" s="78" t="str">
        <f t="shared" si="72"/>
        <v/>
      </c>
      <c r="J221" s="79" t="str">
        <f t="shared" si="73"/>
        <v/>
      </c>
      <c r="T221" s="8"/>
      <c r="W221" s="51"/>
    </row>
    <row r="222" spans="1:23" ht="18" hidden="1" customHeight="1" x14ac:dyDescent="0.25">
      <c r="D222" s="54"/>
      <c r="I222"/>
      <c r="J222"/>
      <c r="T222" s="8"/>
      <c r="W222" s="51"/>
    </row>
    <row r="223" spans="1:23" ht="18" hidden="1" customHeight="1" x14ac:dyDescent="0.25">
      <c r="I223"/>
      <c r="J223"/>
      <c r="T223" s="8"/>
      <c r="W223" s="51"/>
    </row>
    <row r="224" spans="1:23" ht="18" hidden="1" customHeight="1" x14ac:dyDescent="0.25">
      <c r="I224"/>
      <c r="J224"/>
      <c r="T224" s="8"/>
      <c r="W224" s="51"/>
    </row>
    <row r="225" spans="1:23" ht="18" hidden="1" customHeight="1" x14ac:dyDescent="0.25">
      <c r="A225" s="82"/>
      <c r="B225" s="56"/>
      <c r="D225" s="56"/>
      <c r="E225" s="56"/>
      <c r="I225" s="56"/>
      <c r="J225" s="56"/>
      <c r="T225" s="8"/>
      <c r="W225" s="51"/>
    </row>
    <row r="226" spans="1:23" ht="18" hidden="1" customHeight="1" x14ac:dyDescent="0.25">
      <c r="A226" s="82"/>
      <c r="B226" s="56"/>
      <c r="D226" s="56"/>
      <c r="E226" s="56"/>
      <c r="I226" s="56"/>
      <c r="J226" s="56"/>
      <c r="T226" s="8"/>
      <c r="W226" s="51"/>
    </row>
    <row r="227" spans="1:23" ht="18" hidden="1" customHeight="1" x14ac:dyDescent="0.25">
      <c r="A227" s="82"/>
      <c r="B227" s="56"/>
      <c r="D227" s="56"/>
      <c r="E227" s="56"/>
      <c r="I227" s="56"/>
      <c r="J227" s="56"/>
      <c r="T227" s="8"/>
      <c r="W227" s="51"/>
    </row>
    <row r="228" spans="1:23" ht="18" hidden="1" customHeight="1" x14ac:dyDescent="0.25">
      <c r="A228" s="82"/>
      <c r="B228" s="56"/>
      <c r="D228" s="56"/>
      <c r="E228" s="56"/>
      <c r="I228" s="56"/>
      <c r="J228" s="56"/>
      <c r="T228" s="8"/>
      <c r="W228" s="51"/>
    </row>
    <row r="229" spans="1:23" ht="18" hidden="1" customHeight="1" x14ac:dyDescent="0.25">
      <c r="A229" s="82"/>
      <c r="B229" s="56"/>
      <c r="D229" s="56"/>
      <c r="E229" s="56"/>
      <c r="I229" s="56"/>
      <c r="J229" s="56"/>
      <c r="T229" s="8"/>
      <c r="W229" s="51"/>
    </row>
    <row r="230" spans="1:23" ht="18" hidden="1" customHeight="1" x14ac:dyDescent="0.25">
      <c r="A230" s="83"/>
      <c r="B230" s="56"/>
      <c r="D230" s="56"/>
      <c r="E230" s="56"/>
      <c r="I230" s="56"/>
      <c r="J230" s="56"/>
      <c r="T230" s="8"/>
      <c r="W230" s="51"/>
    </row>
    <row r="231" spans="1:23" ht="18" hidden="1" customHeight="1" x14ac:dyDescent="0.25">
      <c r="A231" s="84" t="str">
        <f>METAS!B15</f>
        <v>PORCENTAJE DE NIÑAS Y NIÑOS RN DE PARTO INSTITUCIONAL VACUNADOS CON BCG ANTES DEL ALTA</v>
      </c>
      <c r="B231" s="56"/>
      <c r="D231" s="56"/>
      <c r="E231" s="56"/>
      <c r="I231" s="56"/>
      <c r="J231" s="56"/>
      <c r="T231" s="8"/>
      <c r="V231" s="50" t="str">
        <f>A231</f>
        <v>PORCENTAJE DE NIÑAS Y NIÑOS RN DE PARTO INSTITUCIONAL VACUNADOS CON BCG ANTES DEL ALTA</v>
      </c>
      <c r="W231" s="51"/>
    </row>
    <row r="232" spans="1:23" ht="48" hidden="1" customHeight="1" x14ac:dyDescent="0.25">
      <c r="A232" s="59" t="s">
        <v>2</v>
      </c>
      <c r="B232" s="60" t="s">
        <v>85</v>
      </c>
      <c r="C232" s="61" t="s">
        <v>68</v>
      </c>
      <c r="D232" s="60" t="s">
        <v>666</v>
      </c>
      <c r="E232" s="60" t="s">
        <v>1</v>
      </c>
      <c r="F232" s="62"/>
      <c r="G232" s="63" t="s">
        <v>9</v>
      </c>
      <c r="H232" s="64" t="str">
        <f>"DEFICIENTE &lt;= "&amp;$E$3</f>
        <v>DEFICIENTE &lt;= 90</v>
      </c>
      <c r="I232" s="64" t="str">
        <f>"PROCESO &gt; "&amp;$E$3&amp;"  -  &lt; "&amp;$F$3</f>
        <v>PROCESO &gt; 90  -  &lt; 100</v>
      </c>
      <c r="J232" s="64" t="str">
        <f>"OPTIMO &gt;= "&amp;$F$3</f>
        <v>OPTIMO &gt;= 100</v>
      </c>
      <c r="T232" s="8"/>
      <c r="V232" s="69" t="str">
        <f>V$1&amp;"  "&amp;V231&amp;"  "&amp;$V$3&amp;"  "&amp;$V$2</f>
        <v>RED. MOYOBAMBA:  PORCENTAJE DE NIÑAS Y NIÑOS RN DE PARTO INSTITUCIONAL VACUNADOS CON BCG ANTES DEL ALTA  - POR MICROREDES :   ENERO - DICIEMBRE 2024</v>
      </c>
      <c r="W232" s="51"/>
    </row>
    <row r="233" spans="1:23" ht="18" hidden="1" customHeight="1" thickBot="1" x14ac:dyDescent="0.3">
      <c r="A233" s="65" t="str">
        <f>Config!$B$15</f>
        <v>RED</v>
      </c>
      <c r="B233" s="66">
        <f>SUM(B234:B242)</f>
        <v>2204</v>
      </c>
      <c r="C233" s="66">
        <f>SUM(C234:C242)</f>
        <v>2204</v>
      </c>
      <c r="D233" s="66">
        <f>SUM(D234:D242)</f>
        <v>2003</v>
      </c>
      <c r="E233" s="67">
        <f>Config!$C$9</f>
        <v>100</v>
      </c>
      <c r="F233" s="67"/>
      <c r="G233" s="66">
        <f t="shared" ref="G233:G238" si="77">IFERROR(ROUND(D233*100/B233,2),0)</f>
        <v>90.88</v>
      </c>
      <c r="H233" s="68" t="str">
        <f t="shared" ref="H233:H242" si="78">IF(G233&lt;=$E$3,G233,"")</f>
        <v/>
      </c>
      <c r="I233" s="68">
        <f t="shared" ref="I233:I242" si="79">IF(G233&gt;$E$3,IF(G233&lt;$F$3,G233,""),"")</f>
        <v>90.88</v>
      </c>
      <c r="J233" s="66" t="str">
        <f t="shared" ref="J233:J242" si="80">IF(G233&gt;=$F$3,G233,"")</f>
        <v/>
      </c>
      <c r="T233" s="8"/>
      <c r="V233" s="50"/>
      <c r="W233" s="51"/>
    </row>
    <row r="234" spans="1:23" ht="18" hidden="1" customHeight="1" x14ac:dyDescent="0.25">
      <c r="A234" s="70" t="str">
        <f t="shared" ref="A234:A242" si="81">A171</f>
        <v>HOSP</v>
      </c>
      <c r="B234" s="71">
        <f>METAS!$AW$15</f>
        <v>0</v>
      </c>
      <c r="C234" s="71">
        <f>ROUND((B234/12)*Config!$C$6,0)</f>
        <v>0</v>
      </c>
      <c r="D234" s="71">
        <f>ACUMULADO!$AV$15</f>
        <v>1612</v>
      </c>
      <c r="E234" s="72">
        <f>E233</f>
        <v>100</v>
      </c>
      <c r="F234" s="72"/>
      <c r="G234" s="73">
        <f t="shared" si="77"/>
        <v>0</v>
      </c>
      <c r="H234" s="74">
        <f t="shared" si="78"/>
        <v>0</v>
      </c>
      <c r="I234" s="74" t="str">
        <f t="shared" si="79"/>
        <v/>
      </c>
      <c r="J234" s="75" t="str">
        <f t="shared" si="80"/>
        <v/>
      </c>
      <c r="T234" s="8"/>
      <c r="V234" s="50"/>
      <c r="W234" s="51"/>
    </row>
    <row r="235" spans="1:23" ht="18" hidden="1" customHeight="1" x14ac:dyDescent="0.25">
      <c r="A235" s="70" t="str">
        <f t="shared" si="81"/>
        <v>LLUI</v>
      </c>
      <c r="B235" s="71">
        <f>METAS!$AX$15</f>
        <v>872</v>
      </c>
      <c r="C235" s="71">
        <f>ROUND((B235/12)*Config!$C$6,0)</f>
        <v>872</v>
      </c>
      <c r="D235" s="71">
        <f>ACUMULADO!$AW$15</f>
        <v>6</v>
      </c>
      <c r="E235" s="72">
        <f t="shared" ref="E235:E242" si="82">E234</f>
        <v>100</v>
      </c>
      <c r="F235" s="81"/>
      <c r="G235" s="77">
        <f t="shared" si="77"/>
        <v>0.69</v>
      </c>
      <c r="H235" s="78">
        <f t="shared" si="78"/>
        <v>0.69</v>
      </c>
      <c r="I235" s="78" t="str">
        <f t="shared" si="79"/>
        <v/>
      </c>
      <c r="J235" s="79" t="str">
        <f t="shared" si="80"/>
        <v/>
      </c>
      <c r="T235" s="8"/>
      <c r="V235" s="50"/>
      <c r="W235" s="51"/>
    </row>
    <row r="236" spans="1:23" ht="18" hidden="1" customHeight="1" x14ac:dyDescent="0.25">
      <c r="A236" s="70" t="str">
        <f t="shared" si="81"/>
        <v>JERI</v>
      </c>
      <c r="B236" s="71">
        <f>METAS!$AY$15</f>
        <v>99</v>
      </c>
      <c r="C236" s="71">
        <f>ROUND((B236/12)*Config!$C$6,0)</f>
        <v>99</v>
      </c>
      <c r="D236" s="71">
        <f>ACUMULADO!$AX$15</f>
        <v>65</v>
      </c>
      <c r="E236" s="72">
        <f t="shared" si="82"/>
        <v>100</v>
      </c>
      <c r="F236" s="81"/>
      <c r="G236" s="77">
        <f t="shared" si="77"/>
        <v>65.66</v>
      </c>
      <c r="H236" s="78">
        <f t="shared" si="78"/>
        <v>65.66</v>
      </c>
      <c r="I236" s="78" t="str">
        <f t="shared" si="79"/>
        <v/>
      </c>
      <c r="J236" s="79" t="str">
        <f t="shared" si="80"/>
        <v/>
      </c>
      <c r="T236" s="8"/>
      <c r="V236" s="9"/>
      <c r="W236" s="51"/>
    </row>
    <row r="237" spans="1:23" ht="18" hidden="1" customHeight="1" x14ac:dyDescent="0.25">
      <c r="A237" s="70" t="str">
        <f t="shared" si="81"/>
        <v>YANT</v>
      </c>
      <c r="B237" s="71">
        <f>METAS!$AZ$15</f>
        <v>163</v>
      </c>
      <c r="C237" s="71">
        <f>ROUND((B237/12)*Config!$C$6,0)</f>
        <v>163</v>
      </c>
      <c r="D237" s="71">
        <f>ACUMULADO!$AY$15</f>
        <v>5</v>
      </c>
      <c r="E237" s="72">
        <f t="shared" si="82"/>
        <v>100</v>
      </c>
      <c r="F237" s="81"/>
      <c r="G237" s="77">
        <f t="shared" si="77"/>
        <v>3.07</v>
      </c>
      <c r="H237" s="78">
        <f t="shared" si="78"/>
        <v>3.07</v>
      </c>
      <c r="I237" s="78" t="str">
        <f t="shared" si="79"/>
        <v/>
      </c>
      <c r="J237" s="79" t="str">
        <f t="shared" si="80"/>
        <v/>
      </c>
      <c r="T237" s="8"/>
      <c r="V237" s="9"/>
      <c r="W237" s="51"/>
    </row>
    <row r="238" spans="1:23" ht="18" hidden="1" customHeight="1" x14ac:dyDescent="0.25">
      <c r="A238" s="70" t="str">
        <f t="shared" si="81"/>
        <v>SORI</v>
      </c>
      <c r="B238" s="71">
        <f>METAS!$BA$15</f>
        <v>475</v>
      </c>
      <c r="C238" s="71">
        <f>ROUND((B238/12)*Config!$C$6,0)</f>
        <v>475</v>
      </c>
      <c r="D238" s="71">
        <f>ACUMULADO!$AZ$15</f>
        <v>198</v>
      </c>
      <c r="E238" s="72">
        <f t="shared" si="82"/>
        <v>100</v>
      </c>
      <c r="F238" s="81"/>
      <c r="G238" s="77">
        <f t="shared" si="77"/>
        <v>41.68</v>
      </c>
      <c r="H238" s="78">
        <f t="shared" si="78"/>
        <v>41.68</v>
      </c>
      <c r="I238" s="78" t="str">
        <f t="shared" si="79"/>
        <v/>
      </c>
      <c r="J238" s="79" t="str">
        <f t="shared" si="80"/>
        <v/>
      </c>
      <c r="T238" s="8"/>
      <c r="V238" s="9"/>
      <c r="W238" s="51"/>
    </row>
    <row r="239" spans="1:23" ht="18" hidden="1" customHeight="1" x14ac:dyDescent="0.25">
      <c r="A239" s="70" t="str">
        <f t="shared" si="81"/>
        <v>JEPE</v>
      </c>
      <c r="B239" s="71">
        <f>METAS!$BB$15</f>
        <v>193</v>
      </c>
      <c r="C239" s="71">
        <f>ROUND((B239/12)*Config!$C$6,0)</f>
        <v>193</v>
      </c>
      <c r="D239" s="71">
        <f>ACUMULADO!$BA$15</f>
        <v>15</v>
      </c>
      <c r="E239" s="72">
        <f t="shared" si="82"/>
        <v>100</v>
      </c>
      <c r="F239" s="81"/>
      <c r="G239" s="77">
        <f>IFERROR(ROUND(D239*100/B239,2),0)</f>
        <v>7.77</v>
      </c>
      <c r="H239" s="78">
        <f t="shared" si="78"/>
        <v>7.77</v>
      </c>
      <c r="I239" s="78" t="str">
        <f t="shared" si="79"/>
        <v/>
      </c>
      <c r="J239" s="79" t="str">
        <f t="shared" si="80"/>
        <v/>
      </c>
      <c r="T239" s="8"/>
      <c r="V239" s="9"/>
      <c r="W239" s="51"/>
    </row>
    <row r="240" spans="1:23" ht="18" hidden="1" customHeight="1" x14ac:dyDescent="0.25">
      <c r="A240" s="70" t="str">
        <f t="shared" si="81"/>
        <v>ROQU</v>
      </c>
      <c r="B240" s="71">
        <f>METAS!$BC$15</f>
        <v>149</v>
      </c>
      <c r="C240" s="71">
        <f>ROUND((B240/12)*Config!$C$6,0)</f>
        <v>149</v>
      </c>
      <c r="D240" s="71">
        <f>ACUMULADO!$BB$15</f>
        <v>71</v>
      </c>
      <c r="E240" s="72">
        <f t="shared" si="82"/>
        <v>100</v>
      </c>
      <c r="F240" s="81"/>
      <c r="G240" s="77">
        <f>IFERROR(ROUND(D240*100/B240,2),0)</f>
        <v>47.65</v>
      </c>
      <c r="H240" s="78">
        <f t="shared" si="78"/>
        <v>47.65</v>
      </c>
      <c r="I240" s="78" t="str">
        <f t="shared" si="79"/>
        <v/>
      </c>
      <c r="J240" s="79" t="str">
        <f t="shared" si="80"/>
        <v/>
      </c>
      <c r="T240" s="8"/>
      <c r="V240" s="9"/>
      <c r="W240" s="51"/>
    </row>
    <row r="241" spans="1:23" ht="18" hidden="1" customHeight="1" x14ac:dyDescent="0.25">
      <c r="A241" s="70" t="str">
        <f t="shared" si="81"/>
        <v>CALZ</v>
      </c>
      <c r="B241" s="71">
        <f>METAS!$BD$15</f>
        <v>114</v>
      </c>
      <c r="C241" s="71">
        <f>ROUND((B241/12)*Config!$C$6,0)</f>
        <v>114</v>
      </c>
      <c r="D241" s="71">
        <f>ACUMULADO!$BC$15</f>
        <v>0</v>
      </c>
      <c r="E241" s="72">
        <f t="shared" si="82"/>
        <v>100</v>
      </c>
      <c r="F241" s="81"/>
      <c r="G241" s="77">
        <f t="shared" ref="G241:G242" si="83">IFERROR(ROUND(D241*100/B241,2),0)</f>
        <v>0</v>
      </c>
      <c r="H241" s="78">
        <f t="shared" si="78"/>
        <v>0</v>
      </c>
      <c r="I241" s="78" t="str">
        <f t="shared" si="79"/>
        <v/>
      </c>
      <c r="J241" s="79" t="str">
        <f t="shared" si="80"/>
        <v/>
      </c>
      <c r="T241" s="8"/>
      <c r="W241" s="51"/>
    </row>
    <row r="242" spans="1:23" ht="18" hidden="1" customHeight="1" x14ac:dyDescent="0.25">
      <c r="A242" s="70" t="str">
        <f t="shared" si="81"/>
        <v>PUEB</v>
      </c>
      <c r="B242" s="71">
        <f>METAS!$BE$15</f>
        <v>139</v>
      </c>
      <c r="C242" s="71">
        <f>ROUND((B242/12)*Config!$C$6,0)</f>
        <v>139</v>
      </c>
      <c r="D242" s="71">
        <f>ACUMULADO!$BD$15</f>
        <v>31</v>
      </c>
      <c r="E242" s="72">
        <f t="shared" si="82"/>
        <v>100</v>
      </c>
      <c r="F242" s="81"/>
      <c r="G242" s="77">
        <f t="shared" si="83"/>
        <v>22.3</v>
      </c>
      <c r="H242" s="78">
        <f t="shared" si="78"/>
        <v>22.3</v>
      </c>
      <c r="I242" s="78" t="str">
        <f t="shared" si="79"/>
        <v/>
      </c>
      <c r="J242" s="79" t="str">
        <f t="shared" si="80"/>
        <v/>
      </c>
      <c r="T242" s="8"/>
      <c r="W242" s="51"/>
    </row>
    <row r="243" spans="1:23" ht="18" hidden="1" customHeight="1" x14ac:dyDescent="0.25">
      <c r="D243" s="54"/>
      <c r="I243"/>
      <c r="J243"/>
      <c r="T243" s="8"/>
      <c r="W243" s="51"/>
    </row>
    <row r="244" spans="1:23" ht="18" hidden="1" customHeight="1" x14ac:dyDescent="0.25">
      <c r="I244"/>
      <c r="J244"/>
      <c r="T244" s="8"/>
      <c r="W244" s="51"/>
    </row>
    <row r="245" spans="1:23" ht="18" hidden="1" customHeight="1" x14ac:dyDescent="0.25">
      <c r="I245"/>
      <c r="J245"/>
      <c r="T245" s="8"/>
      <c r="W245" s="51"/>
    </row>
    <row r="246" spans="1:23" ht="18" hidden="1" customHeight="1" x14ac:dyDescent="0.25">
      <c r="A246" s="82"/>
      <c r="B246" s="56"/>
      <c r="D246" s="56"/>
      <c r="E246" s="56"/>
      <c r="I246" s="56"/>
      <c r="J246" s="56"/>
      <c r="T246" s="8"/>
      <c r="W246" s="51"/>
    </row>
    <row r="247" spans="1:23" ht="18" hidden="1" customHeight="1" x14ac:dyDescent="0.25">
      <c r="A247" s="82"/>
      <c r="B247" s="56"/>
      <c r="D247" s="56"/>
      <c r="E247" s="56"/>
      <c r="I247" s="56"/>
      <c r="J247" s="56"/>
      <c r="T247" s="8"/>
      <c r="W247" s="51"/>
    </row>
    <row r="248" spans="1:23" ht="18" hidden="1" customHeight="1" x14ac:dyDescent="0.25">
      <c r="A248" s="82"/>
      <c r="B248" s="56"/>
      <c r="D248" s="56"/>
      <c r="E248" s="56"/>
      <c r="I248" s="56"/>
      <c r="J248" s="56"/>
      <c r="T248" s="8"/>
      <c r="W248" s="51"/>
    </row>
    <row r="249" spans="1:23" ht="18" hidden="1" customHeight="1" x14ac:dyDescent="0.25">
      <c r="A249" s="82"/>
      <c r="B249" s="56"/>
      <c r="D249" s="56"/>
      <c r="E249" s="56"/>
      <c r="I249" s="56"/>
      <c r="J249" s="56"/>
      <c r="T249" s="8"/>
      <c r="W249" s="51"/>
    </row>
    <row r="250" spans="1:23" ht="18" hidden="1" customHeight="1" x14ac:dyDescent="0.25">
      <c r="I250" s="56"/>
      <c r="J250" s="56"/>
      <c r="T250" s="8"/>
      <c r="V250" s="50" t="str">
        <f>A251</f>
        <v>PORCENTAJE NIÑO &lt; 1 AÑO PROTEGIDOS CON VACUNA PENTAVALENTE</v>
      </c>
      <c r="W250" s="51"/>
    </row>
    <row r="251" spans="1:23" ht="18" hidden="1" customHeight="1" x14ac:dyDescent="0.25">
      <c r="A251" s="57" t="str">
        <f>METAS!B16</f>
        <v>PORCENTAJE NIÑO &lt; 1 AÑO PROTEGIDOS CON VACUNA PENTAVALENTE</v>
      </c>
      <c r="I251" s="56"/>
      <c r="J251" s="56"/>
      <c r="T251" s="8"/>
      <c r="V251" s="80" t="str">
        <f>$V$1&amp;"  "&amp;V250&amp;"  "&amp;$V$3&amp;"  "&amp;$V$2</f>
        <v>RED. MOYOBAMBA:  PORCENTAJE NIÑO &lt; 1 AÑO PROTEGIDOS CON VACUNA PENTAVALENTE  - POR MICROREDES :   ENERO - DICIEMBRE 2024</v>
      </c>
      <c r="W251" s="51"/>
    </row>
    <row r="252" spans="1:23" ht="48" hidden="1" customHeight="1" x14ac:dyDescent="0.25">
      <c r="A252" s="59" t="s">
        <v>2</v>
      </c>
      <c r="B252" s="60" t="s">
        <v>85</v>
      </c>
      <c r="C252" s="61" t="s">
        <v>68</v>
      </c>
      <c r="D252" s="293" t="s">
        <v>543</v>
      </c>
      <c r="E252" s="60" t="s">
        <v>1</v>
      </c>
      <c r="F252" s="62"/>
      <c r="G252" s="63" t="s">
        <v>9</v>
      </c>
      <c r="H252" s="64" t="str">
        <f>"DEFICIENTE &lt;= "&amp;$E$3</f>
        <v>DEFICIENTE &lt;= 90</v>
      </c>
      <c r="I252" s="64" t="str">
        <f>"PROCESO &gt; "&amp;$E$3&amp;"  -  &lt; "&amp;$F$3</f>
        <v>PROCESO &gt; 90  -  &lt; 100</v>
      </c>
      <c r="J252" s="64" t="str">
        <f>"OPTIMO &gt;= "&amp;$F$3</f>
        <v>OPTIMO &gt;= 100</v>
      </c>
      <c r="T252" s="8"/>
      <c r="V252" s="50"/>
      <c r="W252" s="51"/>
    </row>
    <row r="253" spans="1:23" ht="18" hidden="1" customHeight="1" thickBot="1" x14ac:dyDescent="0.3">
      <c r="A253" s="65" t="str">
        <f>Config!$B$15</f>
        <v>RED</v>
      </c>
      <c r="B253" s="66">
        <f>SUM(B254:B262)</f>
        <v>2204</v>
      </c>
      <c r="C253" s="66">
        <f>SUM(C254:C262)</f>
        <v>2204</v>
      </c>
      <c r="D253" s="66">
        <f>SUM(D254:D262)</f>
        <v>1584</v>
      </c>
      <c r="E253" s="66">
        <f>Config!$C$9</f>
        <v>100</v>
      </c>
      <c r="F253" s="67"/>
      <c r="G253" s="66">
        <f>IFERROR(ROUND(D253*100/B253,0),0)</f>
        <v>72</v>
      </c>
      <c r="H253" s="68">
        <f>IF(G253&lt;=$E$3,G253,"")</f>
        <v>72</v>
      </c>
      <c r="I253" s="66">
        <f>IFERROR(ROUND(IF(G253&gt;$E$3,IF(G253&lt;$F$3,G253,""),""),0),0)</f>
        <v>0</v>
      </c>
      <c r="J253" s="66" t="str">
        <f t="shared" ref="J253" si="84">IF(G253&gt;=$F$3,G253,"")</f>
        <v/>
      </c>
      <c r="T253" s="8"/>
      <c r="V253" s="50"/>
      <c r="W253" s="51"/>
    </row>
    <row r="254" spans="1:23" ht="18" hidden="1" customHeight="1" x14ac:dyDescent="0.25">
      <c r="A254" s="70" t="s">
        <v>500</v>
      </c>
      <c r="B254" s="71">
        <f>METAS!$AW$16</f>
        <v>0</v>
      </c>
      <c r="C254" s="71">
        <f>ROUND((B254/12)*Config!$C$6,0)</f>
        <v>0</v>
      </c>
      <c r="D254" s="71">
        <f>ACUMULADO!$AV$16</f>
        <v>1</v>
      </c>
      <c r="E254" s="72">
        <f>E253</f>
        <v>100</v>
      </c>
      <c r="F254" s="72"/>
      <c r="G254" s="262">
        <f>IFERROR(ROUND(D254*100/B254,0),0)</f>
        <v>0</v>
      </c>
      <c r="H254" s="75">
        <f>IFERROR(ROUND(IF(G254&lt;=$E$3,G254,""),0),0)</f>
        <v>0</v>
      </c>
      <c r="I254" s="75">
        <f>IFERROR(ROUND(IF(G254&gt;$E$3,IF(G254&lt;$F$3,G254,""),""),0),0)</f>
        <v>0</v>
      </c>
      <c r="J254" s="75">
        <f>IFERROR(ROUND(IF(G254&gt;=$F$3,G254,""),0),0)</f>
        <v>0</v>
      </c>
      <c r="T254" s="8"/>
      <c r="V254" s="50"/>
      <c r="W254" s="51"/>
    </row>
    <row r="255" spans="1:23" ht="18" hidden="1" customHeight="1" x14ac:dyDescent="0.25">
      <c r="A255" s="76" t="s">
        <v>501</v>
      </c>
      <c r="B255" s="71">
        <f>METAS!$AX$16</f>
        <v>872</v>
      </c>
      <c r="C255" s="71">
        <f>ROUND((B255/12)*Config!$C$6,0)</f>
        <v>872</v>
      </c>
      <c r="D255" s="71">
        <f>ACUMULADO!$AW$16</f>
        <v>696</v>
      </c>
      <c r="E255" s="72">
        <f t="shared" ref="E255:E262" si="85">E254</f>
        <v>100</v>
      </c>
      <c r="F255" s="81"/>
      <c r="G255" s="262">
        <f t="shared" ref="G255:G262" si="86">IFERROR(ROUND(D255*100/B255,0),0)</f>
        <v>80</v>
      </c>
      <c r="H255" s="75">
        <f t="shared" ref="H255:H262" si="87">IFERROR(ROUND(IF(G255&lt;=$E$3,G255,""),0),0)</f>
        <v>80</v>
      </c>
      <c r="I255" s="75">
        <f t="shared" ref="I255:I262" si="88">IFERROR(ROUND(IF(G255&gt;$E$3,IF(G255&lt;$F$3,G255,""),""),0),0)</f>
        <v>0</v>
      </c>
      <c r="J255" s="75">
        <f t="shared" ref="J255:J262" si="89">IFERROR(ROUND(IF(G255&gt;=$F$3,G255,""),0),0)</f>
        <v>0</v>
      </c>
      <c r="T255" s="8"/>
      <c r="V255" s="50"/>
      <c r="W255" s="51"/>
    </row>
    <row r="256" spans="1:23" ht="18" hidden="1" customHeight="1" x14ac:dyDescent="0.25">
      <c r="A256" s="76" t="s">
        <v>502</v>
      </c>
      <c r="B256" s="71">
        <f>METAS!$AY$16</f>
        <v>99</v>
      </c>
      <c r="C256" s="71">
        <f>ROUND((B256/12)*Config!$C$6,0)</f>
        <v>99</v>
      </c>
      <c r="D256" s="71">
        <f>ACUMULADO!$AX$16</f>
        <v>60</v>
      </c>
      <c r="E256" s="72">
        <f t="shared" si="85"/>
        <v>100</v>
      </c>
      <c r="F256" s="81"/>
      <c r="G256" s="262">
        <f t="shared" si="86"/>
        <v>61</v>
      </c>
      <c r="H256" s="75">
        <f t="shared" si="87"/>
        <v>61</v>
      </c>
      <c r="I256" s="75">
        <f t="shared" si="88"/>
        <v>0</v>
      </c>
      <c r="J256" s="75">
        <f t="shared" si="89"/>
        <v>0</v>
      </c>
      <c r="T256" s="8"/>
      <c r="V256" s="9"/>
      <c r="W256" s="51"/>
    </row>
    <row r="257" spans="1:527" ht="18" hidden="1" customHeight="1" x14ac:dyDescent="0.25">
      <c r="A257" s="76" t="s">
        <v>503</v>
      </c>
      <c r="B257" s="71">
        <f>METAS!$AZ$16</f>
        <v>163</v>
      </c>
      <c r="C257" s="71">
        <f>ROUND((B257/12)*Config!$C$6,0)</f>
        <v>163</v>
      </c>
      <c r="D257" s="71">
        <f>ACUMULADO!$AY$16</f>
        <v>88</v>
      </c>
      <c r="E257" s="72">
        <f t="shared" si="85"/>
        <v>100</v>
      </c>
      <c r="F257" s="81"/>
      <c r="G257" s="262">
        <f t="shared" si="86"/>
        <v>54</v>
      </c>
      <c r="H257" s="75">
        <f t="shared" si="87"/>
        <v>54</v>
      </c>
      <c r="I257" s="75">
        <f t="shared" si="88"/>
        <v>0</v>
      </c>
      <c r="J257" s="75">
        <f t="shared" si="89"/>
        <v>0</v>
      </c>
      <c r="T257" s="8"/>
      <c r="V257" s="9"/>
      <c r="W257" s="51"/>
    </row>
    <row r="258" spans="1:527" ht="18" hidden="1" customHeight="1" x14ac:dyDescent="0.25">
      <c r="A258" s="76" t="s">
        <v>504</v>
      </c>
      <c r="B258" s="71">
        <f>METAS!$BA$16</f>
        <v>475</v>
      </c>
      <c r="C258" s="71">
        <f>ROUND((B258/12)*Config!$C$6,0)</f>
        <v>475</v>
      </c>
      <c r="D258" s="71">
        <f>ACUMULADO!$AZ$16</f>
        <v>352</v>
      </c>
      <c r="E258" s="72">
        <f t="shared" si="85"/>
        <v>100</v>
      </c>
      <c r="F258" s="81"/>
      <c r="G258" s="262">
        <f t="shared" si="86"/>
        <v>74</v>
      </c>
      <c r="H258" s="75">
        <f t="shared" si="87"/>
        <v>74</v>
      </c>
      <c r="I258" s="75">
        <f t="shared" si="88"/>
        <v>0</v>
      </c>
      <c r="J258" s="75">
        <f t="shared" si="89"/>
        <v>0</v>
      </c>
      <c r="T258" s="8"/>
      <c r="V258" s="9"/>
      <c r="W258" s="51"/>
    </row>
    <row r="259" spans="1:527" ht="18" hidden="1" customHeight="1" x14ac:dyDescent="0.25">
      <c r="A259" s="76" t="s">
        <v>505</v>
      </c>
      <c r="B259" s="71">
        <f>METAS!$BB$16</f>
        <v>193</v>
      </c>
      <c r="C259" s="71">
        <f>ROUND((B259/12)*Config!$C$6,0)</f>
        <v>193</v>
      </c>
      <c r="D259" s="71">
        <f>ACUMULADO!$BA$16</f>
        <v>139</v>
      </c>
      <c r="E259" s="72">
        <f t="shared" si="85"/>
        <v>100</v>
      </c>
      <c r="F259" s="81"/>
      <c r="G259" s="262">
        <f t="shared" si="86"/>
        <v>72</v>
      </c>
      <c r="H259" s="75">
        <f t="shared" si="87"/>
        <v>72</v>
      </c>
      <c r="I259" s="75">
        <f>IFERROR(ROUND(IF(G259&gt;$E$3,IF(G259&lt;$F$3,G259,""),""),0),0)</f>
        <v>0</v>
      </c>
      <c r="J259" s="75">
        <f t="shared" si="89"/>
        <v>0</v>
      </c>
      <c r="T259" s="8"/>
      <c r="W259" s="51"/>
    </row>
    <row r="260" spans="1:527" ht="18" hidden="1" customHeight="1" x14ac:dyDescent="0.25">
      <c r="A260" s="76" t="s">
        <v>506</v>
      </c>
      <c r="B260" s="71">
        <f>METAS!$BC$16</f>
        <v>149</v>
      </c>
      <c r="C260" s="71">
        <f>ROUND((B260/12)*Config!$C$6,0)</f>
        <v>149</v>
      </c>
      <c r="D260" s="71">
        <f>ACUMULADO!$BB$16</f>
        <v>98</v>
      </c>
      <c r="E260" s="72">
        <f t="shared" si="85"/>
        <v>100</v>
      </c>
      <c r="F260" s="81"/>
      <c r="G260" s="262">
        <f t="shared" si="86"/>
        <v>66</v>
      </c>
      <c r="H260" s="75">
        <f t="shared" si="87"/>
        <v>66</v>
      </c>
      <c r="I260" s="75">
        <f t="shared" si="88"/>
        <v>0</v>
      </c>
      <c r="J260" s="75">
        <f t="shared" si="89"/>
        <v>0</v>
      </c>
      <c r="T260" s="8"/>
      <c r="W260" s="51"/>
    </row>
    <row r="261" spans="1:527" ht="18" hidden="1" customHeight="1" x14ac:dyDescent="0.25">
      <c r="A261" s="76" t="s">
        <v>507</v>
      </c>
      <c r="B261" s="71">
        <f>METAS!$BD$16</f>
        <v>114</v>
      </c>
      <c r="C261" s="71">
        <f>ROUND((B261/12)*Config!$C$6,0)</f>
        <v>114</v>
      </c>
      <c r="D261" s="71">
        <f>ACUMULADO!$BC$16</f>
        <v>71</v>
      </c>
      <c r="E261" s="72">
        <f>E260</f>
        <v>100</v>
      </c>
      <c r="F261" s="81"/>
      <c r="G261" s="262">
        <f t="shared" si="86"/>
        <v>62</v>
      </c>
      <c r="H261" s="75">
        <f t="shared" si="87"/>
        <v>62</v>
      </c>
      <c r="I261" s="75">
        <f t="shared" si="88"/>
        <v>0</v>
      </c>
      <c r="J261" s="75">
        <f t="shared" si="89"/>
        <v>0</v>
      </c>
      <c r="T261" s="8"/>
      <c r="W261" s="51"/>
    </row>
    <row r="262" spans="1:527" ht="18" hidden="1" customHeight="1" x14ac:dyDescent="0.25">
      <c r="A262" s="76" t="s">
        <v>508</v>
      </c>
      <c r="B262" s="71">
        <f>METAS!$BE$16</f>
        <v>139</v>
      </c>
      <c r="C262" s="71">
        <f>ROUND((B262/12)*Config!$C$6,0)</f>
        <v>139</v>
      </c>
      <c r="D262" s="71">
        <f>ACUMULADO!$BD$16</f>
        <v>79</v>
      </c>
      <c r="E262" s="72">
        <f t="shared" si="85"/>
        <v>100</v>
      </c>
      <c r="F262" s="81"/>
      <c r="G262" s="262">
        <f t="shared" si="86"/>
        <v>57</v>
      </c>
      <c r="H262" s="75">
        <f t="shared" si="87"/>
        <v>57</v>
      </c>
      <c r="I262" s="75">
        <f t="shared" si="88"/>
        <v>0</v>
      </c>
      <c r="J262" s="75">
        <f t="shared" si="89"/>
        <v>0</v>
      </c>
      <c r="T262" s="8"/>
      <c r="W262" s="51"/>
    </row>
    <row r="263" spans="1:527" ht="18" hidden="1" customHeight="1" x14ac:dyDescent="0.25">
      <c r="A263" s="82"/>
      <c r="B263" s="56"/>
      <c r="D263" s="54"/>
      <c r="E263" s="56"/>
      <c r="I263" s="56"/>
      <c r="J263" s="56"/>
      <c r="T263" s="8"/>
      <c r="W263" s="51"/>
    </row>
    <row r="264" spans="1:527" ht="18" hidden="1" customHeight="1" x14ac:dyDescent="0.25">
      <c r="A264" s="82"/>
      <c r="B264" s="56"/>
      <c r="D264" s="56"/>
      <c r="E264" s="56"/>
      <c r="I264" s="56"/>
      <c r="J264" s="56"/>
      <c r="T264" s="8"/>
      <c r="W264" s="51"/>
    </row>
    <row r="265" spans="1:527" ht="18" hidden="1" customHeight="1" x14ac:dyDescent="0.25">
      <c r="A265" s="82"/>
      <c r="B265" s="56"/>
      <c r="D265" s="56"/>
      <c r="E265" s="56"/>
      <c r="I265" s="56"/>
      <c r="J265" s="56"/>
      <c r="T265" s="8"/>
      <c r="W265" s="51"/>
    </row>
    <row r="266" spans="1:527" ht="18" hidden="1" customHeight="1" x14ac:dyDescent="0.25">
      <c r="A266" s="82"/>
      <c r="B266" s="56"/>
      <c r="D266" s="56"/>
      <c r="E266" s="56"/>
      <c r="I266" s="56"/>
      <c r="J266" s="56"/>
      <c r="T266" s="8"/>
      <c r="W266" s="51"/>
    </row>
    <row r="267" spans="1:527" ht="18" hidden="1" customHeight="1" x14ac:dyDescent="0.25">
      <c r="A267" s="82"/>
      <c r="B267" s="56"/>
      <c r="D267" s="56"/>
      <c r="E267" s="56"/>
      <c r="I267" s="56"/>
      <c r="J267" s="56"/>
      <c r="T267" s="8"/>
      <c r="W267" s="51"/>
    </row>
    <row r="268" spans="1:527" ht="18" hidden="1" customHeight="1" x14ac:dyDescent="0.25">
      <c r="A268" s="85"/>
      <c r="B268" s="56"/>
      <c r="D268" s="56"/>
      <c r="E268" s="56"/>
      <c r="I268" s="56"/>
      <c r="J268" s="56"/>
      <c r="T268" s="8"/>
      <c r="W268" s="51"/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</row>
    <row r="269" spans="1:527" ht="18" hidden="1" customHeight="1" x14ac:dyDescent="0.25">
      <c r="A269" s="82"/>
      <c r="B269" s="56"/>
      <c r="D269" s="56"/>
      <c r="E269" s="56"/>
      <c r="I269" s="56"/>
      <c r="J269" s="56"/>
      <c r="T269" s="8"/>
      <c r="W269" s="51"/>
    </row>
    <row r="270" spans="1:527" ht="18" hidden="1" customHeight="1" x14ac:dyDescent="0.25">
      <c r="A270" s="82"/>
      <c r="B270" s="56"/>
      <c r="D270" s="56"/>
      <c r="E270" s="56"/>
      <c r="I270" s="56"/>
      <c r="J270" s="56"/>
      <c r="T270" s="8"/>
      <c r="W270" s="51"/>
    </row>
    <row r="271" spans="1:527" ht="18" hidden="1" customHeight="1" x14ac:dyDescent="0.25">
      <c r="I271" s="56"/>
      <c r="J271" s="56"/>
      <c r="T271" s="8"/>
      <c r="V271" s="50" t="str">
        <f>A272</f>
        <v>PORCENTAJE DE NIÑOS &lt; 1 AÑOS  PROTEGIDOS CON VACUNA ANTIPOLIO INYECTABLE (IPV)</v>
      </c>
      <c r="W271" s="51"/>
    </row>
    <row r="272" spans="1:527" ht="18" hidden="1" customHeight="1" x14ac:dyDescent="0.25">
      <c r="A272" s="57" t="str">
        <f>METAS!B17</f>
        <v>PORCENTAJE DE NIÑOS &lt; 1 AÑOS  PROTEGIDOS CON VACUNA ANTIPOLIO INYECTABLE (IPV)</v>
      </c>
      <c r="I272" s="56"/>
      <c r="J272" s="56"/>
      <c r="T272" s="8"/>
      <c r="V272" s="80" t="str">
        <f>$V$1&amp;"  "&amp;V271&amp;"  "&amp;$V$3&amp;"  "&amp;$V$2</f>
        <v>RED. MOYOBAMBA:  PORCENTAJE DE NIÑOS &lt; 1 AÑOS  PROTEGIDOS CON VACUNA ANTIPOLIO INYECTABLE (IPV)  - POR MICROREDES :   ENERO - DICIEMBRE 2024</v>
      </c>
      <c r="W272" s="51"/>
    </row>
    <row r="273" spans="1:23" ht="48" hidden="1" customHeight="1" x14ac:dyDescent="0.25">
      <c r="A273" s="59" t="s">
        <v>2</v>
      </c>
      <c r="B273" s="60" t="s">
        <v>85</v>
      </c>
      <c r="C273" s="61" t="s">
        <v>68</v>
      </c>
      <c r="D273" s="60" t="s">
        <v>544</v>
      </c>
      <c r="E273" s="60" t="s">
        <v>1</v>
      </c>
      <c r="F273" s="62"/>
      <c r="G273" s="63" t="s">
        <v>9</v>
      </c>
      <c r="H273" s="64" t="str">
        <f>"DEFICIENTE &lt;= "&amp;$E$3</f>
        <v>DEFICIENTE &lt;= 90</v>
      </c>
      <c r="I273" s="64" t="str">
        <f>"PROCESO &gt; "&amp;$E$3&amp;"  -  &lt; "&amp;$F$3</f>
        <v>PROCESO &gt; 90  -  &lt; 100</v>
      </c>
      <c r="J273" s="64" t="str">
        <f>"OPTIMO &gt;= "&amp;$F$3</f>
        <v>OPTIMO &gt;= 100</v>
      </c>
      <c r="T273" s="8"/>
      <c r="V273" s="50"/>
      <c r="W273" s="51"/>
    </row>
    <row r="274" spans="1:23" ht="18" hidden="1" customHeight="1" thickBot="1" x14ac:dyDescent="0.3">
      <c r="A274" s="65" t="str">
        <f>Config!$B$15</f>
        <v>RED</v>
      </c>
      <c r="B274" s="66">
        <f>SUM(B275:B283)</f>
        <v>2204</v>
      </c>
      <c r="C274" s="66">
        <f>SUM(C275:C283)</f>
        <v>2204</v>
      </c>
      <c r="D274" s="66">
        <f>SUM(D275:D283)</f>
        <v>1573</v>
      </c>
      <c r="E274" s="67">
        <f>Config!$C$9</f>
        <v>100</v>
      </c>
      <c r="F274" s="67"/>
      <c r="G274" s="66">
        <f>IFERROR(ROUND(D274*100/B274,0),0)</f>
        <v>71</v>
      </c>
      <c r="H274" s="66">
        <f>IF(G274&lt;=$E$3,G274,"")</f>
        <v>71</v>
      </c>
      <c r="I274" s="66">
        <f>IFERROR(ROUND(IF(G274&gt;$E$3,IF(G274&lt;$F$3,G274,""),""),0),0)</f>
        <v>0</v>
      </c>
      <c r="J274" s="66" t="str">
        <f t="shared" ref="J274" si="90">IF(G274&gt;=$F$3,G274,"")</f>
        <v/>
      </c>
      <c r="T274" s="8"/>
      <c r="V274" s="50"/>
      <c r="W274" s="51"/>
    </row>
    <row r="275" spans="1:23" ht="18" hidden="1" customHeight="1" x14ac:dyDescent="0.25">
      <c r="A275" s="70" t="s">
        <v>500</v>
      </c>
      <c r="B275" s="71">
        <f>METAS!$AW$17</f>
        <v>0</v>
      </c>
      <c r="C275" s="71">
        <f>ROUND((B275/12)*Config!$C$6,0)</f>
        <v>0</v>
      </c>
      <c r="D275" s="71">
        <f>ACUMULADO!$AV$17</f>
        <v>1</v>
      </c>
      <c r="E275" s="72">
        <f>E274</f>
        <v>100</v>
      </c>
      <c r="F275" s="72"/>
      <c r="G275" s="262">
        <f>ROUND(IFERROR(ROUND(D275*100/B275,2),0),0)</f>
        <v>0</v>
      </c>
      <c r="H275" s="75">
        <f>IFERROR(ROUND(IF(G275&lt;=$E$3,G275,""),0),0)</f>
        <v>0</v>
      </c>
      <c r="I275" s="75">
        <f>IFERROR(ROUND(IF(G275&gt;$E$3,IF(G275&lt;$F$3,G275,""),""),0),0)</f>
        <v>0</v>
      </c>
      <c r="J275" s="75">
        <f>IFERROR(ROUND(IF(G275&gt;=$F$3,G275,""),0),0)</f>
        <v>0</v>
      </c>
      <c r="T275" s="8"/>
      <c r="V275" s="50"/>
      <c r="W275" s="51"/>
    </row>
    <row r="276" spans="1:23" ht="18" hidden="1" customHeight="1" x14ac:dyDescent="0.25">
      <c r="A276" s="76" t="s">
        <v>501</v>
      </c>
      <c r="B276" s="71">
        <f>METAS!$AX$17</f>
        <v>872</v>
      </c>
      <c r="C276" s="71">
        <f>ROUND((B276/12)*Config!$C$6,0)</f>
        <v>872</v>
      </c>
      <c r="D276" s="71">
        <f>ACUMULADO!$AW$17</f>
        <v>689</v>
      </c>
      <c r="E276" s="72">
        <f t="shared" ref="E276:E283" si="91">E275</f>
        <v>100</v>
      </c>
      <c r="F276" s="81"/>
      <c r="G276" s="262">
        <f t="shared" ref="G276:G283" si="92">ROUND(IFERROR(ROUND(D276*100/B276,2),0),0)</f>
        <v>79</v>
      </c>
      <c r="H276" s="75">
        <f t="shared" ref="H276:H283" si="93">IFERROR(ROUND(IF(G276&lt;=$E$3,G276,""),0),0)</f>
        <v>79</v>
      </c>
      <c r="I276" s="75">
        <f t="shared" ref="I276:I283" si="94">IFERROR(ROUND(IF(G276&gt;$E$3,IF(G276&lt;$F$3,G276,""),""),0),0)</f>
        <v>0</v>
      </c>
      <c r="J276" s="75">
        <f t="shared" ref="J276:J283" si="95">IFERROR(ROUND(IF(G276&gt;=$F$3,G276,""),0),0)</f>
        <v>0</v>
      </c>
      <c r="T276" s="8"/>
      <c r="V276" s="50"/>
      <c r="W276" s="51"/>
    </row>
    <row r="277" spans="1:23" ht="18" hidden="1" customHeight="1" x14ac:dyDescent="0.25">
      <c r="A277" s="76" t="s">
        <v>502</v>
      </c>
      <c r="B277" s="71">
        <f>METAS!$AY$17</f>
        <v>99</v>
      </c>
      <c r="C277" s="71">
        <f>ROUND((B277/12)*Config!$C$6,0)</f>
        <v>99</v>
      </c>
      <c r="D277" s="71">
        <f>ACUMULADO!$AX$17</f>
        <v>60</v>
      </c>
      <c r="E277" s="72">
        <f t="shared" si="91"/>
        <v>100</v>
      </c>
      <c r="F277" s="81"/>
      <c r="G277" s="262">
        <f t="shared" si="92"/>
        <v>61</v>
      </c>
      <c r="H277" s="75">
        <f t="shared" si="93"/>
        <v>61</v>
      </c>
      <c r="I277" s="75">
        <f t="shared" si="94"/>
        <v>0</v>
      </c>
      <c r="J277" s="75">
        <f t="shared" si="95"/>
        <v>0</v>
      </c>
      <c r="T277" s="8"/>
      <c r="V277" s="9"/>
      <c r="W277" s="51"/>
    </row>
    <row r="278" spans="1:23" ht="18" hidden="1" customHeight="1" x14ac:dyDescent="0.25">
      <c r="A278" s="76" t="s">
        <v>503</v>
      </c>
      <c r="B278" s="71">
        <f>METAS!$AZ$17</f>
        <v>163</v>
      </c>
      <c r="C278" s="71">
        <f>ROUND((B278/12)*Config!$C$6,0)</f>
        <v>163</v>
      </c>
      <c r="D278" s="71">
        <f>ACUMULADO!$AY$17</f>
        <v>88</v>
      </c>
      <c r="E278" s="72">
        <f t="shared" si="91"/>
        <v>100</v>
      </c>
      <c r="F278" s="81"/>
      <c r="G278" s="262">
        <f t="shared" si="92"/>
        <v>54</v>
      </c>
      <c r="H278" s="75">
        <f t="shared" si="93"/>
        <v>54</v>
      </c>
      <c r="I278" s="75">
        <f t="shared" si="94"/>
        <v>0</v>
      </c>
      <c r="J278" s="75">
        <f t="shared" si="95"/>
        <v>0</v>
      </c>
      <c r="T278" s="8"/>
      <c r="V278" s="9"/>
      <c r="W278" s="51"/>
    </row>
    <row r="279" spans="1:23" ht="18" hidden="1" customHeight="1" x14ac:dyDescent="0.25">
      <c r="A279" s="76" t="s">
        <v>504</v>
      </c>
      <c r="B279" s="71">
        <f>METAS!$BA$17</f>
        <v>475</v>
      </c>
      <c r="C279" s="71">
        <f>ROUND((B279/12)*Config!$C$6,0)</f>
        <v>475</v>
      </c>
      <c r="D279" s="71">
        <f>ACUMULADO!$AZ$17</f>
        <v>350</v>
      </c>
      <c r="E279" s="72">
        <f t="shared" si="91"/>
        <v>100</v>
      </c>
      <c r="F279" s="81"/>
      <c r="G279" s="262">
        <f t="shared" si="92"/>
        <v>74</v>
      </c>
      <c r="H279" s="75">
        <f t="shared" si="93"/>
        <v>74</v>
      </c>
      <c r="I279" s="75">
        <f t="shared" si="94"/>
        <v>0</v>
      </c>
      <c r="J279" s="75">
        <f t="shared" si="95"/>
        <v>0</v>
      </c>
      <c r="T279" s="8"/>
      <c r="V279" s="9"/>
      <c r="W279" s="51"/>
    </row>
    <row r="280" spans="1:23" ht="18" hidden="1" customHeight="1" x14ac:dyDescent="0.25">
      <c r="A280" s="76" t="s">
        <v>505</v>
      </c>
      <c r="B280" s="71">
        <f>METAS!$BB$17</f>
        <v>193</v>
      </c>
      <c r="C280" s="71">
        <f>ROUND((B280/12)*Config!$C$6,0)</f>
        <v>193</v>
      </c>
      <c r="D280" s="71">
        <f>ACUMULADO!$BA$17</f>
        <v>135</v>
      </c>
      <c r="E280" s="72">
        <f t="shared" si="91"/>
        <v>100</v>
      </c>
      <c r="F280" s="81"/>
      <c r="G280" s="262">
        <f t="shared" si="92"/>
        <v>70</v>
      </c>
      <c r="H280" s="75">
        <f t="shared" si="93"/>
        <v>70</v>
      </c>
      <c r="I280" s="75">
        <f t="shared" si="94"/>
        <v>0</v>
      </c>
      <c r="J280" s="75">
        <f t="shared" si="95"/>
        <v>0</v>
      </c>
      <c r="T280" s="8"/>
      <c r="W280" s="51"/>
    </row>
    <row r="281" spans="1:23" ht="18" hidden="1" customHeight="1" x14ac:dyDescent="0.25">
      <c r="A281" s="76" t="s">
        <v>506</v>
      </c>
      <c r="B281" s="71">
        <f>METAS!$BC$17</f>
        <v>149</v>
      </c>
      <c r="C281" s="71">
        <f>ROUND((B281/12)*Config!$C$6,0)</f>
        <v>149</v>
      </c>
      <c r="D281" s="71">
        <f>ACUMULADO!$BB$17</f>
        <v>97</v>
      </c>
      <c r="E281" s="72">
        <f t="shared" si="91"/>
        <v>100</v>
      </c>
      <c r="F281" s="81"/>
      <c r="G281" s="262">
        <f t="shared" si="92"/>
        <v>65</v>
      </c>
      <c r="H281" s="75">
        <f t="shared" si="93"/>
        <v>65</v>
      </c>
      <c r="I281" s="75">
        <f t="shared" si="94"/>
        <v>0</v>
      </c>
      <c r="J281" s="75">
        <f t="shared" si="95"/>
        <v>0</v>
      </c>
      <c r="T281" s="8"/>
      <c r="W281" s="51"/>
    </row>
    <row r="282" spans="1:23" ht="18" hidden="1" customHeight="1" x14ac:dyDescent="0.25">
      <c r="A282" s="76" t="s">
        <v>507</v>
      </c>
      <c r="B282" s="71">
        <f>METAS!$BD$17</f>
        <v>114</v>
      </c>
      <c r="C282" s="71">
        <f>ROUND((B282/12)*Config!$C$6,0)</f>
        <v>114</v>
      </c>
      <c r="D282" s="71">
        <f>ACUMULADO!$BC$17</f>
        <v>71</v>
      </c>
      <c r="E282" s="72">
        <f t="shared" si="91"/>
        <v>100</v>
      </c>
      <c r="F282" s="81"/>
      <c r="G282" s="262">
        <f t="shared" si="92"/>
        <v>62</v>
      </c>
      <c r="H282" s="75">
        <f t="shared" si="93"/>
        <v>62</v>
      </c>
      <c r="I282" s="75">
        <f t="shared" si="94"/>
        <v>0</v>
      </c>
      <c r="J282" s="75">
        <f t="shared" si="95"/>
        <v>0</v>
      </c>
      <c r="T282" s="8"/>
      <c r="W282" s="51"/>
    </row>
    <row r="283" spans="1:23" ht="18" hidden="1" customHeight="1" x14ac:dyDescent="0.25">
      <c r="A283" s="76" t="s">
        <v>508</v>
      </c>
      <c r="B283" s="71">
        <f>METAS!$BE$17</f>
        <v>139</v>
      </c>
      <c r="C283" s="71">
        <f>ROUND((B283/12)*Config!$C$6,0)</f>
        <v>139</v>
      </c>
      <c r="D283" s="71">
        <f>ACUMULADO!$BD$17</f>
        <v>82</v>
      </c>
      <c r="E283" s="72">
        <f t="shared" si="91"/>
        <v>100</v>
      </c>
      <c r="F283" s="81"/>
      <c r="G283" s="262">
        <f t="shared" si="92"/>
        <v>59</v>
      </c>
      <c r="H283" s="75">
        <f t="shared" si="93"/>
        <v>59</v>
      </c>
      <c r="I283" s="75">
        <f t="shared" si="94"/>
        <v>0</v>
      </c>
      <c r="J283" s="75">
        <f t="shared" si="95"/>
        <v>0</v>
      </c>
      <c r="T283" s="8"/>
      <c r="W283" s="51"/>
    </row>
    <row r="284" spans="1:23" ht="18" hidden="1" customHeight="1" x14ac:dyDescent="0.25">
      <c r="A284" s="82"/>
      <c r="B284" s="56"/>
      <c r="D284" s="54"/>
      <c r="E284" s="56"/>
      <c r="H284" s="285"/>
      <c r="I284" s="285"/>
      <c r="J284" s="285"/>
      <c r="T284" s="8"/>
      <c r="W284" s="51"/>
    </row>
    <row r="285" spans="1:23" ht="18" hidden="1" customHeight="1" x14ac:dyDescent="0.25">
      <c r="A285" s="82"/>
      <c r="B285" s="56"/>
      <c r="D285" s="56"/>
      <c r="E285" s="56"/>
      <c r="I285" s="56"/>
      <c r="J285" s="56"/>
      <c r="T285" s="8"/>
      <c r="W285" s="51"/>
    </row>
    <row r="286" spans="1:23" ht="18" hidden="1" customHeight="1" x14ac:dyDescent="0.25">
      <c r="A286" s="82"/>
      <c r="B286" s="56"/>
      <c r="D286" s="56"/>
      <c r="E286" s="56"/>
      <c r="I286" s="56"/>
      <c r="J286" s="56"/>
      <c r="T286" s="8"/>
      <c r="W286" s="51"/>
    </row>
    <row r="287" spans="1:23" ht="18" hidden="1" customHeight="1" x14ac:dyDescent="0.25">
      <c r="A287" s="82"/>
      <c r="B287" s="56"/>
      <c r="D287" s="56"/>
      <c r="E287" s="56"/>
      <c r="I287" s="56"/>
      <c r="J287" s="56"/>
      <c r="T287" s="8"/>
      <c r="W287" s="51"/>
    </row>
    <row r="288" spans="1:23" ht="18" hidden="1" customHeight="1" x14ac:dyDescent="0.25">
      <c r="A288" s="82"/>
      <c r="B288" s="56"/>
      <c r="D288" s="56"/>
      <c r="E288" s="56"/>
      <c r="I288" s="56"/>
      <c r="J288" s="56"/>
      <c r="T288" s="8"/>
      <c r="W288" s="51"/>
    </row>
    <row r="289" spans="1:527" ht="18" hidden="1" customHeight="1" x14ac:dyDescent="0.25">
      <c r="A289" s="85"/>
      <c r="B289" s="56"/>
      <c r="D289" s="56"/>
      <c r="E289" s="56"/>
      <c r="I289" s="56"/>
      <c r="J289" s="56"/>
      <c r="T289" s="8"/>
      <c r="W289" s="51"/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0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0</v>
      </c>
      <c r="RJ289">
        <v>0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0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0</v>
      </c>
      <c r="RZ289">
        <v>0</v>
      </c>
      <c r="SA289">
        <v>0</v>
      </c>
      <c r="SB289">
        <v>0</v>
      </c>
      <c r="SC289">
        <v>0</v>
      </c>
      <c r="SD289">
        <v>0</v>
      </c>
      <c r="SE289">
        <v>0</v>
      </c>
      <c r="SF289">
        <v>0</v>
      </c>
      <c r="SG289">
        <v>0</v>
      </c>
      <c r="SH289">
        <v>0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0</v>
      </c>
      <c r="TC289">
        <v>0</v>
      </c>
      <c r="TD289">
        <v>0</v>
      </c>
      <c r="TE289">
        <v>0</v>
      </c>
      <c r="TF289">
        <v>0</v>
      </c>
      <c r="TG289">
        <v>0</v>
      </c>
    </row>
    <row r="290" spans="1:527" ht="18" hidden="1" customHeight="1" x14ac:dyDescent="0.25">
      <c r="A290" s="82"/>
      <c r="B290" s="56"/>
      <c r="D290" s="56"/>
      <c r="E290" s="56"/>
      <c r="I290" s="56"/>
      <c r="J290" s="56"/>
      <c r="T290" s="8"/>
      <c r="W290" s="51"/>
    </row>
    <row r="291" spans="1:527" ht="18" hidden="1" customHeight="1" x14ac:dyDescent="0.25">
      <c r="B291" s="56"/>
      <c r="D291" s="56"/>
      <c r="E291" s="56"/>
      <c r="I291" s="56"/>
      <c r="J291" s="56"/>
      <c r="T291" s="8"/>
      <c r="W291" s="51"/>
    </row>
    <row r="292" spans="1:527" ht="18" hidden="1" customHeight="1" x14ac:dyDescent="0.25">
      <c r="I292" s="56"/>
      <c r="J292" s="56"/>
      <c r="T292" s="8"/>
      <c r="V292" s="50" t="str">
        <f>A293</f>
        <v>PORCENTAJE DE NIÑOS &lt; 1 AÑO  PROTEGIDOS CON VACUNA CONTRA EL ROTAVIRUS</v>
      </c>
      <c r="W292" s="51"/>
    </row>
    <row r="293" spans="1:527" ht="18" hidden="1" customHeight="1" x14ac:dyDescent="0.25">
      <c r="A293" s="57" t="str">
        <f>METAS!B18</f>
        <v>PORCENTAJE DE NIÑOS &lt; 1 AÑO  PROTEGIDOS CON VACUNA CONTRA EL ROTAVIRUS</v>
      </c>
      <c r="I293" s="56"/>
      <c r="J293" s="56"/>
      <c r="T293" s="8"/>
      <c r="V293" s="80" t="str">
        <f>$V$1&amp;"  "&amp;V292&amp;"  "&amp;$V$3&amp;"  "&amp;$V$2</f>
        <v>RED. MOYOBAMBA:  PORCENTAJE DE NIÑOS &lt; 1 AÑO  PROTEGIDOS CON VACUNA CONTRA EL ROTAVIRUS  - POR MICROREDES :   ENERO - DICIEMBRE 2024</v>
      </c>
      <c r="W293" s="51"/>
    </row>
    <row r="294" spans="1:527" ht="48" hidden="1" customHeight="1" x14ac:dyDescent="0.25">
      <c r="A294" s="59" t="s">
        <v>2</v>
      </c>
      <c r="B294" s="60" t="s">
        <v>85</v>
      </c>
      <c r="C294" s="61" t="s">
        <v>68</v>
      </c>
      <c r="D294" s="60" t="s">
        <v>545</v>
      </c>
      <c r="E294" s="60" t="s">
        <v>1</v>
      </c>
      <c r="F294" s="62"/>
      <c r="G294" s="63" t="s">
        <v>9</v>
      </c>
      <c r="H294" s="64" t="str">
        <f>"DEFICIENTE &lt;= "&amp;$E$3</f>
        <v>DEFICIENTE &lt;= 90</v>
      </c>
      <c r="I294" s="64" t="str">
        <f>"PROCESO &gt; "&amp;$E$3&amp;"  -  &lt; "&amp;$F$3</f>
        <v>PROCESO &gt; 90  -  &lt; 100</v>
      </c>
      <c r="J294" s="64" t="str">
        <f>"OPTIMO &gt;= "&amp;$F$3</f>
        <v>OPTIMO &gt;= 100</v>
      </c>
      <c r="T294" s="8"/>
      <c r="V294" s="50"/>
      <c r="W294" s="51"/>
    </row>
    <row r="295" spans="1:527" ht="18" hidden="1" customHeight="1" thickBot="1" x14ac:dyDescent="0.3">
      <c r="A295" s="65" t="str">
        <f>Config!$B$15</f>
        <v>RED</v>
      </c>
      <c r="B295" s="66">
        <f>SUM(B296:B304)</f>
        <v>2204</v>
      </c>
      <c r="C295" s="66">
        <f>SUM(C296:C304)</f>
        <v>2204</v>
      </c>
      <c r="D295" s="66">
        <f>SUM(D296:D304)</f>
        <v>1722</v>
      </c>
      <c r="E295" s="67">
        <f>Config!$C$9</f>
        <v>100</v>
      </c>
      <c r="F295" s="67"/>
      <c r="G295" s="66">
        <f t="shared" ref="G295:G300" si="96">IFERROR(ROUND(D295*100/B295,2),0)</f>
        <v>78.13</v>
      </c>
      <c r="H295" s="68">
        <f t="shared" ref="H295:H304" si="97">IF(G295&lt;=$E$3,G295,"")</f>
        <v>78.13</v>
      </c>
      <c r="I295" s="68" t="str">
        <f t="shared" ref="I295:I304" si="98">IF(G295&gt;$E$3,IF(G295&lt;$F$3,G295,""),"")</f>
        <v/>
      </c>
      <c r="J295" s="66" t="str">
        <f t="shared" ref="J295:J304" si="99">IF(G295&gt;=$F$3,G295,"")</f>
        <v/>
      </c>
      <c r="T295" s="8"/>
      <c r="V295" s="50"/>
      <c r="W295" s="51"/>
    </row>
    <row r="296" spans="1:527" ht="18" hidden="1" customHeight="1" x14ac:dyDescent="0.25">
      <c r="A296" s="70" t="s">
        <v>500</v>
      </c>
      <c r="B296" s="71">
        <f>METAS!$AW$18</f>
        <v>0</v>
      </c>
      <c r="C296" s="71">
        <f>ROUND((B296/12)*Config!$C$6,0)</f>
        <v>0</v>
      </c>
      <c r="D296" s="71">
        <f>ACUMULADO!$AV$18</f>
        <v>2</v>
      </c>
      <c r="E296" s="72">
        <f>E295</f>
        <v>100</v>
      </c>
      <c r="F296" s="72"/>
      <c r="G296" s="73">
        <f t="shared" si="96"/>
        <v>0</v>
      </c>
      <c r="H296" s="74">
        <f t="shared" si="97"/>
        <v>0</v>
      </c>
      <c r="I296" s="74" t="str">
        <f t="shared" si="98"/>
        <v/>
      </c>
      <c r="J296" s="75" t="str">
        <f t="shared" si="99"/>
        <v/>
      </c>
      <c r="T296" s="8"/>
      <c r="V296" s="50"/>
      <c r="W296" s="51"/>
    </row>
    <row r="297" spans="1:527" ht="18" hidden="1" customHeight="1" x14ac:dyDescent="0.25">
      <c r="A297" s="76" t="s">
        <v>501</v>
      </c>
      <c r="B297" s="71">
        <f>METAS!$AX$18</f>
        <v>872</v>
      </c>
      <c r="C297" s="71">
        <f>ROUND((B297/12)*Config!$C$6,0)</f>
        <v>872</v>
      </c>
      <c r="D297" s="71">
        <f>ACUMULADO!$AW$18</f>
        <v>746</v>
      </c>
      <c r="E297" s="72">
        <f t="shared" ref="E297:E304" si="100">E296</f>
        <v>100</v>
      </c>
      <c r="F297" s="81"/>
      <c r="G297" s="77">
        <f t="shared" si="96"/>
        <v>85.55</v>
      </c>
      <c r="H297" s="78">
        <f t="shared" si="97"/>
        <v>85.55</v>
      </c>
      <c r="I297" s="78" t="str">
        <f t="shared" si="98"/>
        <v/>
      </c>
      <c r="J297" s="79" t="str">
        <f t="shared" si="99"/>
        <v/>
      </c>
      <c r="T297" s="8"/>
      <c r="V297" s="50"/>
      <c r="W297" s="51"/>
    </row>
    <row r="298" spans="1:527" ht="18" hidden="1" customHeight="1" x14ac:dyDescent="0.25">
      <c r="A298" s="76" t="s">
        <v>502</v>
      </c>
      <c r="B298" s="71">
        <f>METAS!$AY$18</f>
        <v>99</v>
      </c>
      <c r="C298" s="71">
        <f>ROUND((B298/12)*Config!$C$6,0)</f>
        <v>99</v>
      </c>
      <c r="D298" s="71">
        <f>ACUMULADO!$AX$18</f>
        <v>60</v>
      </c>
      <c r="E298" s="72">
        <f t="shared" si="100"/>
        <v>100</v>
      </c>
      <c r="F298" s="81"/>
      <c r="G298" s="77">
        <f t="shared" si="96"/>
        <v>60.61</v>
      </c>
      <c r="H298" s="78">
        <f t="shared" si="97"/>
        <v>60.61</v>
      </c>
      <c r="I298" s="78" t="str">
        <f t="shared" si="98"/>
        <v/>
      </c>
      <c r="J298" s="79" t="str">
        <f t="shared" si="99"/>
        <v/>
      </c>
      <c r="T298" s="8"/>
      <c r="V298" s="9"/>
      <c r="W298" s="51"/>
    </row>
    <row r="299" spans="1:527" ht="18" hidden="1" customHeight="1" x14ac:dyDescent="0.25">
      <c r="A299" s="76" t="s">
        <v>503</v>
      </c>
      <c r="B299" s="71">
        <f>METAS!$AZ$18</f>
        <v>163</v>
      </c>
      <c r="C299" s="71">
        <f>ROUND((B299/12)*Config!$C$6,0)</f>
        <v>163</v>
      </c>
      <c r="D299" s="71">
        <f>ACUMULADO!$AY$18</f>
        <v>97</v>
      </c>
      <c r="E299" s="72">
        <f t="shared" si="100"/>
        <v>100</v>
      </c>
      <c r="F299" s="81"/>
      <c r="G299" s="77">
        <f t="shared" si="96"/>
        <v>59.51</v>
      </c>
      <c r="H299" s="78">
        <f t="shared" si="97"/>
        <v>59.51</v>
      </c>
      <c r="I299" s="78" t="str">
        <f t="shared" si="98"/>
        <v/>
      </c>
      <c r="J299" s="79" t="str">
        <f t="shared" si="99"/>
        <v/>
      </c>
      <c r="T299" s="8"/>
      <c r="V299" s="9"/>
      <c r="W299" s="51"/>
    </row>
    <row r="300" spans="1:527" ht="18" hidden="1" customHeight="1" x14ac:dyDescent="0.25">
      <c r="A300" s="76" t="s">
        <v>504</v>
      </c>
      <c r="B300" s="71">
        <f>METAS!$BA$18</f>
        <v>475</v>
      </c>
      <c r="C300" s="71">
        <f>ROUND((B300/12)*Config!$C$6,0)</f>
        <v>475</v>
      </c>
      <c r="D300" s="71">
        <f>ACUMULADO!$AZ$18</f>
        <v>373</v>
      </c>
      <c r="E300" s="72">
        <f t="shared" si="100"/>
        <v>100</v>
      </c>
      <c r="F300" s="81"/>
      <c r="G300" s="77">
        <f t="shared" si="96"/>
        <v>78.53</v>
      </c>
      <c r="H300" s="78">
        <f t="shared" si="97"/>
        <v>78.53</v>
      </c>
      <c r="I300" s="78" t="str">
        <f t="shared" si="98"/>
        <v/>
      </c>
      <c r="J300" s="79" t="str">
        <f t="shared" si="99"/>
        <v/>
      </c>
      <c r="T300" s="8"/>
      <c r="V300" s="9"/>
      <c r="W300" s="51"/>
    </row>
    <row r="301" spans="1:527" ht="18" hidden="1" customHeight="1" x14ac:dyDescent="0.25">
      <c r="A301" s="76" t="s">
        <v>505</v>
      </c>
      <c r="B301" s="71">
        <f>METAS!$BB$18</f>
        <v>193</v>
      </c>
      <c r="C301" s="71">
        <f>ROUND((B301/12)*Config!$C$6,0)</f>
        <v>193</v>
      </c>
      <c r="D301" s="71">
        <f>ACUMULADO!$BA$18</f>
        <v>138</v>
      </c>
      <c r="E301" s="72">
        <f t="shared" si="100"/>
        <v>100</v>
      </c>
      <c r="F301" s="81"/>
      <c r="G301" s="77">
        <f>IFERROR(ROUND(D301*100/B301,2),0)</f>
        <v>71.5</v>
      </c>
      <c r="H301" s="78">
        <f t="shared" si="97"/>
        <v>71.5</v>
      </c>
      <c r="I301" s="78" t="str">
        <f t="shared" si="98"/>
        <v/>
      </c>
      <c r="J301" s="79" t="str">
        <f t="shared" si="99"/>
        <v/>
      </c>
      <c r="T301" s="8"/>
      <c r="V301" s="9"/>
      <c r="W301" s="51"/>
    </row>
    <row r="302" spans="1:527" ht="18" hidden="1" customHeight="1" x14ac:dyDescent="0.25">
      <c r="A302" s="76" t="s">
        <v>506</v>
      </c>
      <c r="B302" s="71">
        <f>METAS!$BC$18</f>
        <v>149</v>
      </c>
      <c r="C302" s="71">
        <f>ROUND((B302/12)*Config!$C$6,0)</f>
        <v>149</v>
      </c>
      <c r="D302" s="71">
        <f>ACUMULADO!$BB$18</f>
        <v>112</v>
      </c>
      <c r="E302" s="72">
        <f t="shared" si="100"/>
        <v>100</v>
      </c>
      <c r="F302" s="81"/>
      <c r="G302" s="77">
        <f>IFERROR(ROUND(D302*100/B302,2),0)</f>
        <v>75.17</v>
      </c>
      <c r="H302" s="78">
        <f t="shared" si="97"/>
        <v>75.17</v>
      </c>
      <c r="I302" s="78" t="str">
        <f t="shared" si="98"/>
        <v/>
      </c>
      <c r="J302" s="79" t="str">
        <f t="shared" si="99"/>
        <v/>
      </c>
      <c r="T302" s="8"/>
      <c r="V302" s="9"/>
      <c r="W302" s="51"/>
    </row>
    <row r="303" spans="1:527" ht="18" hidden="1" customHeight="1" x14ac:dyDescent="0.25">
      <c r="A303" s="76" t="s">
        <v>507</v>
      </c>
      <c r="B303" s="71">
        <f>METAS!$BD$18</f>
        <v>114</v>
      </c>
      <c r="C303" s="71">
        <f>ROUND((B303/12)*Config!$C$6,0)</f>
        <v>114</v>
      </c>
      <c r="D303" s="71">
        <f>ACUMULADO!$BC$18</f>
        <v>69</v>
      </c>
      <c r="E303" s="72">
        <f t="shared" si="100"/>
        <v>100</v>
      </c>
      <c r="F303" s="81"/>
      <c r="G303" s="77">
        <f t="shared" ref="G303:G304" si="101">IFERROR(ROUND(D303*100/B303,2),0)</f>
        <v>60.53</v>
      </c>
      <c r="H303" s="78">
        <f t="shared" si="97"/>
        <v>60.53</v>
      </c>
      <c r="I303" s="78" t="str">
        <f t="shared" si="98"/>
        <v/>
      </c>
      <c r="J303" s="79" t="str">
        <f t="shared" si="99"/>
        <v/>
      </c>
      <c r="T303" s="8"/>
      <c r="W303" s="51"/>
    </row>
    <row r="304" spans="1:527" ht="18" hidden="1" customHeight="1" x14ac:dyDescent="0.25">
      <c r="A304" s="76" t="s">
        <v>508</v>
      </c>
      <c r="B304" s="71">
        <f>METAS!$BE$18</f>
        <v>139</v>
      </c>
      <c r="C304" s="71">
        <f>ROUND((B304/12)*Config!$C$6,0)</f>
        <v>139</v>
      </c>
      <c r="D304" s="71">
        <f>ACUMULADO!$BD$18</f>
        <v>125</v>
      </c>
      <c r="E304" s="72">
        <f t="shared" si="100"/>
        <v>100</v>
      </c>
      <c r="F304" s="81"/>
      <c r="G304" s="77">
        <f t="shared" si="101"/>
        <v>89.93</v>
      </c>
      <c r="H304" s="78">
        <f t="shared" si="97"/>
        <v>89.93</v>
      </c>
      <c r="I304" s="78" t="str">
        <f t="shared" si="98"/>
        <v/>
      </c>
      <c r="J304" s="79" t="str">
        <f t="shared" si="99"/>
        <v/>
      </c>
      <c r="T304" s="8"/>
      <c r="W304" s="51"/>
    </row>
    <row r="305" spans="1:527" ht="18" hidden="1" customHeight="1" x14ac:dyDescent="0.25">
      <c r="A305" s="82"/>
      <c r="B305" s="56"/>
      <c r="D305" s="54"/>
      <c r="E305" s="56"/>
      <c r="I305" s="56"/>
      <c r="J305" s="56"/>
      <c r="T305" s="8"/>
      <c r="W305" s="51"/>
    </row>
    <row r="306" spans="1:527" ht="18" hidden="1" customHeight="1" x14ac:dyDescent="0.25">
      <c r="A306" s="82"/>
      <c r="B306" s="56"/>
      <c r="D306" s="56"/>
      <c r="E306" s="56"/>
      <c r="I306" s="56"/>
      <c r="J306" s="56"/>
      <c r="T306" s="8"/>
      <c r="W306" s="51"/>
    </row>
    <row r="307" spans="1:527" ht="18" hidden="1" customHeight="1" x14ac:dyDescent="0.25">
      <c r="A307" s="82"/>
      <c r="B307" s="56"/>
      <c r="D307" s="56"/>
      <c r="E307" s="56"/>
      <c r="I307" s="56"/>
      <c r="J307" s="56"/>
      <c r="T307" s="8"/>
      <c r="W307" s="51"/>
    </row>
    <row r="308" spans="1:527" ht="18" hidden="1" customHeight="1" x14ac:dyDescent="0.25">
      <c r="A308" s="82"/>
      <c r="B308" s="56"/>
      <c r="D308" s="56"/>
      <c r="E308" s="56"/>
      <c r="I308" s="56"/>
      <c r="J308" s="56"/>
      <c r="T308" s="8"/>
      <c r="W308" s="51"/>
    </row>
    <row r="309" spans="1:527" ht="18" hidden="1" customHeight="1" x14ac:dyDescent="0.25">
      <c r="A309" s="82"/>
      <c r="B309" s="56"/>
      <c r="D309" s="56"/>
      <c r="E309" s="56"/>
      <c r="I309" s="56"/>
      <c r="J309" s="56"/>
      <c r="T309" s="8"/>
      <c r="W309" s="51"/>
    </row>
    <row r="310" spans="1:527" ht="18" hidden="1" customHeight="1" x14ac:dyDescent="0.25">
      <c r="A310" s="85"/>
      <c r="B310" s="56"/>
      <c r="D310" s="56"/>
      <c r="E310" s="56"/>
      <c r="I310" s="56"/>
      <c r="J310" s="56"/>
      <c r="T310" s="8"/>
      <c r="W310" s="51"/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0</v>
      </c>
      <c r="RI310">
        <v>0</v>
      </c>
      <c r="RJ310">
        <v>0</v>
      </c>
      <c r="RK310">
        <v>0</v>
      </c>
      <c r="RL310">
        <v>0</v>
      </c>
      <c r="RM310">
        <v>0</v>
      </c>
      <c r="RN310">
        <v>0</v>
      </c>
      <c r="RO310">
        <v>0</v>
      </c>
      <c r="RP310">
        <v>0</v>
      </c>
      <c r="RQ310">
        <v>0</v>
      </c>
      <c r="RR310">
        <v>0</v>
      </c>
      <c r="RS310">
        <v>0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0</v>
      </c>
      <c r="SA310">
        <v>0</v>
      </c>
      <c r="SB310">
        <v>0</v>
      </c>
      <c r="SC310">
        <v>0</v>
      </c>
      <c r="SD310">
        <v>0</v>
      </c>
      <c r="SE310">
        <v>0</v>
      </c>
      <c r="SF310">
        <v>0</v>
      </c>
      <c r="SG310">
        <v>0</v>
      </c>
      <c r="SH310">
        <v>0</v>
      </c>
      <c r="SI310">
        <v>0</v>
      </c>
      <c r="SJ310">
        <v>0</v>
      </c>
      <c r="SK310">
        <v>0</v>
      </c>
      <c r="SL310">
        <v>0</v>
      </c>
      <c r="SM310">
        <v>0</v>
      </c>
      <c r="SN310">
        <v>0</v>
      </c>
      <c r="SO310">
        <v>0</v>
      </c>
      <c r="SP310">
        <v>0</v>
      </c>
      <c r="SQ310">
        <v>0</v>
      </c>
      <c r="SR310">
        <v>0</v>
      </c>
      <c r="SS310">
        <v>0</v>
      </c>
      <c r="ST310">
        <v>0</v>
      </c>
      <c r="SU310">
        <v>0</v>
      </c>
      <c r="SV310">
        <v>0</v>
      </c>
      <c r="SW310">
        <v>0</v>
      </c>
      <c r="SX310">
        <v>0</v>
      </c>
      <c r="SY310">
        <v>0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0</v>
      </c>
      <c r="TF310">
        <v>0</v>
      </c>
      <c r="TG310">
        <v>0</v>
      </c>
    </row>
    <row r="311" spans="1:527" ht="18" hidden="1" customHeight="1" x14ac:dyDescent="0.25">
      <c r="A311" s="85"/>
      <c r="B311" s="56"/>
      <c r="D311" s="56"/>
      <c r="E311" s="56"/>
      <c r="I311" s="56"/>
      <c r="J311" s="56"/>
      <c r="T311" s="8"/>
      <c r="W311" s="51"/>
    </row>
    <row r="312" spans="1:527" ht="18" hidden="1" customHeight="1" x14ac:dyDescent="0.25">
      <c r="A312" s="85"/>
      <c r="B312" s="56"/>
      <c r="D312" s="56"/>
      <c r="E312" s="56"/>
      <c r="I312" s="56"/>
      <c r="J312" s="56"/>
      <c r="T312" s="8"/>
      <c r="W312" s="51"/>
    </row>
    <row r="313" spans="1:527" ht="18" hidden="1" customHeight="1" x14ac:dyDescent="0.25">
      <c r="A313" s="57" t="str">
        <f>METAS!B19</f>
        <v>PORCENTAJE DE  NIÑOS &lt; 1 AÑO VACUNADOS CON VACUNA ANTINEUMOCÓCICA</v>
      </c>
      <c r="I313" s="56"/>
      <c r="J313" s="56"/>
      <c r="T313" s="8"/>
      <c r="V313" s="50" t="str">
        <f>A313</f>
        <v>PORCENTAJE DE  NIÑOS &lt; 1 AÑO VACUNADOS CON VACUNA ANTINEUMOCÓCICA</v>
      </c>
      <c r="W313" s="51"/>
    </row>
    <row r="314" spans="1:527" ht="48" hidden="1" customHeight="1" x14ac:dyDescent="0.25">
      <c r="A314" s="59" t="s">
        <v>2</v>
      </c>
      <c r="B314" s="60" t="s">
        <v>85</v>
      </c>
      <c r="C314" s="61" t="s">
        <v>68</v>
      </c>
      <c r="D314" s="60" t="s">
        <v>546</v>
      </c>
      <c r="E314" s="60" t="s">
        <v>1</v>
      </c>
      <c r="F314" s="62"/>
      <c r="G314" s="63" t="s">
        <v>9</v>
      </c>
      <c r="H314" s="64" t="str">
        <f>"DEFICIENTE &lt;= "&amp;$E$3</f>
        <v>DEFICIENTE &lt;= 90</v>
      </c>
      <c r="I314" s="64" t="str">
        <f>"PROCESO &gt; "&amp;$E$3&amp;"  -  &lt; "&amp;$F$3</f>
        <v>PROCESO &gt; 90  -  &lt; 100</v>
      </c>
      <c r="J314" s="64" t="str">
        <f>"OPTIMO &gt;= "&amp;$F$3</f>
        <v>OPTIMO &gt;= 100</v>
      </c>
      <c r="T314" s="8"/>
      <c r="V314" s="80" t="str">
        <f>$V$1&amp;"  "&amp;V313&amp;"  "&amp;$V$3&amp;"  "&amp;$V$2</f>
        <v>RED. MOYOBAMBA:  PORCENTAJE DE  NIÑOS &lt; 1 AÑO VACUNADOS CON VACUNA ANTINEUMOCÓCICA  - POR MICROREDES :   ENERO - DICIEMBRE 2024</v>
      </c>
      <c r="W314" s="51"/>
    </row>
    <row r="315" spans="1:527" ht="18" hidden="1" customHeight="1" thickBot="1" x14ac:dyDescent="0.3">
      <c r="A315" s="65" t="str">
        <f>Config!$B$15</f>
        <v>RED</v>
      </c>
      <c r="B315" s="66">
        <f>SUM(B316:B324)</f>
        <v>2204</v>
      </c>
      <c r="C315" s="66">
        <f>SUM(C316:C324)</f>
        <v>2204</v>
      </c>
      <c r="D315" s="66">
        <f>SUM(D316:D324)</f>
        <v>1619</v>
      </c>
      <c r="E315" s="67">
        <f>Config!$C$9</f>
        <v>100</v>
      </c>
      <c r="F315" s="67"/>
      <c r="G315" s="66">
        <f t="shared" ref="G315:G324" si="102">IFERROR(ROUND(D315*100/B315,2),0)</f>
        <v>73.459999999999994</v>
      </c>
      <c r="H315" s="68">
        <f t="shared" ref="H315:H324" si="103">IF(G315&lt;=$E$3,G315,"")</f>
        <v>73.459999999999994</v>
      </c>
      <c r="I315" s="68" t="str">
        <f t="shared" ref="I315:I324" si="104">IF(G315&gt;$E$3,IF(G315&lt;$F$3,G315,""),"")</f>
        <v/>
      </c>
      <c r="J315" s="66" t="str">
        <f t="shared" ref="J315:J324" si="105">IF(G315&gt;=$F$3,G315,"")</f>
        <v/>
      </c>
      <c r="T315" s="8"/>
      <c r="V315" s="50"/>
      <c r="W315" s="51"/>
    </row>
    <row r="316" spans="1:527" ht="18" hidden="1" customHeight="1" x14ac:dyDescent="0.25">
      <c r="A316" s="70" t="s">
        <v>500</v>
      </c>
      <c r="B316" s="71">
        <f>METAS!$AW$19</f>
        <v>0</v>
      </c>
      <c r="C316" s="71">
        <f>ROUND((B316/12)*Config!$C$6,0)</f>
        <v>0</v>
      </c>
      <c r="D316" s="71">
        <f>ACUMULADO!$AV$19</f>
        <v>2</v>
      </c>
      <c r="E316" s="72">
        <f>E315</f>
        <v>100</v>
      </c>
      <c r="F316" s="72"/>
      <c r="G316" s="73">
        <f t="shared" si="102"/>
        <v>0</v>
      </c>
      <c r="H316" s="74">
        <f t="shared" si="103"/>
        <v>0</v>
      </c>
      <c r="I316" s="74" t="str">
        <f t="shared" si="104"/>
        <v/>
      </c>
      <c r="J316" s="75" t="str">
        <f t="shared" si="105"/>
        <v/>
      </c>
      <c r="T316" s="8"/>
      <c r="V316" s="50"/>
      <c r="W316" s="51"/>
    </row>
    <row r="317" spans="1:527" ht="18" hidden="1" customHeight="1" x14ac:dyDescent="0.25">
      <c r="A317" s="76" t="s">
        <v>501</v>
      </c>
      <c r="B317" s="71">
        <f>METAS!$AX$19</f>
        <v>872</v>
      </c>
      <c r="C317" s="71">
        <f>ROUND((B317/12)*Config!$C$6,0)</f>
        <v>872</v>
      </c>
      <c r="D317" s="71">
        <f>ACUMULADO!$AW$19</f>
        <v>713</v>
      </c>
      <c r="E317" s="72">
        <f t="shared" ref="E317:E324" si="106">E316</f>
        <v>100</v>
      </c>
      <c r="F317" s="81"/>
      <c r="G317" s="77">
        <f t="shared" si="102"/>
        <v>81.77</v>
      </c>
      <c r="H317" s="78">
        <f t="shared" si="103"/>
        <v>81.77</v>
      </c>
      <c r="I317" s="78" t="str">
        <f t="shared" si="104"/>
        <v/>
      </c>
      <c r="J317" s="79" t="str">
        <f t="shared" si="105"/>
        <v/>
      </c>
      <c r="T317" s="8"/>
      <c r="V317" s="50"/>
      <c r="W317" s="51"/>
    </row>
    <row r="318" spans="1:527" ht="18" hidden="1" customHeight="1" x14ac:dyDescent="0.25">
      <c r="A318" s="76" t="s">
        <v>502</v>
      </c>
      <c r="B318" s="71">
        <f>METAS!$AY$19</f>
        <v>99</v>
      </c>
      <c r="C318" s="71">
        <f>ROUND((B318/12)*Config!$C$6,0)</f>
        <v>99</v>
      </c>
      <c r="D318" s="71">
        <f>ACUMULADO!$AX$19</f>
        <v>58</v>
      </c>
      <c r="E318" s="72">
        <f t="shared" si="106"/>
        <v>100</v>
      </c>
      <c r="F318" s="81"/>
      <c r="G318" s="77">
        <f t="shared" si="102"/>
        <v>58.59</v>
      </c>
      <c r="H318" s="78">
        <f t="shared" si="103"/>
        <v>58.59</v>
      </c>
      <c r="I318" s="78" t="str">
        <f t="shared" si="104"/>
        <v/>
      </c>
      <c r="J318" s="79" t="str">
        <f t="shared" si="105"/>
        <v/>
      </c>
      <c r="T318" s="8"/>
      <c r="U318" s="8"/>
      <c r="V318" s="50"/>
    </row>
    <row r="319" spans="1:527" ht="18" hidden="1" customHeight="1" x14ac:dyDescent="0.25">
      <c r="A319" s="76" t="s">
        <v>503</v>
      </c>
      <c r="B319" s="71">
        <f>METAS!$AZ$19</f>
        <v>163</v>
      </c>
      <c r="C319" s="71">
        <f>ROUND((B319/12)*Config!$C$6,0)</f>
        <v>163</v>
      </c>
      <c r="D319" s="71">
        <f>ACUMULADO!$AY$19</f>
        <v>95</v>
      </c>
      <c r="E319" s="72">
        <f t="shared" si="106"/>
        <v>100</v>
      </c>
      <c r="F319" s="81"/>
      <c r="G319" s="77">
        <f t="shared" si="102"/>
        <v>58.28</v>
      </c>
      <c r="H319" s="78">
        <f t="shared" si="103"/>
        <v>58.28</v>
      </c>
      <c r="I319" s="78" t="str">
        <f t="shared" si="104"/>
        <v/>
      </c>
      <c r="J319" s="79" t="str">
        <f t="shared" si="105"/>
        <v/>
      </c>
      <c r="T319" s="8"/>
      <c r="U319" s="8"/>
      <c r="V319" s="50"/>
    </row>
    <row r="320" spans="1:527" ht="18" hidden="1" customHeight="1" x14ac:dyDescent="0.25">
      <c r="A320" s="76" t="s">
        <v>504</v>
      </c>
      <c r="B320" s="71">
        <f>METAS!$BA$19</f>
        <v>475</v>
      </c>
      <c r="C320" s="71">
        <f>ROUND((B320/12)*Config!$C$6,0)</f>
        <v>475</v>
      </c>
      <c r="D320" s="71">
        <f>ACUMULADO!$AZ$19</f>
        <v>360</v>
      </c>
      <c r="E320" s="72">
        <f t="shared" si="106"/>
        <v>100</v>
      </c>
      <c r="F320" s="81"/>
      <c r="G320" s="77">
        <f t="shared" si="102"/>
        <v>75.790000000000006</v>
      </c>
      <c r="H320" s="78">
        <f t="shared" si="103"/>
        <v>75.790000000000006</v>
      </c>
      <c r="I320" s="78" t="str">
        <f t="shared" si="104"/>
        <v/>
      </c>
      <c r="J320" s="79" t="str">
        <f t="shared" si="105"/>
        <v/>
      </c>
      <c r="T320" s="8"/>
      <c r="U320" s="8"/>
      <c r="V320" s="50"/>
    </row>
    <row r="321" spans="1:23" ht="18" hidden="1" customHeight="1" x14ac:dyDescent="0.25">
      <c r="A321" s="76" t="s">
        <v>505</v>
      </c>
      <c r="B321" s="71">
        <f>METAS!$BB$19</f>
        <v>193</v>
      </c>
      <c r="C321" s="71">
        <f>ROUND((B321/12)*Config!$C$6,0)</f>
        <v>193</v>
      </c>
      <c r="D321" s="71">
        <f>ACUMULADO!$BA$19</f>
        <v>134</v>
      </c>
      <c r="E321" s="72">
        <f t="shared" si="106"/>
        <v>100</v>
      </c>
      <c r="F321" s="81"/>
      <c r="G321" s="77">
        <f>IFERROR(ROUND(D321*100/B321,2),0)</f>
        <v>69.430000000000007</v>
      </c>
      <c r="H321" s="78">
        <f t="shared" si="103"/>
        <v>69.430000000000007</v>
      </c>
      <c r="I321" s="78" t="str">
        <f t="shared" si="104"/>
        <v/>
      </c>
      <c r="J321" s="79" t="str">
        <f t="shared" si="105"/>
        <v/>
      </c>
      <c r="T321" s="8"/>
      <c r="V321" s="50"/>
      <c r="W321" s="51"/>
    </row>
    <row r="322" spans="1:23" ht="18" hidden="1" customHeight="1" x14ac:dyDescent="0.25">
      <c r="A322" s="76" t="s">
        <v>506</v>
      </c>
      <c r="B322" s="71">
        <f>METAS!$BC$19</f>
        <v>149</v>
      </c>
      <c r="C322" s="71">
        <f>ROUND((B322/12)*Config!$C$6,0)</f>
        <v>149</v>
      </c>
      <c r="D322" s="71">
        <f>ACUMULADO!$BB$19</f>
        <v>103</v>
      </c>
      <c r="E322" s="72">
        <f t="shared" si="106"/>
        <v>100</v>
      </c>
      <c r="F322" s="81"/>
      <c r="G322" s="77">
        <f>IFERROR(ROUND(D322*100/B322,2),0)</f>
        <v>69.13</v>
      </c>
      <c r="H322" s="78">
        <f t="shared" si="103"/>
        <v>69.13</v>
      </c>
      <c r="I322" s="78" t="str">
        <f t="shared" si="104"/>
        <v/>
      </c>
      <c r="J322" s="79" t="str">
        <f t="shared" si="105"/>
        <v/>
      </c>
      <c r="T322" s="8"/>
      <c r="V322" s="9"/>
      <c r="W322" s="51"/>
    </row>
    <row r="323" spans="1:23" ht="18" hidden="1" customHeight="1" x14ac:dyDescent="0.25">
      <c r="A323" s="76" t="s">
        <v>507</v>
      </c>
      <c r="B323" s="71">
        <f>METAS!$BD$19</f>
        <v>114</v>
      </c>
      <c r="C323" s="71">
        <f>ROUND((B323/12)*Config!$C$6,0)</f>
        <v>114</v>
      </c>
      <c r="D323" s="71">
        <f>ACUMULADO!$BC$19</f>
        <v>68</v>
      </c>
      <c r="E323" s="72">
        <f t="shared" si="106"/>
        <v>100</v>
      </c>
      <c r="F323" s="81"/>
      <c r="G323" s="77">
        <f t="shared" si="102"/>
        <v>59.65</v>
      </c>
      <c r="H323" s="78">
        <f t="shared" si="103"/>
        <v>59.65</v>
      </c>
      <c r="I323" s="78" t="str">
        <f t="shared" si="104"/>
        <v/>
      </c>
      <c r="J323" s="79" t="str">
        <f t="shared" si="105"/>
        <v/>
      </c>
      <c r="T323" s="8"/>
      <c r="U323" s="8"/>
      <c r="V323" s="9"/>
    </row>
    <row r="324" spans="1:23" ht="18" hidden="1" customHeight="1" x14ac:dyDescent="0.25">
      <c r="A324" s="76" t="s">
        <v>508</v>
      </c>
      <c r="B324" s="71">
        <f>METAS!$BE$19</f>
        <v>139</v>
      </c>
      <c r="C324" s="71">
        <f>ROUND((B324/12)*Config!$C$6,0)</f>
        <v>139</v>
      </c>
      <c r="D324" s="71">
        <f>ACUMULADO!$BD$19</f>
        <v>86</v>
      </c>
      <c r="E324" s="72">
        <f t="shared" si="106"/>
        <v>100</v>
      </c>
      <c r="F324" s="81"/>
      <c r="G324" s="77">
        <f t="shared" si="102"/>
        <v>61.87</v>
      </c>
      <c r="H324" s="78">
        <f t="shared" si="103"/>
        <v>61.87</v>
      </c>
      <c r="I324" s="78" t="str">
        <f t="shared" si="104"/>
        <v/>
      </c>
      <c r="J324" s="79" t="str">
        <f t="shared" si="105"/>
        <v/>
      </c>
      <c r="T324" s="8"/>
      <c r="V324" s="9"/>
      <c r="W324" s="51"/>
    </row>
    <row r="325" spans="1:23" ht="18" hidden="1" customHeight="1" x14ac:dyDescent="0.25">
      <c r="C325"/>
      <c r="D325" s="54"/>
      <c r="E325"/>
      <c r="F325"/>
      <c r="G325"/>
      <c r="H325"/>
      <c r="I325"/>
      <c r="J325"/>
      <c r="T325" s="8"/>
      <c r="U325" s="8"/>
    </row>
    <row r="326" spans="1:23" ht="18" hidden="1" customHeight="1" x14ac:dyDescent="0.25">
      <c r="C326"/>
      <c r="D326"/>
      <c r="E326"/>
      <c r="F326"/>
      <c r="G326"/>
      <c r="H326"/>
      <c r="I326"/>
      <c r="J326"/>
      <c r="T326" s="8"/>
      <c r="U326" s="8"/>
    </row>
    <row r="327" spans="1:23" ht="18" hidden="1" customHeight="1" x14ac:dyDescent="0.25">
      <c r="C327"/>
      <c r="D327"/>
      <c r="E327"/>
      <c r="F327"/>
      <c r="G327"/>
      <c r="H327"/>
      <c r="I327"/>
      <c r="J327"/>
      <c r="T327" s="8"/>
      <c r="U327" s="8"/>
    </row>
    <row r="328" spans="1:23" ht="18" hidden="1" customHeight="1" x14ac:dyDescent="0.25">
      <c r="C328"/>
      <c r="D328"/>
      <c r="E328"/>
      <c r="F328"/>
      <c r="G328"/>
      <c r="H328"/>
      <c r="I328"/>
      <c r="J328"/>
      <c r="T328" s="8"/>
      <c r="U328" s="8"/>
    </row>
    <row r="329" spans="1:23" ht="18" hidden="1" customHeight="1" x14ac:dyDescent="0.25">
      <c r="A329" s="82"/>
      <c r="B329" s="56"/>
      <c r="D329" s="56"/>
      <c r="E329" s="56"/>
      <c r="I329" s="56"/>
      <c r="J329" s="56"/>
      <c r="T329" s="8"/>
      <c r="W329" s="51"/>
    </row>
    <row r="330" spans="1:23" ht="18" hidden="1" customHeight="1" x14ac:dyDescent="0.25">
      <c r="A330" s="82"/>
      <c r="B330" s="56"/>
      <c r="D330" s="56"/>
      <c r="E330" s="56"/>
      <c r="I330" s="56"/>
      <c r="J330" s="56"/>
      <c r="T330" s="8"/>
      <c r="V330" s="9"/>
      <c r="W330" s="51"/>
    </row>
    <row r="331" spans="1:23" ht="18" hidden="1" customHeight="1" x14ac:dyDescent="0.25">
      <c r="B331" s="56"/>
      <c r="D331" s="56"/>
      <c r="E331" s="56"/>
      <c r="I331" s="56"/>
      <c r="J331" s="56"/>
      <c r="T331" s="8"/>
      <c r="V331" s="9"/>
      <c r="W331" s="51"/>
    </row>
    <row r="332" spans="1:23" ht="18" hidden="1" customHeight="1" x14ac:dyDescent="0.25">
      <c r="B332" s="56"/>
      <c r="D332" s="56"/>
      <c r="E332" s="56"/>
      <c r="I332" s="56"/>
      <c r="J332" s="56"/>
      <c r="T332" s="8"/>
      <c r="V332" s="9"/>
      <c r="W332" s="51"/>
    </row>
    <row r="333" spans="1:23" ht="18" hidden="1" customHeight="1" x14ac:dyDescent="0.25">
      <c r="A333" s="85"/>
      <c r="B333" s="56"/>
      <c r="D333" s="56"/>
      <c r="E333" s="56"/>
      <c r="I333" s="56"/>
      <c r="J333" s="56"/>
      <c r="T333" s="8"/>
      <c r="W333" s="51"/>
    </row>
    <row r="334" spans="1:23" ht="18" hidden="1" customHeight="1" x14ac:dyDescent="0.25">
      <c r="A334" s="57" t="str">
        <f>METAS!B20</f>
        <v>PORCENTAJE DE  NIÑOS &lt; 1 AÑO VACUNADOS CON VACUNA INFLUENZA (2º DOSIS)</v>
      </c>
      <c r="I334" s="56"/>
      <c r="J334" s="56"/>
      <c r="T334" s="8"/>
      <c r="V334" s="50" t="str">
        <f>A334</f>
        <v>PORCENTAJE DE  NIÑOS &lt; 1 AÑO VACUNADOS CON VACUNA INFLUENZA (2º DOSIS)</v>
      </c>
      <c r="W334" s="51"/>
    </row>
    <row r="335" spans="1:23" ht="48" hidden="1" customHeight="1" x14ac:dyDescent="0.25">
      <c r="A335" s="59" t="s">
        <v>2</v>
      </c>
      <c r="B335" s="60" t="s">
        <v>85</v>
      </c>
      <c r="C335" s="61" t="s">
        <v>68</v>
      </c>
      <c r="D335" s="60" t="s">
        <v>667</v>
      </c>
      <c r="E335" s="60" t="s">
        <v>1</v>
      </c>
      <c r="F335" s="62"/>
      <c r="G335" s="63" t="s">
        <v>9</v>
      </c>
      <c r="H335" s="64" t="str">
        <f>"DEFICIENTE &lt;= "&amp;$E$3</f>
        <v>DEFICIENTE &lt;= 90</v>
      </c>
      <c r="I335" s="64" t="str">
        <f>"PROCESO &gt; "&amp;$E$3&amp;"  -  &lt; "&amp;$F$3</f>
        <v>PROCESO &gt; 90  -  &lt; 100</v>
      </c>
      <c r="J335" s="64" t="str">
        <f>"OPTIMO &gt;= "&amp;$F$3</f>
        <v>OPTIMO &gt;= 100</v>
      </c>
      <c r="T335" s="8"/>
      <c r="V335" s="80" t="str">
        <f>$V$1&amp;"  "&amp;V334&amp;"  "&amp;$V$3&amp;"  "&amp;$V$2</f>
        <v>RED. MOYOBAMBA:  PORCENTAJE DE  NIÑOS &lt; 1 AÑO VACUNADOS CON VACUNA INFLUENZA (2º DOSIS)  - POR MICROREDES :   ENERO - DICIEMBRE 2024</v>
      </c>
      <c r="W335" s="51"/>
    </row>
    <row r="336" spans="1:23" ht="18" hidden="1" customHeight="1" thickBot="1" x14ac:dyDescent="0.3">
      <c r="A336" s="65" t="str">
        <f>Config!$B$15</f>
        <v>RED</v>
      </c>
      <c r="B336" s="66">
        <f>SUM(B337:B345)</f>
        <v>2204</v>
      </c>
      <c r="C336" s="66">
        <f>SUM(C337:C345)</f>
        <v>2204</v>
      </c>
      <c r="D336" s="66">
        <f>SUM(D337:D345)</f>
        <v>1079</v>
      </c>
      <c r="E336" s="67">
        <f>Config!$C$9</f>
        <v>100</v>
      </c>
      <c r="F336" s="67"/>
      <c r="G336" s="66">
        <f t="shared" ref="G336:G341" si="107">IFERROR(ROUND(D336*100/B336,2),0)</f>
        <v>48.96</v>
      </c>
      <c r="H336" s="68">
        <f t="shared" ref="H336:H345" si="108">IF(G336&lt;=$E$3,G336,"")</f>
        <v>48.96</v>
      </c>
      <c r="I336" s="68" t="str">
        <f t="shared" ref="I336:I345" si="109">IF(G336&gt;$E$3,IF(G336&lt;$F$3,G336,""),"")</f>
        <v/>
      </c>
      <c r="J336" s="66" t="str">
        <f t="shared" ref="J336:J345" si="110">IF(G336&gt;=$F$3,G336,"")</f>
        <v/>
      </c>
      <c r="T336" s="8"/>
      <c r="V336" s="50"/>
      <c r="W336" s="51"/>
    </row>
    <row r="337" spans="1:23" ht="18" hidden="1" customHeight="1" x14ac:dyDescent="0.25">
      <c r="A337" s="70" t="s">
        <v>500</v>
      </c>
      <c r="B337" s="71">
        <f>METAS!$AW$20</f>
        <v>0</v>
      </c>
      <c r="C337" s="71">
        <f>ROUND((B337/12)*Config!$C$6,0)</f>
        <v>0</v>
      </c>
      <c r="D337" s="71">
        <f>ACUMULADO!$AV$20</f>
        <v>0</v>
      </c>
      <c r="E337" s="72">
        <f>E336</f>
        <v>100</v>
      </c>
      <c r="F337" s="72"/>
      <c r="G337" s="73">
        <f t="shared" si="107"/>
        <v>0</v>
      </c>
      <c r="H337" s="74">
        <f t="shared" si="108"/>
        <v>0</v>
      </c>
      <c r="I337" s="74" t="str">
        <f t="shared" si="109"/>
        <v/>
      </c>
      <c r="J337" s="75" t="str">
        <f t="shared" si="110"/>
        <v/>
      </c>
      <c r="T337" s="8"/>
      <c r="V337" s="50"/>
      <c r="W337" s="51"/>
    </row>
    <row r="338" spans="1:23" ht="18" hidden="1" customHeight="1" x14ac:dyDescent="0.25">
      <c r="A338" s="76" t="s">
        <v>501</v>
      </c>
      <c r="B338" s="71">
        <f>METAS!$AX$20</f>
        <v>872</v>
      </c>
      <c r="C338" s="71">
        <f>ROUND((B338/12)*Config!$C$6,0)</f>
        <v>872</v>
      </c>
      <c r="D338" s="71">
        <f>ACUMULADO!$AW$20</f>
        <v>475</v>
      </c>
      <c r="E338" s="72">
        <f t="shared" ref="E338:E345" si="111">E337</f>
        <v>100</v>
      </c>
      <c r="F338" s="81"/>
      <c r="G338" s="77">
        <f t="shared" si="107"/>
        <v>54.47</v>
      </c>
      <c r="H338" s="78">
        <f t="shared" si="108"/>
        <v>54.47</v>
      </c>
      <c r="I338" s="78" t="str">
        <f t="shared" si="109"/>
        <v/>
      </c>
      <c r="J338" s="79" t="str">
        <f t="shared" si="110"/>
        <v/>
      </c>
      <c r="T338" s="8"/>
      <c r="V338" s="50"/>
      <c r="W338" s="51"/>
    </row>
    <row r="339" spans="1:23" ht="18" hidden="1" customHeight="1" x14ac:dyDescent="0.25">
      <c r="A339" s="76" t="s">
        <v>502</v>
      </c>
      <c r="B339" s="71">
        <f>METAS!$AY$20</f>
        <v>99</v>
      </c>
      <c r="C339" s="71">
        <f>ROUND((B339/12)*Config!$C$6,0)</f>
        <v>99</v>
      </c>
      <c r="D339" s="71">
        <f>ACUMULADO!$AX$20</f>
        <v>42</v>
      </c>
      <c r="E339" s="72">
        <f t="shared" si="111"/>
        <v>100</v>
      </c>
      <c r="F339" s="81"/>
      <c r="G339" s="77">
        <f t="shared" si="107"/>
        <v>42.42</v>
      </c>
      <c r="H339" s="78">
        <f t="shared" si="108"/>
        <v>42.42</v>
      </c>
      <c r="I339" s="78" t="str">
        <f t="shared" si="109"/>
        <v/>
      </c>
      <c r="J339" s="79" t="str">
        <f t="shared" si="110"/>
        <v/>
      </c>
      <c r="T339" s="8"/>
      <c r="U339" s="8"/>
      <c r="V339" s="50"/>
    </row>
    <row r="340" spans="1:23" ht="18" hidden="1" customHeight="1" x14ac:dyDescent="0.25">
      <c r="A340" s="76" t="s">
        <v>503</v>
      </c>
      <c r="B340" s="71">
        <f>METAS!$AZ$20</f>
        <v>163</v>
      </c>
      <c r="C340" s="71">
        <f>ROUND((B340/12)*Config!$C$6,0)</f>
        <v>163</v>
      </c>
      <c r="D340" s="71">
        <f>ACUMULADO!$AY$20</f>
        <v>68</v>
      </c>
      <c r="E340" s="72">
        <f t="shared" si="111"/>
        <v>100</v>
      </c>
      <c r="F340" s="81"/>
      <c r="G340" s="77">
        <f t="shared" si="107"/>
        <v>41.72</v>
      </c>
      <c r="H340" s="78">
        <f t="shared" si="108"/>
        <v>41.72</v>
      </c>
      <c r="I340" s="78" t="str">
        <f t="shared" si="109"/>
        <v/>
      </c>
      <c r="J340" s="79" t="str">
        <f t="shared" si="110"/>
        <v/>
      </c>
      <c r="T340" s="8"/>
      <c r="U340" s="8"/>
      <c r="V340" s="50"/>
    </row>
    <row r="341" spans="1:23" ht="18" hidden="1" customHeight="1" x14ac:dyDescent="0.25">
      <c r="A341" s="76" t="s">
        <v>504</v>
      </c>
      <c r="B341" s="71">
        <f>METAS!$BA$20</f>
        <v>475</v>
      </c>
      <c r="C341" s="71">
        <f>ROUND((B341/12)*Config!$C$6,0)</f>
        <v>475</v>
      </c>
      <c r="D341" s="71">
        <f>ACUMULADO!$AZ$20</f>
        <v>255</v>
      </c>
      <c r="E341" s="72">
        <f t="shared" si="111"/>
        <v>100</v>
      </c>
      <c r="F341" s="81"/>
      <c r="G341" s="77">
        <f t="shared" si="107"/>
        <v>53.68</v>
      </c>
      <c r="H341" s="78">
        <f t="shared" si="108"/>
        <v>53.68</v>
      </c>
      <c r="I341" s="78" t="str">
        <f t="shared" si="109"/>
        <v/>
      </c>
      <c r="J341" s="79" t="str">
        <f t="shared" si="110"/>
        <v/>
      </c>
      <c r="T341" s="8"/>
      <c r="U341" s="8"/>
      <c r="V341" s="50"/>
    </row>
    <row r="342" spans="1:23" ht="18" hidden="1" customHeight="1" x14ac:dyDescent="0.25">
      <c r="A342" s="76" t="s">
        <v>505</v>
      </c>
      <c r="B342" s="71">
        <f>METAS!$BB$20</f>
        <v>193</v>
      </c>
      <c r="C342" s="71">
        <f>ROUND((B342/12)*Config!$C$6,0)</f>
        <v>193</v>
      </c>
      <c r="D342" s="71">
        <f>ACUMULADO!$BA$20</f>
        <v>69</v>
      </c>
      <c r="E342" s="72">
        <f t="shared" si="111"/>
        <v>100</v>
      </c>
      <c r="F342" s="81"/>
      <c r="G342" s="77">
        <f>IFERROR(ROUND(D342*100/B342,2),0)</f>
        <v>35.75</v>
      </c>
      <c r="H342" s="78">
        <f t="shared" si="108"/>
        <v>35.75</v>
      </c>
      <c r="I342" s="78" t="str">
        <f t="shared" si="109"/>
        <v/>
      </c>
      <c r="J342" s="79" t="str">
        <f t="shared" si="110"/>
        <v/>
      </c>
      <c r="T342" s="8"/>
      <c r="V342" s="50"/>
      <c r="W342" s="51"/>
    </row>
    <row r="343" spans="1:23" ht="18" hidden="1" customHeight="1" x14ac:dyDescent="0.25">
      <c r="A343" s="76" t="s">
        <v>506</v>
      </c>
      <c r="B343" s="71">
        <f>METAS!$BC$20</f>
        <v>149</v>
      </c>
      <c r="C343" s="71">
        <f>ROUND((B343/12)*Config!$C$6,0)</f>
        <v>149</v>
      </c>
      <c r="D343" s="71">
        <f>ACUMULADO!$BB$20</f>
        <v>71</v>
      </c>
      <c r="E343" s="72">
        <f t="shared" si="111"/>
        <v>100</v>
      </c>
      <c r="F343" s="81"/>
      <c r="G343" s="77">
        <f>IFERROR(ROUND(D343*100/B343,2),0)</f>
        <v>47.65</v>
      </c>
      <c r="H343" s="78">
        <f t="shared" si="108"/>
        <v>47.65</v>
      </c>
      <c r="I343" s="78" t="str">
        <f t="shared" si="109"/>
        <v/>
      </c>
      <c r="J343" s="79" t="str">
        <f t="shared" si="110"/>
        <v/>
      </c>
      <c r="T343" s="8"/>
      <c r="V343" s="9"/>
      <c r="W343" s="51"/>
    </row>
    <row r="344" spans="1:23" ht="18" hidden="1" customHeight="1" x14ac:dyDescent="0.25">
      <c r="A344" s="76" t="s">
        <v>507</v>
      </c>
      <c r="B344" s="71">
        <f>METAS!$BD$20</f>
        <v>114</v>
      </c>
      <c r="C344" s="71">
        <f>ROUND((B344/12)*Config!$C$6,0)</f>
        <v>114</v>
      </c>
      <c r="D344" s="71">
        <f>ACUMULADO!$BC$20</f>
        <v>52</v>
      </c>
      <c r="E344" s="72">
        <f t="shared" si="111"/>
        <v>100</v>
      </c>
      <c r="F344" s="81"/>
      <c r="G344" s="77">
        <f t="shared" ref="G344:G345" si="112">IFERROR(ROUND(D344*100/B344,2),0)</f>
        <v>45.61</v>
      </c>
      <c r="H344" s="78">
        <f t="shared" si="108"/>
        <v>45.61</v>
      </c>
      <c r="I344" s="78" t="str">
        <f t="shared" si="109"/>
        <v/>
      </c>
      <c r="J344" s="79" t="str">
        <f t="shared" si="110"/>
        <v/>
      </c>
      <c r="T344" s="8"/>
      <c r="U344" s="8"/>
      <c r="V344" s="9"/>
    </row>
    <row r="345" spans="1:23" ht="18" hidden="1" customHeight="1" x14ac:dyDescent="0.25">
      <c r="A345" s="76" t="s">
        <v>508</v>
      </c>
      <c r="B345" s="71">
        <f>METAS!$BE$20</f>
        <v>139</v>
      </c>
      <c r="C345" s="71">
        <f>ROUND((B345/12)*Config!$C$6,0)</f>
        <v>139</v>
      </c>
      <c r="D345" s="71">
        <f>ACUMULADO!$BD$20</f>
        <v>47</v>
      </c>
      <c r="E345" s="72">
        <f t="shared" si="111"/>
        <v>100</v>
      </c>
      <c r="F345" s="81"/>
      <c r="G345" s="77">
        <f t="shared" si="112"/>
        <v>33.81</v>
      </c>
      <c r="H345" s="78">
        <f t="shared" si="108"/>
        <v>33.81</v>
      </c>
      <c r="I345" s="78" t="str">
        <f t="shared" si="109"/>
        <v/>
      </c>
      <c r="J345" s="79" t="str">
        <f t="shared" si="110"/>
        <v/>
      </c>
      <c r="T345" s="8"/>
      <c r="V345" s="9"/>
      <c r="W345" s="51"/>
    </row>
    <row r="346" spans="1:23" ht="18" hidden="1" customHeight="1" x14ac:dyDescent="0.25">
      <c r="C346"/>
      <c r="D346" s="54"/>
      <c r="E346"/>
      <c r="F346"/>
      <c r="G346"/>
      <c r="H346"/>
      <c r="I346"/>
      <c r="J346"/>
      <c r="T346" s="8"/>
      <c r="U346" s="8"/>
    </row>
    <row r="347" spans="1:23" ht="18" hidden="1" customHeight="1" x14ac:dyDescent="0.25">
      <c r="C347"/>
      <c r="D347"/>
      <c r="E347"/>
      <c r="F347"/>
      <c r="G347"/>
      <c r="H347"/>
      <c r="I347"/>
      <c r="J347"/>
      <c r="T347" s="8"/>
      <c r="U347" s="8"/>
    </row>
    <row r="348" spans="1:23" ht="18" hidden="1" customHeight="1" x14ac:dyDescent="0.25">
      <c r="C348"/>
      <c r="D348"/>
      <c r="E348"/>
      <c r="F348"/>
      <c r="G348"/>
      <c r="H348"/>
      <c r="I348"/>
      <c r="J348"/>
      <c r="T348" s="8"/>
      <c r="U348" s="8"/>
    </row>
    <row r="349" spans="1:23" ht="18" hidden="1" customHeight="1" x14ac:dyDescent="0.25">
      <c r="A349" s="82"/>
      <c r="B349" s="56"/>
      <c r="D349" s="56"/>
      <c r="E349" s="56"/>
      <c r="I349" s="56"/>
      <c r="J349" s="56"/>
      <c r="T349" s="8"/>
      <c r="W349" s="51"/>
    </row>
    <row r="350" spans="1:23" ht="18" hidden="1" customHeight="1" x14ac:dyDescent="0.25">
      <c r="B350" s="56"/>
      <c r="D350" s="56"/>
      <c r="E350" s="56"/>
      <c r="I350" s="56"/>
      <c r="J350" s="56"/>
      <c r="T350" s="8"/>
      <c r="V350" s="9"/>
      <c r="W350" s="51"/>
    </row>
    <row r="351" spans="1:23" ht="18" hidden="1" customHeight="1" x14ac:dyDescent="0.25">
      <c r="B351" s="87"/>
      <c r="C351" s="86"/>
      <c r="D351" s="87"/>
      <c r="E351" s="87"/>
      <c r="F351" s="88"/>
      <c r="I351" s="56"/>
      <c r="J351" s="56"/>
      <c r="T351" s="8"/>
      <c r="W351" s="51"/>
    </row>
    <row r="352" spans="1:23" ht="18" hidden="1" customHeight="1" x14ac:dyDescent="0.25">
      <c r="A352" s="57" t="str">
        <f>METAS!B21</f>
        <v>PORCENTAJE NIÑOS 1 AÑO  PROTEGIDOS CON 3 DOSIS DE VACUNA ANTINEUMOCÓCICA</v>
      </c>
      <c r="B352" s="87"/>
      <c r="C352" s="86"/>
      <c r="D352" s="87"/>
      <c r="E352" s="87"/>
      <c r="F352" s="88"/>
      <c r="I352" s="56"/>
      <c r="J352" s="56"/>
      <c r="T352" s="8"/>
      <c r="V352" s="50" t="str">
        <f>A352</f>
        <v>PORCENTAJE NIÑOS 1 AÑO  PROTEGIDOS CON 3 DOSIS DE VACUNA ANTINEUMOCÓCICA</v>
      </c>
      <c r="W352" s="51"/>
    </row>
    <row r="353" spans="1:23" ht="48" hidden="1" customHeight="1" x14ac:dyDescent="0.25">
      <c r="A353" s="59" t="s">
        <v>2</v>
      </c>
      <c r="B353" s="60" t="s">
        <v>85</v>
      </c>
      <c r="C353" s="61" t="s">
        <v>68</v>
      </c>
      <c r="D353" s="60" t="s">
        <v>547</v>
      </c>
      <c r="E353" s="60" t="s">
        <v>1</v>
      </c>
      <c r="F353" s="62"/>
      <c r="G353" s="63" t="s">
        <v>9</v>
      </c>
      <c r="H353" s="64" t="str">
        <f>"DEFICIENTE &lt;= "&amp;$E$3</f>
        <v>DEFICIENTE &lt;= 90</v>
      </c>
      <c r="I353" s="64" t="str">
        <f>"PROCESO &gt; "&amp;$E$3&amp;"  -  &lt; "&amp;$F$3</f>
        <v>PROCESO &gt; 90  -  &lt; 100</v>
      </c>
      <c r="J353" s="64" t="str">
        <f>"OPTIMO &gt;= "&amp;$F$3</f>
        <v>OPTIMO &gt;= 100</v>
      </c>
      <c r="T353" s="8"/>
      <c r="V353" s="80" t="str">
        <f>$V$1&amp;"  "&amp;V352&amp;"  "&amp;$V$3&amp;"  "&amp;$V$2</f>
        <v>RED. MOYOBAMBA:  PORCENTAJE NIÑOS 1 AÑO  PROTEGIDOS CON 3 DOSIS DE VACUNA ANTINEUMOCÓCICA  - POR MICROREDES :   ENERO - DICIEMBRE 2024</v>
      </c>
      <c r="W353" s="51"/>
    </row>
    <row r="354" spans="1:23" ht="18" hidden="1" customHeight="1" thickBot="1" x14ac:dyDescent="0.3">
      <c r="A354" s="65" t="str">
        <f>Config!$B$15</f>
        <v>RED</v>
      </c>
      <c r="B354" s="66">
        <f>SUM(B355:B363)</f>
        <v>2439</v>
      </c>
      <c r="C354" s="66">
        <f>SUM(C355:C363)</f>
        <v>2439</v>
      </c>
      <c r="D354" s="66">
        <f>SUM(D355:D363)</f>
        <v>1660</v>
      </c>
      <c r="E354" s="67">
        <f>Config!$C$9</f>
        <v>100</v>
      </c>
      <c r="F354" s="67"/>
      <c r="G354" s="66">
        <f t="shared" ref="G354:G359" si="113">IFERROR(ROUND(D354*100/B354,2),0)</f>
        <v>68.06</v>
      </c>
      <c r="H354" s="68">
        <f t="shared" ref="H354:H363" si="114">IF(G354&lt;=$E$3,G354,"")</f>
        <v>68.06</v>
      </c>
      <c r="I354" s="68" t="str">
        <f t="shared" ref="I354:I363" si="115">IF(G354&gt;$E$3,IF(G354&lt;$F$3,G354,""),"")</f>
        <v/>
      </c>
      <c r="J354" s="66" t="str">
        <f t="shared" ref="J354:J363" si="116">IF(G354&gt;=$F$3,G354,"")</f>
        <v/>
      </c>
      <c r="T354" s="8"/>
      <c r="V354" s="50"/>
      <c r="W354" s="51"/>
    </row>
    <row r="355" spans="1:23" ht="18" hidden="1" customHeight="1" x14ac:dyDescent="0.25">
      <c r="A355" s="70" t="s">
        <v>500</v>
      </c>
      <c r="B355" s="71">
        <f>METAS!$AW$21</f>
        <v>0</v>
      </c>
      <c r="C355" s="71">
        <f>ROUND((B355/12)*Config!$C$6,0)</f>
        <v>0</v>
      </c>
      <c r="D355" s="71">
        <f>ACUMULADO!$AV$21</f>
        <v>3</v>
      </c>
      <c r="E355" s="72">
        <f>E354</f>
        <v>100</v>
      </c>
      <c r="F355" s="72"/>
      <c r="G355" s="73">
        <f t="shared" si="113"/>
        <v>0</v>
      </c>
      <c r="H355" s="74">
        <f t="shared" si="114"/>
        <v>0</v>
      </c>
      <c r="I355" s="74" t="str">
        <f t="shared" si="115"/>
        <v/>
      </c>
      <c r="J355" s="75" t="str">
        <f t="shared" si="116"/>
        <v/>
      </c>
      <c r="T355" s="8"/>
      <c r="V355" s="50"/>
      <c r="W355" s="51"/>
    </row>
    <row r="356" spans="1:23" ht="18" hidden="1" customHeight="1" x14ac:dyDescent="0.25">
      <c r="A356" s="76" t="s">
        <v>501</v>
      </c>
      <c r="B356" s="71">
        <f>METAS!$AX$21</f>
        <v>1023</v>
      </c>
      <c r="C356" s="71">
        <f>ROUND((B356/12)*Config!$C$6,0)</f>
        <v>1023</v>
      </c>
      <c r="D356" s="71">
        <f>ACUMULADO!$AW$21</f>
        <v>686</v>
      </c>
      <c r="E356" s="72">
        <f t="shared" ref="E356:E363" si="117">E355</f>
        <v>100</v>
      </c>
      <c r="F356" s="81"/>
      <c r="G356" s="77">
        <f t="shared" si="113"/>
        <v>67.06</v>
      </c>
      <c r="H356" s="78">
        <f t="shared" si="114"/>
        <v>67.06</v>
      </c>
      <c r="I356" s="78" t="str">
        <f t="shared" si="115"/>
        <v/>
      </c>
      <c r="J356" s="79" t="str">
        <f t="shared" si="116"/>
        <v/>
      </c>
      <c r="T356" s="8"/>
      <c r="V356" s="50"/>
      <c r="W356" s="51"/>
    </row>
    <row r="357" spans="1:23" ht="18" hidden="1" customHeight="1" x14ac:dyDescent="0.25">
      <c r="A357" s="76" t="s">
        <v>502</v>
      </c>
      <c r="B357" s="71">
        <f>METAS!$AY$21</f>
        <v>97</v>
      </c>
      <c r="C357" s="71">
        <f>ROUND((B357/12)*Config!$C$6,0)</f>
        <v>97</v>
      </c>
      <c r="D357" s="71">
        <f>ACUMULADO!$AX$21</f>
        <v>63</v>
      </c>
      <c r="E357" s="72">
        <f t="shared" si="117"/>
        <v>100</v>
      </c>
      <c r="F357" s="81"/>
      <c r="G357" s="77">
        <f t="shared" si="113"/>
        <v>64.95</v>
      </c>
      <c r="H357" s="78">
        <f t="shared" si="114"/>
        <v>64.95</v>
      </c>
      <c r="I357" s="78" t="str">
        <f t="shared" si="115"/>
        <v/>
      </c>
      <c r="J357" s="79" t="str">
        <f t="shared" si="116"/>
        <v/>
      </c>
      <c r="T357" s="8"/>
      <c r="V357" s="50"/>
      <c r="W357" s="51"/>
    </row>
    <row r="358" spans="1:23" ht="18" hidden="1" customHeight="1" x14ac:dyDescent="0.25">
      <c r="A358" s="76" t="s">
        <v>503</v>
      </c>
      <c r="B358" s="71">
        <f>METAS!$AZ$21</f>
        <v>188</v>
      </c>
      <c r="C358" s="71">
        <f>ROUND((B358/12)*Config!$C$6,0)</f>
        <v>188</v>
      </c>
      <c r="D358" s="71">
        <f>ACUMULADO!$AY$21</f>
        <v>88</v>
      </c>
      <c r="E358" s="72">
        <f t="shared" si="117"/>
        <v>100</v>
      </c>
      <c r="F358" s="81"/>
      <c r="G358" s="77">
        <f t="shared" si="113"/>
        <v>46.81</v>
      </c>
      <c r="H358" s="78">
        <f t="shared" si="114"/>
        <v>46.81</v>
      </c>
      <c r="I358" s="78" t="str">
        <f t="shared" si="115"/>
        <v/>
      </c>
      <c r="J358" s="79" t="str">
        <f t="shared" si="116"/>
        <v/>
      </c>
      <c r="T358" s="8"/>
      <c r="V358" s="50"/>
      <c r="W358" s="51"/>
    </row>
    <row r="359" spans="1:23" ht="18" hidden="1" customHeight="1" x14ac:dyDescent="0.25">
      <c r="A359" s="76" t="s">
        <v>504</v>
      </c>
      <c r="B359" s="71">
        <f>METAS!$BA$21</f>
        <v>484</v>
      </c>
      <c r="C359" s="71">
        <f>ROUND((B359/12)*Config!$C$6,0)</f>
        <v>484</v>
      </c>
      <c r="D359" s="71">
        <f>ACUMULADO!$AZ$21</f>
        <v>385</v>
      </c>
      <c r="E359" s="72">
        <f t="shared" si="117"/>
        <v>100</v>
      </c>
      <c r="F359" s="81"/>
      <c r="G359" s="77">
        <f t="shared" si="113"/>
        <v>79.55</v>
      </c>
      <c r="H359" s="78">
        <f t="shared" si="114"/>
        <v>79.55</v>
      </c>
      <c r="I359" s="78" t="str">
        <f t="shared" si="115"/>
        <v/>
      </c>
      <c r="J359" s="79" t="str">
        <f t="shared" si="116"/>
        <v/>
      </c>
      <c r="T359" s="8"/>
      <c r="V359" s="50"/>
      <c r="W359" s="51"/>
    </row>
    <row r="360" spans="1:23" ht="18" hidden="1" customHeight="1" x14ac:dyDescent="0.25">
      <c r="A360" s="76" t="s">
        <v>505</v>
      </c>
      <c r="B360" s="71">
        <f>METAS!$BB$21</f>
        <v>187</v>
      </c>
      <c r="C360" s="71">
        <f>ROUND((B360/12)*Config!$C$6,0)</f>
        <v>187</v>
      </c>
      <c r="D360" s="71">
        <f>ACUMULADO!$BA$21</f>
        <v>152</v>
      </c>
      <c r="E360" s="72">
        <f t="shared" si="117"/>
        <v>100</v>
      </c>
      <c r="F360" s="81"/>
      <c r="G360" s="77">
        <f>IFERROR(ROUND(D360*100/B360,2),0)</f>
        <v>81.28</v>
      </c>
      <c r="H360" s="78">
        <f t="shared" si="114"/>
        <v>81.28</v>
      </c>
      <c r="I360" s="78" t="str">
        <f t="shared" si="115"/>
        <v/>
      </c>
      <c r="J360" s="79" t="str">
        <f t="shared" si="116"/>
        <v/>
      </c>
      <c r="T360" s="8"/>
      <c r="V360" s="50"/>
      <c r="W360" s="51"/>
    </row>
    <row r="361" spans="1:23" ht="18" hidden="1" customHeight="1" x14ac:dyDescent="0.25">
      <c r="A361" s="76" t="s">
        <v>506</v>
      </c>
      <c r="B361" s="71">
        <f>METAS!$BC$21</f>
        <v>159</v>
      </c>
      <c r="C361" s="71">
        <f>ROUND((B361/12)*Config!$C$6,0)</f>
        <v>159</v>
      </c>
      <c r="D361" s="71">
        <f>ACUMULADO!$BB$21</f>
        <v>113</v>
      </c>
      <c r="E361" s="72">
        <f t="shared" si="117"/>
        <v>100</v>
      </c>
      <c r="F361" s="81"/>
      <c r="G361" s="77">
        <f>IFERROR(ROUND(D361*100/B361,2),0)</f>
        <v>71.069999999999993</v>
      </c>
      <c r="H361" s="78">
        <f t="shared" si="114"/>
        <v>71.069999999999993</v>
      </c>
      <c r="I361" s="78" t="str">
        <f t="shared" si="115"/>
        <v/>
      </c>
      <c r="J361" s="79" t="str">
        <f t="shared" si="116"/>
        <v/>
      </c>
      <c r="T361" s="8"/>
      <c r="V361" s="9"/>
      <c r="W361" s="51"/>
    </row>
    <row r="362" spans="1:23" ht="18" hidden="1" customHeight="1" x14ac:dyDescent="0.25">
      <c r="A362" s="76" t="s">
        <v>507</v>
      </c>
      <c r="B362" s="71">
        <f>METAS!$BD$21</f>
        <v>139</v>
      </c>
      <c r="C362" s="71">
        <f>ROUND((B362/12)*Config!$C$6,0)</f>
        <v>139</v>
      </c>
      <c r="D362" s="71">
        <f>ACUMULADO!$BC$21</f>
        <v>82</v>
      </c>
      <c r="E362" s="72">
        <f t="shared" si="117"/>
        <v>100</v>
      </c>
      <c r="F362" s="81"/>
      <c r="G362" s="77">
        <f t="shared" ref="G362:G363" si="118">IFERROR(ROUND(D362*100/B362,2),0)</f>
        <v>58.99</v>
      </c>
      <c r="H362" s="78">
        <f t="shared" si="114"/>
        <v>58.99</v>
      </c>
      <c r="I362" s="78" t="str">
        <f t="shared" si="115"/>
        <v/>
      </c>
      <c r="J362" s="79" t="str">
        <f t="shared" si="116"/>
        <v/>
      </c>
      <c r="T362" s="8"/>
      <c r="V362" s="9"/>
      <c r="W362" s="51"/>
    </row>
    <row r="363" spans="1:23" ht="18" hidden="1" customHeight="1" x14ac:dyDescent="0.25">
      <c r="A363" s="76" t="s">
        <v>508</v>
      </c>
      <c r="B363" s="71">
        <f>METAS!$BE$21</f>
        <v>162</v>
      </c>
      <c r="C363" s="71">
        <f>ROUND((B363/12)*Config!$C$6,0)</f>
        <v>162</v>
      </c>
      <c r="D363" s="71">
        <f>ACUMULADO!$BD$21</f>
        <v>88</v>
      </c>
      <c r="E363" s="72">
        <f t="shared" si="117"/>
        <v>100</v>
      </c>
      <c r="F363" s="81"/>
      <c r="G363" s="77">
        <f t="shared" si="118"/>
        <v>54.32</v>
      </c>
      <c r="H363" s="78">
        <f t="shared" si="114"/>
        <v>54.32</v>
      </c>
      <c r="I363" s="78" t="str">
        <f t="shared" si="115"/>
        <v/>
      </c>
      <c r="J363" s="79" t="str">
        <f t="shared" si="116"/>
        <v/>
      </c>
      <c r="T363" s="8"/>
      <c r="W363" s="51"/>
    </row>
    <row r="364" spans="1:23" ht="18" hidden="1" customHeight="1" x14ac:dyDescent="0.25">
      <c r="A364" s="82"/>
      <c r="B364" s="56"/>
      <c r="D364" s="54"/>
      <c r="E364" s="56"/>
      <c r="I364" s="56"/>
      <c r="J364" s="56"/>
      <c r="T364" s="8"/>
      <c r="W364" s="51"/>
    </row>
    <row r="365" spans="1:23" ht="18" hidden="1" customHeight="1" x14ac:dyDescent="0.25">
      <c r="A365" s="82"/>
      <c r="B365" s="56"/>
      <c r="D365" s="56"/>
      <c r="E365" s="56"/>
      <c r="I365" s="56"/>
      <c r="J365" s="56"/>
      <c r="T365" s="8"/>
      <c r="W365" s="51"/>
    </row>
    <row r="366" spans="1:23" ht="18" hidden="1" customHeight="1" x14ac:dyDescent="0.25">
      <c r="A366" s="82"/>
      <c r="B366" s="56"/>
      <c r="D366" s="56"/>
      <c r="E366" s="56"/>
      <c r="I366" s="56"/>
      <c r="J366" s="56"/>
      <c r="T366" s="8"/>
      <c r="W366" s="51"/>
    </row>
    <row r="367" spans="1:23" ht="18" hidden="1" customHeight="1" x14ac:dyDescent="0.25">
      <c r="A367" s="82"/>
      <c r="B367" s="56"/>
      <c r="D367" s="56"/>
      <c r="E367" s="56"/>
      <c r="I367" s="56"/>
      <c r="J367" s="56"/>
      <c r="T367" s="8"/>
      <c r="W367" s="51"/>
    </row>
    <row r="368" spans="1:23" ht="18" hidden="1" customHeight="1" x14ac:dyDescent="0.25">
      <c r="A368" s="82"/>
      <c r="B368" s="56"/>
      <c r="D368" s="56"/>
      <c r="E368" s="56"/>
      <c r="I368" s="56"/>
      <c r="J368" s="56"/>
      <c r="T368" s="8"/>
      <c r="W368" s="51"/>
    </row>
    <row r="369" spans="1:23" hidden="1" x14ac:dyDescent="0.25">
      <c r="A369" s="82"/>
      <c r="B369" s="56"/>
      <c r="D369" s="56"/>
      <c r="E369" s="56"/>
      <c r="I369" s="56"/>
      <c r="J369" s="56"/>
      <c r="T369" s="8"/>
      <c r="W369" s="51"/>
    </row>
    <row r="370" spans="1:23" ht="18" hidden="1" customHeight="1" x14ac:dyDescent="0.25">
      <c r="A370" s="82"/>
      <c r="B370" s="56"/>
      <c r="D370" s="56"/>
      <c r="E370" s="56"/>
      <c r="I370" s="56"/>
      <c r="J370" s="56"/>
      <c r="T370" s="8"/>
      <c r="W370" s="51"/>
    </row>
    <row r="371" spans="1:23" ht="18" hidden="1" customHeight="1" x14ac:dyDescent="0.25">
      <c r="A371" s="82"/>
      <c r="B371" s="56"/>
      <c r="D371" s="56"/>
      <c r="E371" s="56"/>
      <c r="I371" s="56"/>
      <c r="J371" s="56"/>
      <c r="T371" s="8"/>
      <c r="W371" s="51"/>
    </row>
    <row r="372" spans="1:23" ht="18" hidden="1" customHeight="1" x14ac:dyDescent="0.25">
      <c r="A372" s="82"/>
      <c r="B372" s="56"/>
      <c r="D372" s="56"/>
      <c r="E372" s="56"/>
      <c r="I372" s="56"/>
      <c r="J372" s="56"/>
      <c r="T372" s="8"/>
      <c r="W372" s="51"/>
    </row>
    <row r="373" spans="1:23" ht="18" hidden="1" customHeight="1" x14ac:dyDescent="0.25">
      <c r="A373" s="57" t="str">
        <f>METAS!B22</f>
        <v>PORCENTAJE DE NIÑOS 1 AÑO VACUNADOS CON 1 DOSIS DE VACUNA SPR</v>
      </c>
      <c r="I373" s="56"/>
      <c r="J373" s="56"/>
      <c r="T373" s="8"/>
      <c r="V373" s="50" t="str">
        <f>A373</f>
        <v>PORCENTAJE DE NIÑOS 1 AÑO VACUNADOS CON 1 DOSIS DE VACUNA SPR</v>
      </c>
      <c r="W373" s="51"/>
    </row>
    <row r="374" spans="1:23" ht="48" hidden="1" customHeight="1" x14ac:dyDescent="0.25">
      <c r="A374" s="59" t="s">
        <v>2</v>
      </c>
      <c r="B374" s="60" t="s">
        <v>85</v>
      </c>
      <c r="C374" s="61" t="s">
        <v>68</v>
      </c>
      <c r="D374" s="60" t="s">
        <v>548</v>
      </c>
      <c r="E374" s="60" t="s">
        <v>1</v>
      </c>
      <c r="F374" s="62"/>
      <c r="G374" s="63" t="s">
        <v>9</v>
      </c>
      <c r="H374" s="64" t="str">
        <f>"DEFICIENTE &lt;= "&amp;$E$3</f>
        <v>DEFICIENTE &lt;= 90</v>
      </c>
      <c r="I374" s="64" t="str">
        <f>"PROCESO &gt; "&amp;$E$3&amp;"  -  &lt; "&amp;$F$3</f>
        <v>PROCESO &gt; 90  -  &lt; 100</v>
      </c>
      <c r="J374" s="64" t="str">
        <f>"OPTIMO &gt;= "&amp;$F$3</f>
        <v>OPTIMO &gt;= 100</v>
      </c>
      <c r="T374" s="8"/>
      <c r="V374" s="80" t="str">
        <f>$V$1&amp;"  "&amp;V373&amp;"  "&amp;$V$3&amp;"  "&amp;$V$2</f>
        <v>RED. MOYOBAMBA:  PORCENTAJE DE NIÑOS 1 AÑO VACUNADOS CON 1 DOSIS DE VACUNA SPR  - POR MICROREDES :   ENERO - DICIEMBRE 2024</v>
      </c>
      <c r="W374" s="51"/>
    </row>
    <row r="375" spans="1:23" ht="18" hidden="1" customHeight="1" thickBot="1" x14ac:dyDescent="0.3">
      <c r="A375" s="65" t="str">
        <f>Config!$B$15</f>
        <v>RED</v>
      </c>
      <c r="B375" s="66">
        <f>SUM(B376:B384)</f>
        <v>2439</v>
      </c>
      <c r="C375" s="66">
        <f>SUM(C376:C384)</f>
        <v>2439</v>
      </c>
      <c r="D375" s="66">
        <f>SUM(D376:D384)</f>
        <v>1641</v>
      </c>
      <c r="E375" s="67">
        <f>Config!$C$9</f>
        <v>100</v>
      </c>
      <c r="F375" s="67"/>
      <c r="G375" s="66">
        <f t="shared" ref="G375:G384" si="119">IFERROR(ROUND(D375*100/B375,1),0)</f>
        <v>67.3</v>
      </c>
      <c r="H375" s="68">
        <f t="shared" ref="H375:H384" si="120">IF(G375&lt;=$E$3,G375,"")</f>
        <v>67.3</v>
      </c>
      <c r="I375" s="68" t="str">
        <f t="shared" ref="I375:I384" si="121">IF(G375&gt;$E$3,IF(G375&lt;$F$3,G375,""),"")</f>
        <v/>
      </c>
      <c r="J375" s="66" t="str">
        <f t="shared" ref="J375:J384" si="122">IF(G375&gt;=$F$3,G375,"")</f>
        <v/>
      </c>
      <c r="T375" s="8"/>
      <c r="V375" s="50"/>
      <c r="W375" s="51"/>
    </row>
    <row r="376" spans="1:23" ht="18" hidden="1" customHeight="1" x14ac:dyDescent="0.25">
      <c r="A376" s="70" t="s">
        <v>500</v>
      </c>
      <c r="B376" s="71">
        <f>METAS!$AW$22</f>
        <v>0</v>
      </c>
      <c r="C376" s="71">
        <f>ROUND((B376/12)*Config!$C$6,0)</f>
        <v>0</v>
      </c>
      <c r="D376" s="71">
        <f>ACUMULADO!$AV$22</f>
        <v>1</v>
      </c>
      <c r="E376" s="72">
        <f>E375</f>
        <v>100</v>
      </c>
      <c r="F376" s="72"/>
      <c r="G376" s="73">
        <f t="shared" si="119"/>
        <v>0</v>
      </c>
      <c r="H376" s="74">
        <f t="shared" si="120"/>
        <v>0</v>
      </c>
      <c r="I376" s="74" t="str">
        <f t="shared" si="121"/>
        <v/>
      </c>
      <c r="J376" s="75" t="str">
        <f t="shared" si="122"/>
        <v/>
      </c>
      <c r="T376" s="8"/>
      <c r="V376" s="50"/>
      <c r="W376" s="51"/>
    </row>
    <row r="377" spans="1:23" ht="18" hidden="1" customHeight="1" x14ac:dyDescent="0.25">
      <c r="A377" s="76" t="s">
        <v>501</v>
      </c>
      <c r="B377" s="71">
        <f>METAS!$AX$22</f>
        <v>1023</v>
      </c>
      <c r="C377" s="71">
        <f>ROUND((B377/12)*Config!$C$6,0)</f>
        <v>1023</v>
      </c>
      <c r="D377" s="71">
        <f>ACUMULADO!$AW$22</f>
        <v>677</v>
      </c>
      <c r="E377" s="72">
        <f t="shared" ref="E377:E384" si="123">E376</f>
        <v>100</v>
      </c>
      <c r="F377" s="81"/>
      <c r="G377" s="73">
        <f t="shared" si="119"/>
        <v>66.2</v>
      </c>
      <c r="H377" s="74">
        <f t="shared" si="120"/>
        <v>66.2</v>
      </c>
      <c r="I377" s="74" t="str">
        <f t="shared" si="121"/>
        <v/>
      </c>
      <c r="J377" s="75" t="str">
        <f t="shared" si="122"/>
        <v/>
      </c>
      <c r="T377" s="8"/>
      <c r="V377" s="50"/>
      <c r="W377" s="51"/>
    </row>
    <row r="378" spans="1:23" ht="18" hidden="1" customHeight="1" x14ac:dyDescent="0.25">
      <c r="A378" s="76" t="s">
        <v>502</v>
      </c>
      <c r="B378" s="71">
        <f>METAS!$AY$22</f>
        <v>97</v>
      </c>
      <c r="C378" s="71">
        <f>ROUND((B378/12)*Config!$C$6,0)</f>
        <v>97</v>
      </c>
      <c r="D378" s="71">
        <f>ACUMULADO!$AX$22</f>
        <v>61</v>
      </c>
      <c r="E378" s="72">
        <f t="shared" si="123"/>
        <v>100</v>
      </c>
      <c r="F378" s="81"/>
      <c r="G378" s="73">
        <f t="shared" si="119"/>
        <v>62.9</v>
      </c>
      <c r="H378" s="74">
        <f t="shared" si="120"/>
        <v>62.9</v>
      </c>
      <c r="I378" s="74" t="str">
        <f t="shared" si="121"/>
        <v/>
      </c>
      <c r="J378" s="75" t="str">
        <f t="shared" si="122"/>
        <v/>
      </c>
      <c r="T378" s="8"/>
      <c r="V378" s="50"/>
      <c r="W378" s="51"/>
    </row>
    <row r="379" spans="1:23" ht="18" hidden="1" customHeight="1" x14ac:dyDescent="0.25">
      <c r="A379" s="76" t="s">
        <v>503</v>
      </c>
      <c r="B379" s="71">
        <f>METAS!$AZ$22</f>
        <v>188</v>
      </c>
      <c r="C379" s="71">
        <f>ROUND((B379/12)*Config!$C$6,0)</f>
        <v>188</v>
      </c>
      <c r="D379" s="71">
        <f>ACUMULADO!$AY$22</f>
        <v>84</v>
      </c>
      <c r="E379" s="72">
        <f t="shared" si="123"/>
        <v>100</v>
      </c>
      <c r="F379" s="81"/>
      <c r="G379" s="73">
        <f t="shared" si="119"/>
        <v>44.7</v>
      </c>
      <c r="H379" s="74">
        <f t="shared" si="120"/>
        <v>44.7</v>
      </c>
      <c r="I379" s="74" t="str">
        <f t="shared" si="121"/>
        <v/>
      </c>
      <c r="J379" s="75" t="str">
        <f t="shared" si="122"/>
        <v/>
      </c>
      <c r="T379" s="8"/>
      <c r="V379" s="50"/>
      <c r="W379" s="51"/>
    </row>
    <row r="380" spans="1:23" ht="18" hidden="1" customHeight="1" x14ac:dyDescent="0.25">
      <c r="A380" s="76" t="s">
        <v>504</v>
      </c>
      <c r="B380" s="71">
        <f>METAS!$BA$22</f>
        <v>484</v>
      </c>
      <c r="C380" s="71">
        <f>ROUND((B380/12)*Config!$C$6,0)</f>
        <v>484</v>
      </c>
      <c r="D380" s="71">
        <f>ACUMULADO!$AZ$22</f>
        <v>380</v>
      </c>
      <c r="E380" s="72">
        <f t="shared" si="123"/>
        <v>100</v>
      </c>
      <c r="F380" s="81"/>
      <c r="G380" s="73">
        <f t="shared" si="119"/>
        <v>78.5</v>
      </c>
      <c r="H380" s="74">
        <f t="shared" si="120"/>
        <v>78.5</v>
      </c>
      <c r="I380" s="74" t="str">
        <f t="shared" si="121"/>
        <v/>
      </c>
      <c r="J380" s="75" t="str">
        <f t="shared" si="122"/>
        <v/>
      </c>
      <c r="T380" s="8"/>
      <c r="V380" s="9"/>
      <c r="W380" s="51"/>
    </row>
    <row r="381" spans="1:23" ht="18" hidden="1" customHeight="1" x14ac:dyDescent="0.25">
      <c r="A381" s="76" t="s">
        <v>505</v>
      </c>
      <c r="B381" s="71">
        <f>METAS!$BB$22</f>
        <v>187</v>
      </c>
      <c r="C381" s="71">
        <f>ROUND((B381/12)*Config!$C$6,0)</f>
        <v>187</v>
      </c>
      <c r="D381" s="71">
        <f>ACUMULADO!$BA$22</f>
        <v>136</v>
      </c>
      <c r="E381" s="72">
        <f t="shared" si="123"/>
        <v>100</v>
      </c>
      <c r="F381" s="81"/>
      <c r="G381" s="73">
        <f t="shared" si="119"/>
        <v>72.7</v>
      </c>
      <c r="H381" s="74">
        <f t="shared" si="120"/>
        <v>72.7</v>
      </c>
      <c r="I381" s="74" t="str">
        <f t="shared" si="121"/>
        <v/>
      </c>
      <c r="J381" s="75" t="str">
        <f t="shared" si="122"/>
        <v/>
      </c>
      <c r="T381" s="8"/>
      <c r="V381" s="9"/>
      <c r="W381" s="51"/>
    </row>
    <row r="382" spans="1:23" ht="18" hidden="1" customHeight="1" x14ac:dyDescent="0.25">
      <c r="A382" s="76" t="s">
        <v>506</v>
      </c>
      <c r="B382" s="71">
        <f>METAS!$BC$22</f>
        <v>159</v>
      </c>
      <c r="C382" s="71">
        <f>ROUND((B382/12)*Config!$C$6,0)</f>
        <v>159</v>
      </c>
      <c r="D382" s="71">
        <f>ACUMULADO!$BB$22</f>
        <v>105</v>
      </c>
      <c r="E382" s="72">
        <f t="shared" si="123"/>
        <v>100</v>
      </c>
      <c r="F382" s="81"/>
      <c r="G382" s="73">
        <f t="shared" si="119"/>
        <v>66</v>
      </c>
      <c r="H382" s="74">
        <f t="shared" si="120"/>
        <v>66</v>
      </c>
      <c r="I382" s="74" t="str">
        <f t="shared" si="121"/>
        <v/>
      </c>
      <c r="J382" s="75" t="str">
        <f t="shared" si="122"/>
        <v/>
      </c>
      <c r="T382" s="8"/>
      <c r="V382" s="9"/>
      <c r="W382" s="51"/>
    </row>
    <row r="383" spans="1:23" ht="18" hidden="1" customHeight="1" x14ac:dyDescent="0.25">
      <c r="A383" s="76" t="s">
        <v>507</v>
      </c>
      <c r="B383" s="71">
        <f>METAS!$BD$22</f>
        <v>139</v>
      </c>
      <c r="C383" s="71">
        <f>ROUND((B383/12)*Config!$C$6,0)</f>
        <v>139</v>
      </c>
      <c r="D383" s="71">
        <f>ACUMULADO!$BC$22</f>
        <v>83</v>
      </c>
      <c r="E383" s="72">
        <f t="shared" si="123"/>
        <v>100</v>
      </c>
      <c r="F383" s="81"/>
      <c r="G383" s="73">
        <f t="shared" si="119"/>
        <v>59.7</v>
      </c>
      <c r="H383" s="74">
        <f t="shared" si="120"/>
        <v>59.7</v>
      </c>
      <c r="I383" s="74" t="str">
        <f t="shared" si="121"/>
        <v/>
      </c>
      <c r="J383" s="75" t="str">
        <f t="shared" si="122"/>
        <v/>
      </c>
      <c r="T383" s="8"/>
      <c r="V383" s="9"/>
      <c r="W383" s="51"/>
    </row>
    <row r="384" spans="1:23" ht="18" hidden="1" customHeight="1" x14ac:dyDescent="0.25">
      <c r="A384" s="76" t="s">
        <v>508</v>
      </c>
      <c r="B384" s="71">
        <f>METAS!$BE$22</f>
        <v>162</v>
      </c>
      <c r="C384" s="71">
        <f>ROUND((B384/12)*Config!$C$6,0)</f>
        <v>162</v>
      </c>
      <c r="D384" s="71">
        <f>ACUMULADO!$BD$22</f>
        <v>114</v>
      </c>
      <c r="E384" s="72">
        <f t="shared" si="123"/>
        <v>100</v>
      </c>
      <c r="F384" s="81"/>
      <c r="G384" s="73">
        <f t="shared" si="119"/>
        <v>70.400000000000006</v>
      </c>
      <c r="H384" s="74">
        <f t="shared" si="120"/>
        <v>70.400000000000006</v>
      </c>
      <c r="I384" s="74" t="str">
        <f t="shared" si="121"/>
        <v/>
      </c>
      <c r="J384" s="75" t="str">
        <f t="shared" si="122"/>
        <v/>
      </c>
      <c r="T384" s="8"/>
      <c r="V384" s="9"/>
      <c r="W384" s="51"/>
    </row>
    <row r="385" spans="1:23" ht="18" hidden="1" customHeight="1" x14ac:dyDescent="0.25">
      <c r="D385" s="54"/>
      <c r="I385"/>
      <c r="J385"/>
      <c r="T385" s="8"/>
      <c r="W385" s="51"/>
    </row>
    <row r="386" spans="1:23" ht="18" hidden="1" customHeight="1" x14ac:dyDescent="0.25">
      <c r="I386"/>
      <c r="J386"/>
      <c r="T386" s="8"/>
      <c r="W386" s="51"/>
    </row>
    <row r="387" spans="1:23" ht="18" hidden="1" customHeight="1" x14ac:dyDescent="0.25">
      <c r="A387" s="82"/>
      <c r="B387" s="56"/>
      <c r="D387" s="56"/>
      <c r="E387" s="56"/>
      <c r="I387" s="56"/>
      <c r="J387" s="56"/>
      <c r="T387" s="8"/>
      <c r="W387" s="51"/>
    </row>
    <row r="388" spans="1:23" ht="18" hidden="1" customHeight="1" x14ac:dyDescent="0.25">
      <c r="A388" s="82"/>
      <c r="B388" s="56"/>
      <c r="D388" s="56"/>
      <c r="E388" s="56"/>
      <c r="I388" s="56"/>
      <c r="J388" s="56"/>
      <c r="T388" s="8"/>
      <c r="W388" s="51"/>
    </row>
    <row r="389" spans="1:23" ht="18" hidden="1" customHeight="1" x14ac:dyDescent="0.25">
      <c r="A389" s="82"/>
      <c r="B389" s="56"/>
      <c r="D389" s="56"/>
      <c r="E389" s="56"/>
      <c r="I389" s="56"/>
      <c r="J389" s="56"/>
      <c r="T389" s="8"/>
      <c r="W389" s="51"/>
    </row>
    <row r="390" spans="1:23" ht="18" hidden="1" customHeight="1" x14ac:dyDescent="0.25">
      <c r="A390" s="82"/>
      <c r="B390" s="56"/>
      <c r="D390" s="56"/>
      <c r="E390" s="56"/>
      <c r="I390" s="56"/>
      <c r="J390" s="56"/>
      <c r="T390" s="8"/>
      <c r="W390" s="51"/>
    </row>
    <row r="391" spans="1:23" ht="18" hidden="1" customHeight="1" x14ac:dyDescent="0.25">
      <c r="A391" s="82"/>
      <c r="B391" s="56"/>
      <c r="D391" s="56"/>
      <c r="E391" s="56"/>
      <c r="I391" s="56"/>
      <c r="J391" s="56"/>
      <c r="T391" s="8"/>
      <c r="W391" s="51"/>
    </row>
    <row r="392" spans="1:23" ht="18" hidden="1" customHeight="1" x14ac:dyDescent="0.25">
      <c r="A392" s="82"/>
      <c r="B392" s="56"/>
      <c r="D392" s="56"/>
      <c r="E392" s="56"/>
      <c r="I392" s="56"/>
      <c r="J392" s="56"/>
      <c r="T392" s="8"/>
      <c r="W392" s="51"/>
    </row>
    <row r="393" spans="1:23" ht="18" hidden="1" customHeight="1" x14ac:dyDescent="0.25">
      <c r="I393" s="56"/>
      <c r="J393" s="56"/>
      <c r="T393" s="8"/>
      <c r="W393" s="51"/>
    </row>
    <row r="394" spans="1:23" ht="18" hidden="1" customHeight="1" x14ac:dyDescent="0.25">
      <c r="A394" s="57" t="str">
        <f>METAS!B23</f>
        <v xml:space="preserve">PORCENTAJE DE NIÑOS 1 AÑO VACUNADOS CON 2 DOSIS DE VACUNA SPR </v>
      </c>
      <c r="I394" s="56"/>
      <c r="J394" s="56"/>
      <c r="T394" s="8"/>
      <c r="V394" s="50" t="str">
        <f>A394</f>
        <v xml:space="preserve">PORCENTAJE DE NIÑOS 1 AÑO VACUNADOS CON 2 DOSIS DE VACUNA SPR </v>
      </c>
      <c r="W394" s="51"/>
    </row>
    <row r="395" spans="1:23" ht="48" hidden="1" customHeight="1" x14ac:dyDescent="0.25">
      <c r="A395" s="59" t="s">
        <v>2</v>
      </c>
      <c r="B395" s="60" t="s">
        <v>85</v>
      </c>
      <c r="C395" s="61" t="s">
        <v>68</v>
      </c>
      <c r="D395" s="60" t="s">
        <v>549</v>
      </c>
      <c r="E395" s="60" t="s">
        <v>1</v>
      </c>
      <c r="F395" s="62"/>
      <c r="G395" s="63" t="s">
        <v>9</v>
      </c>
      <c r="H395" s="64" t="str">
        <f>"DEFICIENTE &lt;= "&amp;$E$3</f>
        <v>DEFICIENTE &lt;= 90</v>
      </c>
      <c r="I395" s="64" t="str">
        <f>"PROCESO &gt; "&amp;$E$3&amp;"  -  &lt; "&amp;$F$3</f>
        <v>PROCESO &gt; 90  -  &lt; 100</v>
      </c>
      <c r="J395" s="64" t="str">
        <f>"OPTIMO &gt;= "&amp;$F$3</f>
        <v>OPTIMO &gt;= 100</v>
      </c>
      <c r="T395" s="8"/>
      <c r="V395" s="80" t="str">
        <f>$V$1&amp;"  "&amp;V394&amp;"  "&amp;$V$3&amp;"  "&amp;$V$2</f>
        <v>RED. MOYOBAMBA:  PORCENTAJE DE NIÑOS 1 AÑO VACUNADOS CON 2 DOSIS DE VACUNA SPR   - POR MICROREDES :   ENERO - DICIEMBRE 2024</v>
      </c>
      <c r="W395" s="51"/>
    </row>
    <row r="396" spans="1:23" ht="18" hidden="1" customHeight="1" thickBot="1" x14ac:dyDescent="0.3">
      <c r="A396" s="65" t="str">
        <f>Config!$B$15</f>
        <v>RED</v>
      </c>
      <c r="B396" s="66">
        <f>SUM(B397:B405)</f>
        <v>2439</v>
      </c>
      <c r="C396" s="66">
        <f>SUM(C397:C405)</f>
        <v>2439</v>
      </c>
      <c r="D396" s="66">
        <f>SUM(D397:D405)</f>
        <v>1611</v>
      </c>
      <c r="E396" s="67">
        <f>Config!$C$9</f>
        <v>100</v>
      </c>
      <c r="F396" s="67"/>
      <c r="G396" s="66">
        <f t="shared" ref="G396:G405" si="124">IFERROR(ROUND(D396*100/B396,1),0)</f>
        <v>66.099999999999994</v>
      </c>
      <c r="H396" s="68">
        <f t="shared" ref="H396:H405" si="125">IF(G396&lt;=$E$3,G396,"")</f>
        <v>66.099999999999994</v>
      </c>
      <c r="I396" s="68" t="str">
        <f t="shared" ref="I396:I405" si="126">IF(G396&gt;$E$3,IF(G396&lt;$F$3,G396,""),"")</f>
        <v/>
      </c>
      <c r="J396" s="66" t="str">
        <f t="shared" ref="J396:J405" si="127">IF(G396&gt;=$F$3,G396,"")</f>
        <v/>
      </c>
      <c r="T396" s="8"/>
      <c r="V396" s="50"/>
      <c r="W396" s="51"/>
    </row>
    <row r="397" spans="1:23" ht="18" hidden="1" customHeight="1" x14ac:dyDescent="0.25">
      <c r="A397" s="70" t="s">
        <v>500</v>
      </c>
      <c r="B397" s="71">
        <f>METAS!$AW$23</f>
        <v>0</v>
      </c>
      <c r="C397" s="71">
        <f>ROUND((B397/12)*Config!$C$6,0)</f>
        <v>0</v>
      </c>
      <c r="D397" s="71">
        <f>ACUMULADO!$AV$23</f>
        <v>1</v>
      </c>
      <c r="E397" s="72">
        <f>E396</f>
        <v>100</v>
      </c>
      <c r="F397" s="72"/>
      <c r="G397" s="73">
        <f t="shared" si="124"/>
        <v>0</v>
      </c>
      <c r="H397" s="74">
        <f t="shared" si="125"/>
        <v>0</v>
      </c>
      <c r="I397" s="74" t="str">
        <f t="shared" si="126"/>
        <v/>
      </c>
      <c r="J397" s="75" t="str">
        <f t="shared" si="127"/>
        <v/>
      </c>
      <c r="T397" s="8"/>
      <c r="V397" s="50"/>
      <c r="W397" s="51"/>
    </row>
    <row r="398" spans="1:23" ht="18" hidden="1" customHeight="1" x14ac:dyDescent="0.25">
      <c r="A398" s="76" t="s">
        <v>501</v>
      </c>
      <c r="B398" s="71">
        <f>METAS!$AX$23</f>
        <v>1023</v>
      </c>
      <c r="C398" s="71">
        <f>ROUND((B398/12)*Config!$C$6,0)</f>
        <v>1023</v>
      </c>
      <c r="D398" s="71">
        <f>ACUMULADO!$AW$23</f>
        <v>613</v>
      </c>
      <c r="E398" s="72">
        <f t="shared" ref="E398:E405" si="128">E397</f>
        <v>100</v>
      </c>
      <c r="F398" s="81"/>
      <c r="G398" s="73">
        <f t="shared" si="124"/>
        <v>59.9</v>
      </c>
      <c r="H398" s="74">
        <f t="shared" si="125"/>
        <v>59.9</v>
      </c>
      <c r="I398" s="74" t="str">
        <f t="shared" si="126"/>
        <v/>
      </c>
      <c r="J398" s="75" t="str">
        <f t="shared" si="127"/>
        <v/>
      </c>
      <c r="T398" s="8"/>
      <c r="V398" s="50"/>
      <c r="W398" s="51"/>
    </row>
    <row r="399" spans="1:23" ht="18" hidden="1" customHeight="1" x14ac:dyDescent="0.25">
      <c r="A399" s="76" t="s">
        <v>502</v>
      </c>
      <c r="B399" s="71">
        <f>METAS!$AY$23</f>
        <v>97</v>
      </c>
      <c r="C399" s="71">
        <f>ROUND((B399/12)*Config!$C$6,0)</f>
        <v>97</v>
      </c>
      <c r="D399" s="71">
        <f>ACUMULADO!$AX$23</f>
        <v>67</v>
      </c>
      <c r="E399" s="72">
        <f t="shared" si="128"/>
        <v>100</v>
      </c>
      <c r="F399" s="81"/>
      <c r="G399" s="73">
        <f t="shared" si="124"/>
        <v>69.099999999999994</v>
      </c>
      <c r="H399" s="74">
        <f t="shared" si="125"/>
        <v>69.099999999999994</v>
      </c>
      <c r="I399" s="74" t="str">
        <f t="shared" si="126"/>
        <v/>
      </c>
      <c r="J399" s="75" t="str">
        <f t="shared" si="127"/>
        <v/>
      </c>
      <c r="T399" s="8"/>
      <c r="V399" s="50"/>
      <c r="W399" s="51"/>
    </row>
    <row r="400" spans="1:23" ht="18" hidden="1" customHeight="1" x14ac:dyDescent="0.25">
      <c r="A400" s="76" t="s">
        <v>503</v>
      </c>
      <c r="B400" s="71">
        <f>METAS!$AZ$23</f>
        <v>188</v>
      </c>
      <c r="C400" s="71">
        <f>ROUND((B400/12)*Config!$C$6,0)</f>
        <v>188</v>
      </c>
      <c r="D400" s="71">
        <f>ACUMULADO!$AY$23</f>
        <v>80</v>
      </c>
      <c r="E400" s="72">
        <f t="shared" si="128"/>
        <v>100</v>
      </c>
      <c r="F400" s="81"/>
      <c r="G400" s="73">
        <f t="shared" si="124"/>
        <v>42.6</v>
      </c>
      <c r="H400" s="74">
        <f t="shared" si="125"/>
        <v>42.6</v>
      </c>
      <c r="I400" s="74" t="str">
        <f t="shared" si="126"/>
        <v/>
      </c>
      <c r="J400" s="75" t="str">
        <f t="shared" si="127"/>
        <v/>
      </c>
      <c r="T400" s="8"/>
      <c r="V400" s="50"/>
      <c r="W400" s="294" t="s">
        <v>550</v>
      </c>
    </row>
    <row r="401" spans="1:23" ht="18" hidden="1" customHeight="1" x14ac:dyDescent="0.25">
      <c r="A401" s="76" t="s">
        <v>504</v>
      </c>
      <c r="B401" s="71">
        <f>METAS!$BA$23</f>
        <v>484</v>
      </c>
      <c r="C401" s="71">
        <f>ROUND((B401/12)*Config!$C$6,0)</f>
        <v>484</v>
      </c>
      <c r="D401" s="71">
        <f>ACUMULADO!$AZ$23</f>
        <v>387</v>
      </c>
      <c r="E401" s="72">
        <f t="shared" si="128"/>
        <v>100</v>
      </c>
      <c r="F401" s="81"/>
      <c r="G401" s="73">
        <f t="shared" si="124"/>
        <v>80</v>
      </c>
      <c r="H401" s="74">
        <f t="shared" si="125"/>
        <v>80</v>
      </c>
      <c r="I401" s="74" t="str">
        <f t="shared" si="126"/>
        <v/>
      </c>
      <c r="J401" s="75" t="str">
        <f t="shared" si="127"/>
        <v/>
      </c>
      <c r="T401" s="8"/>
      <c r="V401" s="9"/>
      <c r="W401" s="51"/>
    </row>
    <row r="402" spans="1:23" ht="18" hidden="1" customHeight="1" x14ac:dyDescent="0.25">
      <c r="A402" s="76" t="s">
        <v>505</v>
      </c>
      <c r="B402" s="71">
        <f>METAS!$BB$23</f>
        <v>187</v>
      </c>
      <c r="C402" s="71">
        <f>ROUND((B402/12)*Config!$C$6,0)</f>
        <v>187</v>
      </c>
      <c r="D402" s="71">
        <f>ACUMULADO!$BA$23</f>
        <v>150</v>
      </c>
      <c r="E402" s="72">
        <f t="shared" si="128"/>
        <v>100</v>
      </c>
      <c r="F402" s="81"/>
      <c r="G402" s="73">
        <f t="shared" si="124"/>
        <v>80.2</v>
      </c>
      <c r="H402" s="74">
        <f t="shared" si="125"/>
        <v>80.2</v>
      </c>
      <c r="I402" s="74" t="str">
        <f t="shared" si="126"/>
        <v/>
      </c>
      <c r="J402" s="75" t="str">
        <f t="shared" si="127"/>
        <v/>
      </c>
      <c r="T402" s="8"/>
      <c r="V402" s="9"/>
      <c r="W402" s="51"/>
    </row>
    <row r="403" spans="1:23" ht="18" hidden="1" customHeight="1" x14ac:dyDescent="0.25">
      <c r="A403" s="76" t="s">
        <v>506</v>
      </c>
      <c r="B403" s="71">
        <f>METAS!$BC$23</f>
        <v>159</v>
      </c>
      <c r="C403" s="71">
        <f>ROUND((B403/12)*Config!$C$6,0)</f>
        <v>159</v>
      </c>
      <c r="D403" s="71">
        <f>ACUMULADO!$BB$23</f>
        <v>157</v>
      </c>
      <c r="E403" s="72">
        <f t="shared" si="128"/>
        <v>100</v>
      </c>
      <c r="F403" s="81"/>
      <c r="G403" s="73">
        <f t="shared" si="124"/>
        <v>98.7</v>
      </c>
      <c r="H403" s="74" t="str">
        <f t="shared" si="125"/>
        <v/>
      </c>
      <c r="I403" s="74">
        <f t="shared" si="126"/>
        <v>98.7</v>
      </c>
      <c r="J403" s="75" t="str">
        <f t="shared" si="127"/>
        <v/>
      </c>
      <c r="T403" s="8"/>
      <c r="V403" s="9"/>
      <c r="W403" s="51"/>
    </row>
    <row r="404" spans="1:23" ht="18" hidden="1" customHeight="1" x14ac:dyDescent="0.25">
      <c r="A404" s="76" t="s">
        <v>507</v>
      </c>
      <c r="B404" s="71">
        <f>METAS!$BD$23</f>
        <v>139</v>
      </c>
      <c r="C404" s="71">
        <f>ROUND((B404/12)*Config!$C$6,0)</f>
        <v>139</v>
      </c>
      <c r="D404" s="71">
        <f>ACUMULADO!$BC$23</f>
        <v>87</v>
      </c>
      <c r="E404" s="72">
        <f t="shared" si="128"/>
        <v>100</v>
      </c>
      <c r="F404" s="81"/>
      <c r="G404" s="73">
        <f t="shared" si="124"/>
        <v>62.6</v>
      </c>
      <c r="H404" s="74">
        <f t="shared" si="125"/>
        <v>62.6</v>
      </c>
      <c r="I404" s="74" t="str">
        <f t="shared" si="126"/>
        <v/>
      </c>
      <c r="J404" s="75" t="str">
        <f t="shared" si="127"/>
        <v/>
      </c>
      <c r="T404" s="8"/>
      <c r="V404" s="9"/>
      <c r="W404" s="51"/>
    </row>
    <row r="405" spans="1:23" ht="18" hidden="1" customHeight="1" x14ac:dyDescent="0.25">
      <c r="A405" s="76" t="s">
        <v>508</v>
      </c>
      <c r="B405" s="71">
        <f>METAS!$BE$23</f>
        <v>162</v>
      </c>
      <c r="C405" s="71">
        <f>ROUND((B405/12)*Config!$C$6,0)</f>
        <v>162</v>
      </c>
      <c r="D405" s="71">
        <f>ACUMULADO!$BD$23</f>
        <v>69</v>
      </c>
      <c r="E405" s="72">
        <f t="shared" si="128"/>
        <v>100</v>
      </c>
      <c r="F405" s="81"/>
      <c r="G405" s="73">
        <f t="shared" si="124"/>
        <v>42.6</v>
      </c>
      <c r="H405" s="74">
        <f t="shared" si="125"/>
        <v>42.6</v>
      </c>
      <c r="I405" s="74" t="str">
        <f t="shared" si="126"/>
        <v/>
      </c>
      <c r="J405" s="75" t="str">
        <f t="shared" si="127"/>
        <v/>
      </c>
      <c r="T405" s="8"/>
      <c r="W405" s="51"/>
    </row>
    <row r="406" spans="1:23" ht="18" hidden="1" customHeight="1" x14ac:dyDescent="0.25">
      <c r="D406" s="54"/>
      <c r="I406"/>
      <c r="J406"/>
      <c r="T406" s="8"/>
      <c r="W406" s="51"/>
    </row>
    <row r="407" spans="1:23" ht="18" hidden="1" customHeight="1" x14ac:dyDescent="0.25">
      <c r="A407" s="82"/>
      <c r="B407" s="56"/>
      <c r="D407" s="56"/>
      <c r="E407" s="56"/>
      <c r="I407" s="56"/>
      <c r="J407" s="56"/>
      <c r="T407" s="8"/>
      <c r="W407" s="51"/>
    </row>
    <row r="408" spans="1:23" ht="18" hidden="1" customHeight="1" x14ac:dyDescent="0.25">
      <c r="A408" s="82"/>
      <c r="B408" s="56"/>
      <c r="D408" s="56"/>
      <c r="E408" s="56"/>
      <c r="I408" s="56"/>
      <c r="J408" s="56"/>
      <c r="T408" s="8"/>
      <c r="W408" s="51"/>
    </row>
    <row r="409" spans="1:23" ht="18" hidden="1" customHeight="1" x14ac:dyDescent="0.25">
      <c r="A409" s="82"/>
      <c r="B409" s="56"/>
      <c r="D409" s="56"/>
      <c r="E409" s="56"/>
      <c r="I409" s="56"/>
      <c r="J409" s="56"/>
      <c r="T409" s="8"/>
      <c r="W409" s="51"/>
    </row>
    <row r="410" spans="1:23" ht="18" hidden="1" customHeight="1" x14ac:dyDescent="0.25">
      <c r="C410" s="295"/>
      <c r="I410" s="56"/>
      <c r="J410" s="56"/>
      <c r="T410" s="8"/>
      <c r="W410" s="51"/>
    </row>
    <row r="411" spans="1:23" ht="18" hidden="1" customHeight="1" x14ac:dyDescent="0.25">
      <c r="C411" s="295"/>
      <c r="I411" s="56"/>
      <c r="J411" s="56"/>
      <c r="T411" s="8"/>
      <c r="W411" s="51"/>
    </row>
    <row r="412" spans="1:23" ht="18" hidden="1" customHeight="1" x14ac:dyDescent="0.25">
      <c r="C412" s="295"/>
      <c r="I412" s="56"/>
      <c r="J412" s="56"/>
      <c r="T412" s="8"/>
      <c r="W412" s="51"/>
    </row>
    <row r="413" spans="1:23" ht="18" hidden="1" customHeight="1" x14ac:dyDescent="0.25">
      <c r="C413" s="295"/>
      <c r="I413" s="56"/>
      <c r="J413" s="56"/>
      <c r="T413" s="8"/>
      <c r="W413" s="51"/>
    </row>
    <row r="414" spans="1:23" ht="18" hidden="1" customHeight="1" x14ac:dyDescent="0.25">
      <c r="C414" s="295"/>
      <c r="I414" s="56"/>
      <c r="J414" s="56"/>
      <c r="T414" s="8"/>
      <c r="W414" s="51"/>
    </row>
    <row r="415" spans="1:23" ht="18" hidden="1" customHeight="1" x14ac:dyDescent="0.25">
      <c r="C415" s="295"/>
      <c r="I415" s="56"/>
      <c r="J415" s="56"/>
      <c r="T415" s="8"/>
      <c r="W415" s="51"/>
    </row>
    <row r="416" spans="1:23" ht="18" hidden="1" customHeight="1" x14ac:dyDescent="0.25">
      <c r="A416" s="57" t="str">
        <f>METAS!B24</f>
        <v>PORCENTAJE DE NIÑOS 1 AÑO  VACUNADOS CON EL 1ER REFUERZO CON VACUNA ANTIPOLIO (IPV)</v>
      </c>
      <c r="B416" s="296"/>
      <c r="I416" s="56"/>
      <c r="J416" s="56"/>
      <c r="T416" s="8"/>
      <c r="V416" s="50" t="str">
        <f>A416</f>
        <v>PORCENTAJE DE NIÑOS 1 AÑO  VACUNADOS CON EL 1ER REFUERZO CON VACUNA ANTIPOLIO (IPV)</v>
      </c>
      <c r="W416" s="51"/>
    </row>
    <row r="417" spans="1:23" ht="48" hidden="1" customHeight="1" x14ac:dyDescent="0.25">
      <c r="A417" s="59" t="s">
        <v>2</v>
      </c>
      <c r="B417" s="60" t="s">
        <v>85</v>
      </c>
      <c r="C417" s="61" t="s">
        <v>68</v>
      </c>
      <c r="D417" s="60" t="s">
        <v>551</v>
      </c>
      <c r="E417" s="60" t="s">
        <v>1</v>
      </c>
      <c r="F417" s="62"/>
      <c r="G417" s="63" t="s">
        <v>9</v>
      </c>
      <c r="H417" s="64" t="str">
        <f>"DEFICIENTE &lt;= "&amp;$E$3</f>
        <v>DEFICIENTE &lt;= 90</v>
      </c>
      <c r="I417" s="64" t="str">
        <f>"PROCESO &gt; "&amp;$E$3&amp;"  -  &lt; "&amp;$F$3</f>
        <v>PROCESO &gt; 90  -  &lt; 100</v>
      </c>
      <c r="J417" s="64" t="str">
        <f>"OPTIMO &gt;= "&amp;$F$3</f>
        <v>OPTIMO &gt;= 100</v>
      </c>
      <c r="T417" s="8"/>
      <c r="V417" s="80" t="str">
        <f>$V$1&amp;"  "&amp;V416&amp;"  "&amp;$V$3&amp;"  "&amp;$V$2</f>
        <v>RED. MOYOBAMBA:  PORCENTAJE DE NIÑOS 1 AÑO  VACUNADOS CON EL 1ER REFUERZO CON VACUNA ANTIPOLIO (IPV)  - POR MICROREDES :   ENERO - DICIEMBRE 2024</v>
      </c>
      <c r="W417" s="51"/>
    </row>
    <row r="418" spans="1:23" ht="18" hidden="1" customHeight="1" thickBot="1" x14ac:dyDescent="0.3">
      <c r="A418" s="65" t="str">
        <f>Config!$B$15</f>
        <v>RED</v>
      </c>
      <c r="B418" s="66">
        <f>SUM(B419:B427)</f>
        <v>2439</v>
      </c>
      <c r="C418" s="66">
        <f>SUM(C419:C427)</f>
        <v>2439</v>
      </c>
      <c r="D418" s="66">
        <f>SUM(D419:D427)</f>
        <v>1499</v>
      </c>
      <c r="E418" s="67">
        <f>Config!$C$9</f>
        <v>100</v>
      </c>
      <c r="F418" s="67"/>
      <c r="G418" s="66">
        <f t="shared" ref="G418:G427" si="129">IFERROR(ROUND(D418*100/B418,1),0)</f>
        <v>61.5</v>
      </c>
      <c r="H418" s="68">
        <f t="shared" ref="H418:H427" si="130">IF(G418&lt;=$E$3,G418,"")</f>
        <v>61.5</v>
      </c>
      <c r="I418" s="68" t="str">
        <f t="shared" ref="I418:I427" si="131">IF(G418&gt;$E$3,IF(G418&lt;$F$3,G418,""),"")</f>
        <v/>
      </c>
      <c r="J418" s="66" t="str">
        <f t="shared" ref="J418:J427" si="132">IF(G418&gt;=$F$3,G418,"")</f>
        <v/>
      </c>
      <c r="T418" s="8"/>
      <c r="V418" s="50"/>
      <c r="W418" s="51"/>
    </row>
    <row r="419" spans="1:23" ht="18" hidden="1" customHeight="1" x14ac:dyDescent="0.25">
      <c r="A419" s="70" t="s">
        <v>500</v>
      </c>
      <c r="B419" s="71">
        <f>METAS!$AW$24</f>
        <v>0</v>
      </c>
      <c r="C419" s="71">
        <f>ROUND((B419/12)*Config!$C$6,0)</f>
        <v>0</v>
      </c>
      <c r="D419" s="71">
        <f>ACUMULADO!$AV$24</f>
        <v>2</v>
      </c>
      <c r="E419" s="72">
        <f>E418</f>
        <v>100</v>
      </c>
      <c r="F419" s="72"/>
      <c r="G419" s="73">
        <f t="shared" si="129"/>
        <v>0</v>
      </c>
      <c r="H419" s="74">
        <f t="shared" si="130"/>
        <v>0</v>
      </c>
      <c r="I419" s="74" t="str">
        <f t="shared" si="131"/>
        <v/>
      </c>
      <c r="J419" s="75" t="str">
        <f t="shared" si="132"/>
        <v/>
      </c>
      <c r="T419" s="8"/>
      <c r="V419" s="50"/>
      <c r="W419" s="51"/>
    </row>
    <row r="420" spans="1:23" ht="18" hidden="1" customHeight="1" x14ac:dyDescent="0.25">
      <c r="A420" s="76" t="s">
        <v>501</v>
      </c>
      <c r="B420" s="71">
        <f>METAS!$AX$24</f>
        <v>1023</v>
      </c>
      <c r="C420" s="71">
        <f>ROUND((B420/12)*Config!$C$6,0)</f>
        <v>1023</v>
      </c>
      <c r="D420" s="71">
        <f>ACUMULADO!$AW$24</f>
        <v>563</v>
      </c>
      <c r="E420" s="72">
        <f t="shared" ref="E420:E427" si="133">E419</f>
        <v>100</v>
      </c>
      <c r="F420" s="81"/>
      <c r="G420" s="73">
        <f t="shared" si="129"/>
        <v>55</v>
      </c>
      <c r="H420" s="74">
        <f t="shared" si="130"/>
        <v>55</v>
      </c>
      <c r="I420" s="74" t="str">
        <f t="shared" si="131"/>
        <v/>
      </c>
      <c r="J420" s="75" t="str">
        <f t="shared" si="132"/>
        <v/>
      </c>
      <c r="T420" s="8"/>
      <c r="V420" s="50"/>
      <c r="W420" s="51"/>
    </row>
    <row r="421" spans="1:23" ht="18" hidden="1" customHeight="1" x14ac:dyDescent="0.25">
      <c r="A421" s="76" t="s">
        <v>502</v>
      </c>
      <c r="B421" s="71">
        <f>METAS!$AY$24</f>
        <v>97</v>
      </c>
      <c r="C421" s="71">
        <f>ROUND((B421/12)*Config!$C$6,0)</f>
        <v>97</v>
      </c>
      <c r="D421" s="71">
        <f>ACUMULADO!$AX$24</f>
        <v>66</v>
      </c>
      <c r="E421" s="72">
        <f t="shared" si="133"/>
        <v>100</v>
      </c>
      <c r="F421" s="81"/>
      <c r="G421" s="73">
        <f t="shared" si="129"/>
        <v>68</v>
      </c>
      <c r="H421" s="74">
        <f t="shared" si="130"/>
        <v>68</v>
      </c>
      <c r="I421" s="74" t="str">
        <f t="shared" si="131"/>
        <v/>
      </c>
      <c r="J421" s="75" t="str">
        <f t="shared" si="132"/>
        <v/>
      </c>
      <c r="T421" s="8"/>
      <c r="V421" s="50"/>
      <c r="W421" s="51"/>
    </row>
    <row r="422" spans="1:23" ht="18" hidden="1" customHeight="1" x14ac:dyDescent="0.25">
      <c r="A422" s="76" t="s">
        <v>503</v>
      </c>
      <c r="B422" s="71">
        <f>METAS!$AZ$24</f>
        <v>188</v>
      </c>
      <c r="C422" s="71">
        <f>ROUND((B422/12)*Config!$C$6,0)</f>
        <v>188</v>
      </c>
      <c r="D422" s="71">
        <f>ACUMULADO!$AY$24</f>
        <v>79</v>
      </c>
      <c r="E422" s="72">
        <f t="shared" si="133"/>
        <v>100</v>
      </c>
      <c r="F422" s="81"/>
      <c r="G422" s="73">
        <f t="shared" si="129"/>
        <v>42</v>
      </c>
      <c r="H422" s="74">
        <f t="shared" si="130"/>
        <v>42</v>
      </c>
      <c r="I422" s="74" t="str">
        <f t="shared" si="131"/>
        <v/>
      </c>
      <c r="J422" s="75" t="str">
        <f t="shared" si="132"/>
        <v/>
      </c>
      <c r="T422" s="8"/>
      <c r="V422" s="50"/>
      <c r="W422" s="51"/>
    </row>
    <row r="423" spans="1:23" ht="18" hidden="1" customHeight="1" x14ac:dyDescent="0.25">
      <c r="A423" s="76" t="s">
        <v>504</v>
      </c>
      <c r="B423" s="71">
        <f>METAS!$BA$24</f>
        <v>484</v>
      </c>
      <c r="C423" s="71">
        <f>ROUND((B423/12)*Config!$C$6,0)</f>
        <v>484</v>
      </c>
      <c r="D423" s="71">
        <f>ACUMULADO!$AZ$24</f>
        <v>360</v>
      </c>
      <c r="E423" s="72">
        <f t="shared" si="133"/>
        <v>100</v>
      </c>
      <c r="F423" s="81"/>
      <c r="G423" s="73">
        <f t="shared" si="129"/>
        <v>74.400000000000006</v>
      </c>
      <c r="H423" s="74">
        <f t="shared" si="130"/>
        <v>74.400000000000006</v>
      </c>
      <c r="I423" s="74" t="str">
        <f t="shared" si="131"/>
        <v/>
      </c>
      <c r="J423" s="75" t="str">
        <f t="shared" si="132"/>
        <v/>
      </c>
      <c r="T423" s="8"/>
      <c r="V423" s="9"/>
      <c r="W423" s="51"/>
    </row>
    <row r="424" spans="1:23" ht="18" hidden="1" customHeight="1" x14ac:dyDescent="0.25">
      <c r="A424" s="76" t="s">
        <v>505</v>
      </c>
      <c r="B424" s="71">
        <f>METAS!$BB$24</f>
        <v>187</v>
      </c>
      <c r="C424" s="71">
        <f>ROUND((B424/12)*Config!$C$6,0)</f>
        <v>187</v>
      </c>
      <c r="D424" s="71">
        <f>ACUMULADO!$BA$24</f>
        <v>152</v>
      </c>
      <c r="E424" s="72">
        <f t="shared" si="133"/>
        <v>100</v>
      </c>
      <c r="F424" s="81"/>
      <c r="G424" s="73">
        <f t="shared" si="129"/>
        <v>81.3</v>
      </c>
      <c r="H424" s="74">
        <f t="shared" si="130"/>
        <v>81.3</v>
      </c>
      <c r="I424" s="74" t="str">
        <f t="shared" si="131"/>
        <v/>
      </c>
      <c r="J424" s="75" t="str">
        <f t="shared" si="132"/>
        <v/>
      </c>
      <c r="T424" s="8"/>
      <c r="V424" s="9"/>
      <c r="W424" s="51"/>
    </row>
    <row r="425" spans="1:23" ht="18" hidden="1" customHeight="1" x14ac:dyDescent="0.25">
      <c r="A425" s="76" t="s">
        <v>506</v>
      </c>
      <c r="B425" s="71">
        <f>METAS!$BC$24</f>
        <v>159</v>
      </c>
      <c r="C425" s="71">
        <f>ROUND((B425/12)*Config!$C$6,0)</f>
        <v>159</v>
      </c>
      <c r="D425" s="71">
        <f>ACUMULADO!$BB$24</f>
        <v>139</v>
      </c>
      <c r="E425" s="72">
        <f t="shared" si="133"/>
        <v>100</v>
      </c>
      <c r="F425" s="81"/>
      <c r="G425" s="73">
        <f t="shared" si="129"/>
        <v>87.4</v>
      </c>
      <c r="H425" s="74">
        <f t="shared" si="130"/>
        <v>87.4</v>
      </c>
      <c r="I425" s="74" t="str">
        <f t="shared" si="131"/>
        <v/>
      </c>
      <c r="J425" s="75" t="str">
        <f t="shared" si="132"/>
        <v/>
      </c>
      <c r="T425" s="8"/>
      <c r="V425" s="9"/>
      <c r="W425" s="51"/>
    </row>
    <row r="426" spans="1:23" ht="18" hidden="1" customHeight="1" x14ac:dyDescent="0.25">
      <c r="A426" s="76" t="s">
        <v>507</v>
      </c>
      <c r="B426" s="71">
        <f>METAS!$BD$24</f>
        <v>139</v>
      </c>
      <c r="C426" s="71">
        <f>ROUND((B426/12)*Config!$C$6,0)</f>
        <v>139</v>
      </c>
      <c r="D426" s="71">
        <f>ACUMULADO!$BC$24</f>
        <v>84</v>
      </c>
      <c r="E426" s="72">
        <f t="shared" si="133"/>
        <v>100</v>
      </c>
      <c r="F426" s="81"/>
      <c r="G426" s="73">
        <f t="shared" si="129"/>
        <v>60.4</v>
      </c>
      <c r="H426" s="74">
        <f t="shared" si="130"/>
        <v>60.4</v>
      </c>
      <c r="I426" s="74" t="str">
        <f t="shared" si="131"/>
        <v/>
      </c>
      <c r="J426" s="75" t="str">
        <f t="shared" si="132"/>
        <v/>
      </c>
      <c r="T426" s="8"/>
      <c r="V426" s="9"/>
      <c r="W426" s="51"/>
    </row>
    <row r="427" spans="1:23" ht="18" hidden="1" customHeight="1" x14ac:dyDescent="0.25">
      <c r="A427" s="76" t="s">
        <v>508</v>
      </c>
      <c r="B427" s="71">
        <f>METAS!$BE$24</f>
        <v>162</v>
      </c>
      <c r="C427" s="71">
        <f>ROUND((B427/12)*Config!$C$6,0)</f>
        <v>162</v>
      </c>
      <c r="D427" s="71">
        <f>ACUMULADO!$BD$24</f>
        <v>54</v>
      </c>
      <c r="E427" s="72">
        <f t="shared" si="133"/>
        <v>100</v>
      </c>
      <c r="F427" s="81"/>
      <c r="G427" s="73">
        <f t="shared" si="129"/>
        <v>33.299999999999997</v>
      </c>
      <c r="H427" s="74">
        <f t="shared" si="130"/>
        <v>33.299999999999997</v>
      </c>
      <c r="I427" s="74" t="str">
        <f t="shared" si="131"/>
        <v/>
      </c>
      <c r="J427" s="75" t="str">
        <f t="shared" si="132"/>
        <v/>
      </c>
      <c r="T427" s="8"/>
      <c r="W427" s="51"/>
    </row>
    <row r="428" spans="1:23" ht="18" hidden="1" customHeight="1" x14ac:dyDescent="0.25">
      <c r="D428" s="54"/>
      <c r="I428"/>
      <c r="J428"/>
      <c r="T428" s="8"/>
      <c r="W428" s="51"/>
    </row>
    <row r="429" spans="1:23" ht="18" hidden="1" customHeight="1" x14ac:dyDescent="0.25">
      <c r="I429"/>
      <c r="J429"/>
      <c r="T429" s="8"/>
      <c r="W429" s="51"/>
    </row>
    <row r="430" spans="1:23" ht="18" hidden="1" customHeight="1" x14ac:dyDescent="0.25">
      <c r="I430"/>
      <c r="J430"/>
      <c r="T430" s="8"/>
      <c r="W430" s="51"/>
    </row>
    <row r="431" spans="1:23" ht="18" hidden="1" customHeight="1" x14ac:dyDescent="0.25">
      <c r="A431" s="82"/>
      <c r="B431" s="56"/>
      <c r="D431" s="56"/>
      <c r="E431" s="56"/>
      <c r="I431" s="56"/>
      <c r="J431" s="56"/>
      <c r="T431" s="8"/>
      <c r="W431" s="51"/>
    </row>
    <row r="432" spans="1:23" ht="18" hidden="1" customHeight="1" x14ac:dyDescent="0.25">
      <c r="A432" s="82"/>
      <c r="B432" s="56"/>
      <c r="D432" s="56"/>
      <c r="E432" s="56"/>
      <c r="I432" s="56"/>
      <c r="J432" s="56"/>
      <c r="T432" s="8"/>
      <c r="W432" s="51"/>
    </row>
    <row r="433" spans="1:23" ht="18" hidden="1" customHeight="1" x14ac:dyDescent="0.25">
      <c r="I433" s="56"/>
      <c r="J433" s="56"/>
      <c r="T433" s="8"/>
      <c r="V433" s="50" t="str">
        <f>A434</f>
        <v>PORCENTAJE DE NIÑOS 1 AÑO VACUNADOS CON EL 1ER REFUERZO CON VACUNA DPT</v>
      </c>
      <c r="W433" s="51"/>
    </row>
    <row r="434" spans="1:23" ht="18" hidden="1" customHeight="1" x14ac:dyDescent="0.25">
      <c r="A434" s="57" t="str">
        <f>METAS!B25</f>
        <v>PORCENTAJE DE NIÑOS 1 AÑO VACUNADOS CON EL 1ER REFUERZO CON VACUNA DPT</v>
      </c>
      <c r="I434" s="56"/>
      <c r="J434" s="56"/>
      <c r="T434" s="8"/>
      <c r="V434" s="80" t="str">
        <f>$V$1&amp;"  "&amp;V433&amp;"  "&amp;$V$3&amp;"  "&amp;$V$2</f>
        <v>RED. MOYOBAMBA:  PORCENTAJE DE NIÑOS 1 AÑO VACUNADOS CON EL 1ER REFUERZO CON VACUNA DPT  - POR MICROREDES :   ENERO - DICIEMBRE 2024</v>
      </c>
      <c r="W434" s="51"/>
    </row>
    <row r="435" spans="1:23" ht="48" hidden="1" customHeight="1" x14ac:dyDescent="0.25">
      <c r="A435" s="59" t="s">
        <v>2</v>
      </c>
      <c r="B435" s="60" t="s">
        <v>85</v>
      </c>
      <c r="C435" s="61" t="s">
        <v>68</v>
      </c>
      <c r="D435" s="60" t="s">
        <v>552</v>
      </c>
      <c r="E435" s="60" t="s">
        <v>1</v>
      </c>
      <c r="F435" s="62"/>
      <c r="G435" s="63" t="s">
        <v>9</v>
      </c>
      <c r="H435" s="64" t="str">
        <f>"DEFICIENTE &lt;= "&amp;$E$3</f>
        <v>DEFICIENTE &lt;= 90</v>
      </c>
      <c r="I435" s="64" t="str">
        <f>"PROCESO &gt; "&amp;$E$3&amp;"  -  &lt; "&amp;$F$3</f>
        <v>PROCESO &gt; 90  -  &lt; 100</v>
      </c>
      <c r="J435" s="64" t="str">
        <f>"OPTIMO &gt;= "&amp;$F$3</f>
        <v>OPTIMO &gt;= 100</v>
      </c>
      <c r="T435" s="8"/>
      <c r="V435" s="50"/>
      <c r="W435" s="51"/>
    </row>
    <row r="436" spans="1:23" ht="18" hidden="1" customHeight="1" thickBot="1" x14ac:dyDescent="0.3">
      <c r="A436" s="65" t="str">
        <f>Config!$B$15</f>
        <v>RED</v>
      </c>
      <c r="B436" s="66">
        <f>SUM(B437:B445)</f>
        <v>2439</v>
      </c>
      <c r="C436" s="66">
        <f>SUM(C437:C445)</f>
        <v>2439</v>
      </c>
      <c r="D436" s="66">
        <f>SUM(D437:D445)</f>
        <v>1540</v>
      </c>
      <c r="E436" s="67">
        <f>Config!$C$9</f>
        <v>100</v>
      </c>
      <c r="F436" s="67"/>
      <c r="G436" s="66">
        <f t="shared" ref="G436" si="134">IFERROR(ROUND(D436*100/B436,1),0)</f>
        <v>63.1</v>
      </c>
      <c r="H436" s="68">
        <f t="shared" ref="H436:H445" si="135">IF(G436&lt;=$E$3,G436,"")</f>
        <v>63.1</v>
      </c>
      <c r="I436" s="68" t="str">
        <f t="shared" ref="I436:I445" si="136">IF(G436&gt;$E$3,IF(G436&lt;$F$3,G436,""),"")</f>
        <v/>
      </c>
      <c r="J436" s="66" t="str">
        <f t="shared" ref="J436:J445" si="137">IF(G436&gt;=$F$3,G436,"")</f>
        <v/>
      </c>
      <c r="T436" s="8"/>
      <c r="V436" s="50"/>
      <c r="W436" s="51"/>
    </row>
    <row r="437" spans="1:23" ht="18" hidden="1" customHeight="1" x14ac:dyDescent="0.25">
      <c r="A437" s="70" t="s">
        <v>500</v>
      </c>
      <c r="B437" s="71">
        <f>METAS!$AW$25</f>
        <v>0</v>
      </c>
      <c r="C437" s="71">
        <f>ROUND((B437/12)*Config!$C$6,0)</f>
        <v>0</v>
      </c>
      <c r="D437" s="71">
        <f>ACUMULADO!$AV$25</f>
        <v>2</v>
      </c>
      <c r="E437" s="72">
        <f>E436</f>
        <v>100</v>
      </c>
      <c r="F437" s="72"/>
      <c r="G437" s="73">
        <f>IFERROR(ROUND(D437*100/B437,1),0)</f>
        <v>0</v>
      </c>
      <c r="H437" s="74">
        <f t="shared" si="135"/>
        <v>0</v>
      </c>
      <c r="I437" s="74" t="str">
        <f t="shared" si="136"/>
        <v/>
      </c>
      <c r="J437" s="75" t="str">
        <f t="shared" si="137"/>
        <v/>
      </c>
      <c r="T437" s="8"/>
      <c r="V437" s="50"/>
      <c r="W437" s="51"/>
    </row>
    <row r="438" spans="1:23" ht="18" hidden="1" customHeight="1" x14ac:dyDescent="0.25">
      <c r="A438" s="76" t="s">
        <v>501</v>
      </c>
      <c r="B438" s="71">
        <f>METAS!$AX$25</f>
        <v>1023</v>
      </c>
      <c r="C438" s="71">
        <f>ROUND((B438/12)*Config!$C$6,0)</f>
        <v>1023</v>
      </c>
      <c r="D438" s="71">
        <f>ACUMULADO!$AW$25</f>
        <v>585</v>
      </c>
      <c r="E438" s="72">
        <f t="shared" ref="E438:E445" si="138">E437</f>
        <v>100</v>
      </c>
      <c r="F438" s="81"/>
      <c r="G438" s="73">
        <f t="shared" ref="G438:G445" si="139">IFERROR(ROUND(D438*100/B438,1),0)</f>
        <v>57.2</v>
      </c>
      <c r="H438" s="74">
        <f t="shared" si="135"/>
        <v>57.2</v>
      </c>
      <c r="I438" s="74" t="str">
        <f t="shared" si="136"/>
        <v/>
      </c>
      <c r="J438" s="75" t="str">
        <f t="shared" si="137"/>
        <v/>
      </c>
      <c r="T438" s="8"/>
      <c r="V438" s="50"/>
      <c r="W438" s="51"/>
    </row>
    <row r="439" spans="1:23" ht="18" hidden="1" customHeight="1" x14ac:dyDescent="0.25">
      <c r="A439" s="76" t="s">
        <v>502</v>
      </c>
      <c r="B439" s="71">
        <f>METAS!$AY$25</f>
        <v>97</v>
      </c>
      <c r="C439" s="71">
        <f>ROUND((B439/12)*Config!$C$6,0)</f>
        <v>97</v>
      </c>
      <c r="D439" s="71">
        <f>ACUMULADO!$AX$25</f>
        <v>68</v>
      </c>
      <c r="E439" s="72">
        <f t="shared" si="138"/>
        <v>100</v>
      </c>
      <c r="F439" s="81"/>
      <c r="G439" s="73">
        <f t="shared" si="139"/>
        <v>70.099999999999994</v>
      </c>
      <c r="H439" s="74">
        <f t="shared" si="135"/>
        <v>70.099999999999994</v>
      </c>
      <c r="I439" s="74" t="str">
        <f t="shared" si="136"/>
        <v/>
      </c>
      <c r="J439" s="75" t="str">
        <f t="shared" si="137"/>
        <v/>
      </c>
      <c r="T439" s="8"/>
      <c r="V439" s="50"/>
      <c r="W439" s="51"/>
    </row>
    <row r="440" spans="1:23" ht="18" hidden="1" customHeight="1" x14ac:dyDescent="0.25">
      <c r="A440" s="76" t="s">
        <v>503</v>
      </c>
      <c r="B440" s="71">
        <f>METAS!$AZ$25</f>
        <v>188</v>
      </c>
      <c r="C440" s="71">
        <f>ROUND((B440/12)*Config!$C$6,0)</f>
        <v>188</v>
      </c>
      <c r="D440" s="71">
        <f>ACUMULADO!$AY$25</f>
        <v>79</v>
      </c>
      <c r="E440" s="72">
        <f t="shared" si="138"/>
        <v>100</v>
      </c>
      <c r="F440" s="81"/>
      <c r="G440" s="73">
        <f t="shared" si="139"/>
        <v>42</v>
      </c>
      <c r="H440" s="74">
        <f t="shared" si="135"/>
        <v>42</v>
      </c>
      <c r="I440" s="74" t="str">
        <f t="shared" si="136"/>
        <v/>
      </c>
      <c r="J440" s="75" t="str">
        <f t="shared" si="137"/>
        <v/>
      </c>
      <c r="T440" s="8"/>
      <c r="W440" s="51"/>
    </row>
    <row r="441" spans="1:23" ht="18" hidden="1" customHeight="1" x14ac:dyDescent="0.25">
      <c r="A441" s="76" t="s">
        <v>504</v>
      </c>
      <c r="B441" s="71">
        <f>METAS!$BA$25</f>
        <v>484</v>
      </c>
      <c r="C441" s="71">
        <f>ROUND((B441/12)*Config!$C$6,0)</f>
        <v>484</v>
      </c>
      <c r="D441" s="71">
        <f>ACUMULADO!$AZ$25</f>
        <v>371</v>
      </c>
      <c r="E441" s="72">
        <f t="shared" si="138"/>
        <v>100</v>
      </c>
      <c r="F441" s="81"/>
      <c r="G441" s="73">
        <f t="shared" si="139"/>
        <v>76.7</v>
      </c>
      <c r="H441" s="74">
        <f t="shared" si="135"/>
        <v>76.7</v>
      </c>
      <c r="I441" s="74" t="str">
        <f t="shared" si="136"/>
        <v/>
      </c>
      <c r="J441" s="75" t="str">
        <f t="shared" si="137"/>
        <v/>
      </c>
      <c r="T441" s="8"/>
      <c r="W441" s="51"/>
    </row>
    <row r="442" spans="1:23" ht="18" hidden="1" customHeight="1" x14ac:dyDescent="0.25">
      <c r="A442" s="76" t="s">
        <v>505</v>
      </c>
      <c r="B442" s="71">
        <f>METAS!$BB$25</f>
        <v>187</v>
      </c>
      <c r="C442" s="71">
        <f>ROUND((B442/12)*Config!$C$6,0)</f>
        <v>187</v>
      </c>
      <c r="D442" s="71">
        <f>ACUMULADO!$BA$25</f>
        <v>161</v>
      </c>
      <c r="E442" s="72">
        <f t="shared" si="138"/>
        <v>100</v>
      </c>
      <c r="F442" s="81"/>
      <c r="G442" s="73">
        <f t="shared" si="139"/>
        <v>86.1</v>
      </c>
      <c r="H442" s="74">
        <f t="shared" si="135"/>
        <v>86.1</v>
      </c>
      <c r="I442" s="74" t="str">
        <f t="shared" si="136"/>
        <v/>
      </c>
      <c r="J442" s="75" t="str">
        <f t="shared" si="137"/>
        <v/>
      </c>
      <c r="T442" s="8"/>
      <c r="W442" s="51"/>
    </row>
    <row r="443" spans="1:23" ht="18" hidden="1" customHeight="1" x14ac:dyDescent="0.25">
      <c r="A443" s="76" t="s">
        <v>506</v>
      </c>
      <c r="B443" s="71">
        <f>METAS!$BC$25</f>
        <v>159</v>
      </c>
      <c r="C443" s="71">
        <f>ROUND((B443/12)*Config!$C$6,0)</f>
        <v>159</v>
      </c>
      <c r="D443" s="71">
        <f>ACUMULADO!$BB$25</f>
        <v>135</v>
      </c>
      <c r="E443" s="72">
        <f t="shared" si="138"/>
        <v>100</v>
      </c>
      <c r="F443" s="81"/>
      <c r="G443" s="73">
        <f t="shared" si="139"/>
        <v>84.9</v>
      </c>
      <c r="H443" s="74">
        <f t="shared" si="135"/>
        <v>84.9</v>
      </c>
      <c r="I443" s="74" t="str">
        <f t="shared" si="136"/>
        <v/>
      </c>
      <c r="J443" s="75" t="str">
        <f t="shared" si="137"/>
        <v/>
      </c>
      <c r="T443" s="8"/>
      <c r="W443" s="51"/>
    </row>
    <row r="444" spans="1:23" ht="18" hidden="1" customHeight="1" x14ac:dyDescent="0.25">
      <c r="A444" s="76" t="s">
        <v>507</v>
      </c>
      <c r="B444" s="71">
        <f>METAS!$BD$25</f>
        <v>139</v>
      </c>
      <c r="C444" s="71">
        <f>ROUND((B444/12)*Config!$C$6,0)</f>
        <v>139</v>
      </c>
      <c r="D444" s="71">
        <f>ACUMULADO!$BC$25</f>
        <v>85</v>
      </c>
      <c r="E444" s="72">
        <f t="shared" si="138"/>
        <v>100</v>
      </c>
      <c r="F444" s="81"/>
      <c r="G444" s="73">
        <f t="shared" si="139"/>
        <v>61.2</v>
      </c>
      <c r="H444" s="74">
        <f t="shared" si="135"/>
        <v>61.2</v>
      </c>
      <c r="I444" s="74" t="str">
        <f t="shared" si="136"/>
        <v/>
      </c>
      <c r="J444" s="75" t="str">
        <f t="shared" si="137"/>
        <v/>
      </c>
      <c r="T444" s="8"/>
      <c r="W444" s="51"/>
    </row>
    <row r="445" spans="1:23" ht="18" hidden="1" customHeight="1" x14ac:dyDescent="0.25">
      <c r="A445" s="76" t="s">
        <v>508</v>
      </c>
      <c r="B445" s="71">
        <f>METAS!$BE$25</f>
        <v>162</v>
      </c>
      <c r="C445" s="71">
        <f>ROUND((B445/12)*Config!$C$6,0)</f>
        <v>162</v>
      </c>
      <c r="D445" s="71">
        <f>ACUMULADO!$BD$25</f>
        <v>54</v>
      </c>
      <c r="E445" s="72">
        <f t="shared" si="138"/>
        <v>100</v>
      </c>
      <c r="F445" s="81"/>
      <c r="G445" s="73">
        <f t="shared" si="139"/>
        <v>33.299999999999997</v>
      </c>
      <c r="H445" s="74">
        <f t="shared" si="135"/>
        <v>33.299999999999997</v>
      </c>
      <c r="I445" s="74" t="str">
        <f t="shared" si="136"/>
        <v/>
      </c>
      <c r="J445" s="75" t="str">
        <f t="shared" si="137"/>
        <v/>
      </c>
      <c r="T445" s="8"/>
      <c r="V445" s="43"/>
      <c r="W445" s="51"/>
    </row>
    <row r="446" spans="1:23" ht="18" hidden="1" customHeight="1" x14ac:dyDescent="0.25">
      <c r="D446" s="54"/>
      <c r="I446"/>
      <c r="J446"/>
      <c r="T446" s="8"/>
      <c r="W446" s="51"/>
    </row>
    <row r="447" spans="1:23" ht="18" hidden="1" customHeight="1" x14ac:dyDescent="0.25">
      <c r="A447" s="297"/>
      <c r="B447" s="55"/>
      <c r="F447" s="55"/>
      <c r="G447" s="55"/>
      <c r="H447" s="55"/>
      <c r="I447" s="55"/>
      <c r="J447" s="55"/>
      <c r="T447" s="8"/>
      <c r="W447" s="51"/>
    </row>
    <row r="448" spans="1:23" ht="18" hidden="1" customHeight="1" x14ac:dyDescent="0.25">
      <c r="A448" s="297"/>
      <c r="B448" s="55"/>
      <c r="F448" s="55"/>
      <c r="G448" s="55"/>
      <c r="H448" s="55"/>
      <c r="I448" s="55"/>
      <c r="J448" s="55"/>
      <c r="T448" s="8"/>
      <c r="W448" s="51"/>
    </row>
    <row r="449" spans="1:23" ht="18" hidden="1" customHeight="1" x14ac:dyDescent="0.25">
      <c r="A449" s="297"/>
      <c r="B449" s="55"/>
      <c r="F449" s="55"/>
      <c r="G449" s="55"/>
      <c r="H449" s="55"/>
      <c r="I449" s="55"/>
      <c r="J449" s="55"/>
      <c r="T449" s="8"/>
      <c r="W449" s="51"/>
    </row>
    <row r="450" spans="1:23" ht="18" hidden="1" customHeight="1" x14ac:dyDescent="0.25">
      <c r="A450" s="297"/>
      <c r="B450" s="55"/>
      <c r="F450" s="55"/>
      <c r="G450" s="55"/>
      <c r="H450" s="55"/>
      <c r="I450" s="55"/>
      <c r="J450" s="55"/>
      <c r="T450" s="8"/>
      <c r="W450" s="51"/>
    </row>
    <row r="451" spans="1:23" ht="18" hidden="1" customHeight="1" x14ac:dyDescent="0.25">
      <c r="A451" s="297"/>
      <c r="B451" s="55"/>
      <c r="F451" s="55"/>
      <c r="G451" s="55"/>
      <c r="H451" s="55"/>
      <c r="I451" s="55"/>
      <c r="J451" s="55"/>
      <c r="T451" s="8"/>
      <c r="W451" s="51"/>
    </row>
    <row r="452" spans="1:23" ht="18" hidden="1" customHeight="1" x14ac:dyDescent="0.25">
      <c r="A452" s="297"/>
      <c r="B452" s="55"/>
      <c r="F452" s="55"/>
      <c r="G452" s="55"/>
      <c r="H452" s="55"/>
      <c r="I452" s="55"/>
      <c r="J452" s="55"/>
      <c r="T452" s="8"/>
      <c r="W452" s="51"/>
    </row>
    <row r="453" spans="1:23" ht="18" hidden="1" customHeight="1" x14ac:dyDescent="0.25">
      <c r="A453" s="297"/>
      <c r="B453" s="55"/>
      <c r="F453" s="55"/>
      <c r="G453" s="55"/>
      <c r="H453" s="55"/>
      <c r="I453" s="55"/>
      <c r="J453" s="55"/>
      <c r="T453" s="8"/>
      <c r="W453" s="51"/>
    </row>
    <row r="454" spans="1:23" ht="18" hidden="1" customHeight="1" x14ac:dyDescent="0.25">
      <c r="A454" s="57" t="str">
        <f>METAS!B26</f>
        <v>PORCENTAJE DE NIÑOS 4 AÑOS VACUNADOS CON EL 2DO REFUERZO CON VACUNA ANTIPOLIO ORAL (APO)</v>
      </c>
      <c r="G454" s="298"/>
      <c r="H454" s="55"/>
      <c r="I454" s="55"/>
      <c r="J454" s="55"/>
      <c r="K454" t="s">
        <v>684</v>
      </c>
      <c r="T454" s="8"/>
      <c r="W454" s="51"/>
    </row>
    <row r="455" spans="1:23" ht="48" hidden="1" customHeight="1" x14ac:dyDescent="0.25">
      <c r="A455" s="59" t="s">
        <v>2</v>
      </c>
      <c r="B455" s="60" t="s">
        <v>85</v>
      </c>
      <c r="C455" s="61" t="s">
        <v>68</v>
      </c>
      <c r="D455" s="60" t="s">
        <v>553</v>
      </c>
      <c r="E455" s="60" t="s">
        <v>1</v>
      </c>
      <c r="F455" s="62"/>
      <c r="G455" s="63" t="s">
        <v>9</v>
      </c>
      <c r="H455" s="64" t="str">
        <f>"DEFICIENTE &lt;= "&amp;$E$3</f>
        <v>DEFICIENTE &lt;= 90</v>
      </c>
      <c r="I455" s="64" t="str">
        <f>"PROCESO &gt; "&amp;$E$3&amp;"  -  &lt; "&amp;$F$3</f>
        <v>PROCESO &gt; 90  -  &lt; 100</v>
      </c>
      <c r="J455" s="64" t="str">
        <f>"OPTIMO &gt;= "&amp;$F$3</f>
        <v>OPTIMO &gt;= 100</v>
      </c>
      <c r="T455" s="8"/>
      <c r="V455" s="50" t="str">
        <f>A454</f>
        <v>PORCENTAJE DE NIÑOS 4 AÑOS VACUNADOS CON EL 2DO REFUERZO CON VACUNA ANTIPOLIO ORAL (APO)</v>
      </c>
      <c r="W455" s="51"/>
    </row>
    <row r="456" spans="1:23" ht="18" hidden="1" customHeight="1" thickBot="1" x14ac:dyDescent="0.3">
      <c r="A456" s="65" t="str">
        <f>Config!$B$15</f>
        <v>RED</v>
      </c>
      <c r="B456" s="66">
        <f>SUM(B457:B465)</f>
        <v>2605</v>
      </c>
      <c r="C456" s="66">
        <f>SUM(C457:C465)</f>
        <v>2605</v>
      </c>
      <c r="D456" s="66">
        <f>SUM(D457:D465)</f>
        <v>1112</v>
      </c>
      <c r="E456" s="67">
        <f>Config!$C$9</f>
        <v>100</v>
      </c>
      <c r="F456" s="67"/>
      <c r="G456" s="66">
        <f t="shared" ref="G456" si="140">IFERROR(ROUND(D456*100/B456,1),0)</f>
        <v>42.7</v>
      </c>
      <c r="H456" s="68">
        <f t="shared" ref="H456:H457" si="141">IF(G456&lt;=$E$3,G456,"")</f>
        <v>42.7</v>
      </c>
      <c r="I456" s="68" t="str">
        <f t="shared" ref="I456:I465" si="142">IF(G456&gt;$E$3,IF(G456&lt;$F$3,G456,""),"")</f>
        <v/>
      </c>
      <c r="J456" s="66" t="str">
        <f t="shared" ref="J456:J465" si="143">IF(G456&gt;=$F$3,G456,"")</f>
        <v/>
      </c>
      <c r="T456" s="8"/>
      <c r="V456" s="80" t="str">
        <f>$V$1&amp;"  "&amp;V455&amp;"  "&amp;$V$3&amp;"  "&amp;$V$2</f>
        <v>RED. MOYOBAMBA:  PORCENTAJE DE NIÑOS 4 AÑOS VACUNADOS CON EL 2DO REFUERZO CON VACUNA ANTIPOLIO ORAL (APO)  - POR MICROREDES :   ENERO - DICIEMBRE 2024</v>
      </c>
      <c r="W456" s="51"/>
    </row>
    <row r="457" spans="1:23" ht="18" hidden="1" customHeight="1" x14ac:dyDescent="0.25">
      <c r="A457" s="70" t="s">
        <v>500</v>
      </c>
      <c r="B457" s="71">
        <f>METAS!$AW$26</f>
        <v>0</v>
      </c>
      <c r="C457" s="71">
        <f>ROUND((B457/12)*Config!$C$6,0)</f>
        <v>0</v>
      </c>
      <c r="D457" s="71">
        <f>ACUMULADO!$AV$26</f>
        <v>1</v>
      </c>
      <c r="E457" s="72">
        <f>E456</f>
        <v>100</v>
      </c>
      <c r="F457" s="72"/>
      <c r="G457" s="73">
        <f>IFERROR(ROUND(D457*100/B457,1),0)</f>
        <v>0</v>
      </c>
      <c r="H457" s="74">
        <f t="shared" si="141"/>
        <v>0</v>
      </c>
      <c r="I457" s="74" t="str">
        <f t="shared" si="142"/>
        <v/>
      </c>
      <c r="J457" s="75" t="str">
        <f t="shared" si="143"/>
        <v/>
      </c>
      <c r="T457" s="8"/>
      <c r="V457" s="50"/>
      <c r="W457" s="51"/>
    </row>
    <row r="458" spans="1:23" ht="18" hidden="1" customHeight="1" x14ac:dyDescent="0.25">
      <c r="A458" s="76" t="s">
        <v>501</v>
      </c>
      <c r="B458" s="71">
        <f>METAS!$AX$26</f>
        <v>1049</v>
      </c>
      <c r="C458" s="71">
        <f>ROUND((B458/12)*Config!$C$6,0)</f>
        <v>1049</v>
      </c>
      <c r="D458" s="71">
        <f>ACUMULADO!$AW$26</f>
        <v>549</v>
      </c>
      <c r="E458" s="72">
        <f t="shared" ref="E458:E465" si="144">E457</f>
        <v>100</v>
      </c>
      <c r="F458" s="81"/>
      <c r="G458" s="73">
        <f t="shared" ref="G458:G465" si="145">IFERROR(ROUND(D458*100/B458,1),0)</f>
        <v>52.3</v>
      </c>
      <c r="H458" s="74">
        <f>IF(G458&lt;=$E$3,G458,"")</f>
        <v>52.3</v>
      </c>
      <c r="I458" s="74" t="str">
        <f t="shared" si="142"/>
        <v/>
      </c>
      <c r="J458" s="75" t="str">
        <f t="shared" si="143"/>
        <v/>
      </c>
      <c r="T458" s="8"/>
      <c r="V458" s="50"/>
      <c r="W458" s="51"/>
    </row>
    <row r="459" spans="1:23" ht="18" hidden="1" customHeight="1" x14ac:dyDescent="0.25">
      <c r="A459" s="76" t="s">
        <v>502</v>
      </c>
      <c r="B459" s="71">
        <f>METAS!$AY$26</f>
        <v>117</v>
      </c>
      <c r="C459" s="71">
        <f>ROUND((B459/12)*Config!$C$6,0)</f>
        <v>117</v>
      </c>
      <c r="D459" s="71">
        <f>ACUMULADO!$AX$26</f>
        <v>54</v>
      </c>
      <c r="E459" s="72">
        <f t="shared" si="144"/>
        <v>100</v>
      </c>
      <c r="F459" s="81"/>
      <c r="G459" s="73">
        <f t="shared" si="145"/>
        <v>46.2</v>
      </c>
      <c r="H459" s="74">
        <f t="shared" ref="H459:H465" si="146">IF(G459&lt;=$E$3,G459,"")</f>
        <v>46.2</v>
      </c>
      <c r="I459" s="74" t="str">
        <f t="shared" si="142"/>
        <v/>
      </c>
      <c r="J459" s="75" t="str">
        <f t="shared" si="143"/>
        <v/>
      </c>
      <c r="T459" s="8"/>
      <c r="V459" s="50"/>
      <c r="W459" s="51"/>
    </row>
    <row r="460" spans="1:23" ht="18" hidden="1" customHeight="1" x14ac:dyDescent="0.25">
      <c r="A460" s="76" t="s">
        <v>503</v>
      </c>
      <c r="B460" s="71">
        <f>METAS!$AZ$26</f>
        <v>182</v>
      </c>
      <c r="C460" s="71">
        <f>ROUND((B460/12)*Config!$C$6,0)</f>
        <v>182</v>
      </c>
      <c r="D460" s="71">
        <f>ACUMULADO!$AY$26</f>
        <v>53</v>
      </c>
      <c r="E460" s="72">
        <f t="shared" si="144"/>
        <v>100</v>
      </c>
      <c r="F460" s="81"/>
      <c r="G460" s="73">
        <f t="shared" si="145"/>
        <v>29.1</v>
      </c>
      <c r="H460" s="74">
        <f t="shared" si="146"/>
        <v>29.1</v>
      </c>
      <c r="I460" s="74" t="str">
        <f t="shared" si="142"/>
        <v/>
      </c>
      <c r="J460" s="75" t="str">
        <f t="shared" si="143"/>
        <v/>
      </c>
      <c r="T460" s="8"/>
      <c r="V460" s="50"/>
      <c r="W460" s="51"/>
    </row>
    <row r="461" spans="1:23" ht="18" hidden="1" customHeight="1" x14ac:dyDescent="0.25">
      <c r="A461" s="76" t="s">
        <v>504</v>
      </c>
      <c r="B461" s="71">
        <f>METAS!$BA$26</f>
        <v>544</v>
      </c>
      <c r="C461" s="71">
        <f>ROUND((B461/12)*Config!$C$6,0)</f>
        <v>544</v>
      </c>
      <c r="D461" s="71">
        <f>ACUMULADO!$AZ$26</f>
        <v>187</v>
      </c>
      <c r="E461" s="72">
        <f t="shared" si="144"/>
        <v>100</v>
      </c>
      <c r="F461" s="81"/>
      <c r="G461" s="73">
        <f t="shared" si="145"/>
        <v>34.4</v>
      </c>
      <c r="H461" s="74">
        <f t="shared" si="146"/>
        <v>34.4</v>
      </c>
      <c r="I461" s="74" t="str">
        <f t="shared" si="142"/>
        <v/>
      </c>
      <c r="J461" s="75" t="str">
        <f t="shared" si="143"/>
        <v/>
      </c>
      <c r="T461" s="8"/>
      <c r="V461" s="50"/>
      <c r="W461" s="51"/>
    </row>
    <row r="462" spans="1:23" ht="18" hidden="1" customHeight="1" x14ac:dyDescent="0.25">
      <c r="A462" s="76" t="s">
        <v>505</v>
      </c>
      <c r="B462" s="71">
        <f>METAS!$BB$26</f>
        <v>228</v>
      </c>
      <c r="C462" s="71">
        <f>ROUND((B462/12)*Config!$C$6,0)</f>
        <v>228</v>
      </c>
      <c r="D462" s="71">
        <f>ACUMULADO!$BA$26</f>
        <v>95</v>
      </c>
      <c r="E462" s="72">
        <f t="shared" si="144"/>
        <v>100</v>
      </c>
      <c r="F462" s="81"/>
      <c r="G462" s="73">
        <f t="shared" si="145"/>
        <v>41.7</v>
      </c>
      <c r="H462" s="74">
        <f t="shared" si="146"/>
        <v>41.7</v>
      </c>
      <c r="I462" s="74" t="str">
        <f t="shared" si="142"/>
        <v/>
      </c>
      <c r="J462" s="75" t="str">
        <f t="shared" si="143"/>
        <v/>
      </c>
      <c r="T462" s="8"/>
      <c r="V462" s="50"/>
      <c r="W462" s="51"/>
    </row>
    <row r="463" spans="1:23" ht="18" hidden="1" customHeight="1" x14ac:dyDescent="0.25">
      <c r="A463" s="76" t="s">
        <v>506</v>
      </c>
      <c r="B463" s="71">
        <f>METAS!$BC$26</f>
        <v>157</v>
      </c>
      <c r="C463" s="71">
        <f>ROUND((B463/12)*Config!$C$6,0)</f>
        <v>157</v>
      </c>
      <c r="D463" s="71">
        <f>ACUMULADO!$BB$26</f>
        <v>86</v>
      </c>
      <c r="E463" s="72">
        <f t="shared" si="144"/>
        <v>100</v>
      </c>
      <c r="F463" s="81"/>
      <c r="G463" s="73">
        <f t="shared" si="145"/>
        <v>54.8</v>
      </c>
      <c r="H463" s="74">
        <f t="shared" si="146"/>
        <v>54.8</v>
      </c>
      <c r="I463" s="74" t="str">
        <f t="shared" si="142"/>
        <v/>
      </c>
      <c r="J463" s="75" t="str">
        <f t="shared" si="143"/>
        <v/>
      </c>
      <c r="T463" s="8"/>
      <c r="V463" s="50"/>
      <c r="W463" s="51"/>
    </row>
    <row r="464" spans="1:23" ht="18" hidden="1" customHeight="1" x14ac:dyDescent="0.25">
      <c r="A464" s="76" t="s">
        <v>507</v>
      </c>
      <c r="B464" s="71">
        <f>METAS!$BD$26</f>
        <v>161</v>
      </c>
      <c r="C464" s="71">
        <f>ROUND((B464/12)*Config!$C$6,0)</f>
        <v>161</v>
      </c>
      <c r="D464" s="71">
        <f>ACUMULADO!$BC$26</f>
        <v>66</v>
      </c>
      <c r="E464" s="72">
        <f t="shared" si="144"/>
        <v>100</v>
      </c>
      <c r="F464" s="81"/>
      <c r="G464" s="73">
        <f t="shared" si="145"/>
        <v>41</v>
      </c>
      <c r="H464" s="74">
        <f t="shared" si="146"/>
        <v>41</v>
      </c>
      <c r="I464" s="74" t="str">
        <f t="shared" si="142"/>
        <v/>
      </c>
      <c r="J464" s="75" t="str">
        <f t="shared" si="143"/>
        <v/>
      </c>
      <c r="T464" s="8"/>
      <c r="W464" s="51"/>
    </row>
    <row r="465" spans="1:23" ht="18" hidden="1" customHeight="1" x14ac:dyDescent="0.25">
      <c r="A465" s="76" t="s">
        <v>508</v>
      </c>
      <c r="B465" s="71">
        <f>METAS!$BE$26</f>
        <v>167</v>
      </c>
      <c r="C465" s="71">
        <f>ROUND((B465/12)*Config!$C$6,0)</f>
        <v>167</v>
      </c>
      <c r="D465" s="71">
        <f>ACUMULADO!$BD$26</f>
        <v>21</v>
      </c>
      <c r="E465" s="72">
        <f t="shared" si="144"/>
        <v>100</v>
      </c>
      <c r="F465" s="81"/>
      <c r="G465" s="73">
        <f t="shared" si="145"/>
        <v>12.6</v>
      </c>
      <c r="H465" s="74">
        <f t="shared" si="146"/>
        <v>12.6</v>
      </c>
      <c r="I465" s="74" t="str">
        <f t="shared" si="142"/>
        <v/>
      </c>
      <c r="J465" s="75" t="str">
        <f t="shared" si="143"/>
        <v/>
      </c>
      <c r="T465" s="8"/>
      <c r="V465" s="43"/>
      <c r="W465" s="51"/>
    </row>
    <row r="466" spans="1:23" ht="18" hidden="1" customHeight="1" x14ac:dyDescent="0.25">
      <c r="D466" s="54"/>
      <c r="I466"/>
      <c r="J466"/>
      <c r="T466" s="8"/>
      <c r="W466" s="51"/>
    </row>
    <row r="467" spans="1:23" ht="18" hidden="1" customHeight="1" x14ac:dyDescent="0.25">
      <c r="I467"/>
      <c r="J467"/>
      <c r="T467" s="8"/>
      <c r="W467" s="51"/>
    </row>
    <row r="468" spans="1:23" ht="18" hidden="1" customHeight="1" x14ac:dyDescent="0.25">
      <c r="I468"/>
      <c r="J468"/>
      <c r="T468" s="8"/>
      <c r="W468" s="51"/>
    </row>
    <row r="469" spans="1:23" ht="18" hidden="1" customHeight="1" x14ac:dyDescent="0.25">
      <c r="I469"/>
      <c r="J469"/>
      <c r="T469" s="8"/>
      <c r="W469" s="51"/>
    </row>
    <row r="470" spans="1:23" ht="18" hidden="1" customHeight="1" x14ac:dyDescent="0.25">
      <c r="A470" s="297"/>
      <c r="B470" s="55"/>
      <c r="F470" s="55"/>
      <c r="G470" s="55"/>
      <c r="H470" s="55"/>
      <c r="I470" s="55"/>
      <c r="J470" s="55"/>
      <c r="T470" s="8"/>
      <c r="W470" s="51"/>
    </row>
    <row r="471" spans="1:23" ht="18" hidden="1" customHeight="1" x14ac:dyDescent="0.25">
      <c r="A471" s="297"/>
      <c r="B471" s="55"/>
      <c r="F471" s="55"/>
      <c r="G471" s="55"/>
      <c r="H471" s="55"/>
      <c r="I471" s="55"/>
      <c r="J471" s="55"/>
      <c r="T471" s="8"/>
      <c r="W471" s="51"/>
    </row>
    <row r="472" spans="1:23" ht="18" hidden="1" customHeight="1" x14ac:dyDescent="0.25">
      <c r="A472" s="297"/>
      <c r="B472" s="55"/>
      <c r="F472" s="55"/>
      <c r="G472" s="55"/>
      <c r="H472" s="55"/>
      <c r="I472" s="55"/>
      <c r="J472" s="55"/>
      <c r="T472" s="8"/>
      <c r="W472" s="51"/>
    </row>
    <row r="473" spans="1:23" ht="18" hidden="1" customHeight="1" x14ac:dyDescent="0.25">
      <c r="A473" s="297"/>
      <c r="B473" s="55"/>
      <c r="F473" s="55"/>
      <c r="G473" s="299"/>
      <c r="H473" s="299"/>
      <c r="I473" s="299"/>
      <c r="J473" s="299"/>
      <c r="T473" s="8"/>
      <c r="W473" s="51"/>
    </row>
    <row r="474" spans="1:23" ht="18" hidden="1" customHeight="1" x14ac:dyDescent="0.25">
      <c r="A474" s="297"/>
      <c r="B474" s="55"/>
      <c r="F474" s="55"/>
      <c r="G474" s="299"/>
      <c r="H474" s="299"/>
      <c r="I474" s="299"/>
      <c r="J474" s="299"/>
      <c r="T474" s="8"/>
      <c r="W474" s="51"/>
    </row>
    <row r="475" spans="1:23" ht="18" hidden="1" customHeight="1" x14ac:dyDescent="0.25">
      <c r="C475" s="295"/>
      <c r="G475" s="299"/>
      <c r="H475" s="299"/>
      <c r="I475" s="299"/>
      <c r="J475" s="299"/>
      <c r="T475" s="8"/>
      <c r="W475" s="51"/>
    </row>
    <row r="476" spans="1:23" ht="18" hidden="1" customHeight="1" x14ac:dyDescent="0.25">
      <c r="A476" s="57" t="str">
        <f>METAS!B27</f>
        <v>PORCENTAJE DE NIÑOS 4 AÑOS VACUNADOS CON EL 2DO REFUERZO CON VACUNA DPT</v>
      </c>
      <c r="G476" s="299"/>
      <c r="H476" s="299"/>
      <c r="I476" s="299"/>
      <c r="J476" s="299"/>
      <c r="T476" s="8"/>
      <c r="V476" s="50" t="str">
        <f>A476</f>
        <v>PORCENTAJE DE NIÑOS 4 AÑOS VACUNADOS CON EL 2DO REFUERZO CON VACUNA DPT</v>
      </c>
      <c r="W476" s="51"/>
    </row>
    <row r="477" spans="1:23" ht="48" hidden="1" customHeight="1" x14ac:dyDescent="0.25">
      <c r="A477" s="59" t="s">
        <v>2</v>
      </c>
      <c r="B477" s="60" t="s">
        <v>85</v>
      </c>
      <c r="C477" s="61" t="s">
        <v>68</v>
      </c>
      <c r="D477" s="60" t="s">
        <v>554</v>
      </c>
      <c r="E477" s="60" t="s">
        <v>1</v>
      </c>
      <c r="F477" s="62"/>
      <c r="G477" s="63" t="s">
        <v>9</v>
      </c>
      <c r="H477" s="64" t="str">
        <f>"DEFICIENTE &lt;= "&amp;$E$3</f>
        <v>DEFICIENTE &lt;= 90</v>
      </c>
      <c r="I477" s="64" t="str">
        <f>"PROCESO &gt; "&amp;$E$3&amp;"  -  &lt; "&amp;$F$3</f>
        <v>PROCESO &gt; 90  -  &lt; 100</v>
      </c>
      <c r="J477" s="64" t="str">
        <f>"OPTIMO &gt;= "&amp;$F$3</f>
        <v>OPTIMO &gt;= 100</v>
      </c>
      <c r="T477" s="8"/>
      <c r="V477" s="80" t="str">
        <f>$V$1&amp;"  "&amp;V476&amp;"  "&amp;$V$3&amp;"  "&amp;$V$2</f>
        <v>RED. MOYOBAMBA:  PORCENTAJE DE NIÑOS 4 AÑOS VACUNADOS CON EL 2DO REFUERZO CON VACUNA DPT  - POR MICROREDES :   ENERO - DICIEMBRE 2024</v>
      </c>
      <c r="W477" s="51"/>
    </row>
    <row r="478" spans="1:23" ht="18" hidden="1" customHeight="1" thickBot="1" x14ac:dyDescent="0.3">
      <c r="A478" s="65" t="str">
        <f>Config!$B$15</f>
        <v>RED</v>
      </c>
      <c r="B478" s="66">
        <f>SUM(B479:B487)</f>
        <v>2605</v>
      </c>
      <c r="C478" s="66">
        <f>SUM(C479:C487)</f>
        <v>2605</v>
      </c>
      <c r="D478" s="66">
        <f>SUM(D479:D487)</f>
        <v>1310</v>
      </c>
      <c r="E478" s="67">
        <f>Config!$C$9</f>
        <v>100</v>
      </c>
      <c r="F478" s="67"/>
      <c r="G478" s="66">
        <f t="shared" ref="G478:G480" si="147">IFERROR(ROUND(D478*100/B478,1),0)</f>
        <v>50.3</v>
      </c>
      <c r="H478" s="68">
        <f t="shared" ref="H478:H487" si="148">IF(G478&lt;=$E$3,G478,"")</f>
        <v>50.3</v>
      </c>
      <c r="I478" s="68" t="str">
        <f t="shared" ref="I478:I487" si="149">IF(G478&gt;$E$3,IF(G478&lt;$F$3,G478,""),"")</f>
        <v/>
      </c>
      <c r="J478" s="66" t="str">
        <f t="shared" ref="J478:J487" si="150">IF(G478&gt;=$F$3,G478,"")</f>
        <v/>
      </c>
      <c r="T478" s="8"/>
      <c r="V478" s="50"/>
      <c r="W478" s="51"/>
    </row>
    <row r="479" spans="1:23" ht="18" hidden="1" customHeight="1" x14ac:dyDescent="0.25">
      <c r="A479" s="70" t="s">
        <v>500</v>
      </c>
      <c r="B479" s="71">
        <f>METAS!$AW$27</f>
        <v>0</v>
      </c>
      <c r="C479" s="71">
        <f>ROUND((B479/12)*Config!$C$6,0)</f>
        <v>0</v>
      </c>
      <c r="D479" s="71">
        <f>ACUMULADO!$AV$27</f>
        <v>3</v>
      </c>
      <c r="E479" s="72">
        <f>E478</f>
        <v>100</v>
      </c>
      <c r="F479" s="72"/>
      <c r="G479" s="73">
        <f>IFERROR(ROUND(D479*100/B479,1),0)</f>
        <v>0</v>
      </c>
      <c r="H479" s="74">
        <f t="shared" si="148"/>
        <v>0</v>
      </c>
      <c r="I479" s="74" t="str">
        <f t="shared" si="149"/>
        <v/>
      </c>
      <c r="J479" s="75" t="str">
        <f t="shared" si="150"/>
        <v/>
      </c>
      <c r="T479" s="8"/>
      <c r="V479" s="50"/>
      <c r="W479" s="51"/>
    </row>
    <row r="480" spans="1:23" ht="18" hidden="1" customHeight="1" x14ac:dyDescent="0.25">
      <c r="A480" s="76" t="s">
        <v>501</v>
      </c>
      <c r="B480" s="71">
        <f>METAS!$AX$27</f>
        <v>1049</v>
      </c>
      <c r="C480" s="71">
        <f>ROUND((B480/12)*Config!$C$6,0)</f>
        <v>1049</v>
      </c>
      <c r="D480" s="71">
        <f>ACUMULADO!$AW$27</f>
        <v>580</v>
      </c>
      <c r="E480" s="72">
        <f t="shared" ref="E480:E487" si="151">E479</f>
        <v>100</v>
      </c>
      <c r="F480" s="81"/>
      <c r="G480" s="77">
        <f t="shared" si="147"/>
        <v>55.3</v>
      </c>
      <c r="H480" s="78">
        <f t="shared" si="148"/>
        <v>55.3</v>
      </c>
      <c r="I480" s="78" t="str">
        <f t="shared" si="149"/>
        <v/>
      </c>
      <c r="J480" s="79" t="str">
        <f t="shared" si="150"/>
        <v/>
      </c>
      <c r="T480" s="8"/>
      <c r="V480" s="50"/>
      <c r="W480" s="51"/>
    </row>
    <row r="481" spans="1:23" ht="18" hidden="1" customHeight="1" x14ac:dyDescent="0.25">
      <c r="A481" s="76" t="s">
        <v>502</v>
      </c>
      <c r="B481" s="71">
        <f>METAS!$AY$27</f>
        <v>117</v>
      </c>
      <c r="C481" s="71">
        <f>ROUND((B481/12)*Config!$C$6,0)</f>
        <v>117</v>
      </c>
      <c r="D481" s="71">
        <f>ACUMULADO!$AX$27</f>
        <v>70</v>
      </c>
      <c r="E481" s="72">
        <f t="shared" si="151"/>
        <v>100</v>
      </c>
      <c r="F481" s="81"/>
      <c r="G481" s="73">
        <f>IFERROR(ROUND(D481*100/B481,1),0)</f>
        <v>59.8</v>
      </c>
      <c r="H481" s="74">
        <f t="shared" si="148"/>
        <v>59.8</v>
      </c>
      <c r="I481" s="74" t="str">
        <f t="shared" si="149"/>
        <v/>
      </c>
      <c r="J481" s="75" t="str">
        <f t="shared" si="150"/>
        <v/>
      </c>
      <c r="T481" s="8"/>
      <c r="V481" s="50"/>
      <c r="W481" s="51"/>
    </row>
    <row r="482" spans="1:23" ht="18" hidden="1" customHeight="1" x14ac:dyDescent="0.25">
      <c r="A482" s="76" t="s">
        <v>503</v>
      </c>
      <c r="B482" s="71">
        <f>METAS!$AZ$27</f>
        <v>182</v>
      </c>
      <c r="C482" s="71">
        <f>ROUND((B482/12)*Config!$C$6,0)</f>
        <v>182</v>
      </c>
      <c r="D482" s="71">
        <f>ACUMULADO!$AY$27</f>
        <v>61</v>
      </c>
      <c r="E482" s="72">
        <f t="shared" si="151"/>
        <v>100</v>
      </c>
      <c r="F482" s="81"/>
      <c r="G482" s="77">
        <f t="shared" ref="G482:G487" si="152">IFERROR(ROUND(D482*100/B482,1),0)</f>
        <v>33.5</v>
      </c>
      <c r="H482" s="78">
        <f t="shared" si="148"/>
        <v>33.5</v>
      </c>
      <c r="I482" s="78" t="str">
        <f t="shared" si="149"/>
        <v/>
      </c>
      <c r="J482" s="79" t="str">
        <f t="shared" si="150"/>
        <v/>
      </c>
      <c r="T482" s="8"/>
      <c r="V482" s="50"/>
      <c r="W482" s="51"/>
    </row>
    <row r="483" spans="1:23" ht="18" hidden="1" customHeight="1" x14ac:dyDescent="0.25">
      <c r="A483" s="76" t="s">
        <v>504</v>
      </c>
      <c r="B483" s="71">
        <f>METAS!$BA$27</f>
        <v>544</v>
      </c>
      <c r="C483" s="71">
        <f>ROUND((B483/12)*Config!$C$6,0)</f>
        <v>544</v>
      </c>
      <c r="D483" s="71">
        <f>ACUMULADO!$AZ$27</f>
        <v>258</v>
      </c>
      <c r="E483" s="72">
        <f t="shared" si="151"/>
        <v>100</v>
      </c>
      <c r="F483" s="81"/>
      <c r="G483" s="73">
        <f t="shared" si="152"/>
        <v>47.4</v>
      </c>
      <c r="H483" s="74">
        <f t="shared" si="148"/>
        <v>47.4</v>
      </c>
      <c r="I483" s="74" t="str">
        <f t="shared" si="149"/>
        <v/>
      </c>
      <c r="J483" s="75" t="str">
        <f t="shared" si="150"/>
        <v/>
      </c>
      <c r="T483" s="8"/>
      <c r="V483" s="50"/>
      <c r="W483" s="51"/>
    </row>
    <row r="484" spans="1:23" ht="18" hidden="1" customHeight="1" x14ac:dyDescent="0.25">
      <c r="A484" s="76" t="s">
        <v>505</v>
      </c>
      <c r="B484" s="71">
        <f>METAS!$BB$27</f>
        <v>228</v>
      </c>
      <c r="C484" s="71">
        <f>ROUND((B484/12)*Config!$C$6,0)</f>
        <v>228</v>
      </c>
      <c r="D484" s="71">
        <f>ACUMULADO!$BA$27</f>
        <v>111</v>
      </c>
      <c r="E484" s="72">
        <f t="shared" si="151"/>
        <v>100</v>
      </c>
      <c r="F484" s="81"/>
      <c r="G484" s="77">
        <f t="shared" si="152"/>
        <v>48.7</v>
      </c>
      <c r="H484" s="78">
        <f t="shared" si="148"/>
        <v>48.7</v>
      </c>
      <c r="I484" s="78" t="str">
        <f t="shared" si="149"/>
        <v/>
      </c>
      <c r="J484" s="79" t="str">
        <f t="shared" si="150"/>
        <v/>
      </c>
      <c r="T484" s="8"/>
      <c r="V484" s="50"/>
      <c r="W484" s="51"/>
    </row>
    <row r="485" spans="1:23" ht="18" hidden="1" customHeight="1" x14ac:dyDescent="0.25">
      <c r="A485" s="76" t="s">
        <v>506</v>
      </c>
      <c r="B485" s="71">
        <f>METAS!$BC$27</f>
        <v>157</v>
      </c>
      <c r="C485" s="71">
        <f>ROUND((B485/12)*Config!$C$6,0)</f>
        <v>157</v>
      </c>
      <c r="D485" s="71">
        <f>ACUMULADO!$BB$27</f>
        <v>96</v>
      </c>
      <c r="E485" s="72">
        <f t="shared" si="151"/>
        <v>100</v>
      </c>
      <c r="F485" s="81"/>
      <c r="G485" s="73">
        <f t="shared" si="152"/>
        <v>61.1</v>
      </c>
      <c r="H485" s="74">
        <f t="shared" si="148"/>
        <v>61.1</v>
      </c>
      <c r="I485" s="74" t="str">
        <f t="shared" si="149"/>
        <v/>
      </c>
      <c r="J485" s="75" t="str">
        <f t="shared" si="150"/>
        <v/>
      </c>
      <c r="T485" s="8"/>
      <c r="V485" s="50"/>
      <c r="W485" s="51"/>
    </row>
    <row r="486" spans="1:23" ht="18" hidden="1" customHeight="1" x14ac:dyDescent="0.25">
      <c r="A486" s="76" t="s">
        <v>507</v>
      </c>
      <c r="B486" s="71">
        <f>METAS!$BD$27</f>
        <v>161</v>
      </c>
      <c r="C486" s="71">
        <f>ROUND((B486/12)*Config!$C$6,0)</f>
        <v>161</v>
      </c>
      <c r="D486" s="71">
        <f>ACUMULADO!$BC$27</f>
        <v>99</v>
      </c>
      <c r="E486" s="72">
        <f t="shared" si="151"/>
        <v>100</v>
      </c>
      <c r="F486" s="81"/>
      <c r="G486" s="77">
        <f t="shared" si="152"/>
        <v>61.5</v>
      </c>
      <c r="H486" s="78">
        <f t="shared" si="148"/>
        <v>61.5</v>
      </c>
      <c r="I486" s="78" t="str">
        <f t="shared" si="149"/>
        <v/>
      </c>
      <c r="J486" s="79" t="str">
        <f t="shared" si="150"/>
        <v/>
      </c>
      <c r="T486" s="8"/>
      <c r="W486" s="51"/>
    </row>
    <row r="487" spans="1:23" ht="18" hidden="1" customHeight="1" x14ac:dyDescent="0.25">
      <c r="A487" s="76" t="s">
        <v>508</v>
      </c>
      <c r="B487" s="71">
        <f>METAS!$BE$27</f>
        <v>167</v>
      </c>
      <c r="C487" s="71">
        <f>ROUND((B487/12)*Config!$C$6,0)</f>
        <v>167</v>
      </c>
      <c r="D487" s="71">
        <f>ACUMULADO!$BD$27</f>
        <v>32</v>
      </c>
      <c r="E487" s="72">
        <f t="shared" si="151"/>
        <v>100</v>
      </c>
      <c r="F487" s="81"/>
      <c r="G487" s="73">
        <f t="shared" si="152"/>
        <v>19.2</v>
      </c>
      <c r="H487" s="74">
        <f t="shared" si="148"/>
        <v>19.2</v>
      </c>
      <c r="I487" s="74" t="str">
        <f t="shared" si="149"/>
        <v/>
      </c>
      <c r="J487" s="75" t="str">
        <f t="shared" si="150"/>
        <v/>
      </c>
      <c r="T487" s="8"/>
      <c r="W487" s="51"/>
    </row>
    <row r="488" spans="1:23" ht="18" hidden="1" customHeight="1" x14ac:dyDescent="0.25">
      <c r="D488" s="54"/>
      <c r="I488"/>
      <c r="J488"/>
      <c r="T488" s="8"/>
      <c r="W488" s="51"/>
    </row>
    <row r="489" spans="1:23" ht="18" hidden="1" customHeight="1" x14ac:dyDescent="0.25">
      <c r="I489"/>
      <c r="J489"/>
      <c r="T489" s="8"/>
      <c r="W489" s="51"/>
    </row>
    <row r="490" spans="1:23" ht="18" hidden="1" customHeight="1" x14ac:dyDescent="0.25">
      <c r="I490"/>
      <c r="J490"/>
      <c r="K490" s="299"/>
      <c r="T490" s="8"/>
      <c r="W490" s="51"/>
    </row>
    <row r="491" spans="1:23" ht="18" hidden="1" customHeight="1" x14ac:dyDescent="0.25">
      <c r="I491"/>
      <c r="J491"/>
      <c r="K491" s="299"/>
      <c r="T491" s="8"/>
      <c r="W491" s="51"/>
    </row>
    <row r="492" spans="1:23" ht="18" hidden="1" customHeight="1" x14ac:dyDescent="0.25">
      <c r="A492" s="82"/>
      <c r="B492" s="56"/>
      <c r="D492" s="56"/>
      <c r="E492" s="56"/>
      <c r="H492" s="299"/>
      <c r="I492" s="299"/>
      <c r="J492" s="299"/>
      <c r="K492" s="299"/>
      <c r="T492" s="8"/>
      <c r="W492" s="51"/>
    </row>
    <row r="493" spans="1:23" ht="18" hidden="1" customHeight="1" x14ac:dyDescent="0.25">
      <c r="H493" s="299"/>
      <c r="I493" s="299"/>
      <c r="J493" s="299"/>
      <c r="K493" s="299"/>
      <c r="T493" s="8"/>
      <c r="W493" s="51"/>
    </row>
    <row r="494" spans="1:23" ht="18" hidden="1" customHeight="1" x14ac:dyDescent="0.25">
      <c r="I494"/>
      <c r="J494"/>
      <c r="T494" s="8"/>
      <c r="W494" s="51"/>
    </row>
    <row r="495" spans="1:23" ht="18" hidden="1" customHeight="1" x14ac:dyDescent="0.25">
      <c r="I495"/>
      <c r="J495"/>
      <c r="T495" s="8"/>
      <c r="W495" s="51"/>
    </row>
    <row r="496" spans="1:23" ht="18" hidden="1" customHeight="1" x14ac:dyDescent="0.25">
      <c r="H496" s="299"/>
      <c r="I496" s="299"/>
      <c r="J496" s="299"/>
      <c r="K496" s="299"/>
      <c r="T496" s="8"/>
      <c r="W496" s="51"/>
    </row>
    <row r="497" spans="1:26" ht="18" hidden="1" customHeight="1" x14ac:dyDescent="0.25">
      <c r="A497" s="57" t="str">
        <f>METAS!B28</f>
        <v>PORCENTAJE DE NIÑOS  VACUNADOS CON DOSIS UNICA DE VACUNA CONTRA VPH EN EL 5TO GRADO DE PRIMARIA</v>
      </c>
      <c r="H497" s="299"/>
      <c r="I497" s="299"/>
      <c r="J497" s="299"/>
      <c r="K497" s="299" t="s">
        <v>684</v>
      </c>
      <c r="T497" s="8"/>
      <c r="W497" s="51"/>
    </row>
    <row r="498" spans="1:26" ht="48" hidden="1" customHeight="1" x14ac:dyDescent="0.25">
      <c r="A498" s="59" t="s">
        <v>2</v>
      </c>
      <c r="B498" s="60" t="s">
        <v>555</v>
      </c>
      <c r="C498" s="61" t="s">
        <v>556</v>
      </c>
      <c r="D498" s="60" t="s">
        <v>557</v>
      </c>
      <c r="E498" s="60" t="s">
        <v>1</v>
      </c>
      <c r="F498" s="62"/>
      <c r="G498" s="63" t="s">
        <v>10</v>
      </c>
      <c r="H498" s="64" t="str">
        <f>"DEFICIENTE &lt;= "&amp;$E$3</f>
        <v>DEFICIENTE &lt;= 90</v>
      </c>
      <c r="I498" s="64" t="str">
        <f>"PROCESO &gt; "&amp;$E$3&amp;"  -  &lt; "&amp;$F$3</f>
        <v>PROCESO &gt; 90  -  &lt; 100</v>
      </c>
      <c r="J498" s="64" t="str">
        <f>"OPTIMO &gt;= "&amp;$F$3</f>
        <v>OPTIMO &gt;= 100</v>
      </c>
      <c r="K498" s="299"/>
      <c r="T498" s="8"/>
      <c r="V498" s="50" t="str">
        <f>A497</f>
        <v>PORCENTAJE DE NIÑOS  VACUNADOS CON DOSIS UNICA DE VACUNA CONTRA VPH EN EL 5TO GRADO DE PRIMARIA</v>
      </c>
      <c r="W498" s="51"/>
    </row>
    <row r="499" spans="1:26" ht="18" hidden="1" customHeight="1" thickBot="1" x14ac:dyDescent="0.3">
      <c r="A499" s="65" t="str">
        <f>Config!$B$15</f>
        <v>RED</v>
      </c>
      <c r="B499" s="66">
        <f>SUM(B500:B508)</f>
        <v>5345</v>
      </c>
      <c r="C499" s="66">
        <f>SUM(C500:C508)</f>
        <v>5345</v>
      </c>
      <c r="D499" s="66">
        <f>SUM(D500:D508)</f>
        <v>4390</v>
      </c>
      <c r="E499" s="67">
        <f>Config!$C$9</f>
        <v>100</v>
      </c>
      <c r="F499" s="67"/>
      <c r="G499" s="67">
        <f>IFERROR(ROUND(D499*100/B499,1),0)</f>
        <v>82.1</v>
      </c>
      <c r="H499" s="68">
        <f t="shared" ref="H499" si="153">IF(G499&lt;=$E$3,G499,"")</f>
        <v>82.1</v>
      </c>
      <c r="I499" s="68" t="str">
        <f t="shared" ref="I499:I508" si="154">IF(G499&gt;$E$3,IF(G499&lt;$F$3,G499,""),"")</f>
        <v/>
      </c>
      <c r="J499" s="66" t="str">
        <f>IF(G499&gt;=$F$3,G499,"")</f>
        <v/>
      </c>
      <c r="K499" s="299"/>
      <c r="T499" s="8"/>
      <c r="V499" s="80" t="str">
        <f>$V$1&amp;"  "&amp;V498&amp;"  "&amp;$V$3&amp;"  "&amp;$V$2</f>
        <v>RED. MOYOBAMBA:  PORCENTAJE DE NIÑOS  VACUNADOS CON DOSIS UNICA DE VACUNA CONTRA VPH EN EL 5TO GRADO DE PRIMARIA  - POR MICROREDES :   ENERO - DICIEMBRE 2024</v>
      </c>
      <c r="W499" s="51"/>
    </row>
    <row r="500" spans="1:26" s="89" customFormat="1" ht="18" hidden="1" customHeight="1" x14ac:dyDescent="0.25">
      <c r="A500" s="70" t="s">
        <v>500</v>
      </c>
      <c r="B500" s="71">
        <f>METAS!$AW$28</f>
        <v>0</v>
      </c>
      <c r="C500" s="71">
        <f>ROUND((B500/12)*Config!$C$6,0)</f>
        <v>0</v>
      </c>
      <c r="D500" s="71">
        <f>ACUMULADO!$AV$28</f>
        <v>3</v>
      </c>
      <c r="E500" s="72">
        <f>E499</f>
        <v>100</v>
      </c>
      <c r="F500" s="72"/>
      <c r="G500" s="73">
        <f>IFERROR(ROUND(D500*100/B500,1),0)</f>
        <v>0</v>
      </c>
      <c r="H500" s="74">
        <f>IF(G500&lt;=$E$3,G500,"")</f>
        <v>0</v>
      </c>
      <c r="I500" s="74" t="str">
        <f t="shared" si="154"/>
        <v/>
      </c>
      <c r="J500" s="75" t="str">
        <f t="shared" ref="J500:J508" si="155">IF(G500&gt;=$F$3,G500,"")</f>
        <v/>
      </c>
      <c r="K500" s="299"/>
      <c r="L500"/>
      <c r="M500"/>
      <c r="N500"/>
      <c r="O500"/>
      <c r="P500"/>
      <c r="Q500"/>
      <c r="R500"/>
      <c r="S500"/>
      <c r="T500" s="8"/>
      <c r="U500" s="300"/>
      <c r="V500" s="50"/>
      <c r="W500" s="300"/>
      <c r="X500" s="300"/>
      <c r="Y500" s="300"/>
      <c r="Z500" s="300"/>
    </row>
    <row r="501" spans="1:26" s="89" customFormat="1" ht="18" hidden="1" customHeight="1" x14ac:dyDescent="0.25">
      <c r="A501" s="76" t="s">
        <v>501</v>
      </c>
      <c r="B501" s="71">
        <f>METAS!$AX$28</f>
        <v>2376</v>
      </c>
      <c r="C501" s="71">
        <f>ROUND((B501/12)*Config!$C$6,0)</f>
        <v>2376</v>
      </c>
      <c r="D501" s="71">
        <f>ACUMULADO!$AW$28</f>
        <v>1960</v>
      </c>
      <c r="E501" s="72">
        <f t="shared" ref="E501:E508" si="156">E500</f>
        <v>100</v>
      </c>
      <c r="F501" s="81"/>
      <c r="G501" s="73">
        <f t="shared" ref="G501:G508" si="157">IFERROR(ROUND(D501*100/B501,1),0)</f>
        <v>82.5</v>
      </c>
      <c r="H501" s="74">
        <f t="shared" ref="H501:H508" si="158">IF(G501&lt;=$E$3,G501,"")</f>
        <v>82.5</v>
      </c>
      <c r="I501" s="74" t="str">
        <f t="shared" si="154"/>
        <v/>
      </c>
      <c r="J501" s="75" t="str">
        <f t="shared" si="155"/>
        <v/>
      </c>
      <c r="K501"/>
      <c r="L501"/>
      <c r="M501"/>
      <c r="N501"/>
      <c r="O501"/>
      <c r="P501"/>
      <c r="Q501"/>
      <c r="R501"/>
      <c r="S501"/>
      <c r="T501" s="8"/>
      <c r="U501" s="300"/>
      <c r="V501" s="50"/>
      <c r="W501" s="300"/>
      <c r="X501" s="8"/>
      <c r="Y501" s="8"/>
      <c r="Z501" s="8"/>
    </row>
    <row r="502" spans="1:26" s="89" customFormat="1" ht="18" hidden="1" customHeight="1" x14ac:dyDescent="0.25">
      <c r="A502" s="76" t="s">
        <v>502</v>
      </c>
      <c r="B502" s="71">
        <f>METAS!$AY$28</f>
        <v>169</v>
      </c>
      <c r="C502" s="71">
        <f>ROUND((B502/12)*Config!$C$6,0)</f>
        <v>169</v>
      </c>
      <c r="D502" s="71">
        <f>ACUMULADO!$AX$28</f>
        <v>147</v>
      </c>
      <c r="E502" s="72">
        <f t="shared" si="156"/>
        <v>100</v>
      </c>
      <c r="F502" s="81"/>
      <c r="G502" s="73">
        <f t="shared" si="157"/>
        <v>87</v>
      </c>
      <c r="H502" s="74">
        <f t="shared" si="158"/>
        <v>87</v>
      </c>
      <c r="I502" s="74" t="str">
        <f t="shared" si="154"/>
        <v/>
      </c>
      <c r="J502" s="75" t="str">
        <f t="shared" si="155"/>
        <v/>
      </c>
      <c r="K502"/>
      <c r="L502"/>
      <c r="M502"/>
      <c r="N502"/>
      <c r="O502"/>
      <c r="P502"/>
      <c r="Q502"/>
      <c r="R502"/>
      <c r="S502"/>
      <c r="T502" s="8"/>
      <c r="U502" s="300"/>
      <c r="V502" s="50"/>
      <c r="W502" s="301" t="s">
        <v>558</v>
      </c>
      <c r="X502" s="302" t="s">
        <v>559</v>
      </c>
      <c r="Y502" s="302" t="s">
        <v>560</v>
      </c>
      <c r="Z502" s="8"/>
    </row>
    <row r="503" spans="1:26" s="89" customFormat="1" ht="18" hidden="1" customHeight="1" x14ac:dyDescent="0.25">
      <c r="A503" s="76" t="s">
        <v>503</v>
      </c>
      <c r="B503" s="71">
        <f>METAS!$AZ$28</f>
        <v>277</v>
      </c>
      <c r="C503" s="71">
        <f>ROUND((B503/12)*Config!$C$6,0)</f>
        <v>277</v>
      </c>
      <c r="D503" s="71">
        <f>ACUMULADO!$AY$28</f>
        <v>159</v>
      </c>
      <c r="E503" s="72">
        <f t="shared" si="156"/>
        <v>100</v>
      </c>
      <c r="F503" s="81"/>
      <c r="G503" s="73">
        <f t="shared" si="157"/>
        <v>57.4</v>
      </c>
      <c r="H503" s="74">
        <f t="shared" si="158"/>
        <v>57.4</v>
      </c>
      <c r="I503" s="74" t="str">
        <f t="shared" si="154"/>
        <v/>
      </c>
      <c r="J503" s="75" t="str">
        <f t="shared" si="155"/>
        <v/>
      </c>
      <c r="K503"/>
      <c r="L503"/>
      <c r="M503"/>
      <c r="N503"/>
      <c r="O503"/>
      <c r="P503"/>
      <c r="Q503"/>
      <c r="R503"/>
      <c r="S503"/>
      <c r="T503" s="8"/>
      <c r="U503" s="300"/>
      <c r="V503" s="50"/>
      <c r="W503" s="303">
        <v>5</v>
      </c>
      <c r="X503" s="304">
        <v>10</v>
      </c>
      <c r="Y503" s="304">
        <v>10.1</v>
      </c>
      <c r="Z503" s="8"/>
    </row>
    <row r="504" spans="1:26" s="89" customFormat="1" ht="18" hidden="1" customHeight="1" x14ac:dyDescent="0.25">
      <c r="A504" s="76" t="s">
        <v>504</v>
      </c>
      <c r="B504" s="71">
        <f>METAS!$BA$28</f>
        <v>1048</v>
      </c>
      <c r="C504" s="71">
        <f>ROUND((B504/12)*Config!$C$6,0)</f>
        <v>1048</v>
      </c>
      <c r="D504" s="71">
        <f>ACUMULADO!$AZ$28</f>
        <v>857</v>
      </c>
      <c r="E504" s="72">
        <f t="shared" si="156"/>
        <v>100</v>
      </c>
      <c r="F504" s="81"/>
      <c r="G504" s="73">
        <f t="shared" si="157"/>
        <v>81.8</v>
      </c>
      <c r="H504" s="74">
        <f t="shared" si="158"/>
        <v>81.8</v>
      </c>
      <c r="I504" s="74" t="str">
        <f t="shared" si="154"/>
        <v/>
      </c>
      <c r="J504" s="75" t="str">
        <f t="shared" si="155"/>
        <v/>
      </c>
      <c r="K504"/>
      <c r="L504"/>
      <c r="M504"/>
      <c r="N504"/>
      <c r="O504"/>
      <c r="P504"/>
      <c r="Q504"/>
      <c r="R504"/>
      <c r="S504"/>
      <c r="T504" s="8"/>
      <c r="U504" s="300"/>
      <c r="V504" s="50"/>
      <c r="W504" s="300"/>
      <c r="X504" s="304"/>
      <c r="Y504" s="8"/>
      <c r="Z504" s="8"/>
    </row>
    <row r="505" spans="1:26" s="89" customFormat="1" ht="18" hidden="1" customHeight="1" x14ac:dyDescent="0.25">
      <c r="A505" s="76" t="s">
        <v>505</v>
      </c>
      <c r="B505" s="71">
        <f>METAS!$BB$28</f>
        <v>464</v>
      </c>
      <c r="C505" s="71">
        <f>ROUND((B505/12)*Config!$C$6,0)</f>
        <v>464</v>
      </c>
      <c r="D505" s="71">
        <f>ACUMULADO!$BA$28</f>
        <v>458</v>
      </c>
      <c r="E505" s="72">
        <f t="shared" si="156"/>
        <v>100</v>
      </c>
      <c r="F505" s="81"/>
      <c r="G505" s="73">
        <f t="shared" si="157"/>
        <v>98.7</v>
      </c>
      <c r="H505" s="74" t="str">
        <f t="shared" si="158"/>
        <v/>
      </c>
      <c r="I505" s="74">
        <f t="shared" si="154"/>
        <v>98.7</v>
      </c>
      <c r="J505" s="75" t="str">
        <f t="shared" si="155"/>
        <v/>
      </c>
      <c r="K505"/>
      <c r="L505"/>
      <c r="M505"/>
      <c r="N505"/>
      <c r="O505"/>
      <c r="P505"/>
      <c r="Q505"/>
      <c r="R505"/>
      <c r="S505"/>
      <c r="T505" s="8"/>
      <c r="U505" s="300"/>
      <c r="V505" s="50"/>
      <c r="W505" s="300"/>
      <c r="X505" s="8"/>
      <c r="Y505" s="8"/>
      <c r="Z505" s="8"/>
    </row>
    <row r="506" spans="1:26" s="89" customFormat="1" ht="18" hidden="1" customHeight="1" x14ac:dyDescent="0.25">
      <c r="A506" s="76" t="s">
        <v>506</v>
      </c>
      <c r="B506" s="71">
        <f>METAS!$BC$28</f>
        <v>412</v>
      </c>
      <c r="C506" s="71">
        <f>ROUND((B506/12)*Config!$C$6,0)</f>
        <v>412</v>
      </c>
      <c r="D506" s="71">
        <f>ACUMULADO!$BB$28</f>
        <v>378</v>
      </c>
      <c r="E506" s="72">
        <f t="shared" si="156"/>
        <v>100</v>
      </c>
      <c r="F506" s="81"/>
      <c r="G506" s="73">
        <f t="shared" si="157"/>
        <v>91.7</v>
      </c>
      <c r="H506" s="74" t="str">
        <f t="shared" si="158"/>
        <v/>
      </c>
      <c r="I506" s="74">
        <f t="shared" si="154"/>
        <v>91.7</v>
      </c>
      <c r="J506" s="75" t="str">
        <f t="shared" si="155"/>
        <v/>
      </c>
      <c r="K506"/>
      <c r="L506"/>
      <c r="M506"/>
      <c r="N506"/>
      <c r="O506"/>
      <c r="P506"/>
      <c r="Q506"/>
      <c r="R506"/>
      <c r="S506"/>
      <c r="T506" s="8"/>
      <c r="U506" s="300"/>
      <c r="V506" s="50"/>
      <c r="W506" s="300"/>
      <c r="X506" s="8"/>
      <c r="Y506" s="8"/>
      <c r="Z506" s="8"/>
    </row>
    <row r="507" spans="1:26" s="89" customFormat="1" ht="18" hidden="1" customHeight="1" x14ac:dyDescent="0.25">
      <c r="A507" s="76" t="s">
        <v>507</v>
      </c>
      <c r="B507" s="71">
        <f>METAS!$BD$28</f>
        <v>246</v>
      </c>
      <c r="C507" s="71">
        <f>ROUND((B507/12)*Config!$C$6,0)</f>
        <v>246</v>
      </c>
      <c r="D507" s="71">
        <f>ACUMULADO!$BC$28</f>
        <v>220</v>
      </c>
      <c r="E507" s="72">
        <f t="shared" si="156"/>
        <v>100</v>
      </c>
      <c r="F507" s="81"/>
      <c r="G507" s="73">
        <f t="shared" si="157"/>
        <v>89.4</v>
      </c>
      <c r="H507" s="74">
        <f t="shared" si="158"/>
        <v>89.4</v>
      </c>
      <c r="I507" s="74" t="str">
        <f t="shared" si="154"/>
        <v/>
      </c>
      <c r="J507" s="75" t="str">
        <f t="shared" si="155"/>
        <v/>
      </c>
      <c r="K507"/>
      <c r="L507"/>
      <c r="M507"/>
      <c r="N507"/>
      <c r="O507"/>
      <c r="P507"/>
      <c r="Q507"/>
      <c r="R507"/>
      <c r="S507"/>
      <c r="T507" s="8"/>
      <c r="U507" s="300"/>
      <c r="V507" s="69"/>
      <c r="W507" s="300"/>
      <c r="X507" s="8"/>
      <c r="Y507" s="8"/>
      <c r="Z507" s="8"/>
    </row>
    <row r="508" spans="1:26" s="89" customFormat="1" ht="18" hidden="1" customHeight="1" x14ac:dyDescent="0.25">
      <c r="A508" s="76" t="s">
        <v>508</v>
      </c>
      <c r="B508" s="71">
        <f>METAS!$BE$28</f>
        <v>353</v>
      </c>
      <c r="C508" s="71">
        <f>ROUND((B508/12)*Config!$C$6,0)</f>
        <v>353</v>
      </c>
      <c r="D508" s="71">
        <f>ACUMULADO!$BD$28</f>
        <v>208</v>
      </c>
      <c r="E508" s="72">
        <f t="shared" si="156"/>
        <v>100</v>
      </c>
      <c r="F508" s="81"/>
      <c r="G508" s="73">
        <f t="shared" si="157"/>
        <v>58.9</v>
      </c>
      <c r="H508" s="74">
        <f t="shared" si="158"/>
        <v>58.9</v>
      </c>
      <c r="I508" s="74" t="str">
        <f t="shared" si="154"/>
        <v/>
      </c>
      <c r="J508" s="75" t="str">
        <f t="shared" si="155"/>
        <v/>
      </c>
      <c r="K508" s="299"/>
      <c r="L508"/>
      <c r="M508"/>
      <c r="N508"/>
      <c r="O508"/>
      <c r="P508"/>
      <c r="Q508"/>
      <c r="R508"/>
      <c r="S508"/>
      <c r="T508" s="8"/>
      <c r="U508" s="300"/>
      <c r="V508" s="69"/>
      <c r="W508" s="300"/>
      <c r="X508" s="8"/>
      <c r="Y508" s="8"/>
      <c r="Z508" s="8"/>
    </row>
    <row r="509" spans="1:26" s="89" customFormat="1" ht="18" hidden="1" customHeight="1" x14ac:dyDescent="0.25">
      <c r="A509" s="305"/>
      <c r="H509"/>
      <c r="I509"/>
      <c r="J509"/>
      <c r="K509"/>
      <c r="L509"/>
      <c r="M509"/>
      <c r="N509"/>
      <c r="O509"/>
      <c r="P509"/>
      <c r="Q509"/>
      <c r="R509"/>
      <c r="S509"/>
      <c r="T509" s="8"/>
      <c r="U509" s="300"/>
      <c r="V509" s="69"/>
      <c r="W509" s="300"/>
      <c r="X509" s="8"/>
      <c r="Y509" s="8"/>
      <c r="Z509" s="8"/>
    </row>
    <row r="510" spans="1:26" s="89" customFormat="1" ht="18" hidden="1" customHeight="1" x14ac:dyDescent="0.25">
      <c r="A510" s="305"/>
      <c r="H510"/>
      <c r="I510"/>
      <c r="J510"/>
      <c r="K510"/>
      <c r="L510"/>
      <c r="M510"/>
      <c r="N510"/>
      <c r="O510"/>
      <c r="P510"/>
      <c r="Q510"/>
      <c r="R510"/>
      <c r="S510"/>
      <c r="T510" s="8"/>
      <c r="U510" s="300"/>
      <c r="V510" s="69"/>
      <c r="W510" s="300"/>
      <c r="X510" s="8"/>
      <c r="Y510" s="8"/>
      <c r="Z510" s="8"/>
    </row>
    <row r="511" spans="1:26" s="89" customFormat="1" ht="18" hidden="1" customHeight="1" x14ac:dyDescent="0.25">
      <c r="A511" s="305"/>
      <c r="H511"/>
      <c r="I511"/>
      <c r="J511"/>
      <c r="K511"/>
      <c r="L511"/>
      <c r="M511"/>
      <c r="N511"/>
      <c r="O511"/>
      <c r="P511"/>
      <c r="Q511"/>
      <c r="R511"/>
      <c r="S511"/>
      <c r="T511" s="8"/>
      <c r="U511" s="300"/>
      <c r="V511" s="69"/>
      <c r="W511" s="300"/>
      <c r="X511" s="8"/>
      <c r="Y511" s="8"/>
      <c r="Z511" s="8"/>
    </row>
    <row r="512" spans="1:26" s="89" customFormat="1" ht="18" hidden="1" customHeight="1" x14ac:dyDescent="0.25">
      <c r="A512" s="305"/>
      <c r="H512"/>
      <c r="I512"/>
      <c r="J512"/>
      <c r="K512"/>
      <c r="L512"/>
      <c r="M512"/>
      <c r="N512"/>
      <c r="O512"/>
      <c r="P512"/>
      <c r="Q512"/>
      <c r="R512"/>
      <c r="S512"/>
      <c r="T512" s="8"/>
      <c r="U512" s="300"/>
      <c r="V512" s="69"/>
      <c r="W512" s="300"/>
      <c r="X512" s="8"/>
      <c r="Y512" s="8"/>
      <c r="Z512" s="8"/>
    </row>
    <row r="513" spans="1:26" s="89" customFormat="1" ht="18" hidden="1" customHeight="1" x14ac:dyDescent="0.25">
      <c r="A513" s="82"/>
      <c r="B513" s="56"/>
      <c r="C513" s="54"/>
      <c r="D513" s="56"/>
      <c r="E513" s="56"/>
      <c r="F513" s="56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 s="8"/>
      <c r="U513" s="300"/>
      <c r="V513" s="69"/>
      <c r="W513" s="300"/>
      <c r="X513" s="8"/>
      <c r="Y513" s="8"/>
      <c r="Z513" s="8"/>
    </row>
    <row r="514" spans="1:26" s="89" customFormat="1" ht="18" hidden="1" customHeight="1" x14ac:dyDescent="0.25">
      <c r="A514" s="82"/>
      <c r="B514" s="56"/>
      <c r="C514" s="54"/>
      <c r="D514" s="56"/>
      <c r="E514" s="56"/>
      <c r="F514" s="56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 s="8"/>
      <c r="U514" s="300"/>
      <c r="V514" s="69"/>
      <c r="W514" s="300"/>
      <c r="X514" s="8"/>
      <c r="Y514" s="8"/>
      <c r="Z514" s="8"/>
    </row>
    <row r="515" spans="1:26" s="89" customFormat="1" ht="18" hidden="1" customHeight="1" x14ac:dyDescent="0.25">
      <c r="A515" s="82"/>
      <c r="B515" s="56"/>
      <c r="C515" s="54"/>
      <c r="D515" s="56"/>
      <c r="E515" s="56"/>
      <c r="F515" s="56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 s="8"/>
      <c r="U515" s="300"/>
      <c r="V515" s="9"/>
      <c r="W515" s="300"/>
      <c r="X515" s="8"/>
      <c r="Y515" s="8"/>
      <c r="Z515" s="8"/>
    </row>
    <row r="516" spans="1:26" s="89" customFormat="1" ht="18" hidden="1" customHeight="1" x14ac:dyDescent="0.25">
      <c r="A516" s="82"/>
      <c r="B516" s="56"/>
      <c r="C516" s="54"/>
      <c r="D516" s="56"/>
      <c r="E516" s="56"/>
      <c r="F516" s="5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 s="8"/>
      <c r="U516" s="300"/>
      <c r="V516" s="9"/>
      <c r="W516" s="300"/>
      <c r="X516" s="8"/>
      <c r="Y516" s="8"/>
      <c r="Z516" s="8"/>
    </row>
    <row r="517" spans="1:26" ht="18" hidden="1" customHeight="1" x14ac:dyDescent="0.25">
      <c r="H517" s="299"/>
      <c r="I517" s="299"/>
      <c r="J517" s="299"/>
      <c r="K517" s="299"/>
      <c r="T517" s="8"/>
      <c r="W517" s="51"/>
    </row>
    <row r="518" spans="1:26" ht="18" hidden="1" customHeight="1" x14ac:dyDescent="0.25">
      <c r="A518" s="57" t="str">
        <f>METAS!B29</f>
        <v>PORCENTAJE  DE GESTANTES VACUNADAS CON 1 DOSIS DE VACUNA dTpa</v>
      </c>
      <c r="H518" s="299"/>
      <c r="I518" s="299"/>
      <c r="J518" s="299"/>
      <c r="K518" s="299"/>
      <c r="T518" s="8"/>
      <c r="W518" s="51"/>
    </row>
    <row r="519" spans="1:26" ht="48" hidden="1" customHeight="1" x14ac:dyDescent="0.25">
      <c r="A519" s="59" t="s">
        <v>2</v>
      </c>
      <c r="B519" s="60" t="s">
        <v>555</v>
      </c>
      <c r="C519" s="61" t="s">
        <v>556</v>
      </c>
      <c r="D519" s="60" t="s">
        <v>561</v>
      </c>
      <c r="E519" s="60" t="s">
        <v>1</v>
      </c>
      <c r="F519" s="62"/>
      <c r="G519" s="63" t="s">
        <v>10</v>
      </c>
      <c r="H519" s="64" t="str">
        <f>"DEFICIENTE &lt;= "&amp;$E$3</f>
        <v>DEFICIENTE &lt;= 90</v>
      </c>
      <c r="I519" s="64" t="str">
        <f>"PROCESO &gt; "&amp;$E$3&amp;"  -  &lt; "&amp;$F$3</f>
        <v>PROCESO &gt; 90  -  &lt; 100</v>
      </c>
      <c r="J519" s="64" t="str">
        <f>"OPTIMO &gt;= "&amp;$F$3</f>
        <v>OPTIMO &gt;= 100</v>
      </c>
      <c r="K519" s="299"/>
      <c r="T519" s="8"/>
      <c r="V519" s="50" t="str">
        <f>A518</f>
        <v>PORCENTAJE  DE GESTANTES VACUNADAS CON 1 DOSIS DE VACUNA dTpa</v>
      </c>
      <c r="W519" s="51"/>
    </row>
    <row r="520" spans="1:26" ht="18" hidden="1" customHeight="1" thickBot="1" x14ac:dyDescent="0.3">
      <c r="A520" s="65" t="str">
        <f>Config!$B$15</f>
        <v>RED</v>
      </c>
      <c r="B520" s="66">
        <f>SUM(B521:B529)</f>
        <v>1432</v>
      </c>
      <c r="C520" s="66">
        <f>SUM(C521:C529)</f>
        <v>1432</v>
      </c>
      <c r="D520" s="66">
        <f>SUM(D521:D529)</f>
        <v>963</v>
      </c>
      <c r="E520" s="67">
        <f>Config!$C$9</f>
        <v>100</v>
      </c>
      <c r="F520" s="67"/>
      <c r="G520" s="66">
        <f>IFERROR(ROUND(D520*100/B520,1),0)</f>
        <v>67.2</v>
      </c>
      <c r="H520" s="68">
        <f t="shared" ref="H520" si="159">IF(G520&lt;=$E$3,G520,"")</f>
        <v>67.2</v>
      </c>
      <c r="I520" s="68" t="str">
        <f t="shared" ref="I520:I529" si="160">IF(G520&gt;$E$3,IF(G520&lt;$F$3,G520,""),"")</f>
        <v/>
      </c>
      <c r="J520" s="66" t="str">
        <f>IF(G520&gt;=$F$3,G520,"")</f>
        <v/>
      </c>
      <c r="K520" s="299"/>
      <c r="T520" s="8"/>
      <c r="V520" s="80" t="str">
        <f>$V$1&amp;"  "&amp;V519&amp;"  "&amp;$V$3&amp;"  "&amp;$V$2</f>
        <v>RED. MOYOBAMBA:  PORCENTAJE  DE GESTANTES VACUNADAS CON 1 DOSIS DE VACUNA dTpa  - POR MICROREDES :   ENERO - DICIEMBRE 2024</v>
      </c>
      <c r="W520" s="51"/>
    </row>
    <row r="521" spans="1:26" s="89" customFormat="1" ht="18" hidden="1" customHeight="1" x14ac:dyDescent="0.25">
      <c r="A521" s="70" t="s">
        <v>500</v>
      </c>
      <c r="B521" s="71">
        <f>METAS!$AW$29</f>
        <v>0</v>
      </c>
      <c r="C521" s="71">
        <f>ROUND((B521/12)*Config!$C$6,0)</f>
        <v>0</v>
      </c>
      <c r="D521" s="71">
        <f>ACUMULADO!$AV$29</f>
        <v>3</v>
      </c>
      <c r="E521" s="72">
        <f>E520</f>
        <v>100</v>
      </c>
      <c r="F521" s="72"/>
      <c r="G521" s="73">
        <f>IFERROR(ROUND(D521*100/B521,1),0)</f>
        <v>0</v>
      </c>
      <c r="H521" s="74">
        <f>IF(G521&lt;=$E$3,G521,"")</f>
        <v>0</v>
      </c>
      <c r="I521" s="74" t="str">
        <f t="shared" si="160"/>
        <v/>
      </c>
      <c r="J521" s="75" t="str">
        <f t="shared" ref="J521:J529" si="161">IF(G521&gt;=$F$3,G521,"")</f>
        <v/>
      </c>
      <c r="K521" s="299"/>
      <c r="L521"/>
      <c r="M521"/>
      <c r="N521"/>
      <c r="O521"/>
      <c r="P521"/>
      <c r="Q521"/>
      <c r="R521"/>
      <c r="S521"/>
      <c r="T521" s="8"/>
      <c r="U521" s="300"/>
      <c r="V521" s="50"/>
      <c r="W521" s="300"/>
      <c r="X521" s="300"/>
      <c r="Y521" s="300"/>
      <c r="Z521" s="300"/>
    </row>
    <row r="522" spans="1:26" s="89" customFormat="1" ht="18" hidden="1" customHeight="1" x14ac:dyDescent="0.25">
      <c r="A522" s="76" t="s">
        <v>501</v>
      </c>
      <c r="B522" s="71">
        <f>METAS!$AX$29</f>
        <v>449</v>
      </c>
      <c r="C522" s="71">
        <f>ROUND((B522/12)*Config!$C$6,0)</f>
        <v>449</v>
      </c>
      <c r="D522" s="71">
        <f>ACUMULADO!$AW$29</f>
        <v>434</v>
      </c>
      <c r="E522" s="72">
        <f t="shared" ref="E522:E529" si="162">E521</f>
        <v>100</v>
      </c>
      <c r="F522" s="81"/>
      <c r="G522" s="73">
        <f t="shared" ref="G522:G529" si="163">IFERROR(ROUND(D522*100/B522,1),0)</f>
        <v>96.7</v>
      </c>
      <c r="H522" s="74" t="str">
        <f t="shared" ref="H522:H529" si="164">IF(G522&lt;=$E$3,G522,"")</f>
        <v/>
      </c>
      <c r="I522" s="74">
        <f t="shared" si="160"/>
        <v>96.7</v>
      </c>
      <c r="J522" s="75" t="str">
        <f t="shared" si="161"/>
        <v/>
      </c>
      <c r="K522"/>
      <c r="L522"/>
      <c r="M522"/>
      <c r="N522"/>
      <c r="O522"/>
      <c r="P522"/>
      <c r="Q522"/>
      <c r="R522"/>
      <c r="S522"/>
      <c r="T522" s="8"/>
      <c r="U522" s="300"/>
      <c r="V522" s="50"/>
      <c r="W522" s="300"/>
      <c r="X522" s="8"/>
      <c r="Y522" s="8"/>
      <c r="Z522" s="8"/>
    </row>
    <row r="523" spans="1:26" s="89" customFormat="1" ht="18" hidden="1" customHeight="1" x14ac:dyDescent="0.25">
      <c r="A523" s="76" t="s">
        <v>502</v>
      </c>
      <c r="B523" s="71">
        <f>METAS!$AY$29</f>
        <v>37</v>
      </c>
      <c r="C523" s="71">
        <f>ROUND((B523/12)*Config!$C$6,0)</f>
        <v>37</v>
      </c>
      <c r="D523" s="71">
        <f>ACUMULADO!$AX$29</f>
        <v>33</v>
      </c>
      <c r="E523" s="72">
        <f t="shared" si="162"/>
        <v>100</v>
      </c>
      <c r="F523" s="81"/>
      <c r="G523" s="73">
        <f t="shared" si="163"/>
        <v>89.2</v>
      </c>
      <c r="H523" s="74">
        <f t="shared" si="164"/>
        <v>89.2</v>
      </c>
      <c r="I523" s="74" t="str">
        <f t="shared" si="160"/>
        <v/>
      </c>
      <c r="J523" s="75" t="str">
        <f t="shared" si="161"/>
        <v/>
      </c>
      <c r="K523"/>
      <c r="L523"/>
      <c r="M523"/>
      <c r="N523"/>
      <c r="O523"/>
      <c r="P523"/>
      <c r="Q523"/>
      <c r="R523"/>
      <c r="S523"/>
      <c r="T523" s="8"/>
      <c r="U523" s="300"/>
      <c r="V523" s="50"/>
      <c r="W523" s="301" t="s">
        <v>558</v>
      </c>
      <c r="X523" s="302" t="s">
        <v>559</v>
      </c>
      <c r="Y523" s="302" t="s">
        <v>560</v>
      </c>
      <c r="Z523" s="8"/>
    </row>
    <row r="524" spans="1:26" s="89" customFormat="1" ht="18" hidden="1" customHeight="1" x14ac:dyDescent="0.25">
      <c r="A524" s="76" t="s">
        <v>503</v>
      </c>
      <c r="B524" s="71">
        <f>METAS!$AZ$29</f>
        <v>89</v>
      </c>
      <c r="C524" s="71">
        <f>ROUND((B524/12)*Config!$C$6,0)</f>
        <v>89</v>
      </c>
      <c r="D524" s="71">
        <f>ACUMULADO!$AY$29</f>
        <v>38</v>
      </c>
      <c r="E524" s="72">
        <f t="shared" si="162"/>
        <v>100</v>
      </c>
      <c r="F524" s="81"/>
      <c r="G524" s="73">
        <f t="shared" si="163"/>
        <v>42.7</v>
      </c>
      <c r="H524" s="74">
        <f t="shared" si="164"/>
        <v>42.7</v>
      </c>
      <c r="I524" s="74" t="str">
        <f t="shared" si="160"/>
        <v/>
      </c>
      <c r="J524" s="75" t="str">
        <f t="shared" si="161"/>
        <v/>
      </c>
      <c r="K524"/>
      <c r="L524"/>
      <c r="M524"/>
      <c r="N524"/>
      <c r="O524"/>
      <c r="P524"/>
      <c r="Q524"/>
      <c r="R524"/>
      <c r="S524"/>
      <c r="T524" s="8"/>
      <c r="U524" s="300"/>
      <c r="V524" s="50"/>
      <c r="W524" s="303">
        <v>5</v>
      </c>
      <c r="X524" s="304">
        <v>10</v>
      </c>
      <c r="Y524" s="304">
        <v>10.1</v>
      </c>
      <c r="Z524" s="8"/>
    </row>
    <row r="525" spans="1:26" s="89" customFormat="1" ht="18" hidden="1" customHeight="1" x14ac:dyDescent="0.25">
      <c r="A525" s="76" t="s">
        <v>504</v>
      </c>
      <c r="B525" s="71">
        <f>METAS!$BA$29</f>
        <v>238</v>
      </c>
      <c r="C525" s="71">
        <f>ROUND((B525/12)*Config!$C$6,0)</f>
        <v>238</v>
      </c>
      <c r="D525" s="71">
        <f>ACUMULADO!$AZ$29</f>
        <v>126</v>
      </c>
      <c r="E525" s="72">
        <f t="shared" si="162"/>
        <v>100</v>
      </c>
      <c r="F525" s="81"/>
      <c r="G525" s="73">
        <f t="shared" si="163"/>
        <v>52.9</v>
      </c>
      <c r="H525" s="74">
        <f t="shared" si="164"/>
        <v>52.9</v>
      </c>
      <c r="I525" s="74" t="str">
        <f t="shared" si="160"/>
        <v/>
      </c>
      <c r="J525" s="75" t="str">
        <f t="shared" si="161"/>
        <v/>
      </c>
      <c r="K525"/>
      <c r="L525"/>
      <c r="M525"/>
      <c r="N525"/>
      <c r="O525"/>
      <c r="P525"/>
      <c r="Q525"/>
      <c r="R525"/>
      <c r="S525"/>
      <c r="T525" s="8"/>
      <c r="U525" s="300"/>
      <c r="V525" s="50"/>
      <c r="W525" s="300"/>
      <c r="X525" s="304"/>
      <c r="Y525" s="8"/>
      <c r="Z525" s="8"/>
    </row>
    <row r="526" spans="1:26" s="89" customFormat="1" ht="18" hidden="1" customHeight="1" x14ac:dyDescent="0.25">
      <c r="A526" s="76" t="s">
        <v>505</v>
      </c>
      <c r="B526" s="71">
        <f>METAS!$BB$29</f>
        <v>73</v>
      </c>
      <c r="C526" s="71">
        <f>ROUND((B526/12)*Config!$C$6,0)</f>
        <v>73</v>
      </c>
      <c r="D526" s="71">
        <f>ACUMULADO!$BA$29</f>
        <v>84</v>
      </c>
      <c r="E526" s="72">
        <f t="shared" si="162"/>
        <v>100</v>
      </c>
      <c r="F526" s="81"/>
      <c r="G526" s="73">
        <f t="shared" si="163"/>
        <v>115.1</v>
      </c>
      <c r="H526" s="74" t="str">
        <f t="shared" si="164"/>
        <v/>
      </c>
      <c r="I526" s="74" t="str">
        <f t="shared" si="160"/>
        <v/>
      </c>
      <c r="J526" s="75">
        <f t="shared" si="161"/>
        <v>115.1</v>
      </c>
      <c r="K526"/>
      <c r="L526"/>
      <c r="M526"/>
      <c r="N526"/>
      <c r="O526"/>
      <c r="P526"/>
      <c r="Q526"/>
      <c r="R526"/>
      <c r="S526"/>
      <c r="T526" s="8"/>
      <c r="U526" s="300"/>
      <c r="V526" s="50"/>
      <c r="W526" s="300"/>
      <c r="X526" s="8"/>
      <c r="Y526" s="8"/>
      <c r="Z526" s="8"/>
    </row>
    <row r="527" spans="1:26" s="89" customFormat="1" ht="18" hidden="1" customHeight="1" x14ac:dyDescent="0.25">
      <c r="A527" s="76" t="s">
        <v>506</v>
      </c>
      <c r="B527" s="71">
        <f>METAS!$BC$29</f>
        <v>107</v>
      </c>
      <c r="C527" s="71">
        <f>ROUND((B527/12)*Config!$C$6,0)</f>
        <v>107</v>
      </c>
      <c r="D527" s="71">
        <f>ACUMULADO!$BB$29</f>
        <v>96</v>
      </c>
      <c r="E527" s="72">
        <f t="shared" si="162"/>
        <v>100</v>
      </c>
      <c r="F527" s="81"/>
      <c r="G527" s="73">
        <f t="shared" si="163"/>
        <v>89.7</v>
      </c>
      <c r="H527" s="74">
        <f t="shared" si="164"/>
        <v>89.7</v>
      </c>
      <c r="I527" s="74" t="str">
        <f t="shared" si="160"/>
        <v/>
      </c>
      <c r="J527" s="75" t="str">
        <f t="shared" si="161"/>
        <v/>
      </c>
      <c r="K527"/>
      <c r="L527"/>
      <c r="M527"/>
      <c r="N527"/>
      <c r="O527"/>
      <c r="P527"/>
      <c r="Q527"/>
      <c r="R527"/>
      <c r="S527"/>
      <c r="T527" s="8"/>
      <c r="U527" s="300"/>
      <c r="V527" s="50"/>
      <c r="W527" s="300"/>
      <c r="X527" s="8"/>
      <c r="Y527" s="8"/>
      <c r="Z527" s="8"/>
    </row>
    <row r="528" spans="1:26" s="89" customFormat="1" ht="18" hidden="1" customHeight="1" x14ac:dyDescent="0.25">
      <c r="A528" s="76" t="s">
        <v>507</v>
      </c>
      <c r="B528" s="71">
        <f>METAS!$BD$29</f>
        <v>86</v>
      </c>
      <c r="C528" s="71">
        <f>ROUND((B528/12)*Config!$C$6,0)</f>
        <v>86</v>
      </c>
      <c r="D528" s="71">
        <f>ACUMULADO!$BC$29</f>
        <v>51</v>
      </c>
      <c r="E528" s="72">
        <f t="shared" si="162"/>
        <v>100</v>
      </c>
      <c r="F528" s="81"/>
      <c r="G528" s="73">
        <f t="shared" si="163"/>
        <v>59.3</v>
      </c>
      <c r="H528" s="74">
        <f t="shared" si="164"/>
        <v>59.3</v>
      </c>
      <c r="I528" s="74" t="str">
        <f t="shared" si="160"/>
        <v/>
      </c>
      <c r="J528" s="75" t="str">
        <f t="shared" si="161"/>
        <v/>
      </c>
      <c r="K528"/>
      <c r="L528"/>
      <c r="M528"/>
      <c r="N528"/>
      <c r="O528"/>
      <c r="P528"/>
      <c r="Q528"/>
      <c r="R528"/>
      <c r="S528"/>
      <c r="T528" s="8"/>
      <c r="U528" s="300"/>
      <c r="V528" s="69"/>
      <c r="W528" s="300"/>
      <c r="X528" s="8"/>
      <c r="Y528" s="8"/>
      <c r="Z528" s="8"/>
    </row>
    <row r="529" spans="1:26" s="89" customFormat="1" ht="18" hidden="1" customHeight="1" x14ac:dyDescent="0.25">
      <c r="A529" s="76" t="s">
        <v>508</v>
      </c>
      <c r="B529" s="71">
        <f>METAS!$BE$28</f>
        <v>353</v>
      </c>
      <c r="C529" s="71">
        <f>ROUND((B529/12)*Config!$C$6,0)</f>
        <v>353</v>
      </c>
      <c r="D529" s="71">
        <f>ACUMULADO!$BD$29</f>
        <v>98</v>
      </c>
      <c r="E529" s="72">
        <f t="shared" si="162"/>
        <v>100</v>
      </c>
      <c r="F529" s="81"/>
      <c r="G529" s="73">
        <f t="shared" si="163"/>
        <v>27.8</v>
      </c>
      <c r="H529" s="74">
        <f t="shared" si="164"/>
        <v>27.8</v>
      </c>
      <c r="I529" s="74" t="str">
        <f t="shared" si="160"/>
        <v/>
      </c>
      <c r="J529" s="75" t="str">
        <f t="shared" si="161"/>
        <v/>
      </c>
      <c r="K529" s="299"/>
      <c r="L529"/>
      <c r="M529"/>
      <c r="N529"/>
      <c r="O529"/>
      <c r="P529"/>
      <c r="Q529"/>
      <c r="R529"/>
      <c r="S529"/>
      <c r="T529" s="8"/>
      <c r="U529" s="300"/>
      <c r="V529" s="69"/>
      <c r="W529" s="300"/>
      <c r="X529" s="8"/>
      <c r="Y529" s="8"/>
      <c r="Z529" s="8"/>
    </row>
    <row r="530" spans="1:26" s="89" customFormat="1" ht="18" hidden="1" customHeight="1" x14ac:dyDescent="0.25">
      <c r="A530" s="305"/>
      <c r="H530"/>
      <c r="I530"/>
      <c r="J530"/>
      <c r="K530"/>
      <c r="L530"/>
      <c r="M530"/>
      <c r="N530"/>
      <c r="O530"/>
      <c r="P530"/>
      <c r="Q530"/>
      <c r="R530"/>
      <c r="S530"/>
      <c r="T530" s="8"/>
      <c r="U530" s="300"/>
      <c r="V530" s="69"/>
      <c r="W530" s="300"/>
      <c r="X530" s="8"/>
      <c r="Y530" s="8"/>
      <c r="Z530" s="8"/>
    </row>
    <row r="531" spans="1:26" s="89" customFormat="1" ht="18" hidden="1" customHeight="1" x14ac:dyDescent="0.25">
      <c r="A531" s="305"/>
      <c r="H531"/>
      <c r="I531"/>
      <c r="J531"/>
      <c r="K531"/>
      <c r="L531"/>
      <c r="M531"/>
      <c r="N531"/>
      <c r="O531"/>
      <c r="P531"/>
      <c r="Q531"/>
      <c r="R531"/>
      <c r="S531"/>
      <c r="T531" s="8"/>
      <c r="U531" s="300"/>
      <c r="V531" s="69"/>
      <c r="W531" s="300"/>
      <c r="X531" s="8"/>
      <c r="Y531" s="8"/>
      <c r="Z531" s="8"/>
    </row>
    <row r="532" spans="1:26" s="89" customFormat="1" ht="18" hidden="1" customHeight="1" x14ac:dyDescent="0.25">
      <c r="A532" s="305"/>
      <c r="H532"/>
      <c r="I532"/>
      <c r="J532"/>
      <c r="K532"/>
      <c r="L532"/>
      <c r="M532"/>
      <c r="N532"/>
      <c r="O532"/>
      <c r="P532"/>
      <c r="Q532"/>
      <c r="R532"/>
      <c r="S532"/>
      <c r="T532" s="8"/>
      <c r="U532" s="300"/>
      <c r="V532" s="69"/>
      <c r="W532" s="300"/>
      <c r="X532" s="8"/>
      <c r="Y532" s="8"/>
      <c r="Z532" s="8"/>
    </row>
    <row r="533" spans="1:26" s="89" customFormat="1" ht="18" hidden="1" customHeight="1" x14ac:dyDescent="0.25">
      <c r="A533" s="305"/>
      <c r="H533"/>
      <c r="I533"/>
      <c r="J533"/>
      <c r="K533"/>
      <c r="L533"/>
      <c r="M533"/>
      <c r="N533"/>
      <c r="O533"/>
      <c r="P533"/>
      <c r="Q533"/>
      <c r="R533"/>
      <c r="S533"/>
      <c r="T533" s="8"/>
      <c r="U533" s="300"/>
      <c r="V533" s="69"/>
      <c r="W533" s="300"/>
      <c r="X533" s="8"/>
      <c r="Y533" s="8"/>
      <c r="Z533" s="8"/>
    </row>
    <row r="534" spans="1:26" s="89" customFormat="1" ht="18" hidden="1" customHeight="1" x14ac:dyDescent="0.25">
      <c r="A534" s="82"/>
      <c r="B534" s="56"/>
      <c r="C534" s="54"/>
      <c r="D534" s="56"/>
      <c r="E534" s="56"/>
      <c r="F534" s="56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 s="8"/>
      <c r="U534" s="300"/>
      <c r="V534" s="69"/>
      <c r="W534" s="300"/>
      <c r="X534" s="8"/>
      <c r="Y534" s="8"/>
      <c r="Z534" s="8"/>
    </row>
    <row r="535" spans="1:26" s="89" customFormat="1" ht="18" hidden="1" customHeight="1" x14ac:dyDescent="0.25">
      <c r="A535" s="82"/>
      <c r="B535" s="56"/>
      <c r="C535" s="54"/>
      <c r="D535" s="56"/>
      <c r="E535" s="56"/>
      <c r="F535" s="56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 s="8"/>
      <c r="U535" s="300"/>
      <c r="V535" s="69"/>
      <c r="W535" s="300"/>
      <c r="X535" s="8"/>
      <c r="Y535" s="8"/>
      <c r="Z535" s="8"/>
    </row>
    <row r="536" spans="1:26" s="89" customFormat="1" ht="18" hidden="1" customHeight="1" x14ac:dyDescent="0.25">
      <c r="A536" s="82"/>
      <c r="B536" s="56"/>
      <c r="C536" s="54"/>
      <c r="D536" s="56"/>
      <c r="E536" s="56"/>
      <c r="F536" s="5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 s="8"/>
      <c r="U536" s="300"/>
      <c r="V536" s="9"/>
      <c r="W536" s="300"/>
      <c r="X536" s="8"/>
      <c r="Y536" s="8"/>
      <c r="Z536" s="8"/>
    </row>
    <row r="537" spans="1:26" hidden="1" x14ac:dyDescent="0.25"/>
    <row r="538" spans="1:26" hidden="1" x14ac:dyDescent="0.25"/>
    <row r="539" spans="1:26" hidden="1" x14ac:dyDescent="0.25"/>
    <row r="540" spans="1:26" ht="18" hidden="1" customHeight="1" x14ac:dyDescent="0.25">
      <c r="H540" s="299"/>
      <c r="I540" s="299"/>
      <c r="J540" s="299"/>
      <c r="K540" s="299"/>
      <c r="T540" s="8"/>
      <c r="W540" s="51"/>
    </row>
    <row r="541" spans="1:26" ht="18" hidden="1" customHeight="1" x14ac:dyDescent="0.25">
      <c r="A541" s="57" t="str">
        <f>METAS!B30</f>
        <v>PORCENTAJE DE VACUNADOS CON 1 DOSIS CON VACUNA CONTRA LA INFLUENZA, EN LA POBLACIÓN &gt;= 60 AÑOS</v>
      </c>
      <c r="H541" s="299"/>
      <c r="I541" s="299"/>
      <c r="J541" s="299"/>
      <c r="K541" s="299" t="s">
        <v>684</v>
      </c>
      <c r="T541" s="8"/>
      <c r="W541" s="51"/>
    </row>
    <row r="542" spans="1:26" ht="48" hidden="1" customHeight="1" x14ac:dyDescent="0.25">
      <c r="A542" s="59" t="s">
        <v>2</v>
      </c>
      <c r="B542" s="60" t="s">
        <v>555</v>
      </c>
      <c r="C542" s="61" t="s">
        <v>556</v>
      </c>
      <c r="D542" s="60" t="s">
        <v>562</v>
      </c>
      <c r="E542" s="60" t="s">
        <v>1</v>
      </c>
      <c r="F542" s="62"/>
      <c r="G542" s="63" t="s">
        <v>10</v>
      </c>
      <c r="H542" s="64" t="str">
        <f>"DEFICIENTE &lt;= "&amp;$E$3</f>
        <v>DEFICIENTE &lt;= 90</v>
      </c>
      <c r="I542" s="64" t="str">
        <f>"PROCESO &gt; "&amp;$E$3&amp;"  -  &lt; "&amp;$F$3</f>
        <v>PROCESO &gt; 90  -  &lt; 100</v>
      </c>
      <c r="J542" s="64" t="str">
        <f>"OPTIMO &gt;= "&amp;$F$3</f>
        <v>OPTIMO &gt;= 100</v>
      </c>
      <c r="K542" s="299"/>
      <c r="T542" s="8"/>
      <c r="V542" s="50" t="str">
        <f>A541</f>
        <v>PORCENTAJE DE VACUNADOS CON 1 DOSIS CON VACUNA CONTRA LA INFLUENZA, EN LA POBLACIÓN &gt;= 60 AÑOS</v>
      </c>
      <c r="W542" s="51"/>
    </row>
    <row r="543" spans="1:26" ht="18" hidden="1" customHeight="1" thickBot="1" x14ac:dyDescent="0.3">
      <c r="A543" s="65" t="str">
        <f>Config!$B$15</f>
        <v>RED</v>
      </c>
      <c r="B543" s="66">
        <f>SUM(B544:B552)</f>
        <v>7450</v>
      </c>
      <c r="C543" s="66">
        <f>SUM(C544:C552)</f>
        <v>7450</v>
      </c>
      <c r="D543" s="66">
        <f>SUM(D544:D552)</f>
        <v>3339</v>
      </c>
      <c r="E543" s="67">
        <f>Config!$C$9</f>
        <v>100</v>
      </c>
      <c r="F543" s="67"/>
      <c r="G543" s="67">
        <f>IFERROR(ROUND(D543*100/B543,1),0)</f>
        <v>44.8</v>
      </c>
      <c r="H543" s="68">
        <f t="shared" ref="H543" si="165">IF(G543&lt;=$E$3,G543,"")</f>
        <v>44.8</v>
      </c>
      <c r="I543" s="68" t="str">
        <f t="shared" ref="I543:I552" si="166">IF(G543&gt;$E$3,IF(G543&lt;$F$3,G543,""),"")</f>
        <v/>
      </c>
      <c r="J543" s="66" t="str">
        <f>IF(G543&gt;=$F$3,G543,"")</f>
        <v/>
      </c>
      <c r="K543" s="299"/>
      <c r="T543" s="8"/>
      <c r="V543" s="80" t="str">
        <f>$V$1&amp;"  "&amp;V542&amp;"  "&amp;$V$3&amp;"  "&amp;$V$2</f>
        <v>RED. MOYOBAMBA:  PORCENTAJE DE VACUNADOS CON 1 DOSIS CON VACUNA CONTRA LA INFLUENZA, EN LA POBLACIÓN &gt;= 60 AÑOS  - POR MICROREDES :   ENERO - DICIEMBRE 2024</v>
      </c>
      <c r="W543" s="51"/>
    </row>
    <row r="544" spans="1:26" s="89" customFormat="1" ht="18" hidden="1" customHeight="1" x14ac:dyDescent="0.25">
      <c r="A544" s="70" t="s">
        <v>500</v>
      </c>
      <c r="B544" s="71">
        <f>METAS!$AW$30</f>
        <v>0</v>
      </c>
      <c r="C544" s="71">
        <f>ROUND((B544/12)*Config!$C$6,0)</f>
        <v>0</v>
      </c>
      <c r="D544" s="71">
        <f>ACUMULADO!$AV$30</f>
        <v>68</v>
      </c>
      <c r="E544" s="72">
        <f>E543</f>
        <v>100</v>
      </c>
      <c r="F544" s="72"/>
      <c r="G544" s="73">
        <f>IFERROR(ROUND(D544*100/B544,1),0)</f>
        <v>0</v>
      </c>
      <c r="H544" s="74">
        <f>IF(G544&lt;=$E$3,G544,"")</f>
        <v>0</v>
      </c>
      <c r="I544" s="74" t="str">
        <f t="shared" si="166"/>
        <v/>
      </c>
      <c r="J544" s="75" t="str">
        <f t="shared" ref="J544:J552" si="167">IF(G544&gt;=$F$3,G544,"")</f>
        <v/>
      </c>
      <c r="K544" s="299"/>
      <c r="L544"/>
      <c r="M544"/>
      <c r="N544"/>
      <c r="O544"/>
      <c r="P544"/>
      <c r="Q544"/>
      <c r="R544"/>
      <c r="S544"/>
      <c r="T544" s="8"/>
      <c r="U544" s="300"/>
      <c r="V544" s="50"/>
      <c r="W544" s="300"/>
      <c r="X544" s="300"/>
      <c r="Y544" s="300"/>
      <c r="Z544" s="300"/>
    </row>
    <row r="545" spans="1:26" s="89" customFormat="1" ht="18" hidden="1" customHeight="1" x14ac:dyDescent="0.25">
      <c r="A545" s="76" t="s">
        <v>501</v>
      </c>
      <c r="B545" s="71">
        <f>METAS!$AX$30</f>
        <v>3369</v>
      </c>
      <c r="C545" s="71">
        <f>ROUND((B545/12)*Config!$C$6,0)</f>
        <v>3369</v>
      </c>
      <c r="D545" s="71">
        <f>ACUMULADO!$AW$30</f>
        <v>1339</v>
      </c>
      <c r="E545" s="72">
        <f t="shared" ref="E545:E552" si="168">E544</f>
        <v>100</v>
      </c>
      <c r="F545" s="81"/>
      <c r="G545" s="73">
        <f t="shared" ref="G545:G552" si="169">IFERROR(ROUND(D545*100/B545,1),0)</f>
        <v>39.700000000000003</v>
      </c>
      <c r="H545" s="74">
        <f t="shared" ref="H545:H552" si="170">IF(G545&lt;=$E$3,G545,"")</f>
        <v>39.700000000000003</v>
      </c>
      <c r="I545" s="74" t="str">
        <f t="shared" si="166"/>
        <v/>
      </c>
      <c r="J545" s="75" t="str">
        <f t="shared" si="167"/>
        <v/>
      </c>
      <c r="K545"/>
      <c r="L545"/>
      <c r="M545"/>
      <c r="N545"/>
      <c r="O545"/>
      <c r="P545"/>
      <c r="Q545"/>
      <c r="R545"/>
      <c r="S545"/>
      <c r="T545" s="8"/>
      <c r="U545" s="300"/>
      <c r="V545" s="50"/>
      <c r="W545" s="300"/>
      <c r="X545" s="8"/>
      <c r="Y545" s="8"/>
      <c r="Z545" s="8"/>
    </row>
    <row r="546" spans="1:26" s="89" customFormat="1" ht="18" hidden="1" customHeight="1" x14ac:dyDescent="0.25">
      <c r="A546" s="76" t="s">
        <v>502</v>
      </c>
      <c r="B546" s="71">
        <f>METAS!$AY$30</f>
        <v>267</v>
      </c>
      <c r="C546" s="71">
        <f>ROUND((B546/12)*Config!$C$6,0)</f>
        <v>267</v>
      </c>
      <c r="D546" s="71">
        <f>ACUMULADO!$AX$30</f>
        <v>278</v>
      </c>
      <c r="E546" s="72">
        <f t="shared" si="168"/>
        <v>100</v>
      </c>
      <c r="F546" s="81"/>
      <c r="G546" s="73">
        <f t="shared" si="169"/>
        <v>104.1</v>
      </c>
      <c r="H546" s="74" t="str">
        <f t="shared" si="170"/>
        <v/>
      </c>
      <c r="I546" s="74" t="str">
        <f t="shared" si="166"/>
        <v/>
      </c>
      <c r="J546" s="75">
        <f t="shared" si="167"/>
        <v>104.1</v>
      </c>
      <c r="K546"/>
      <c r="L546"/>
      <c r="M546"/>
      <c r="N546"/>
      <c r="O546"/>
      <c r="P546"/>
      <c r="Q546"/>
      <c r="R546"/>
      <c r="S546"/>
      <c r="T546" s="8"/>
      <c r="U546" s="300"/>
      <c r="V546" s="50"/>
      <c r="W546" s="301" t="s">
        <v>558</v>
      </c>
      <c r="X546" s="302" t="s">
        <v>559</v>
      </c>
      <c r="Y546" s="302" t="s">
        <v>560</v>
      </c>
      <c r="Z546" s="8"/>
    </row>
    <row r="547" spans="1:26" s="89" customFormat="1" ht="18" hidden="1" customHeight="1" x14ac:dyDescent="0.25">
      <c r="A547" s="76" t="s">
        <v>503</v>
      </c>
      <c r="B547" s="71">
        <f>METAS!$AZ$30</f>
        <v>599</v>
      </c>
      <c r="C547" s="71">
        <f>ROUND((B547/12)*Config!$C$6,0)</f>
        <v>599</v>
      </c>
      <c r="D547" s="71">
        <f>ACUMULADO!$AY$30</f>
        <v>205</v>
      </c>
      <c r="E547" s="72">
        <f t="shared" si="168"/>
        <v>100</v>
      </c>
      <c r="F547" s="81"/>
      <c r="G547" s="73">
        <f t="shared" si="169"/>
        <v>34.200000000000003</v>
      </c>
      <c r="H547" s="74">
        <f t="shared" si="170"/>
        <v>34.200000000000003</v>
      </c>
      <c r="I547" s="74" t="str">
        <f t="shared" si="166"/>
        <v/>
      </c>
      <c r="J547" s="75" t="str">
        <f t="shared" si="167"/>
        <v/>
      </c>
      <c r="K547"/>
      <c r="L547"/>
      <c r="M547"/>
      <c r="N547"/>
      <c r="O547"/>
      <c r="P547"/>
      <c r="Q547"/>
      <c r="R547"/>
      <c r="S547"/>
      <c r="T547" s="8"/>
      <c r="U547" s="300"/>
      <c r="V547" s="50"/>
      <c r="W547" s="303">
        <v>5</v>
      </c>
      <c r="X547" s="304">
        <v>10</v>
      </c>
      <c r="Y547" s="304">
        <v>10.1</v>
      </c>
      <c r="Z547" s="8"/>
    </row>
    <row r="548" spans="1:26" s="89" customFormat="1" ht="18" hidden="1" customHeight="1" x14ac:dyDescent="0.25">
      <c r="A548" s="76" t="s">
        <v>504</v>
      </c>
      <c r="B548" s="71">
        <f>METAS!$BA$30</f>
        <v>1326</v>
      </c>
      <c r="C548" s="71">
        <f>ROUND((B548/12)*Config!$C$6,0)</f>
        <v>1326</v>
      </c>
      <c r="D548" s="71">
        <f>ACUMULADO!$AZ$30</f>
        <v>529</v>
      </c>
      <c r="E548" s="72">
        <f t="shared" si="168"/>
        <v>100</v>
      </c>
      <c r="F548" s="81"/>
      <c r="G548" s="73">
        <f t="shared" si="169"/>
        <v>39.9</v>
      </c>
      <c r="H548" s="74">
        <f t="shared" si="170"/>
        <v>39.9</v>
      </c>
      <c r="I548" s="74" t="str">
        <f t="shared" si="166"/>
        <v/>
      </c>
      <c r="J548" s="75" t="str">
        <f t="shared" si="167"/>
        <v/>
      </c>
      <c r="K548"/>
      <c r="L548"/>
      <c r="M548"/>
      <c r="N548"/>
      <c r="O548"/>
      <c r="P548"/>
      <c r="Q548"/>
      <c r="R548"/>
      <c r="S548"/>
      <c r="T548" s="8"/>
      <c r="U548" s="300"/>
      <c r="V548" s="50"/>
      <c r="W548" s="300"/>
      <c r="X548" s="304"/>
      <c r="Y548" s="8"/>
      <c r="Z548" s="8"/>
    </row>
    <row r="549" spans="1:26" s="89" customFormat="1" ht="18" hidden="1" customHeight="1" x14ac:dyDescent="0.25">
      <c r="A549" s="76" t="s">
        <v>505</v>
      </c>
      <c r="B549" s="71">
        <f>METAS!$BB$30</f>
        <v>518</v>
      </c>
      <c r="C549" s="71">
        <f>ROUND((B549/12)*Config!$C$6,0)</f>
        <v>518</v>
      </c>
      <c r="D549" s="71">
        <f>ACUMULADO!$BA$30</f>
        <v>187</v>
      </c>
      <c r="E549" s="72">
        <f t="shared" si="168"/>
        <v>100</v>
      </c>
      <c r="F549" s="81"/>
      <c r="G549" s="73">
        <f t="shared" si="169"/>
        <v>36.1</v>
      </c>
      <c r="H549" s="74">
        <f t="shared" si="170"/>
        <v>36.1</v>
      </c>
      <c r="I549" s="74" t="str">
        <f t="shared" si="166"/>
        <v/>
      </c>
      <c r="J549" s="75" t="str">
        <f t="shared" si="167"/>
        <v/>
      </c>
      <c r="K549"/>
      <c r="L549"/>
      <c r="M549"/>
      <c r="N549"/>
      <c r="O549"/>
      <c r="P549"/>
      <c r="Q549"/>
      <c r="R549"/>
      <c r="S549"/>
      <c r="T549" s="8"/>
      <c r="U549" s="300"/>
      <c r="V549" s="50"/>
      <c r="W549" s="300"/>
      <c r="X549" s="8"/>
      <c r="Y549" s="8"/>
      <c r="Z549" s="8"/>
    </row>
    <row r="550" spans="1:26" s="89" customFormat="1" ht="18" hidden="1" customHeight="1" x14ac:dyDescent="0.25">
      <c r="A550" s="76" t="s">
        <v>506</v>
      </c>
      <c r="B550" s="71">
        <f>METAS!$BC$30</f>
        <v>398</v>
      </c>
      <c r="C550" s="71">
        <f>ROUND((B550/12)*Config!$C$6,0)</f>
        <v>398</v>
      </c>
      <c r="D550" s="71">
        <f>ACUMULADO!$BB$30</f>
        <v>229</v>
      </c>
      <c r="E550" s="72">
        <f t="shared" si="168"/>
        <v>100</v>
      </c>
      <c r="F550" s="81"/>
      <c r="G550" s="73">
        <f t="shared" si="169"/>
        <v>57.5</v>
      </c>
      <c r="H550" s="74">
        <f t="shared" si="170"/>
        <v>57.5</v>
      </c>
      <c r="I550" s="74" t="str">
        <f t="shared" si="166"/>
        <v/>
      </c>
      <c r="J550" s="75" t="str">
        <f t="shared" si="167"/>
        <v/>
      </c>
      <c r="K550"/>
      <c r="L550"/>
      <c r="M550"/>
      <c r="N550"/>
      <c r="O550"/>
      <c r="P550"/>
      <c r="Q550"/>
      <c r="R550"/>
      <c r="S550"/>
      <c r="T550" s="8"/>
      <c r="U550" s="300"/>
      <c r="V550" s="50"/>
      <c r="W550" s="300"/>
      <c r="X550" s="8"/>
      <c r="Y550" s="8"/>
      <c r="Z550" s="8"/>
    </row>
    <row r="551" spans="1:26" s="89" customFormat="1" ht="18" hidden="1" customHeight="1" x14ac:dyDescent="0.25">
      <c r="A551" s="76" t="s">
        <v>507</v>
      </c>
      <c r="B551" s="71">
        <f>METAS!$BD$30</f>
        <v>437</v>
      </c>
      <c r="C551" s="71">
        <f>ROUND((B551/12)*Config!$C$6,0)</f>
        <v>437</v>
      </c>
      <c r="D551" s="71">
        <f>ACUMULADO!$BC$30</f>
        <v>404</v>
      </c>
      <c r="E551" s="72">
        <f t="shared" si="168"/>
        <v>100</v>
      </c>
      <c r="F551" s="81"/>
      <c r="G551" s="73">
        <f t="shared" si="169"/>
        <v>92.4</v>
      </c>
      <c r="H551" s="74" t="str">
        <f t="shared" si="170"/>
        <v/>
      </c>
      <c r="I551" s="74">
        <f t="shared" si="166"/>
        <v>92.4</v>
      </c>
      <c r="J551" s="75" t="str">
        <f t="shared" si="167"/>
        <v/>
      </c>
      <c r="K551"/>
      <c r="L551"/>
      <c r="M551"/>
      <c r="N551"/>
      <c r="O551"/>
      <c r="P551"/>
      <c r="Q551"/>
      <c r="R551"/>
      <c r="S551"/>
      <c r="T551" s="8"/>
      <c r="U551" s="300"/>
      <c r="V551" s="69"/>
      <c r="W551" s="300"/>
      <c r="X551" s="8"/>
      <c r="Y551" s="8"/>
      <c r="Z551" s="8"/>
    </row>
    <row r="552" spans="1:26" s="89" customFormat="1" ht="18" hidden="1" customHeight="1" x14ac:dyDescent="0.25">
      <c r="A552" s="76" t="s">
        <v>508</v>
      </c>
      <c r="B552" s="71">
        <f>METAS!$BE$30</f>
        <v>536</v>
      </c>
      <c r="C552" s="71">
        <f>ROUND((B552/12)*Config!$C$6,0)</f>
        <v>536</v>
      </c>
      <c r="D552" s="71">
        <f>ACUMULADO!$BD$30</f>
        <v>100</v>
      </c>
      <c r="E552" s="72">
        <f t="shared" si="168"/>
        <v>100</v>
      </c>
      <c r="F552" s="81"/>
      <c r="G552" s="73">
        <f t="shared" si="169"/>
        <v>18.7</v>
      </c>
      <c r="H552" s="74">
        <f t="shared" si="170"/>
        <v>18.7</v>
      </c>
      <c r="I552" s="74" t="str">
        <f t="shared" si="166"/>
        <v/>
      </c>
      <c r="J552" s="75" t="str">
        <f t="shared" si="167"/>
        <v/>
      </c>
      <c r="K552" s="299"/>
      <c r="L552"/>
      <c r="M552"/>
      <c r="N552"/>
      <c r="O552"/>
      <c r="P552"/>
      <c r="Q552"/>
      <c r="R552"/>
      <c r="S552"/>
      <c r="T552" s="8"/>
      <c r="U552" s="300"/>
      <c r="V552" s="69"/>
      <c r="W552" s="300"/>
      <c r="X552" s="8"/>
      <c r="Y552" s="8"/>
      <c r="Z552" s="8"/>
    </row>
    <row r="553" spans="1:26" s="89" customFormat="1" ht="18" hidden="1" customHeight="1" x14ac:dyDescent="0.25">
      <c r="A553" s="305"/>
      <c r="H553"/>
      <c r="I553"/>
      <c r="J553"/>
      <c r="K553"/>
      <c r="L553"/>
      <c r="M553"/>
      <c r="N553"/>
      <c r="O553"/>
      <c r="P553"/>
      <c r="Q553"/>
      <c r="R553"/>
      <c r="S553"/>
      <c r="T553" s="8"/>
      <c r="U553" s="300"/>
      <c r="V553" s="69"/>
      <c r="W553" s="300"/>
      <c r="X553" s="8"/>
      <c r="Y553" s="8"/>
      <c r="Z553" s="8"/>
    </row>
    <row r="554" spans="1:26" s="89" customFormat="1" ht="18" hidden="1" customHeight="1" x14ac:dyDescent="0.25">
      <c r="A554" s="305"/>
      <c r="H554"/>
      <c r="I554"/>
      <c r="J554"/>
      <c r="K554"/>
      <c r="L554"/>
      <c r="M554"/>
      <c r="N554"/>
      <c r="O554"/>
      <c r="P554"/>
      <c r="Q554"/>
      <c r="R554"/>
      <c r="S554"/>
      <c r="T554" s="8"/>
      <c r="U554" s="300"/>
      <c r="V554" s="69"/>
      <c r="W554" s="300"/>
      <c r="X554" s="8"/>
      <c r="Y554" s="8"/>
      <c r="Z554" s="8"/>
    </row>
    <row r="555" spans="1:26" ht="18" hidden="1" customHeight="1" x14ac:dyDescent="0.25"/>
    <row r="556" spans="1:26" ht="18" hidden="1" customHeight="1" x14ac:dyDescent="0.25">
      <c r="H556" s="299"/>
      <c r="I556" s="299"/>
      <c r="J556" s="299"/>
      <c r="K556" s="299"/>
      <c r="T556" s="8"/>
      <c r="W556" s="51"/>
    </row>
    <row r="557" spans="1:26" ht="18" hidden="1" customHeight="1" x14ac:dyDescent="0.25">
      <c r="A557" s="57" t="str">
        <f>METAS!B31</f>
        <v>PORCENTAJE DE VACUNADOS CON 1 DOSIS CON VACUNA CONTRA NEUMOCOCO, EN LA POBLACIÓN &gt;= 60 AÑOS</v>
      </c>
      <c r="H557" s="299"/>
      <c r="I557" s="299"/>
      <c r="J557" s="299"/>
      <c r="K557" s="299" t="s">
        <v>684</v>
      </c>
      <c r="M557" t="s">
        <v>683</v>
      </c>
      <c r="T557" s="8"/>
      <c r="W557" s="51"/>
    </row>
    <row r="558" spans="1:26" ht="48" hidden="1" customHeight="1" x14ac:dyDescent="0.25">
      <c r="A558" s="59" t="s">
        <v>2</v>
      </c>
      <c r="B558" s="60" t="s">
        <v>555</v>
      </c>
      <c r="C558" s="61" t="s">
        <v>556</v>
      </c>
      <c r="D558" s="60" t="s">
        <v>563</v>
      </c>
      <c r="E558" s="60" t="s">
        <v>1</v>
      </c>
      <c r="F558" s="62"/>
      <c r="G558" s="63" t="s">
        <v>10</v>
      </c>
      <c r="H558" s="64" t="str">
        <f>"DEFICIENTE &lt;= "&amp;$E$3</f>
        <v>DEFICIENTE &lt;= 90</v>
      </c>
      <c r="I558" s="64" t="str">
        <f>"PROCESO &gt; "&amp;$E$3&amp;"  -  &lt; "&amp;$F$3</f>
        <v>PROCESO &gt; 90  -  &lt; 100</v>
      </c>
      <c r="J558" s="64" t="str">
        <f>"OPTIMO &gt;= "&amp;$F$3</f>
        <v>OPTIMO &gt;= 100</v>
      </c>
      <c r="K558" s="299"/>
      <c r="T558" s="8"/>
      <c r="V558" s="50" t="str">
        <f>A557</f>
        <v>PORCENTAJE DE VACUNADOS CON 1 DOSIS CON VACUNA CONTRA NEUMOCOCO, EN LA POBLACIÓN &gt;= 60 AÑOS</v>
      </c>
      <c r="W558" s="51"/>
    </row>
    <row r="559" spans="1:26" ht="18" hidden="1" customHeight="1" thickBot="1" x14ac:dyDescent="0.3">
      <c r="A559" s="65" t="str">
        <f>Config!$B$15</f>
        <v>RED</v>
      </c>
      <c r="B559" s="66">
        <f>SUM(B560:B568)</f>
        <v>3728</v>
      </c>
      <c r="C559" s="66">
        <f>SUM(C560:C568)</f>
        <v>3728</v>
      </c>
      <c r="D559" s="66">
        <f>SUM(D560:D568)</f>
        <v>998</v>
      </c>
      <c r="E559" s="67">
        <f>Config!$C$9</f>
        <v>100</v>
      </c>
      <c r="F559" s="67"/>
      <c r="G559" s="67">
        <f>IFERROR(ROUND(D559*100/B559,1),0)</f>
        <v>26.8</v>
      </c>
      <c r="H559" s="68">
        <f t="shared" ref="H559" si="171">IF(G559&lt;=$E$3,G559,"")</f>
        <v>26.8</v>
      </c>
      <c r="I559" s="68" t="str">
        <f t="shared" ref="I559:I568" si="172">IF(G559&gt;$E$3,IF(G559&lt;$F$3,G559,""),"")</f>
        <v/>
      </c>
      <c r="J559" s="66" t="str">
        <f>IF(G559&gt;=$F$3,G559,"")</f>
        <v/>
      </c>
      <c r="K559" s="299"/>
      <c r="T559" s="8"/>
      <c r="V559" s="80" t="str">
        <f>$V$1&amp;"  "&amp;V558&amp;"  "&amp;$V$3&amp;"  "&amp;$V$2</f>
        <v>RED. MOYOBAMBA:  PORCENTAJE DE VACUNADOS CON 1 DOSIS CON VACUNA CONTRA NEUMOCOCO, EN LA POBLACIÓN &gt;= 60 AÑOS  - POR MICROREDES :   ENERO - DICIEMBRE 2024</v>
      </c>
      <c r="W559" s="51"/>
    </row>
    <row r="560" spans="1:26" s="89" customFormat="1" ht="18" hidden="1" customHeight="1" x14ac:dyDescent="0.25">
      <c r="A560" s="70" t="s">
        <v>500</v>
      </c>
      <c r="B560" s="71">
        <f>METAS!$AW$31</f>
        <v>0</v>
      </c>
      <c r="C560" s="71">
        <f>ROUND((B560/12)*Config!$C$6,0)</f>
        <v>0</v>
      </c>
      <c r="D560" s="71">
        <f>ACUMULADO!$AV$31</f>
        <v>20</v>
      </c>
      <c r="E560" s="72">
        <f>E559</f>
        <v>100</v>
      </c>
      <c r="F560" s="72"/>
      <c r="G560" s="73">
        <f>IFERROR(ROUND(D560*100/B560,1),0)</f>
        <v>0</v>
      </c>
      <c r="H560" s="74">
        <f>IF(G560&lt;=$E$3,G560,"")</f>
        <v>0</v>
      </c>
      <c r="I560" s="74" t="str">
        <f t="shared" si="172"/>
        <v/>
      </c>
      <c r="J560" s="75" t="str">
        <f t="shared" ref="J560:J568" si="173">IF(G560&gt;=$F$3,G560,"")</f>
        <v/>
      </c>
      <c r="K560" s="299"/>
      <c r="L560"/>
      <c r="M560"/>
      <c r="N560"/>
      <c r="O560"/>
      <c r="P560"/>
      <c r="Q560"/>
      <c r="R560"/>
      <c r="S560"/>
      <c r="T560" s="8"/>
      <c r="U560" s="300"/>
      <c r="V560" s="50"/>
      <c r="W560" s="300"/>
      <c r="X560" s="300"/>
      <c r="Y560" s="300"/>
      <c r="Z560" s="300"/>
    </row>
    <row r="561" spans="1:26" s="89" customFormat="1" ht="18" hidden="1" customHeight="1" x14ac:dyDescent="0.25">
      <c r="A561" s="76" t="s">
        <v>501</v>
      </c>
      <c r="B561" s="71">
        <f>METAS!$AX$31</f>
        <v>1684</v>
      </c>
      <c r="C561" s="71">
        <f>ROUND((B561/12)*Config!$C$6,0)</f>
        <v>1684</v>
      </c>
      <c r="D561" s="71">
        <f>ACUMULADO!$AW$31</f>
        <v>391</v>
      </c>
      <c r="E561" s="72">
        <f t="shared" ref="E561:E568" si="174">E560</f>
        <v>100</v>
      </c>
      <c r="F561" s="81"/>
      <c r="G561" s="73">
        <f t="shared" ref="G561:G568" si="175">IFERROR(ROUND(D561*100/B561,1),0)</f>
        <v>23.2</v>
      </c>
      <c r="H561" s="74">
        <f t="shared" ref="H561:H568" si="176">IF(G561&lt;=$E$3,G561,"")</f>
        <v>23.2</v>
      </c>
      <c r="I561" s="74" t="str">
        <f t="shared" si="172"/>
        <v/>
      </c>
      <c r="J561" s="75" t="str">
        <f t="shared" si="173"/>
        <v/>
      </c>
      <c r="K561"/>
      <c r="L561"/>
      <c r="M561"/>
      <c r="N561"/>
      <c r="O561"/>
      <c r="P561"/>
      <c r="Q561"/>
      <c r="R561"/>
      <c r="S561"/>
      <c r="T561" s="8"/>
      <c r="U561" s="300"/>
      <c r="V561" s="50"/>
      <c r="W561" s="300"/>
      <c r="X561" s="8"/>
      <c r="Y561" s="8"/>
      <c r="Z561" s="8"/>
    </row>
    <row r="562" spans="1:26" s="89" customFormat="1" ht="18" hidden="1" customHeight="1" x14ac:dyDescent="0.25">
      <c r="A562" s="76" t="s">
        <v>502</v>
      </c>
      <c r="B562" s="71">
        <f>METAS!$AY$31</f>
        <v>134</v>
      </c>
      <c r="C562" s="71">
        <f>ROUND((B562/12)*Config!$C$6,0)</f>
        <v>134</v>
      </c>
      <c r="D562" s="71">
        <f>ACUMULADO!$AX$31</f>
        <v>109</v>
      </c>
      <c r="E562" s="72">
        <f t="shared" si="174"/>
        <v>100</v>
      </c>
      <c r="F562" s="81"/>
      <c r="G562" s="73">
        <f t="shared" si="175"/>
        <v>81.3</v>
      </c>
      <c r="H562" s="74">
        <f t="shared" si="176"/>
        <v>81.3</v>
      </c>
      <c r="I562" s="74" t="str">
        <f t="shared" si="172"/>
        <v/>
      </c>
      <c r="J562" s="75" t="str">
        <f t="shared" si="173"/>
        <v/>
      </c>
      <c r="K562"/>
      <c r="L562"/>
      <c r="M562"/>
      <c r="N562"/>
      <c r="O562"/>
      <c r="P562"/>
      <c r="Q562"/>
      <c r="R562"/>
      <c r="S562"/>
      <c r="T562" s="8"/>
      <c r="U562" s="300"/>
      <c r="V562" s="50"/>
      <c r="W562" s="301" t="s">
        <v>558</v>
      </c>
      <c r="X562" s="302" t="s">
        <v>559</v>
      </c>
      <c r="Y562" s="302" t="s">
        <v>560</v>
      </c>
      <c r="Z562" s="8"/>
    </row>
    <row r="563" spans="1:26" s="89" customFormat="1" ht="18" hidden="1" customHeight="1" x14ac:dyDescent="0.25">
      <c r="A563" s="76" t="s">
        <v>503</v>
      </c>
      <c r="B563" s="71">
        <f>METAS!$AZ$31</f>
        <v>301</v>
      </c>
      <c r="C563" s="71">
        <f>ROUND((B563/12)*Config!$C$6,0)</f>
        <v>301</v>
      </c>
      <c r="D563" s="71">
        <f>ACUMULADO!$AY$31</f>
        <v>65</v>
      </c>
      <c r="E563" s="72">
        <f t="shared" si="174"/>
        <v>100</v>
      </c>
      <c r="F563" s="81"/>
      <c r="G563" s="73">
        <f t="shared" si="175"/>
        <v>21.6</v>
      </c>
      <c r="H563" s="74">
        <f t="shared" si="176"/>
        <v>21.6</v>
      </c>
      <c r="I563" s="74" t="str">
        <f t="shared" si="172"/>
        <v/>
      </c>
      <c r="J563" s="75" t="str">
        <f t="shared" si="173"/>
        <v/>
      </c>
      <c r="K563"/>
      <c r="L563"/>
      <c r="M563"/>
      <c r="N563"/>
      <c r="O563"/>
      <c r="P563"/>
      <c r="Q563"/>
      <c r="R563"/>
      <c r="S563"/>
      <c r="T563" s="8"/>
      <c r="U563" s="300"/>
      <c r="V563" s="50"/>
      <c r="W563" s="303">
        <v>5</v>
      </c>
      <c r="X563" s="304">
        <v>10</v>
      </c>
      <c r="Y563" s="304">
        <v>10.1</v>
      </c>
      <c r="Z563" s="8"/>
    </row>
    <row r="564" spans="1:26" s="89" customFormat="1" ht="18" hidden="1" customHeight="1" x14ac:dyDescent="0.25">
      <c r="A564" s="76" t="s">
        <v>504</v>
      </c>
      <c r="B564" s="71">
        <f>METAS!$BA$31</f>
        <v>664</v>
      </c>
      <c r="C564" s="71">
        <f>ROUND((B564/12)*Config!$C$6,0)</f>
        <v>664</v>
      </c>
      <c r="D564" s="71">
        <f>ACUMULADO!$AZ$31</f>
        <v>79</v>
      </c>
      <c r="E564" s="72">
        <f t="shared" si="174"/>
        <v>100</v>
      </c>
      <c r="F564" s="81"/>
      <c r="G564" s="73">
        <f t="shared" si="175"/>
        <v>11.9</v>
      </c>
      <c r="H564" s="74">
        <f t="shared" si="176"/>
        <v>11.9</v>
      </c>
      <c r="I564" s="74" t="str">
        <f t="shared" si="172"/>
        <v/>
      </c>
      <c r="J564" s="75" t="str">
        <f t="shared" si="173"/>
        <v/>
      </c>
      <c r="K564"/>
      <c r="L564"/>
      <c r="M564"/>
      <c r="N564"/>
      <c r="O564"/>
      <c r="P564"/>
      <c r="Q564"/>
      <c r="R564"/>
      <c r="S564"/>
      <c r="T564" s="8"/>
      <c r="U564" s="300"/>
      <c r="V564" s="50"/>
      <c r="W564" s="300"/>
      <c r="X564" s="304"/>
      <c r="Y564" s="8"/>
      <c r="Z564" s="8"/>
    </row>
    <row r="565" spans="1:26" s="89" customFormat="1" ht="18" hidden="1" customHeight="1" x14ac:dyDescent="0.25">
      <c r="A565" s="76" t="s">
        <v>505</v>
      </c>
      <c r="B565" s="71">
        <f>METAS!$BB$31</f>
        <v>260</v>
      </c>
      <c r="C565" s="71">
        <f>ROUND((B565/12)*Config!$C$6,0)</f>
        <v>260</v>
      </c>
      <c r="D565" s="71">
        <f>ACUMULADO!$BA$31</f>
        <v>74</v>
      </c>
      <c r="E565" s="72">
        <f t="shared" si="174"/>
        <v>100</v>
      </c>
      <c r="F565" s="81"/>
      <c r="G565" s="73">
        <f t="shared" si="175"/>
        <v>28.5</v>
      </c>
      <c r="H565" s="74">
        <f t="shared" si="176"/>
        <v>28.5</v>
      </c>
      <c r="I565" s="74" t="str">
        <f t="shared" si="172"/>
        <v/>
      </c>
      <c r="J565" s="75" t="str">
        <f t="shared" si="173"/>
        <v/>
      </c>
      <c r="K565"/>
      <c r="L565"/>
      <c r="M565"/>
      <c r="N565"/>
      <c r="O565"/>
      <c r="P565"/>
      <c r="Q565"/>
      <c r="R565"/>
      <c r="S565"/>
      <c r="T565" s="8"/>
      <c r="U565" s="300"/>
      <c r="V565" s="50"/>
      <c r="W565" s="300"/>
      <c r="X565" s="8"/>
      <c r="Y565" s="8"/>
      <c r="Z565" s="8"/>
    </row>
    <row r="566" spans="1:26" s="89" customFormat="1" ht="18" hidden="1" customHeight="1" x14ac:dyDescent="0.25">
      <c r="A566" s="76" t="s">
        <v>506</v>
      </c>
      <c r="B566" s="71">
        <f>METAS!$BC$31</f>
        <v>198</v>
      </c>
      <c r="C566" s="71">
        <f>ROUND((B566/12)*Config!$C$6,0)</f>
        <v>198</v>
      </c>
      <c r="D566" s="71">
        <f>ACUMULADO!$BB$31</f>
        <v>152</v>
      </c>
      <c r="E566" s="72">
        <f t="shared" si="174"/>
        <v>100</v>
      </c>
      <c r="F566" s="81"/>
      <c r="G566" s="73">
        <f t="shared" si="175"/>
        <v>76.8</v>
      </c>
      <c r="H566" s="74">
        <f t="shared" si="176"/>
        <v>76.8</v>
      </c>
      <c r="I566" s="74" t="str">
        <f t="shared" si="172"/>
        <v/>
      </c>
      <c r="J566" s="75" t="str">
        <f t="shared" si="173"/>
        <v/>
      </c>
      <c r="K566"/>
      <c r="L566"/>
      <c r="M566"/>
      <c r="N566"/>
      <c r="O566"/>
      <c r="P566"/>
      <c r="Q566"/>
      <c r="R566"/>
      <c r="S566"/>
      <c r="T566" s="8"/>
      <c r="U566" s="300"/>
      <c r="V566" s="50"/>
      <c r="W566" s="300"/>
      <c r="X566" s="8"/>
      <c r="Y566" s="8"/>
      <c r="Z566" s="8"/>
    </row>
    <row r="567" spans="1:26" s="89" customFormat="1" ht="18" hidden="1" customHeight="1" x14ac:dyDescent="0.25">
      <c r="A567" s="76" t="s">
        <v>507</v>
      </c>
      <c r="B567" s="71">
        <f>METAS!$BD$31</f>
        <v>219</v>
      </c>
      <c r="C567" s="71">
        <f>ROUND((B567/12)*Config!$C$6,0)</f>
        <v>219</v>
      </c>
      <c r="D567" s="71">
        <f>ACUMULADO!$BC$31</f>
        <v>72</v>
      </c>
      <c r="E567" s="72">
        <f t="shared" si="174"/>
        <v>100</v>
      </c>
      <c r="F567" s="81"/>
      <c r="G567" s="73">
        <f t="shared" si="175"/>
        <v>32.9</v>
      </c>
      <c r="H567" s="74">
        <f t="shared" si="176"/>
        <v>32.9</v>
      </c>
      <c r="I567" s="74" t="str">
        <f t="shared" si="172"/>
        <v/>
      </c>
      <c r="J567" s="75" t="str">
        <f t="shared" si="173"/>
        <v/>
      </c>
      <c r="K567"/>
      <c r="L567"/>
      <c r="M567"/>
      <c r="N567"/>
      <c r="O567"/>
      <c r="P567"/>
      <c r="Q567"/>
      <c r="R567"/>
      <c r="S567"/>
      <c r="T567" s="8"/>
      <c r="U567" s="300"/>
      <c r="V567" s="69"/>
      <c r="W567" s="300"/>
      <c r="X567" s="8"/>
      <c r="Y567" s="8"/>
      <c r="Z567" s="8"/>
    </row>
    <row r="568" spans="1:26" s="89" customFormat="1" ht="18" hidden="1" customHeight="1" x14ac:dyDescent="0.25">
      <c r="A568" s="76" t="s">
        <v>508</v>
      </c>
      <c r="B568" s="71">
        <f>METAS!$BE$31</f>
        <v>268</v>
      </c>
      <c r="C568" s="71">
        <f>ROUND((B568/12)*Config!$C$6,0)</f>
        <v>268</v>
      </c>
      <c r="D568" s="71">
        <f>ACUMULADO!$BD$31</f>
        <v>36</v>
      </c>
      <c r="E568" s="72">
        <f t="shared" si="174"/>
        <v>100</v>
      </c>
      <c r="F568" s="81"/>
      <c r="G568" s="73">
        <f t="shared" si="175"/>
        <v>13.4</v>
      </c>
      <c r="H568" s="74">
        <f t="shared" si="176"/>
        <v>13.4</v>
      </c>
      <c r="I568" s="74" t="str">
        <f t="shared" si="172"/>
        <v/>
      </c>
      <c r="J568" s="75" t="str">
        <f t="shared" si="173"/>
        <v/>
      </c>
      <c r="K568" s="299"/>
      <c r="L568"/>
      <c r="M568"/>
      <c r="N568"/>
      <c r="O568"/>
      <c r="P568"/>
      <c r="Q568"/>
      <c r="R568"/>
      <c r="S568"/>
      <c r="T568" s="8"/>
      <c r="U568" s="300"/>
      <c r="V568" s="69"/>
      <c r="W568" s="300"/>
      <c r="X568" s="8"/>
      <c r="Y568" s="8"/>
      <c r="Z568" s="8"/>
    </row>
    <row r="569" spans="1:26" s="89" customFormat="1" ht="18" hidden="1" customHeight="1" x14ac:dyDescent="0.25">
      <c r="A569" s="305"/>
      <c r="H569"/>
      <c r="I569"/>
      <c r="J569"/>
      <c r="K569"/>
      <c r="L569"/>
      <c r="M569"/>
      <c r="N569"/>
      <c r="O569"/>
      <c r="P569"/>
      <c r="Q569"/>
      <c r="R569"/>
      <c r="S569"/>
      <c r="T569" s="8"/>
      <c r="U569" s="300"/>
      <c r="V569" s="69"/>
      <c r="W569" s="300"/>
      <c r="X569" s="8"/>
      <c r="Y569" s="8"/>
      <c r="Z569" s="8"/>
    </row>
    <row r="570" spans="1:26" s="89" customFormat="1" ht="18" hidden="1" customHeight="1" x14ac:dyDescent="0.25">
      <c r="A570" s="305"/>
      <c r="H570"/>
      <c r="I570"/>
      <c r="J570"/>
      <c r="K570"/>
      <c r="L570"/>
      <c r="M570"/>
      <c r="N570"/>
      <c r="O570"/>
      <c r="P570"/>
      <c r="Q570"/>
      <c r="R570"/>
      <c r="S570"/>
      <c r="T570" s="8"/>
      <c r="U570" s="300"/>
      <c r="V570" s="69"/>
      <c r="W570" s="300"/>
      <c r="X570" s="8"/>
      <c r="Y570" s="8"/>
      <c r="Z570" s="8"/>
    </row>
    <row r="571" spans="1:26" s="89" customFormat="1" ht="18" hidden="1" customHeight="1" x14ac:dyDescent="0.25">
      <c r="A571" s="305"/>
      <c r="H571"/>
      <c r="I571"/>
      <c r="J571"/>
      <c r="K571"/>
      <c r="L571"/>
      <c r="M571"/>
      <c r="N571"/>
      <c r="O571"/>
      <c r="P571"/>
      <c r="Q571"/>
      <c r="R571"/>
      <c r="S571"/>
      <c r="T571" s="8"/>
      <c r="U571" s="300"/>
      <c r="V571" s="69"/>
      <c r="W571" s="300"/>
      <c r="X571" s="8"/>
      <c r="Y571" s="8"/>
      <c r="Z571" s="8"/>
    </row>
    <row r="572" spans="1:26" s="89" customFormat="1" ht="18" hidden="1" customHeight="1" x14ac:dyDescent="0.25">
      <c r="A572" s="305"/>
      <c r="H572"/>
      <c r="I572"/>
      <c r="J572"/>
      <c r="K572"/>
      <c r="L572"/>
      <c r="M572"/>
      <c r="N572"/>
      <c r="O572"/>
      <c r="P572"/>
      <c r="Q572"/>
      <c r="R572"/>
      <c r="S572"/>
      <c r="T572" s="8"/>
      <c r="U572" s="300"/>
      <c r="V572" s="69"/>
      <c r="W572" s="300"/>
      <c r="X572" s="8"/>
      <c r="Y572" s="8"/>
      <c r="Z572" s="8"/>
    </row>
    <row r="573" spans="1:26" s="89" customFormat="1" ht="18" hidden="1" customHeight="1" x14ac:dyDescent="0.25">
      <c r="A573" s="82"/>
      <c r="B573" s="56"/>
      <c r="C573" s="54"/>
      <c r="D573" s="56"/>
      <c r="E573" s="56"/>
      <c r="F573" s="56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 s="8"/>
      <c r="U573" s="300"/>
      <c r="V573" s="69"/>
      <c r="W573" s="300"/>
      <c r="X573" s="8"/>
      <c r="Y573" s="8"/>
      <c r="Z573" s="8"/>
    </row>
    <row r="574" spans="1:26" s="89" customFormat="1" ht="18" hidden="1" customHeight="1" x14ac:dyDescent="0.25">
      <c r="A574" s="82"/>
      <c r="B574" s="56"/>
      <c r="C574" s="54"/>
      <c r="D574" s="56"/>
      <c r="E574" s="56"/>
      <c r="F574" s="56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 s="8"/>
      <c r="U574" s="300"/>
      <c r="V574" s="69"/>
      <c r="W574" s="300"/>
      <c r="X574" s="8"/>
      <c r="Y574" s="8"/>
      <c r="Z574" s="8"/>
    </row>
    <row r="575" spans="1:26" s="89" customFormat="1" ht="18" customHeight="1" x14ac:dyDescent="0.25">
      <c r="A575" s="82"/>
      <c r="B575" s="56"/>
      <c r="C575" s="54"/>
      <c r="D575" s="56"/>
      <c r="E575" s="56"/>
      <c r="F575" s="56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 s="8"/>
      <c r="U575" s="300"/>
      <c r="V575" s="9"/>
      <c r="W575" s="300"/>
      <c r="X575" s="8"/>
      <c r="Y575" s="8"/>
      <c r="Z575" s="8"/>
    </row>
    <row r="576" spans="1:2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</sheetData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71763-6E3C-4C98-88D1-51ED9DAD328E}">
  <sheetPr>
    <tabColor rgb="FF00B050"/>
  </sheetPr>
  <dimension ref="A1:TG411"/>
  <sheetViews>
    <sheetView showGridLines="0" topLeftCell="A9" zoomScale="80" zoomScaleNormal="80" zoomScaleSheetLayoutView="85" workbookViewId="0">
      <selection activeCell="V33" sqref="V33"/>
    </sheetView>
  </sheetViews>
  <sheetFormatPr baseColWidth="10" defaultRowHeight="15" x14ac:dyDescent="0.25"/>
  <cols>
    <col min="1" max="1" width="17" style="4" customWidth="1"/>
    <col min="2" max="2" width="8.5703125" customWidth="1"/>
    <col min="3" max="3" width="8" style="54" customWidth="1"/>
    <col min="4" max="4" width="9.140625" style="55" customWidth="1"/>
    <col min="5" max="5" width="7.85546875" style="55" customWidth="1"/>
    <col min="6" max="7" width="8.140625" style="56" customWidth="1"/>
    <col min="8" max="8" width="8.5703125" style="56" customWidth="1"/>
    <col min="9" max="9" width="8.5703125" style="89" customWidth="1"/>
    <col min="10" max="10" width="7.85546875" style="8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49" customWidth="1"/>
    <col min="22" max="22" width="11.42578125" style="69"/>
    <col min="23" max="26" width="11.42578125" style="8"/>
  </cols>
  <sheetData>
    <row r="1" spans="1:23" ht="18" customHeight="1" x14ac:dyDescent="0.25">
      <c r="B1" s="92" t="s">
        <v>86</v>
      </c>
      <c r="C1" s="92"/>
      <c r="E1" s="92" t="s">
        <v>14</v>
      </c>
      <c r="F1" s="92"/>
      <c r="H1" s="5" t="s">
        <v>15</v>
      </c>
      <c r="I1" s="5"/>
      <c r="J1"/>
      <c r="T1" s="8"/>
      <c r="V1" s="50" t="str">
        <f>Config!B2</f>
        <v>RED. MOYOBAMBA:</v>
      </c>
      <c r="W1" s="51"/>
    </row>
    <row r="2" spans="1:23" ht="18" customHeight="1" x14ac:dyDescent="0.25">
      <c r="B2" s="52" t="s">
        <v>13</v>
      </c>
      <c r="C2" s="52" t="s">
        <v>11</v>
      </c>
      <c r="E2" s="52" t="s">
        <v>13</v>
      </c>
      <c r="F2" s="52" t="s">
        <v>11</v>
      </c>
      <c r="G2"/>
      <c r="H2" s="52" t="s">
        <v>13</v>
      </c>
      <c r="I2" s="52" t="s">
        <v>11</v>
      </c>
      <c r="J2"/>
      <c r="T2" s="8"/>
      <c r="V2" s="50" t="str">
        <f>Config!$C$12&amp;" - " &amp; Config!$D$12  &amp;" "&amp;Config!$E$12</f>
        <v>ENERO - DICIEMBRE 2024</v>
      </c>
      <c r="W2" s="51"/>
    </row>
    <row r="3" spans="1:23" ht="18" customHeight="1" x14ac:dyDescent="0.25">
      <c r="B3" s="53">
        <v>0</v>
      </c>
      <c r="C3" s="53">
        <v>6.1</v>
      </c>
      <c r="E3" s="53">
        <f>Config!G3</f>
        <v>90</v>
      </c>
      <c r="F3" s="53">
        <f>Config!I3</f>
        <v>100</v>
      </c>
      <c r="H3" s="53">
        <f>Config!K3</f>
        <v>90</v>
      </c>
      <c r="I3" s="53">
        <f>Config!M3</f>
        <v>100</v>
      </c>
      <c r="J3"/>
      <c r="T3" s="8"/>
      <c r="U3" s="8"/>
      <c r="V3" s="50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0" t="str">
        <f>Config!$B$4</f>
        <v>FUENTE: HISMINSA - Oficina de Gestión de la  Información Red. Moyobamba</v>
      </c>
    </row>
    <row r="5" spans="1:23" ht="18" customHeight="1" x14ac:dyDescent="0.25">
      <c r="A5" s="84" t="str">
        <f>METAS!B14</f>
        <v>PORCENTAJE DE NIÑAS Y NIÑOS RN DE PARTO INSTITUCIONAL VACUNADOS CON ANTI HEPATITIS B (HVB) ANTES DEL ALTA</v>
      </c>
      <c r="B5" s="56"/>
      <c r="D5" s="56"/>
      <c r="E5" s="56"/>
      <c r="I5" s="56"/>
      <c r="J5" s="56"/>
      <c r="K5" s="9" t="s">
        <v>684</v>
      </c>
      <c r="T5" s="8"/>
      <c r="V5" s="58"/>
      <c r="W5" s="51"/>
    </row>
    <row r="6" spans="1:23" ht="48" customHeight="1" x14ac:dyDescent="0.25">
      <c r="A6" s="59" t="s">
        <v>2</v>
      </c>
      <c r="B6" s="60" t="s">
        <v>85</v>
      </c>
      <c r="C6" s="61" t="s">
        <v>68</v>
      </c>
      <c r="D6" s="60" t="s">
        <v>665</v>
      </c>
      <c r="E6" s="60" t="s">
        <v>1</v>
      </c>
      <c r="F6" s="62"/>
      <c r="G6" s="63" t="s">
        <v>9</v>
      </c>
      <c r="H6" s="64" t="str">
        <f>"DEFICIENTE &lt; "&amp;$E$3</f>
        <v>DEFICIENTE &lt; 90</v>
      </c>
      <c r="I6" s="64" t="str">
        <f>"PROCESO &gt;= "&amp;$E$3&amp;"  -  &lt; "&amp;$F$3</f>
        <v>PROCESO &gt;= 90  -  &lt; 100</v>
      </c>
      <c r="J6" s="64" t="str">
        <f>"OPTIMO &gt;= "&amp;$F$3</f>
        <v>OPTIMO &gt;= 100</v>
      </c>
      <c r="T6" s="8"/>
      <c r="V6" s="389"/>
      <c r="W6" s="51"/>
    </row>
    <row r="7" spans="1:23" ht="18" customHeight="1" thickBot="1" x14ac:dyDescent="0.3">
      <c r="A7" s="65" t="str">
        <f>Config!$B$15</f>
        <v>RED</v>
      </c>
      <c r="B7" s="66">
        <f>SUM(B8:B16)</f>
        <v>2204</v>
      </c>
      <c r="C7" s="66">
        <f>SUM(C8:C16)</f>
        <v>2204</v>
      </c>
      <c r="D7" s="66">
        <f>SUM(D8:D16)</f>
        <v>2011</v>
      </c>
      <c r="E7" s="67">
        <f>Config!$C$9</f>
        <v>100</v>
      </c>
      <c r="F7" s="67"/>
      <c r="G7" s="66">
        <f t="shared" ref="G7:G12" si="0">IFERROR(ROUND(D7*100/B7,2),0)</f>
        <v>91.24</v>
      </c>
      <c r="H7" s="68" t="str">
        <f>IF(G7&lt;$E$3,G7,"")</f>
        <v/>
      </c>
      <c r="I7" s="68">
        <f>IF(G7&gt;=$E$3,IF(G7&lt;$F$3,G7,""),"")</f>
        <v>91.24</v>
      </c>
      <c r="J7" s="68" t="str">
        <f>IF(G7&gt;=$F$3,G7,"")</f>
        <v/>
      </c>
      <c r="T7" s="8"/>
      <c r="V7" s="69" t="str">
        <f>V$1&amp;"  "&amp;A5&amp;"  "&amp;$V$3&amp;"  "&amp;$V$2</f>
        <v>RED. MOYOBAMBA:  PORCENTAJE DE NIÑAS Y NIÑOS RN DE PARTO INSTITUCIONAL VACUNADOS CON ANTI HEPATITIS B (HVB) ANTES DEL ALTA  - POR MICROREDES :   ENERO - DICIEMBRE 2024</v>
      </c>
      <c r="W7" s="51"/>
    </row>
    <row r="8" spans="1:23" x14ac:dyDescent="0.25">
      <c r="A8" s="70" t="str">
        <f>Config!$B$16</f>
        <v>HOSP</v>
      </c>
      <c r="B8" s="71">
        <f>METAS!$AW$14</f>
        <v>0</v>
      </c>
      <c r="C8" s="71">
        <f>ROUND((B8/12)*Config!$C$6,0)</f>
        <v>0</v>
      </c>
      <c r="D8" s="71">
        <f>ACUMULADO!$AV$14</f>
        <v>1613</v>
      </c>
      <c r="E8" s="72">
        <f>E7</f>
        <v>100</v>
      </c>
      <c r="F8" s="72"/>
      <c r="G8" s="73">
        <f t="shared" si="0"/>
        <v>0</v>
      </c>
      <c r="H8" s="78">
        <f>IF(G8&lt;$E$3,G8,"")</f>
        <v>0</v>
      </c>
      <c r="I8" s="78" t="str">
        <f>IF(G8&gt;=$E$3,IF(G8&lt;$F$3,G8,""),"")</f>
        <v/>
      </c>
      <c r="J8" s="78" t="str">
        <f t="shared" ref="J8:J16" si="1">IF(G8&gt;=$F$3,G8,"")</f>
        <v/>
      </c>
      <c r="T8" s="8"/>
      <c r="V8" s="50"/>
      <c r="W8" s="51"/>
    </row>
    <row r="9" spans="1:23" ht="18" customHeight="1" x14ac:dyDescent="0.25">
      <c r="A9" s="70" t="str">
        <f>Config!$B$17</f>
        <v>LLUI</v>
      </c>
      <c r="B9" s="71">
        <f>METAS!$AX$14</f>
        <v>872</v>
      </c>
      <c r="C9" s="71">
        <f>ROUND((B9/12)*Config!$C$6,0)</f>
        <v>872</v>
      </c>
      <c r="D9" s="71">
        <f>ACUMULADO!$AW$14</f>
        <v>11</v>
      </c>
      <c r="E9" s="72">
        <f t="shared" ref="E9:E16" si="2">E8</f>
        <v>100</v>
      </c>
      <c r="F9" s="81"/>
      <c r="G9" s="77">
        <f t="shared" si="0"/>
        <v>1.26</v>
      </c>
      <c r="H9" s="78">
        <f t="shared" ref="H9:H16" si="3">IF(G9&lt;$E$3,G9,"")</f>
        <v>1.26</v>
      </c>
      <c r="I9" s="78" t="str">
        <f t="shared" ref="I9:I16" si="4">IF(G9&gt;=$E$3,IF(G9&lt;$F$3,G9,""),"")</f>
        <v/>
      </c>
      <c r="J9" s="78" t="str">
        <f t="shared" si="1"/>
        <v/>
      </c>
      <c r="T9" s="8"/>
      <c r="V9" s="50"/>
      <c r="W9" s="51"/>
    </row>
    <row r="10" spans="1:23" ht="18" customHeight="1" x14ac:dyDescent="0.25">
      <c r="A10" s="70" t="str">
        <f>Config!$B$18</f>
        <v>JERI</v>
      </c>
      <c r="B10" s="71">
        <f>METAS!$AY$14</f>
        <v>99</v>
      </c>
      <c r="C10" s="71">
        <f>ROUND((B10/12)*Config!$C$6,0)</f>
        <v>99</v>
      </c>
      <c r="D10" s="71">
        <f>ACUMULADO!$AX$14</f>
        <v>65</v>
      </c>
      <c r="E10" s="72">
        <f t="shared" si="2"/>
        <v>100</v>
      </c>
      <c r="F10" s="81"/>
      <c r="G10" s="77">
        <f t="shared" si="0"/>
        <v>65.66</v>
      </c>
      <c r="H10" s="78">
        <f t="shared" si="3"/>
        <v>65.66</v>
      </c>
      <c r="I10" s="78" t="str">
        <f t="shared" si="4"/>
        <v/>
      </c>
      <c r="J10" s="78" t="str">
        <f t="shared" si="1"/>
        <v/>
      </c>
      <c r="T10" s="8"/>
      <c r="V10" s="9"/>
      <c r="W10" s="51"/>
    </row>
    <row r="11" spans="1:23" ht="18" customHeight="1" x14ac:dyDescent="0.25">
      <c r="A11" s="70" t="str">
        <f>Config!$B$19</f>
        <v>YANT</v>
      </c>
      <c r="B11" s="71">
        <f>METAS!$AZ$14</f>
        <v>163</v>
      </c>
      <c r="C11" s="71">
        <f>ROUND((B11/12)*Config!$C$6,0)</f>
        <v>163</v>
      </c>
      <c r="D11" s="71">
        <f>ACUMULADO!$AY$14</f>
        <v>5</v>
      </c>
      <c r="E11" s="72">
        <f t="shared" si="2"/>
        <v>100</v>
      </c>
      <c r="F11" s="81"/>
      <c r="G11" s="77">
        <f t="shared" si="0"/>
        <v>3.07</v>
      </c>
      <c r="H11" s="78">
        <f t="shared" si="3"/>
        <v>3.07</v>
      </c>
      <c r="I11" s="78" t="str">
        <f t="shared" si="4"/>
        <v/>
      </c>
      <c r="J11" s="78" t="str">
        <f t="shared" si="1"/>
        <v/>
      </c>
      <c r="T11" s="8"/>
      <c r="V11" s="9"/>
      <c r="W11" s="51"/>
    </row>
    <row r="12" spans="1:23" ht="18" customHeight="1" x14ac:dyDescent="0.25">
      <c r="A12" s="70" t="str">
        <f>Config!$B$20</f>
        <v>SORI</v>
      </c>
      <c r="B12" s="71">
        <f>METAS!$BA$14</f>
        <v>475</v>
      </c>
      <c r="C12" s="71">
        <f>ROUND((B12/12)*Config!$C$6,0)</f>
        <v>475</v>
      </c>
      <c r="D12" s="71">
        <f>ACUMULADO!$AZ$14</f>
        <v>198</v>
      </c>
      <c r="E12" s="72">
        <f t="shared" si="2"/>
        <v>100</v>
      </c>
      <c r="F12" s="81"/>
      <c r="G12" s="77">
        <f t="shared" si="0"/>
        <v>41.68</v>
      </c>
      <c r="H12" s="78">
        <f t="shared" si="3"/>
        <v>41.68</v>
      </c>
      <c r="I12" s="78" t="str">
        <f t="shared" si="4"/>
        <v/>
      </c>
      <c r="J12" s="78" t="str">
        <f t="shared" si="1"/>
        <v/>
      </c>
      <c r="T12" s="8"/>
      <c r="V12" s="9"/>
      <c r="W12" s="51"/>
    </row>
    <row r="13" spans="1:23" ht="18" customHeight="1" x14ac:dyDescent="0.25">
      <c r="A13" s="70" t="str">
        <f>Config!$B$21</f>
        <v>JEPE</v>
      </c>
      <c r="B13" s="71">
        <f>METAS!$BB$14</f>
        <v>193</v>
      </c>
      <c r="C13" s="71">
        <f>ROUND((B13/12)*Config!$C$6,0)</f>
        <v>193</v>
      </c>
      <c r="D13" s="71">
        <f>ACUMULADO!$BA$14</f>
        <v>15</v>
      </c>
      <c r="E13" s="72">
        <f t="shared" si="2"/>
        <v>100</v>
      </c>
      <c r="F13" s="81"/>
      <c r="G13" s="77">
        <f>IFERROR(ROUND(D13*100/B13,2),0)</f>
        <v>7.77</v>
      </c>
      <c r="H13" s="78">
        <f t="shared" si="3"/>
        <v>7.77</v>
      </c>
      <c r="I13" s="78" t="str">
        <f t="shared" si="4"/>
        <v/>
      </c>
      <c r="J13" s="78" t="str">
        <f t="shared" si="1"/>
        <v/>
      </c>
      <c r="T13" s="8"/>
      <c r="W13" s="51"/>
    </row>
    <row r="14" spans="1:23" ht="18" customHeight="1" x14ac:dyDescent="0.25">
      <c r="A14" s="70" t="str">
        <f>Config!$B$22</f>
        <v>ROQU</v>
      </c>
      <c r="B14" s="71">
        <f>METAS!$BC$14</f>
        <v>149</v>
      </c>
      <c r="C14" s="71">
        <f>ROUND((B14/12)*Config!$C$6,0)</f>
        <v>149</v>
      </c>
      <c r="D14" s="71">
        <f>ACUMULADO!$BB$14</f>
        <v>72</v>
      </c>
      <c r="E14" s="72">
        <f t="shared" si="2"/>
        <v>100</v>
      </c>
      <c r="F14" s="81"/>
      <c r="G14" s="77">
        <f>IFERROR(ROUND(D14*100/B14,2),0)</f>
        <v>48.32</v>
      </c>
      <c r="H14" s="78">
        <f t="shared" si="3"/>
        <v>48.32</v>
      </c>
      <c r="I14" s="78" t="str">
        <f t="shared" si="4"/>
        <v/>
      </c>
      <c r="J14" s="78" t="str">
        <f t="shared" si="1"/>
        <v/>
      </c>
      <c r="T14" s="8"/>
      <c r="W14" s="51"/>
    </row>
    <row r="15" spans="1:23" ht="18" customHeight="1" x14ac:dyDescent="0.25">
      <c r="A15" s="70" t="str">
        <f>Config!$B$23</f>
        <v>CALZ</v>
      </c>
      <c r="B15" s="71">
        <f>METAS!$BD$14</f>
        <v>114</v>
      </c>
      <c r="C15" s="71">
        <f>ROUND((B15/12)*Config!$C$6,0)</f>
        <v>114</v>
      </c>
      <c r="D15" s="71">
        <f>ACUMULADO!$BC$14</f>
        <v>0</v>
      </c>
      <c r="E15" s="72">
        <f t="shared" si="2"/>
        <v>100</v>
      </c>
      <c r="F15" s="81"/>
      <c r="G15" s="77">
        <f t="shared" ref="G15:G16" si="5">IFERROR(ROUND(D15*100/B15,2),0)</f>
        <v>0</v>
      </c>
      <c r="H15" s="78">
        <f t="shared" si="3"/>
        <v>0</v>
      </c>
      <c r="I15" s="78" t="str">
        <f t="shared" si="4"/>
        <v/>
      </c>
      <c r="J15" s="78" t="str">
        <f t="shared" si="1"/>
        <v/>
      </c>
      <c r="T15" s="8"/>
      <c r="U15" s="8"/>
    </row>
    <row r="16" spans="1:23" ht="18" customHeight="1" x14ac:dyDescent="0.25">
      <c r="A16" s="70" t="str">
        <f>Config!$B$24</f>
        <v>PUEB</v>
      </c>
      <c r="B16" s="71">
        <f>METAS!$BE$14</f>
        <v>139</v>
      </c>
      <c r="C16" s="71">
        <f>ROUND((B16/12)*Config!$C$6,0)</f>
        <v>139</v>
      </c>
      <c r="D16" s="71">
        <f>ACUMULADO!$BD$14</f>
        <v>32</v>
      </c>
      <c r="E16" s="72">
        <f t="shared" si="2"/>
        <v>100</v>
      </c>
      <c r="F16" s="81"/>
      <c r="G16" s="77">
        <f t="shared" si="5"/>
        <v>23.02</v>
      </c>
      <c r="H16" s="78">
        <f t="shared" si="3"/>
        <v>23.02</v>
      </c>
      <c r="I16" s="78" t="str">
        <f t="shared" si="4"/>
        <v/>
      </c>
      <c r="J16" s="78" t="str">
        <f t="shared" si="1"/>
        <v/>
      </c>
      <c r="T16" s="8"/>
      <c r="V16" s="43"/>
      <c r="W16" s="51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82"/>
      <c r="B21" s="56"/>
      <c r="C21" s="54"/>
      <c r="D21" s="56"/>
      <c r="E21" s="56"/>
      <c r="F21" s="56"/>
      <c r="G21" s="56"/>
      <c r="H21" s="56"/>
      <c r="I21" s="56"/>
      <c r="J21" s="56"/>
      <c r="K21"/>
      <c r="L21"/>
      <c r="M21"/>
      <c r="N21"/>
      <c r="O21"/>
      <c r="P21"/>
      <c r="Q21"/>
      <c r="R21"/>
      <c r="S21"/>
      <c r="U21" s="49"/>
      <c r="V21" s="69"/>
      <c r="W21" s="5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82"/>
      <c r="B22" s="56"/>
      <c r="C22" s="54"/>
      <c r="D22" s="56"/>
      <c r="E22" s="56"/>
      <c r="F22" s="56"/>
      <c r="G22" s="56"/>
      <c r="H22" s="56"/>
      <c r="I22" s="56"/>
      <c r="J22" s="56"/>
      <c r="K22"/>
      <c r="L22"/>
      <c r="M22"/>
      <c r="N22"/>
      <c r="O22"/>
      <c r="P22"/>
      <c r="Q22"/>
      <c r="R22"/>
      <c r="S22"/>
      <c r="U22" s="49"/>
      <c r="V22" s="69"/>
      <c r="W22" s="51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82"/>
      <c r="B23" s="56"/>
      <c r="C23" s="54"/>
      <c r="D23" s="56"/>
      <c r="E23" s="56"/>
      <c r="F23" s="56"/>
      <c r="G23" s="56"/>
      <c r="H23" s="56"/>
      <c r="I23" s="56"/>
      <c r="J23" s="56"/>
      <c r="K23"/>
      <c r="L23"/>
      <c r="M23"/>
      <c r="N23"/>
      <c r="O23"/>
      <c r="P23"/>
      <c r="Q23"/>
      <c r="R23"/>
      <c r="S23"/>
      <c r="U23" s="49"/>
      <c r="V23" s="69"/>
      <c r="W23" s="51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82"/>
      <c r="B24" s="56"/>
      <c r="C24" s="54"/>
      <c r="D24" s="56"/>
      <c r="E24" s="56"/>
      <c r="F24" s="56"/>
      <c r="G24" s="56"/>
      <c r="H24" s="56"/>
      <c r="I24" s="56"/>
      <c r="J24" s="56"/>
      <c r="K24"/>
      <c r="L24"/>
      <c r="M24"/>
      <c r="N24"/>
      <c r="O24"/>
      <c r="P24"/>
      <c r="Q24"/>
      <c r="R24"/>
      <c r="S24"/>
      <c r="U24" s="49"/>
      <c r="V24" s="69"/>
      <c r="W24" s="51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83"/>
      <c r="B25" s="56"/>
      <c r="C25" s="54"/>
      <c r="D25" s="56"/>
      <c r="E25" s="56"/>
      <c r="F25" s="56"/>
      <c r="G25" s="56"/>
      <c r="H25" s="56"/>
      <c r="I25" s="56"/>
      <c r="J25" s="56"/>
      <c r="K25"/>
      <c r="L25"/>
      <c r="M25"/>
      <c r="N25"/>
      <c r="O25"/>
      <c r="P25"/>
      <c r="Q25"/>
      <c r="R25"/>
      <c r="S25"/>
      <c r="U25" s="49"/>
      <c r="V25" s="69"/>
      <c r="W25" s="51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4" t="str">
        <f>METAS!B15</f>
        <v>PORCENTAJE DE NIÑAS Y NIÑOS RN DE PARTO INSTITUCIONAL VACUNADOS CON BCG ANTES DEL ALTA</v>
      </c>
      <c r="B26" s="56"/>
      <c r="C26" s="54"/>
      <c r="D26" s="56"/>
      <c r="E26" s="56"/>
      <c r="F26" s="56"/>
      <c r="G26" s="56"/>
      <c r="H26" s="56"/>
      <c r="I26" s="56"/>
      <c r="J26" s="56"/>
      <c r="K26"/>
      <c r="L26"/>
      <c r="M26"/>
      <c r="N26"/>
      <c r="O26"/>
      <c r="P26"/>
      <c r="Q26"/>
      <c r="R26"/>
      <c r="S26"/>
      <c r="U26" s="49"/>
      <c r="V26" s="50" t="str">
        <f>A26</f>
        <v>PORCENTAJE DE NIÑAS Y NIÑOS RN DE PARTO INSTITUCIONAL VACUNADOS CON BCG ANTES DEL ALTA</v>
      </c>
      <c r="W26" s="51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48" customHeight="1" x14ac:dyDescent="0.25">
      <c r="A27" s="59" t="s">
        <v>2</v>
      </c>
      <c r="B27" s="60" t="s">
        <v>85</v>
      </c>
      <c r="C27" s="61" t="s">
        <v>68</v>
      </c>
      <c r="D27" s="60" t="s">
        <v>666</v>
      </c>
      <c r="E27" s="60" t="s">
        <v>1</v>
      </c>
      <c r="F27" s="62"/>
      <c r="G27" s="63" t="s">
        <v>9</v>
      </c>
      <c r="H27" s="64" t="str">
        <f>"DEFICIENTE &lt; "&amp;$E$3</f>
        <v>DEFICIENTE &lt; 90</v>
      </c>
      <c r="I27" s="64" t="str">
        <f>"PROCESO &gt;= "&amp;$E$3&amp;"  -  &lt; "&amp;$F$3</f>
        <v>PROCESO &gt;= 90  -  &lt; 100</v>
      </c>
      <c r="J27" s="64" t="str">
        <f>"OPTIMO &gt;= "&amp;$F$3</f>
        <v>OPTIMO &gt;= 100</v>
      </c>
      <c r="K27"/>
      <c r="L27"/>
      <c r="M27"/>
      <c r="N27"/>
      <c r="O27"/>
      <c r="P27"/>
      <c r="Q27"/>
      <c r="R27"/>
      <c r="S27"/>
      <c r="U27" s="49"/>
      <c r="V27" s="69" t="str">
        <f>V$1&amp;"  "&amp;V26&amp;"  "&amp;$V$3&amp;"  "&amp;$V$2</f>
        <v>RED. MOYOBAMBA:  PORCENTAJE DE NIÑAS Y NIÑOS RN DE PARTO INSTITUCIONAL VACUNADOS CON BCG ANTES DEL ALTA  - POR MICROREDES :   ENERO - DICIEMBRE 2024</v>
      </c>
      <c r="W27" s="51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thickBot="1" x14ac:dyDescent="0.3">
      <c r="A28" s="65" t="str">
        <f>Config!$B$15</f>
        <v>RED</v>
      </c>
      <c r="B28" s="66">
        <f>SUM(B29:B37)</f>
        <v>2204</v>
      </c>
      <c r="C28" s="66">
        <f>SUM(C29:C37)</f>
        <v>2204</v>
      </c>
      <c r="D28" s="66">
        <f>SUM(D29:D37)</f>
        <v>2003</v>
      </c>
      <c r="E28" s="67">
        <f>Config!$C$9</f>
        <v>100</v>
      </c>
      <c r="F28" s="67"/>
      <c r="G28" s="66">
        <f t="shared" ref="G28:G33" si="6">IFERROR(ROUND(D28*100/B28,2),0)</f>
        <v>90.88</v>
      </c>
      <c r="H28" s="68" t="str">
        <f>IF(G28&lt;$E$3,G28,"")</f>
        <v/>
      </c>
      <c r="I28" s="68">
        <f>IF(G28&gt;=$E$3,IF(G28&lt;$F$3,G28,""),"")</f>
        <v>90.88</v>
      </c>
      <c r="J28" s="68" t="str">
        <f>IF(G28&gt;=$F$3,G28,"")</f>
        <v/>
      </c>
      <c r="K28"/>
      <c r="L28"/>
      <c r="M28"/>
      <c r="N28"/>
      <c r="O28"/>
      <c r="P28"/>
      <c r="Q28"/>
      <c r="R28"/>
      <c r="S28"/>
      <c r="U28" s="49"/>
      <c r="V28" s="50"/>
      <c r="W28" s="51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70" t="str">
        <f>Config!$B$16</f>
        <v>HOSP</v>
      </c>
      <c r="B29" s="71">
        <f>METAS!$AW$15</f>
        <v>0</v>
      </c>
      <c r="C29" s="71">
        <f>ROUND((B29/12)*Config!$C$6,0)</f>
        <v>0</v>
      </c>
      <c r="D29" s="71">
        <f>ACUMULADO!$AV$15</f>
        <v>1612</v>
      </c>
      <c r="E29" s="72">
        <f>E28</f>
        <v>100</v>
      </c>
      <c r="F29" s="72"/>
      <c r="G29" s="73">
        <f t="shared" si="6"/>
        <v>0</v>
      </c>
      <c r="H29" s="78">
        <f>IF(G29&lt;$E$3,G29,"")</f>
        <v>0</v>
      </c>
      <c r="I29" s="78" t="str">
        <f>IF(G29&gt;=$E$3,IF(G29&lt;$F$3,G29,""),"")</f>
        <v/>
      </c>
      <c r="J29" s="78" t="str">
        <f t="shared" ref="J29:J37" si="7">IF(G29&gt;=$F$3,G29,"")</f>
        <v/>
      </c>
      <c r="K29"/>
      <c r="L29"/>
      <c r="M29"/>
      <c r="N29"/>
      <c r="O29"/>
      <c r="P29"/>
      <c r="Q29"/>
      <c r="R29"/>
      <c r="S29"/>
      <c r="U29" s="49"/>
      <c r="V29" s="50"/>
      <c r="W29" s="51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70" t="str">
        <f>Config!$B$17</f>
        <v>LLUI</v>
      </c>
      <c r="B30" s="71">
        <f>METAS!$AX$15</f>
        <v>872</v>
      </c>
      <c r="C30" s="71">
        <f>ROUND((B30/12)*Config!$C$6,0)</f>
        <v>872</v>
      </c>
      <c r="D30" s="71">
        <f>ACUMULADO!$AW$15</f>
        <v>6</v>
      </c>
      <c r="E30" s="72">
        <f t="shared" ref="E30:E37" si="8">E29</f>
        <v>100</v>
      </c>
      <c r="F30" s="81"/>
      <c r="G30" s="77">
        <f t="shared" si="6"/>
        <v>0.69</v>
      </c>
      <c r="H30" s="78">
        <f t="shared" ref="H30:H37" si="9">IF(G30&lt;$E$3,G30,"")</f>
        <v>0.69</v>
      </c>
      <c r="I30" s="78" t="str">
        <f t="shared" ref="I30:I37" si="10">IF(G30&gt;=$E$3,IF(G30&lt;$F$3,G30,""),"")</f>
        <v/>
      </c>
      <c r="J30" s="78" t="str">
        <f t="shared" si="7"/>
        <v/>
      </c>
      <c r="K30"/>
      <c r="L30"/>
      <c r="M30"/>
      <c r="N30"/>
      <c r="O30"/>
      <c r="P30"/>
      <c r="Q30"/>
      <c r="R30"/>
      <c r="S30"/>
      <c r="U30" s="49"/>
      <c r="V30" s="50"/>
      <c r="W30" s="51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70" t="str">
        <f>Config!$B$18</f>
        <v>JERI</v>
      </c>
      <c r="B31" s="71">
        <f>METAS!$AY$15</f>
        <v>99</v>
      </c>
      <c r="C31" s="71">
        <f>ROUND((B31/12)*Config!$C$6,0)</f>
        <v>99</v>
      </c>
      <c r="D31" s="71">
        <f>ACUMULADO!$AX$15</f>
        <v>65</v>
      </c>
      <c r="E31" s="72">
        <f t="shared" si="8"/>
        <v>100</v>
      </c>
      <c r="F31" s="81"/>
      <c r="G31" s="77">
        <f t="shared" si="6"/>
        <v>65.66</v>
      </c>
      <c r="H31" s="78">
        <f t="shared" si="9"/>
        <v>65.66</v>
      </c>
      <c r="I31" s="78" t="str">
        <f t="shared" si="10"/>
        <v/>
      </c>
      <c r="J31" s="78" t="str">
        <f t="shared" si="7"/>
        <v/>
      </c>
      <c r="K31"/>
      <c r="L31"/>
      <c r="M31"/>
      <c r="N31"/>
      <c r="O31"/>
      <c r="P31"/>
      <c r="Q31"/>
      <c r="R31"/>
      <c r="S31"/>
      <c r="U31" s="49"/>
      <c r="V31" s="9"/>
      <c r="W31" s="5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70" t="str">
        <f>Config!$B$19</f>
        <v>YANT</v>
      </c>
      <c r="B32" s="71">
        <f>METAS!$AZ$15</f>
        <v>163</v>
      </c>
      <c r="C32" s="71">
        <f>ROUND((B32/12)*Config!$C$6,0)</f>
        <v>163</v>
      </c>
      <c r="D32" s="71">
        <f>ACUMULADO!$AY$15</f>
        <v>5</v>
      </c>
      <c r="E32" s="72">
        <f t="shared" si="8"/>
        <v>100</v>
      </c>
      <c r="F32" s="81"/>
      <c r="G32" s="77">
        <f t="shared" si="6"/>
        <v>3.07</v>
      </c>
      <c r="H32" s="78">
        <f t="shared" si="9"/>
        <v>3.07</v>
      </c>
      <c r="I32" s="78" t="str">
        <f t="shared" si="10"/>
        <v/>
      </c>
      <c r="J32" s="78" t="str">
        <f t="shared" si="7"/>
        <v/>
      </c>
      <c r="K32"/>
      <c r="L32"/>
      <c r="M32"/>
      <c r="N32"/>
      <c r="O32"/>
      <c r="P32"/>
      <c r="Q32"/>
      <c r="R32"/>
      <c r="S32"/>
      <c r="U32" s="49"/>
      <c r="V32" s="9"/>
      <c r="W32" s="51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70" t="str">
        <f>Config!$B$20</f>
        <v>SORI</v>
      </c>
      <c r="B33" s="71">
        <f>METAS!$BA$15</f>
        <v>475</v>
      </c>
      <c r="C33" s="71">
        <f>ROUND((B33/12)*Config!$C$6,0)</f>
        <v>475</v>
      </c>
      <c r="D33" s="71">
        <f>ACUMULADO!$AZ$15</f>
        <v>198</v>
      </c>
      <c r="E33" s="72">
        <f t="shared" si="8"/>
        <v>100</v>
      </c>
      <c r="F33" s="81"/>
      <c r="G33" s="77">
        <f t="shared" si="6"/>
        <v>41.68</v>
      </c>
      <c r="H33" s="78">
        <f t="shared" si="9"/>
        <v>41.68</v>
      </c>
      <c r="I33" s="78" t="str">
        <f t="shared" si="10"/>
        <v/>
      </c>
      <c r="J33" s="78" t="str">
        <f t="shared" si="7"/>
        <v/>
      </c>
      <c r="K33"/>
      <c r="L33"/>
      <c r="M33"/>
      <c r="N33"/>
      <c r="O33"/>
      <c r="P33"/>
      <c r="Q33"/>
      <c r="R33"/>
      <c r="S33"/>
      <c r="U33" s="49"/>
      <c r="V33" s="9"/>
      <c r="W33" s="51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70" t="str">
        <f>Config!$B$21</f>
        <v>JEPE</v>
      </c>
      <c r="B34" s="71">
        <f>METAS!$BB$15</f>
        <v>193</v>
      </c>
      <c r="C34" s="71">
        <f>ROUND((B34/12)*Config!$C$6,0)</f>
        <v>193</v>
      </c>
      <c r="D34" s="71">
        <f>ACUMULADO!$BA$15</f>
        <v>15</v>
      </c>
      <c r="E34" s="72">
        <f t="shared" si="8"/>
        <v>100</v>
      </c>
      <c r="F34" s="81"/>
      <c r="G34" s="77">
        <f>IFERROR(ROUND(D34*100/B34,2),0)</f>
        <v>7.77</v>
      </c>
      <c r="H34" s="78">
        <f t="shared" si="9"/>
        <v>7.77</v>
      </c>
      <c r="I34" s="78" t="str">
        <f t="shared" si="10"/>
        <v/>
      </c>
      <c r="J34" s="78" t="str">
        <f t="shared" si="7"/>
        <v/>
      </c>
      <c r="K34"/>
      <c r="L34"/>
      <c r="M34"/>
      <c r="N34"/>
      <c r="O34"/>
      <c r="P34"/>
      <c r="Q34"/>
      <c r="R34"/>
      <c r="S34"/>
      <c r="U34" s="49"/>
      <c r="V34" s="9"/>
      <c r="W34" s="51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70" t="str">
        <f>Config!$B$22</f>
        <v>ROQU</v>
      </c>
      <c r="B35" s="71">
        <f>METAS!$BC$15</f>
        <v>149</v>
      </c>
      <c r="C35" s="71">
        <f>ROUND((B35/12)*Config!$C$6,0)</f>
        <v>149</v>
      </c>
      <c r="D35" s="71">
        <f>ACUMULADO!$BB$15</f>
        <v>71</v>
      </c>
      <c r="E35" s="72">
        <f t="shared" si="8"/>
        <v>100</v>
      </c>
      <c r="F35" s="81"/>
      <c r="G35" s="77">
        <f>IFERROR(ROUND(D35*100/B35,2),0)</f>
        <v>47.65</v>
      </c>
      <c r="H35" s="78">
        <f t="shared" si="9"/>
        <v>47.65</v>
      </c>
      <c r="I35" s="78" t="str">
        <f t="shared" si="10"/>
        <v/>
      </c>
      <c r="J35" s="78" t="str">
        <f t="shared" si="7"/>
        <v/>
      </c>
      <c r="K35"/>
      <c r="L35"/>
      <c r="M35"/>
      <c r="N35"/>
      <c r="O35"/>
      <c r="P35"/>
      <c r="Q35"/>
      <c r="R35"/>
      <c r="S35"/>
      <c r="U35" s="49"/>
      <c r="V35" s="9"/>
      <c r="W35" s="51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70" t="str">
        <f>Config!$B$23</f>
        <v>CALZ</v>
      </c>
      <c r="B36" s="71">
        <f>METAS!$BD$15</f>
        <v>114</v>
      </c>
      <c r="C36" s="71">
        <f>ROUND((B36/12)*Config!$C$6,0)</f>
        <v>114</v>
      </c>
      <c r="D36" s="71">
        <f>ACUMULADO!$BC$15</f>
        <v>0</v>
      </c>
      <c r="E36" s="72">
        <f t="shared" si="8"/>
        <v>100</v>
      </c>
      <c r="F36" s="81"/>
      <c r="G36" s="77">
        <f t="shared" ref="G36:G37" si="11">IFERROR(ROUND(D36*100/B36,2),0)</f>
        <v>0</v>
      </c>
      <c r="H36" s="78">
        <f t="shared" si="9"/>
        <v>0</v>
      </c>
      <c r="I36" s="78" t="str">
        <f t="shared" si="10"/>
        <v/>
      </c>
      <c r="J36" s="78" t="str">
        <f t="shared" si="7"/>
        <v/>
      </c>
      <c r="K36"/>
      <c r="L36"/>
      <c r="M36"/>
      <c r="N36"/>
      <c r="O36"/>
      <c r="P36"/>
      <c r="Q36"/>
      <c r="R36"/>
      <c r="S36"/>
      <c r="U36" s="49"/>
      <c r="V36" s="69"/>
      <c r="W36" s="51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70" t="str">
        <f>Config!$B$24</f>
        <v>PUEB</v>
      </c>
      <c r="B37" s="71">
        <f>METAS!$BE$15</f>
        <v>139</v>
      </c>
      <c r="C37" s="71">
        <f>ROUND((B37/12)*Config!$C$6,0)</f>
        <v>139</v>
      </c>
      <c r="D37" s="71">
        <f>ACUMULADO!$BD$15</f>
        <v>31</v>
      </c>
      <c r="E37" s="72">
        <f t="shared" si="8"/>
        <v>100</v>
      </c>
      <c r="F37" s="81"/>
      <c r="G37" s="77">
        <f t="shared" si="11"/>
        <v>22.3</v>
      </c>
      <c r="H37" s="78">
        <f t="shared" si="9"/>
        <v>22.3</v>
      </c>
      <c r="I37" s="78" t="str">
        <f t="shared" si="10"/>
        <v/>
      </c>
      <c r="J37" s="78" t="str">
        <f t="shared" si="7"/>
        <v/>
      </c>
      <c r="K37"/>
      <c r="L37"/>
      <c r="M37"/>
      <c r="N37"/>
      <c r="O37"/>
      <c r="P37"/>
      <c r="Q37"/>
      <c r="R37"/>
      <c r="S37"/>
      <c r="U37" s="49"/>
      <c r="V37" s="69"/>
      <c r="W37" s="51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54"/>
      <c r="D38" s="54"/>
      <c r="E38" s="55"/>
      <c r="F38" s="56"/>
      <c r="G38" s="56"/>
      <c r="H38" s="56"/>
      <c r="I38"/>
      <c r="J38"/>
      <c r="K38"/>
      <c r="L38"/>
      <c r="M38"/>
      <c r="N38"/>
      <c r="O38"/>
      <c r="P38"/>
      <c r="Q38"/>
      <c r="R38"/>
      <c r="S38"/>
      <c r="U38" s="49"/>
      <c r="V38" s="69"/>
      <c r="W38" s="51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4"/>
      <c r="B39"/>
      <c r="C39" s="54"/>
      <c r="D39" s="55"/>
      <c r="E39" s="55"/>
      <c r="F39" s="56"/>
      <c r="G39" s="56"/>
      <c r="H39" s="56"/>
      <c r="I39"/>
      <c r="J39"/>
      <c r="K39"/>
      <c r="L39"/>
      <c r="M39"/>
      <c r="N39"/>
      <c r="O39"/>
      <c r="P39"/>
      <c r="Q39"/>
      <c r="R39"/>
      <c r="S39"/>
      <c r="U39" s="49"/>
      <c r="V39" s="69"/>
      <c r="W39" s="51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4"/>
      <c r="B40"/>
      <c r="C40" s="54"/>
      <c r="D40" s="55"/>
      <c r="E40" s="55"/>
      <c r="F40" s="56"/>
      <c r="G40" s="56"/>
      <c r="H40" s="56"/>
      <c r="I40"/>
      <c r="J40"/>
      <c r="K40"/>
      <c r="L40"/>
      <c r="M40"/>
      <c r="N40"/>
      <c r="O40"/>
      <c r="P40"/>
      <c r="Q40"/>
      <c r="R40"/>
      <c r="S40"/>
      <c r="U40" s="49"/>
      <c r="V40" s="69"/>
      <c r="W40" s="51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82"/>
      <c r="B41" s="56"/>
      <c r="C41" s="54"/>
      <c r="D41" s="56"/>
      <c r="E41" s="56"/>
      <c r="F41" s="56"/>
      <c r="G41" s="56"/>
      <c r="H41" s="56"/>
      <c r="I41" s="56"/>
      <c r="J41" s="56"/>
      <c r="K41"/>
      <c r="L41"/>
      <c r="M41"/>
      <c r="N41"/>
      <c r="O41"/>
      <c r="P41"/>
      <c r="Q41"/>
      <c r="R41"/>
      <c r="S41"/>
      <c r="U41" s="49"/>
      <c r="V41" s="69"/>
      <c r="W41" s="5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82"/>
      <c r="B42" s="56"/>
      <c r="C42" s="54"/>
      <c r="D42" s="56"/>
      <c r="E42" s="56"/>
      <c r="F42" s="56"/>
      <c r="G42" s="56"/>
      <c r="H42" s="56"/>
      <c r="I42" s="56"/>
      <c r="J42" s="56"/>
      <c r="K42"/>
      <c r="L42"/>
      <c r="M42"/>
      <c r="N42"/>
      <c r="O42"/>
      <c r="P42"/>
      <c r="Q42"/>
      <c r="R42"/>
      <c r="S42"/>
      <c r="U42" s="49"/>
      <c r="V42" s="69"/>
      <c r="W42" s="51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82"/>
      <c r="B43" s="56"/>
      <c r="C43" s="54"/>
      <c r="D43" s="56"/>
      <c r="E43" s="56"/>
      <c r="F43" s="56"/>
      <c r="G43" s="56"/>
      <c r="H43" s="56"/>
      <c r="I43" s="56"/>
      <c r="J43" s="56"/>
      <c r="K43"/>
      <c r="L43"/>
      <c r="M43"/>
      <c r="N43"/>
      <c r="O43"/>
      <c r="P43"/>
      <c r="Q43"/>
      <c r="R43"/>
      <c r="S43"/>
      <c r="U43" s="49"/>
      <c r="V43" s="69"/>
      <c r="W43" s="51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82"/>
      <c r="B44" s="56"/>
      <c r="C44" s="54"/>
      <c r="D44" s="56"/>
      <c r="E44" s="56"/>
      <c r="F44" s="56"/>
      <c r="G44" s="56"/>
      <c r="H44" s="56"/>
      <c r="I44" s="56"/>
      <c r="J44" s="56"/>
      <c r="K44"/>
      <c r="L44"/>
      <c r="M44"/>
      <c r="N44"/>
      <c r="O44"/>
      <c r="P44"/>
      <c r="Q44"/>
      <c r="R44"/>
      <c r="S44"/>
      <c r="U44" s="49"/>
      <c r="V44" s="69"/>
      <c r="W44" s="51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4"/>
      <c r="B45"/>
      <c r="C45" s="54"/>
      <c r="D45" s="55"/>
      <c r="E45" s="55"/>
      <c r="F45" s="56"/>
      <c r="G45" s="56"/>
      <c r="H45" s="56"/>
      <c r="I45" s="56"/>
      <c r="J45" s="56"/>
      <c r="K45"/>
      <c r="L45"/>
      <c r="M45"/>
      <c r="N45"/>
      <c r="O45"/>
      <c r="P45"/>
      <c r="Q45"/>
      <c r="R45"/>
      <c r="S45"/>
      <c r="U45" s="49"/>
      <c r="V45" s="50" t="str">
        <f>A46</f>
        <v>PORCENTAJE NIÑO &lt; 1 AÑO PROTEGIDOS CON VACUNA PENTAVALENTE</v>
      </c>
      <c r="W45" s="51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18" customHeight="1" x14ac:dyDescent="0.25">
      <c r="A46" s="57" t="str">
        <f>METAS!B16</f>
        <v>PORCENTAJE NIÑO &lt; 1 AÑO PROTEGIDOS CON VACUNA PENTAVALENTE</v>
      </c>
      <c r="B46"/>
      <c r="C46" s="54"/>
      <c r="D46" s="55"/>
      <c r="E46" s="55"/>
      <c r="F46" s="56"/>
      <c r="G46" s="56"/>
      <c r="H46" s="56"/>
      <c r="I46" s="56"/>
      <c r="J46" s="56"/>
      <c r="K46"/>
      <c r="L46"/>
      <c r="M46"/>
      <c r="N46"/>
      <c r="O46"/>
      <c r="P46"/>
      <c r="Q46"/>
      <c r="R46"/>
      <c r="S46"/>
      <c r="U46" s="49"/>
      <c r="V46" s="80" t="str">
        <f>$V$1&amp;"  "&amp;V45&amp;"  "&amp;$V$3&amp;"  "&amp;$V$2</f>
        <v>RED. MOYOBAMBA:  PORCENTAJE NIÑO &lt; 1 AÑO PROTEGIDOS CON VACUNA PENTAVALENTE  - POR MICROREDES :   ENERO - DICIEMBRE 2024</v>
      </c>
      <c r="W46" s="51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48" customHeight="1" x14ac:dyDescent="0.25">
      <c r="A47" s="59" t="s">
        <v>2</v>
      </c>
      <c r="B47" s="60" t="s">
        <v>85</v>
      </c>
      <c r="C47" s="61" t="s">
        <v>68</v>
      </c>
      <c r="D47" s="293" t="s">
        <v>543</v>
      </c>
      <c r="E47" s="60" t="s">
        <v>1</v>
      </c>
      <c r="F47" s="62"/>
      <c r="G47" s="63" t="s">
        <v>9</v>
      </c>
      <c r="H47" s="64" t="str">
        <f>"DEFICIENTE &lt; "&amp;$E$3</f>
        <v>DEFICIENTE &lt; 90</v>
      </c>
      <c r="I47" s="64" t="str">
        <f>"PROCESO &gt;= "&amp;$E$3&amp;"  -  &lt; "&amp;$F$3</f>
        <v>PROCESO &gt;= 90  -  &lt; 100</v>
      </c>
      <c r="J47" s="64" t="str">
        <f>"OPTIMO &gt;= "&amp;$F$3</f>
        <v>OPTIMO &gt;= 100</v>
      </c>
      <c r="K47"/>
      <c r="L47"/>
      <c r="M47"/>
      <c r="N47"/>
      <c r="O47"/>
      <c r="P47"/>
      <c r="Q47"/>
      <c r="R47"/>
      <c r="S47"/>
      <c r="U47" s="49"/>
      <c r="V47" s="50"/>
      <c r="W47" s="51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thickBot="1" x14ac:dyDescent="0.3">
      <c r="A48" s="65" t="str">
        <f>Config!$B$15</f>
        <v>RED</v>
      </c>
      <c r="B48" s="66">
        <f>SUM(B49:B57)</f>
        <v>2204</v>
      </c>
      <c r="C48" s="66">
        <f>SUM(C49:C57)</f>
        <v>2204</v>
      </c>
      <c r="D48" s="66">
        <f>SUM(D49:D57)</f>
        <v>1584</v>
      </c>
      <c r="E48" s="66">
        <f>Config!$C$9</f>
        <v>100</v>
      </c>
      <c r="F48" s="67"/>
      <c r="G48" s="66">
        <f>IFERROR(ROUND(D48*100/B48,0),0)</f>
        <v>72</v>
      </c>
      <c r="H48" s="68">
        <f>IF(G48&lt;$E$3,G48,"")</f>
        <v>72</v>
      </c>
      <c r="I48" s="68" t="str">
        <f>IF(G48&gt;=$E$3,IF(G48&lt;$F$3,G48,""),"")</f>
        <v/>
      </c>
      <c r="J48" s="68" t="str">
        <f>IF(G48&gt;=$F$3,G48,"")</f>
        <v/>
      </c>
      <c r="K48"/>
      <c r="L48"/>
      <c r="M48"/>
      <c r="N48"/>
      <c r="O48"/>
      <c r="P48"/>
      <c r="Q48"/>
      <c r="R48"/>
      <c r="S48"/>
      <c r="U48" s="49"/>
      <c r="V48" s="50"/>
      <c r="W48" s="51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70" t="str">
        <f>Config!$B$16</f>
        <v>HOSP</v>
      </c>
      <c r="B49" s="71">
        <f>METAS!$AW$16</f>
        <v>0</v>
      </c>
      <c r="C49" s="71">
        <f>ROUND((B49/12)*Config!$C$6,0)</f>
        <v>0</v>
      </c>
      <c r="D49" s="71">
        <f>ACUMULADO!$AV$16</f>
        <v>1</v>
      </c>
      <c r="E49" s="72">
        <f>E48</f>
        <v>100</v>
      </c>
      <c r="F49" s="72"/>
      <c r="G49" s="262">
        <f>IFERROR(ROUND(D49*100/B49,0),0)</f>
        <v>0</v>
      </c>
      <c r="H49" s="78">
        <f>IF(G49&lt;$E$3,G49,"")</f>
        <v>0</v>
      </c>
      <c r="I49" s="78" t="str">
        <f>IF(G49&gt;=$E$3,IF(G49&lt;$F$3,G49,""),"")</f>
        <v/>
      </c>
      <c r="J49" s="78" t="str">
        <f t="shared" ref="J49:J57" si="12">IF(G49&gt;=$F$3,G49,"")</f>
        <v/>
      </c>
      <c r="K49"/>
      <c r="L49"/>
      <c r="M49"/>
      <c r="N49"/>
      <c r="O49"/>
      <c r="P49"/>
      <c r="Q49"/>
      <c r="R49"/>
      <c r="S49"/>
      <c r="U49" s="49"/>
      <c r="V49" s="50"/>
      <c r="W49" s="51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70" t="str">
        <f>Config!$B$17</f>
        <v>LLUI</v>
      </c>
      <c r="B50" s="71">
        <f>METAS!$AX$16</f>
        <v>872</v>
      </c>
      <c r="C50" s="71">
        <f>ROUND((B50/12)*Config!$C$6,0)</f>
        <v>872</v>
      </c>
      <c r="D50" s="71">
        <f>ACUMULADO!$AW$16</f>
        <v>696</v>
      </c>
      <c r="E50" s="72">
        <f t="shared" ref="E50:E57" si="13">E49</f>
        <v>100</v>
      </c>
      <c r="F50" s="81"/>
      <c r="G50" s="262">
        <f t="shared" ref="G50:G57" si="14">IFERROR(ROUND(D50*100/B50,0),0)</f>
        <v>80</v>
      </c>
      <c r="H50" s="78">
        <f t="shared" ref="H50:H57" si="15">IF(G50&lt;$E$3,G50,"")</f>
        <v>80</v>
      </c>
      <c r="I50" s="78" t="str">
        <f t="shared" ref="I50:I57" si="16">IF(G50&gt;=$E$3,IF(G50&lt;$F$3,G50,""),"")</f>
        <v/>
      </c>
      <c r="J50" s="78" t="str">
        <f t="shared" si="12"/>
        <v/>
      </c>
      <c r="K50"/>
      <c r="L50"/>
      <c r="M50"/>
      <c r="N50"/>
      <c r="O50"/>
      <c r="P50"/>
      <c r="Q50"/>
      <c r="R50"/>
      <c r="S50"/>
      <c r="U50" s="49"/>
      <c r="V50" s="50"/>
      <c r="W50" s="51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ht="18" customHeight="1" x14ac:dyDescent="0.25">
      <c r="A51" s="70" t="str">
        <f>Config!$B$18</f>
        <v>JERI</v>
      </c>
      <c r="B51" s="71">
        <f>METAS!$AY$16</f>
        <v>99</v>
      </c>
      <c r="C51" s="71">
        <f>ROUND((B51/12)*Config!$C$6,0)</f>
        <v>99</v>
      </c>
      <c r="D51" s="71">
        <f>ACUMULADO!$AX$16</f>
        <v>60</v>
      </c>
      <c r="E51" s="72">
        <f t="shared" si="13"/>
        <v>100</v>
      </c>
      <c r="F51" s="81"/>
      <c r="G51" s="262">
        <f t="shared" si="14"/>
        <v>61</v>
      </c>
      <c r="H51" s="78">
        <f t="shared" si="15"/>
        <v>61</v>
      </c>
      <c r="I51" s="78" t="str">
        <f t="shared" si="16"/>
        <v/>
      </c>
      <c r="J51" s="78" t="str">
        <f t="shared" si="12"/>
        <v/>
      </c>
      <c r="T51" s="8"/>
      <c r="V51" s="9"/>
      <c r="W51" s="51"/>
    </row>
    <row r="52" spans="1:527" ht="18" customHeight="1" x14ac:dyDescent="0.25">
      <c r="A52" s="70" t="str">
        <f>Config!$B$19</f>
        <v>YANT</v>
      </c>
      <c r="B52" s="71">
        <f>METAS!$AZ$16</f>
        <v>163</v>
      </c>
      <c r="C52" s="71">
        <f>ROUND((B52/12)*Config!$C$6,0)</f>
        <v>163</v>
      </c>
      <c r="D52" s="71">
        <f>ACUMULADO!$AY$16</f>
        <v>88</v>
      </c>
      <c r="E52" s="72">
        <f t="shared" si="13"/>
        <v>100</v>
      </c>
      <c r="F52" s="81"/>
      <c r="G52" s="262">
        <f t="shared" si="14"/>
        <v>54</v>
      </c>
      <c r="H52" s="78">
        <f t="shared" si="15"/>
        <v>54</v>
      </c>
      <c r="I52" s="78" t="str">
        <f t="shared" si="16"/>
        <v/>
      </c>
      <c r="J52" s="78" t="str">
        <f t="shared" si="12"/>
        <v/>
      </c>
      <c r="T52" s="8"/>
      <c r="V52" s="9"/>
      <c r="W52" s="51"/>
    </row>
    <row r="53" spans="1:527" ht="18" customHeight="1" x14ac:dyDescent="0.25">
      <c r="A53" s="70" t="str">
        <f>Config!$B$20</f>
        <v>SORI</v>
      </c>
      <c r="B53" s="71">
        <f>METAS!$BA$16</f>
        <v>475</v>
      </c>
      <c r="C53" s="71">
        <f>ROUND((B53/12)*Config!$C$6,0)</f>
        <v>475</v>
      </c>
      <c r="D53" s="71">
        <f>ACUMULADO!$AZ$16</f>
        <v>352</v>
      </c>
      <c r="E53" s="72">
        <f t="shared" si="13"/>
        <v>100</v>
      </c>
      <c r="F53" s="81"/>
      <c r="G53" s="262">
        <f t="shared" si="14"/>
        <v>74</v>
      </c>
      <c r="H53" s="78">
        <f t="shared" si="15"/>
        <v>74</v>
      </c>
      <c r="I53" s="78" t="str">
        <f t="shared" si="16"/>
        <v/>
      </c>
      <c r="J53" s="78" t="str">
        <f t="shared" si="12"/>
        <v/>
      </c>
      <c r="T53" s="8"/>
      <c r="V53" s="9"/>
      <c r="W53" s="51"/>
    </row>
    <row r="54" spans="1:527" ht="18" customHeight="1" x14ac:dyDescent="0.25">
      <c r="A54" s="70" t="str">
        <f>Config!$B$21</f>
        <v>JEPE</v>
      </c>
      <c r="B54" s="71">
        <f>METAS!$BB$16</f>
        <v>193</v>
      </c>
      <c r="C54" s="71">
        <f>ROUND((B54/12)*Config!$C$6,0)</f>
        <v>193</v>
      </c>
      <c r="D54" s="71">
        <f>ACUMULADO!$BA$16</f>
        <v>139</v>
      </c>
      <c r="E54" s="72">
        <f t="shared" si="13"/>
        <v>100</v>
      </c>
      <c r="F54" s="81"/>
      <c r="G54" s="262">
        <f t="shared" si="14"/>
        <v>72</v>
      </c>
      <c r="H54" s="78">
        <f t="shared" si="15"/>
        <v>72</v>
      </c>
      <c r="I54" s="78" t="str">
        <f t="shared" si="16"/>
        <v/>
      </c>
      <c r="J54" s="78" t="str">
        <f t="shared" si="12"/>
        <v/>
      </c>
      <c r="T54" s="8"/>
      <c r="W54" s="51"/>
    </row>
    <row r="55" spans="1:527" ht="18" customHeight="1" x14ac:dyDescent="0.25">
      <c r="A55" s="70" t="str">
        <f>Config!$B$22</f>
        <v>ROQU</v>
      </c>
      <c r="B55" s="71">
        <f>METAS!$BC$16</f>
        <v>149</v>
      </c>
      <c r="C55" s="71">
        <f>ROUND((B55/12)*Config!$C$6,0)</f>
        <v>149</v>
      </c>
      <c r="D55" s="71">
        <f>ACUMULADO!$BB$16</f>
        <v>98</v>
      </c>
      <c r="E55" s="72">
        <f t="shared" si="13"/>
        <v>100</v>
      </c>
      <c r="F55" s="81"/>
      <c r="G55" s="262">
        <f t="shared" si="14"/>
        <v>66</v>
      </c>
      <c r="H55" s="78">
        <f t="shared" si="15"/>
        <v>66</v>
      </c>
      <c r="I55" s="78" t="str">
        <f t="shared" si="16"/>
        <v/>
      </c>
      <c r="J55" s="78" t="str">
        <f t="shared" si="12"/>
        <v/>
      </c>
      <c r="T55" s="8"/>
      <c r="W55" s="51"/>
    </row>
    <row r="56" spans="1:527" ht="18" customHeight="1" x14ac:dyDescent="0.25">
      <c r="A56" s="70" t="str">
        <f>Config!$B$23</f>
        <v>CALZ</v>
      </c>
      <c r="B56" s="71">
        <f>METAS!$BD$16</f>
        <v>114</v>
      </c>
      <c r="C56" s="71">
        <f>ROUND((B56/12)*Config!$C$6,0)</f>
        <v>114</v>
      </c>
      <c r="D56" s="71">
        <f>ACUMULADO!$BC$16</f>
        <v>71</v>
      </c>
      <c r="E56" s="72">
        <f>E55</f>
        <v>100</v>
      </c>
      <c r="F56" s="81"/>
      <c r="G56" s="262">
        <f t="shared" si="14"/>
        <v>62</v>
      </c>
      <c r="H56" s="78">
        <f t="shared" si="15"/>
        <v>62</v>
      </c>
      <c r="I56" s="78" t="str">
        <f t="shared" si="16"/>
        <v/>
      </c>
      <c r="J56" s="78" t="str">
        <f t="shared" si="12"/>
        <v/>
      </c>
      <c r="T56" s="8"/>
      <c r="W56" s="51"/>
    </row>
    <row r="57" spans="1:527" ht="18" customHeight="1" x14ac:dyDescent="0.25">
      <c r="A57" s="70" t="str">
        <f>Config!$B$24</f>
        <v>PUEB</v>
      </c>
      <c r="B57" s="71">
        <f>METAS!$BE$16</f>
        <v>139</v>
      </c>
      <c r="C57" s="71">
        <f>ROUND((B57/12)*Config!$C$6,0)</f>
        <v>139</v>
      </c>
      <c r="D57" s="71">
        <f>ACUMULADO!$BD$16</f>
        <v>79</v>
      </c>
      <c r="E57" s="72">
        <f t="shared" si="13"/>
        <v>100</v>
      </c>
      <c r="F57" s="81"/>
      <c r="G57" s="262">
        <f t="shared" si="14"/>
        <v>57</v>
      </c>
      <c r="H57" s="78">
        <f t="shared" si="15"/>
        <v>57</v>
      </c>
      <c r="I57" s="78" t="str">
        <f t="shared" si="16"/>
        <v/>
      </c>
      <c r="J57" s="78" t="str">
        <f t="shared" si="12"/>
        <v/>
      </c>
      <c r="T57" s="8"/>
      <c r="W57" s="51"/>
    </row>
    <row r="58" spans="1:527" ht="18" customHeight="1" x14ac:dyDescent="0.25">
      <c r="A58" s="82"/>
      <c r="B58" s="56"/>
      <c r="D58" s="54"/>
      <c r="E58" s="56"/>
      <c r="I58" s="56"/>
      <c r="J58" s="56"/>
      <c r="T58" s="8"/>
      <c r="W58" s="51"/>
    </row>
    <row r="59" spans="1:527" ht="18" customHeight="1" x14ac:dyDescent="0.25">
      <c r="A59" s="82"/>
      <c r="B59" s="56"/>
      <c r="D59" s="56"/>
      <c r="E59" s="56"/>
      <c r="I59" s="56"/>
      <c r="J59" s="56"/>
      <c r="T59" s="8"/>
      <c r="W59" s="51"/>
    </row>
    <row r="60" spans="1:527" ht="18" customHeight="1" x14ac:dyDescent="0.25">
      <c r="A60" s="82"/>
      <c r="B60" s="56"/>
      <c r="D60" s="56"/>
      <c r="E60" s="56"/>
      <c r="I60" s="56"/>
      <c r="J60" s="56"/>
      <c r="T60" s="8"/>
      <c r="W60" s="51"/>
    </row>
    <row r="61" spans="1:527" ht="18" customHeight="1" x14ac:dyDescent="0.25">
      <c r="A61" s="82"/>
      <c r="B61" s="56"/>
      <c r="D61" s="56"/>
      <c r="E61" s="56"/>
      <c r="I61" s="56"/>
      <c r="J61" s="56"/>
      <c r="T61" s="8"/>
      <c r="W61" s="51"/>
    </row>
    <row r="62" spans="1:527" ht="18" customHeight="1" x14ac:dyDescent="0.25">
      <c r="A62" s="82"/>
      <c r="B62" s="56"/>
      <c r="D62" s="56"/>
      <c r="E62" s="56"/>
      <c r="I62" s="56"/>
      <c r="J62" s="56"/>
      <c r="T62" s="8"/>
      <c r="W62" s="51"/>
    </row>
    <row r="63" spans="1:527" ht="18" customHeight="1" x14ac:dyDescent="0.25">
      <c r="A63" s="85"/>
      <c r="B63" s="56"/>
      <c r="D63" s="56"/>
      <c r="E63" s="56"/>
      <c r="I63" s="56"/>
      <c r="J63" s="56"/>
      <c r="T63" s="8"/>
      <c r="W63" s="51"/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</row>
    <row r="64" spans="1:527" ht="18" customHeight="1" x14ac:dyDescent="0.25">
      <c r="A64" s="82"/>
      <c r="B64" s="56"/>
      <c r="D64" s="56"/>
      <c r="E64" s="56"/>
      <c r="I64" s="56"/>
      <c r="J64" s="56"/>
      <c r="T64" s="8"/>
      <c r="W64" s="51"/>
    </row>
    <row r="65" spans="1:527" ht="18" customHeight="1" x14ac:dyDescent="0.25">
      <c r="A65" s="82"/>
      <c r="B65" s="56"/>
      <c r="D65" s="56"/>
      <c r="E65" s="56"/>
      <c r="I65" s="56"/>
      <c r="J65" s="56"/>
      <c r="T65" s="8"/>
      <c r="W65" s="51"/>
    </row>
    <row r="66" spans="1:527" ht="18" customHeight="1" x14ac:dyDescent="0.25">
      <c r="I66" s="56"/>
      <c r="J66" s="56"/>
      <c r="T66" s="8"/>
      <c r="V66" s="50" t="str">
        <f>A67</f>
        <v>PORCENTAJE DE NIÑOS &lt; 1 AÑOS  PROTEGIDOS CON VACUNA ANTIPOLIO INYECTABLE (IPV)</v>
      </c>
      <c r="W66" s="51"/>
    </row>
    <row r="67" spans="1:527" s="8" customFormat="1" ht="18" customHeight="1" x14ac:dyDescent="0.25">
      <c r="A67" s="57" t="str">
        <f>METAS!B17</f>
        <v>PORCENTAJE DE NIÑOS &lt; 1 AÑOS  PROTEGIDOS CON VACUNA ANTIPOLIO INYECTABLE (IPV)</v>
      </c>
      <c r="B67"/>
      <c r="C67" s="54"/>
      <c r="D67" s="55"/>
      <c r="E67" s="55"/>
      <c r="F67" s="56"/>
      <c r="G67" s="56"/>
      <c r="H67" s="56"/>
      <c r="I67" s="56"/>
      <c r="J67" s="56"/>
      <c r="K67"/>
      <c r="L67"/>
      <c r="M67"/>
      <c r="N67"/>
      <c r="O67"/>
      <c r="P67"/>
      <c r="Q67"/>
      <c r="R67"/>
      <c r="S67"/>
      <c r="U67" s="49"/>
      <c r="V67" s="80" t="str">
        <f>$V$1&amp;"  "&amp;V66&amp;"  "&amp;$V$3&amp;"  "&amp;$V$2</f>
        <v>RED. MOYOBAMBA:  PORCENTAJE DE NIÑOS &lt; 1 AÑOS  PROTEGIDOS CON VACUNA ANTIPOLIO INYECTABLE (IPV)  - POR MICROREDES :   ENERO - DICIEMBRE 2024</v>
      </c>
      <c r="W67" s="51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48" customHeight="1" x14ac:dyDescent="0.25">
      <c r="A68" s="59" t="s">
        <v>2</v>
      </c>
      <c r="B68" s="60" t="s">
        <v>85</v>
      </c>
      <c r="C68" s="61" t="s">
        <v>68</v>
      </c>
      <c r="D68" s="60" t="s">
        <v>544</v>
      </c>
      <c r="E68" s="60" t="s">
        <v>1</v>
      </c>
      <c r="F68" s="62"/>
      <c r="G68" s="63" t="s">
        <v>9</v>
      </c>
      <c r="H68" s="64" t="str">
        <f>"DEFICIENTE &lt; "&amp;$E$3</f>
        <v>DEFICIENTE &lt; 90</v>
      </c>
      <c r="I68" s="64" t="str">
        <f>"PROCESO &gt;= "&amp;$E$3&amp;"  -  &lt; "&amp;$F$3</f>
        <v>PROCESO &gt;= 90  -  &lt; 100</v>
      </c>
      <c r="J68" s="64" t="str">
        <f>"OPTIMO &gt;= "&amp;$F$3</f>
        <v>OPTIMO &gt;= 100</v>
      </c>
      <c r="K68"/>
      <c r="L68"/>
      <c r="M68"/>
      <c r="N68"/>
      <c r="O68"/>
      <c r="P68"/>
      <c r="Q68"/>
      <c r="R68"/>
      <c r="S68"/>
      <c r="U68" s="49"/>
      <c r="V68" s="50"/>
      <c r="W68" s="51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thickBot="1" x14ac:dyDescent="0.3">
      <c r="A69" s="65" t="str">
        <f>Config!$B$15</f>
        <v>RED</v>
      </c>
      <c r="B69" s="66">
        <f>SUM(B70:B78)</f>
        <v>2204</v>
      </c>
      <c r="C69" s="66">
        <f>SUM(C70:C78)</f>
        <v>2204</v>
      </c>
      <c r="D69" s="66">
        <f>SUM(D70:D78)</f>
        <v>1573</v>
      </c>
      <c r="E69" s="67">
        <f>Config!$C$9</f>
        <v>100</v>
      </c>
      <c r="F69" s="67"/>
      <c r="G69" s="66">
        <f>IFERROR(ROUND(D69*100/B69,0),0)</f>
        <v>71</v>
      </c>
      <c r="H69" s="68">
        <f>IF(G69&lt;$E$3,G69,"")</f>
        <v>71</v>
      </c>
      <c r="I69" s="68" t="str">
        <f>IF(G69&gt;=$E$3,IF(G69&lt;$F$3,G69,""),"")</f>
        <v/>
      </c>
      <c r="J69" s="68" t="str">
        <f>IF(G69&gt;=$F$3,G69,"")</f>
        <v/>
      </c>
      <c r="K69"/>
      <c r="L69"/>
      <c r="M69"/>
      <c r="N69"/>
      <c r="O69"/>
      <c r="P69"/>
      <c r="Q69"/>
      <c r="R69"/>
      <c r="S69"/>
      <c r="U69" s="49"/>
      <c r="V69" s="50"/>
      <c r="W69" s="51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70" t="str">
        <f>Config!$B$16</f>
        <v>HOSP</v>
      </c>
      <c r="B70" s="71">
        <f>METAS!$AW$17</f>
        <v>0</v>
      </c>
      <c r="C70" s="71">
        <f>ROUND((B70/12)*Config!$C$6,0)</f>
        <v>0</v>
      </c>
      <c r="D70" s="71">
        <f>ACUMULADO!$AV$17</f>
        <v>1</v>
      </c>
      <c r="E70" s="72">
        <f>E69</f>
        <v>100</v>
      </c>
      <c r="F70" s="72"/>
      <c r="G70" s="262">
        <f>ROUND(IFERROR(ROUND(D70*100/B70,2),0),0)</f>
        <v>0</v>
      </c>
      <c r="H70" s="78">
        <f>IF(G70&lt;$E$3,G70,"")</f>
        <v>0</v>
      </c>
      <c r="I70" s="78" t="str">
        <f>IF(G70&gt;=$E$3,IF(G70&lt;$F$3,G70,""),"")</f>
        <v/>
      </c>
      <c r="J70" s="78" t="str">
        <f t="shared" ref="J70:J78" si="17">IF(G70&gt;=$F$3,G70,"")</f>
        <v/>
      </c>
      <c r="K70"/>
      <c r="L70"/>
      <c r="M70"/>
      <c r="N70"/>
      <c r="O70"/>
      <c r="P70"/>
      <c r="Q70"/>
      <c r="R70"/>
      <c r="S70"/>
      <c r="U70" s="49"/>
      <c r="V70" s="50"/>
      <c r="W70" s="51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70" t="str">
        <f>Config!$B$17</f>
        <v>LLUI</v>
      </c>
      <c r="B71" s="71">
        <f>METAS!$AX$17</f>
        <v>872</v>
      </c>
      <c r="C71" s="71">
        <f>ROUND((B71/12)*Config!$C$6,0)</f>
        <v>872</v>
      </c>
      <c r="D71" s="71">
        <f>ACUMULADO!$AW$17</f>
        <v>689</v>
      </c>
      <c r="E71" s="72">
        <f t="shared" ref="E71:E78" si="18">E70</f>
        <v>100</v>
      </c>
      <c r="F71" s="81"/>
      <c r="G71" s="262">
        <f t="shared" ref="G71:G78" si="19">ROUND(IFERROR(ROUND(D71*100/B71,2),0),0)</f>
        <v>79</v>
      </c>
      <c r="H71" s="78">
        <f t="shared" ref="H71:H78" si="20">IF(G71&lt;$E$3,G71,"")</f>
        <v>79</v>
      </c>
      <c r="I71" s="78" t="str">
        <f t="shared" ref="I71:I78" si="21">IF(G71&gt;=$E$3,IF(G71&lt;$F$3,G71,""),"")</f>
        <v/>
      </c>
      <c r="J71" s="78" t="str">
        <f t="shared" si="17"/>
        <v/>
      </c>
      <c r="K71"/>
      <c r="L71"/>
      <c r="M71"/>
      <c r="N71"/>
      <c r="O71"/>
      <c r="P71"/>
      <c r="Q71"/>
      <c r="R71"/>
      <c r="S71"/>
      <c r="U71" s="49"/>
      <c r="V71" s="50"/>
      <c r="W71" s="5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70" t="str">
        <f>Config!$B$18</f>
        <v>JERI</v>
      </c>
      <c r="B72" s="71">
        <f>METAS!$AY$17</f>
        <v>99</v>
      </c>
      <c r="C72" s="71">
        <f>ROUND((B72/12)*Config!$C$6,0)</f>
        <v>99</v>
      </c>
      <c r="D72" s="71">
        <f>ACUMULADO!$AX$17</f>
        <v>60</v>
      </c>
      <c r="E72" s="72">
        <f t="shared" si="18"/>
        <v>100</v>
      </c>
      <c r="F72" s="81"/>
      <c r="G72" s="262">
        <f t="shared" si="19"/>
        <v>61</v>
      </c>
      <c r="H72" s="78">
        <f t="shared" si="20"/>
        <v>61</v>
      </c>
      <c r="I72" s="78" t="str">
        <f t="shared" si="21"/>
        <v/>
      </c>
      <c r="J72" s="78" t="str">
        <f t="shared" si="17"/>
        <v/>
      </c>
      <c r="K72"/>
      <c r="L72"/>
      <c r="M72"/>
      <c r="N72"/>
      <c r="O72"/>
      <c r="P72"/>
      <c r="Q72"/>
      <c r="R72"/>
      <c r="S72"/>
      <c r="U72" s="49"/>
      <c r="V72" s="9"/>
      <c r="W72" s="51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70" t="str">
        <f>Config!$B$19</f>
        <v>YANT</v>
      </c>
      <c r="B73" s="71">
        <f>METAS!$AZ$17</f>
        <v>163</v>
      </c>
      <c r="C73" s="71">
        <f>ROUND((B73/12)*Config!$C$6,0)</f>
        <v>163</v>
      </c>
      <c r="D73" s="71">
        <f>ACUMULADO!$AY$17</f>
        <v>88</v>
      </c>
      <c r="E73" s="72">
        <f t="shared" si="18"/>
        <v>100</v>
      </c>
      <c r="F73" s="81"/>
      <c r="G73" s="262">
        <f t="shared" si="19"/>
        <v>54</v>
      </c>
      <c r="H73" s="78">
        <f t="shared" si="20"/>
        <v>54</v>
      </c>
      <c r="I73" s="78" t="str">
        <f t="shared" si="21"/>
        <v/>
      </c>
      <c r="J73" s="78" t="str">
        <f t="shared" si="17"/>
        <v/>
      </c>
      <c r="K73"/>
      <c r="L73"/>
      <c r="M73"/>
      <c r="N73"/>
      <c r="O73"/>
      <c r="P73"/>
      <c r="Q73"/>
      <c r="R73"/>
      <c r="S73"/>
      <c r="U73" s="49"/>
      <c r="V73" s="9"/>
      <c r="W73" s="51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70" t="str">
        <f>Config!$B$20</f>
        <v>SORI</v>
      </c>
      <c r="B74" s="71">
        <f>METAS!$BA$17</f>
        <v>475</v>
      </c>
      <c r="C74" s="71">
        <f>ROUND((B74/12)*Config!$C$6,0)</f>
        <v>475</v>
      </c>
      <c r="D74" s="71">
        <f>ACUMULADO!$AZ$17</f>
        <v>350</v>
      </c>
      <c r="E74" s="72">
        <f t="shared" si="18"/>
        <v>100</v>
      </c>
      <c r="F74" s="81"/>
      <c r="G74" s="262">
        <f t="shared" si="19"/>
        <v>74</v>
      </c>
      <c r="H74" s="78">
        <f t="shared" si="20"/>
        <v>74</v>
      </c>
      <c r="I74" s="78" t="str">
        <f t="shared" si="21"/>
        <v/>
      </c>
      <c r="J74" s="78" t="str">
        <f t="shared" si="17"/>
        <v/>
      </c>
      <c r="K74"/>
      <c r="L74"/>
      <c r="M74"/>
      <c r="N74"/>
      <c r="O74"/>
      <c r="P74"/>
      <c r="Q74"/>
      <c r="R74"/>
      <c r="S74"/>
      <c r="U74" s="49"/>
      <c r="V74" s="9"/>
      <c r="W74" s="51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70" t="str">
        <f>Config!$B$21</f>
        <v>JEPE</v>
      </c>
      <c r="B75" s="71">
        <f>METAS!$BB$17</f>
        <v>193</v>
      </c>
      <c r="C75" s="71">
        <f>ROUND((B75/12)*Config!$C$6,0)</f>
        <v>193</v>
      </c>
      <c r="D75" s="71">
        <f>ACUMULADO!$BA$17</f>
        <v>135</v>
      </c>
      <c r="E75" s="72">
        <f t="shared" si="18"/>
        <v>100</v>
      </c>
      <c r="F75" s="81"/>
      <c r="G75" s="262">
        <f t="shared" si="19"/>
        <v>70</v>
      </c>
      <c r="H75" s="78">
        <f t="shared" si="20"/>
        <v>70</v>
      </c>
      <c r="I75" s="78" t="str">
        <f t="shared" si="21"/>
        <v/>
      </c>
      <c r="J75" s="78" t="str">
        <f t="shared" si="17"/>
        <v/>
      </c>
      <c r="K75"/>
      <c r="L75"/>
      <c r="M75"/>
      <c r="N75"/>
      <c r="O75"/>
      <c r="P75"/>
      <c r="Q75"/>
      <c r="R75"/>
      <c r="S75"/>
      <c r="U75" s="49"/>
      <c r="V75" s="69"/>
      <c r="W75" s="51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70" t="str">
        <f>Config!$B$22</f>
        <v>ROQU</v>
      </c>
      <c r="B76" s="71">
        <f>METAS!$BC$17</f>
        <v>149</v>
      </c>
      <c r="C76" s="71">
        <f>ROUND((B76/12)*Config!$C$6,0)</f>
        <v>149</v>
      </c>
      <c r="D76" s="71">
        <f>ACUMULADO!$BB$17</f>
        <v>97</v>
      </c>
      <c r="E76" s="72">
        <f t="shared" si="18"/>
        <v>100</v>
      </c>
      <c r="F76" s="81"/>
      <c r="G76" s="262">
        <f t="shared" si="19"/>
        <v>65</v>
      </c>
      <c r="H76" s="78">
        <f t="shared" si="20"/>
        <v>65</v>
      </c>
      <c r="I76" s="78" t="str">
        <f t="shared" si="21"/>
        <v/>
      </c>
      <c r="J76" s="78" t="str">
        <f t="shared" si="17"/>
        <v/>
      </c>
      <c r="K76"/>
      <c r="L76"/>
      <c r="M76"/>
      <c r="N76"/>
      <c r="O76"/>
      <c r="P76"/>
      <c r="Q76"/>
      <c r="R76"/>
      <c r="S76"/>
      <c r="U76" s="49"/>
      <c r="V76" s="69"/>
      <c r="W76" s="51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70" t="str">
        <f>Config!$B$23</f>
        <v>CALZ</v>
      </c>
      <c r="B77" s="71">
        <f>METAS!$BD$17</f>
        <v>114</v>
      </c>
      <c r="C77" s="71">
        <f>ROUND((B77/12)*Config!$C$6,0)</f>
        <v>114</v>
      </c>
      <c r="D77" s="71">
        <f>ACUMULADO!$BC$17</f>
        <v>71</v>
      </c>
      <c r="E77" s="72">
        <f t="shared" si="18"/>
        <v>100</v>
      </c>
      <c r="F77" s="81"/>
      <c r="G77" s="262">
        <f t="shared" si="19"/>
        <v>62</v>
      </c>
      <c r="H77" s="78">
        <f t="shared" si="20"/>
        <v>62</v>
      </c>
      <c r="I77" s="78" t="str">
        <f t="shared" si="21"/>
        <v/>
      </c>
      <c r="J77" s="78" t="str">
        <f t="shared" si="17"/>
        <v/>
      </c>
      <c r="K77"/>
      <c r="L77"/>
      <c r="M77"/>
      <c r="N77"/>
      <c r="O77"/>
      <c r="P77"/>
      <c r="Q77"/>
      <c r="R77"/>
      <c r="S77"/>
      <c r="U77" s="49"/>
      <c r="V77" s="69"/>
      <c r="W77" s="51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70" t="str">
        <f>Config!$B$24</f>
        <v>PUEB</v>
      </c>
      <c r="B78" s="71">
        <f>METAS!$BE$17</f>
        <v>139</v>
      </c>
      <c r="C78" s="71">
        <f>ROUND((B78/12)*Config!$C$6,0)</f>
        <v>139</v>
      </c>
      <c r="D78" s="71">
        <f>ACUMULADO!$BD$17</f>
        <v>82</v>
      </c>
      <c r="E78" s="72">
        <f t="shared" si="18"/>
        <v>100</v>
      </c>
      <c r="F78" s="81"/>
      <c r="G78" s="262">
        <f t="shared" si="19"/>
        <v>59</v>
      </c>
      <c r="H78" s="78">
        <f t="shared" si="20"/>
        <v>59</v>
      </c>
      <c r="I78" s="78" t="str">
        <f t="shared" si="21"/>
        <v/>
      </c>
      <c r="J78" s="78" t="str">
        <f t="shared" si="17"/>
        <v/>
      </c>
      <c r="K78"/>
      <c r="L78"/>
      <c r="M78"/>
      <c r="N78"/>
      <c r="O78"/>
      <c r="P78"/>
      <c r="Q78"/>
      <c r="R78"/>
      <c r="S78"/>
      <c r="U78" s="49"/>
      <c r="V78" s="69"/>
      <c r="W78" s="51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82"/>
      <c r="B79" s="56"/>
      <c r="C79" s="54"/>
      <c r="D79" s="54"/>
      <c r="E79" s="56"/>
      <c r="F79" s="56"/>
      <c r="G79" s="56"/>
      <c r="H79" s="285"/>
      <c r="I79" s="285"/>
      <c r="J79" s="285"/>
      <c r="K79"/>
      <c r="L79"/>
      <c r="M79"/>
      <c r="N79"/>
      <c r="O79"/>
      <c r="P79"/>
      <c r="Q79"/>
      <c r="R79"/>
      <c r="S79"/>
      <c r="U79" s="49"/>
      <c r="V79" s="69"/>
      <c r="W79" s="51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82"/>
      <c r="B80" s="56"/>
      <c r="C80" s="54"/>
      <c r="D80" s="56"/>
      <c r="E80" s="56"/>
      <c r="F80" s="56"/>
      <c r="G80" s="56"/>
      <c r="H80" s="56"/>
      <c r="I80" s="56"/>
      <c r="J80" s="56"/>
      <c r="K80"/>
      <c r="L80"/>
      <c r="M80"/>
      <c r="N80"/>
      <c r="O80"/>
      <c r="P80"/>
      <c r="Q80"/>
      <c r="R80"/>
      <c r="S80"/>
      <c r="U80" s="49"/>
      <c r="V80" s="69"/>
      <c r="W80" s="51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82"/>
      <c r="B81" s="56"/>
      <c r="C81" s="54"/>
      <c r="D81" s="56"/>
      <c r="E81" s="56"/>
      <c r="F81" s="56"/>
      <c r="G81" s="56"/>
      <c r="H81" s="56"/>
      <c r="I81" s="56"/>
      <c r="J81" s="56"/>
      <c r="K81"/>
      <c r="L81"/>
      <c r="M81"/>
      <c r="N81"/>
      <c r="O81"/>
      <c r="P81"/>
      <c r="Q81"/>
      <c r="R81"/>
      <c r="S81"/>
      <c r="U81" s="49"/>
      <c r="V81" s="69"/>
      <c r="W81" s="5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82"/>
      <c r="B82" s="56"/>
      <c r="C82" s="54"/>
      <c r="D82" s="56"/>
      <c r="E82" s="56"/>
      <c r="F82" s="56"/>
      <c r="G82" s="56"/>
      <c r="H82" s="56"/>
      <c r="I82" s="56"/>
      <c r="J82" s="56"/>
      <c r="K82"/>
      <c r="L82"/>
      <c r="M82"/>
      <c r="N82"/>
      <c r="O82"/>
      <c r="P82"/>
      <c r="Q82"/>
      <c r="R82"/>
      <c r="S82"/>
      <c r="U82" s="49"/>
      <c r="V82" s="69"/>
      <c r="W82" s="51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ht="18" customHeight="1" x14ac:dyDescent="0.25">
      <c r="A83" s="82"/>
      <c r="B83" s="56"/>
      <c r="D83" s="56"/>
      <c r="E83" s="56"/>
      <c r="I83" s="56"/>
      <c r="J83" s="56"/>
      <c r="T83" s="8"/>
      <c r="W83" s="51"/>
    </row>
    <row r="84" spans="1:527" ht="18" customHeight="1" x14ac:dyDescent="0.25">
      <c r="A84" s="85"/>
      <c r="B84" s="56"/>
      <c r="D84" s="56"/>
      <c r="E84" s="56"/>
      <c r="I84" s="56"/>
      <c r="J84" s="56"/>
      <c r="T84" s="8"/>
      <c r="W84" s="51"/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0</v>
      </c>
      <c r="SN84">
        <v>0</v>
      </c>
      <c r="SO84">
        <v>0</v>
      </c>
      <c r="SP84">
        <v>0</v>
      </c>
      <c r="SQ84">
        <v>0</v>
      </c>
      <c r="SR84">
        <v>0</v>
      </c>
      <c r="SS84">
        <v>0</v>
      </c>
      <c r="ST84">
        <v>0</v>
      </c>
      <c r="SU84">
        <v>0</v>
      </c>
      <c r="SV84">
        <v>0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</row>
    <row r="85" spans="1:527" ht="18" customHeight="1" x14ac:dyDescent="0.25">
      <c r="A85" s="82"/>
      <c r="B85" s="56"/>
      <c r="D85" s="56"/>
      <c r="E85" s="56"/>
      <c r="I85" s="56"/>
      <c r="J85" s="56"/>
      <c r="T85" s="8"/>
      <c r="W85" s="51"/>
    </row>
    <row r="86" spans="1:527" ht="18" customHeight="1" x14ac:dyDescent="0.25">
      <c r="B86" s="56"/>
      <c r="D86" s="56"/>
      <c r="E86" s="56"/>
      <c r="I86" s="56"/>
      <c r="J86" s="56"/>
      <c r="T86" s="8"/>
      <c r="W86" s="51"/>
    </row>
    <row r="87" spans="1:527" ht="18" customHeight="1" x14ac:dyDescent="0.25">
      <c r="I87" s="56"/>
      <c r="J87" s="56"/>
      <c r="T87" s="8"/>
      <c r="V87" s="50" t="str">
        <f>A88</f>
        <v>PORCENTAJE DE NIÑOS &lt; 1 AÑO  PROTEGIDOS CON VACUNA CONTRA EL ROTAVIRUS</v>
      </c>
      <c r="W87" s="51"/>
    </row>
    <row r="88" spans="1:527" ht="18" customHeight="1" x14ac:dyDescent="0.25">
      <c r="A88" s="57" t="str">
        <f>METAS!B18</f>
        <v>PORCENTAJE DE NIÑOS &lt; 1 AÑO  PROTEGIDOS CON VACUNA CONTRA EL ROTAVIRUS</v>
      </c>
      <c r="I88" s="56"/>
      <c r="J88" s="56"/>
      <c r="T88" s="8"/>
      <c r="V88" s="80" t="str">
        <f>$V$1&amp;"  "&amp;V87&amp;"  "&amp;$V$3&amp;"  "&amp;$V$2</f>
        <v>RED. MOYOBAMBA:  PORCENTAJE DE NIÑOS &lt; 1 AÑO  PROTEGIDOS CON VACUNA CONTRA EL ROTAVIRUS  - POR MICROREDES :   ENERO - DICIEMBRE 2024</v>
      </c>
      <c r="W88" s="51"/>
    </row>
    <row r="89" spans="1:527" ht="48" customHeight="1" x14ac:dyDescent="0.25">
      <c r="A89" s="59" t="s">
        <v>2</v>
      </c>
      <c r="B89" s="60" t="s">
        <v>85</v>
      </c>
      <c r="C89" s="61" t="s">
        <v>68</v>
      </c>
      <c r="D89" s="60" t="s">
        <v>545</v>
      </c>
      <c r="E89" s="60" t="s">
        <v>1</v>
      </c>
      <c r="F89" s="62"/>
      <c r="G89" s="63" t="s">
        <v>9</v>
      </c>
      <c r="H89" s="64" t="str">
        <f>"DEFICIENTE &lt; "&amp;$E$3</f>
        <v>DEFICIENTE &lt; 90</v>
      </c>
      <c r="I89" s="64" t="str">
        <f>"PROCESO &gt;= "&amp;$E$3&amp;"  -  &lt; "&amp;$F$3</f>
        <v>PROCESO &gt;= 90  -  &lt; 100</v>
      </c>
      <c r="J89" s="64" t="str">
        <f>"OPTIMO &gt;= "&amp;$F$3</f>
        <v>OPTIMO &gt;= 100</v>
      </c>
      <c r="T89" s="8"/>
      <c r="V89" s="50"/>
      <c r="W89" s="51"/>
    </row>
    <row r="90" spans="1:527" ht="18" customHeight="1" thickBot="1" x14ac:dyDescent="0.3">
      <c r="A90" s="65" t="str">
        <f>Config!$B$15</f>
        <v>RED</v>
      </c>
      <c r="B90" s="66">
        <f>SUM(B91:B99)</f>
        <v>2204</v>
      </c>
      <c r="C90" s="66">
        <f>SUM(C91:C99)</f>
        <v>2204</v>
      </c>
      <c r="D90" s="66">
        <f>SUM(D91:D99)</f>
        <v>1722</v>
      </c>
      <c r="E90" s="67">
        <f>Config!$C$9</f>
        <v>100</v>
      </c>
      <c r="F90" s="67"/>
      <c r="G90" s="66">
        <f t="shared" ref="G90:G95" si="22">IFERROR(ROUND(D90*100/B90,2),0)</f>
        <v>78.13</v>
      </c>
      <c r="H90" s="68">
        <f>IF(G90&lt;$E$3,G90,"")</f>
        <v>78.13</v>
      </c>
      <c r="I90" s="68" t="str">
        <f>IF(G90&gt;=$E$3,IF(G90&lt;$F$3,G90,""),"")</f>
        <v/>
      </c>
      <c r="J90" s="68" t="str">
        <f>IF(G90&gt;=$F$3,G90,"")</f>
        <v/>
      </c>
      <c r="T90" s="8"/>
      <c r="V90" s="50"/>
      <c r="W90" s="51"/>
    </row>
    <row r="91" spans="1:527" ht="18" customHeight="1" x14ac:dyDescent="0.25">
      <c r="A91" s="70" t="str">
        <f>Config!$B$16</f>
        <v>HOSP</v>
      </c>
      <c r="B91" s="71">
        <f>METAS!$AW$18</f>
        <v>0</v>
      </c>
      <c r="C91" s="71">
        <f>ROUND((B91/12)*Config!$C$6,0)</f>
        <v>0</v>
      </c>
      <c r="D91" s="71">
        <f>ACUMULADO!$AV$18</f>
        <v>2</v>
      </c>
      <c r="E91" s="72">
        <f>E90</f>
        <v>100</v>
      </c>
      <c r="F91" s="72"/>
      <c r="G91" s="73">
        <f t="shared" si="22"/>
        <v>0</v>
      </c>
      <c r="H91" s="78">
        <f>IF(G91&lt;$E$3,G91,"")</f>
        <v>0</v>
      </c>
      <c r="I91" s="78" t="str">
        <f>IF(G91&gt;=$E$3,IF(G91&lt;$F$3,G91,""),"")</f>
        <v/>
      </c>
      <c r="J91" s="78" t="str">
        <f t="shared" ref="J91:J99" si="23">IF(G91&gt;=$F$3,G91,"")</f>
        <v/>
      </c>
      <c r="T91" s="8"/>
      <c r="V91" s="50"/>
      <c r="W91" s="51"/>
    </row>
    <row r="92" spans="1:527" ht="18" customHeight="1" x14ac:dyDescent="0.25">
      <c r="A92" s="70" t="str">
        <f>Config!$B$17</f>
        <v>LLUI</v>
      </c>
      <c r="B92" s="71">
        <f>METAS!$AX$18</f>
        <v>872</v>
      </c>
      <c r="C92" s="71">
        <f>ROUND((B92/12)*Config!$C$6,0)</f>
        <v>872</v>
      </c>
      <c r="D92" s="71">
        <f>ACUMULADO!$AW$18</f>
        <v>746</v>
      </c>
      <c r="E92" s="72">
        <f t="shared" ref="E92:E99" si="24">E91</f>
        <v>100</v>
      </c>
      <c r="F92" s="81"/>
      <c r="G92" s="77">
        <f t="shared" si="22"/>
        <v>85.55</v>
      </c>
      <c r="H92" s="78">
        <f t="shared" ref="H92:H99" si="25">IF(G92&lt;$E$3,G92,"")</f>
        <v>85.55</v>
      </c>
      <c r="I92" s="78" t="str">
        <f t="shared" ref="I92:I99" si="26">IF(G92&gt;=$E$3,IF(G92&lt;$F$3,G92,""),"")</f>
        <v/>
      </c>
      <c r="J92" s="78" t="str">
        <f t="shared" si="23"/>
        <v/>
      </c>
      <c r="T92" s="8"/>
      <c r="V92" s="50"/>
      <c r="W92" s="51"/>
    </row>
    <row r="93" spans="1:527" ht="18" customHeight="1" x14ac:dyDescent="0.25">
      <c r="A93" s="70" t="str">
        <f>Config!$B$18</f>
        <v>JERI</v>
      </c>
      <c r="B93" s="71">
        <f>METAS!$AY$18</f>
        <v>99</v>
      </c>
      <c r="C93" s="71">
        <f>ROUND((B93/12)*Config!$C$6,0)</f>
        <v>99</v>
      </c>
      <c r="D93" s="71">
        <f>ACUMULADO!$AX$18</f>
        <v>60</v>
      </c>
      <c r="E93" s="72">
        <f t="shared" si="24"/>
        <v>100</v>
      </c>
      <c r="F93" s="81"/>
      <c r="G93" s="77">
        <f t="shared" si="22"/>
        <v>60.61</v>
      </c>
      <c r="H93" s="78">
        <f t="shared" si="25"/>
        <v>60.61</v>
      </c>
      <c r="I93" s="78" t="str">
        <f t="shared" si="26"/>
        <v/>
      </c>
      <c r="J93" s="78" t="str">
        <f t="shared" si="23"/>
        <v/>
      </c>
      <c r="T93" s="8"/>
      <c r="V93" s="9"/>
      <c r="W93" s="51"/>
    </row>
    <row r="94" spans="1:527" ht="18" customHeight="1" x14ac:dyDescent="0.25">
      <c r="A94" s="70" t="str">
        <f>Config!$B$19</f>
        <v>YANT</v>
      </c>
      <c r="B94" s="71">
        <f>METAS!$AZ$18</f>
        <v>163</v>
      </c>
      <c r="C94" s="71">
        <f>ROUND((B94/12)*Config!$C$6,0)</f>
        <v>163</v>
      </c>
      <c r="D94" s="71">
        <f>ACUMULADO!$AY$18</f>
        <v>97</v>
      </c>
      <c r="E94" s="72">
        <f t="shared" si="24"/>
        <v>100</v>
      </c>
      <c r="F94" s="81"/>
      <c r="G94" s="77">
        <f t="shared" si="22"/>
        <v>59.51</v>
      </c>
      <c r="H94" s="78">
        <f t="shared" si="25"/>
        <v>59.51</v>
      </c>
      <c r="I94" s="78" t="str">
        <f t="shared" si="26"/>
        <v/>
      </c>
      <c r="J94" s="78" t="str">
        <f t="shared" si="23"/>
        <v/>
      </c>
      <c r="T94" s="8"/>
      <c r="V94" s="9"/>
      <c r="W94" s="51"/>
    </row>
    <row r="95" spans="1:527" ht="18" customHeight="1" x14ac:dyDescent="0.25">
      <c r="A95" s="70" t="str">
        <f>Config!$B$20</f>
        <v>SORI</v>
      </c>
      <c r="B95" s="71">
        <f>METAS!$BA$18</f>
        <v>475</v>
      </c>
      <c r="C95" s="71">
        <f>ROUND((B95/12)*Config!$C$6,0)</f>
        <v>475</v>
      </c>
      <c r="D95" s="71">
        <f>ACUMULADO!$AZ$18</f>
        <v>373</v>
      </c>
      <c r="E95" s="72">
        <f t="shared" si="24"/>
        <v>100</v>
      </c>
      <c r="F95" s="81"/>
      <c r="G95" s="77">
        <f t="shared" si="22"/>
        <v>78.53</v>
      </c>
      <c r="H95" s="78">
        <f t="shared" si="25"/>
        <v>78.53</v>
      </c>
      <c r="I95" s="78" t="str">
        <f t="shared" si="26"/>
        <v/>
      </c>
      <c r="J95" s="78" t="str">
        <f t="shared" si="23"/>
        <v/>
      </c>
      <c r="T95" s="8"/>
      <c r="V95" s="9"/>
      <c r="W95" s="51"/>
    </row>
    <row r="96" spans="1:527" ht="18" customHeight="1" x14ac:dyDescent="0.25">
      <c r="A96" s="70" t="str">
        <f>Config!$B$21</f>
        <v>JEPE</v>
      </c>
      <c r="B96" s="71">
        <f>METAS!$BB$18</f>
        <v>193</v>
      </c>
      <c r="C96" s="71">
        <f>ROUND((B96/12)*Config!$C$6,0)</f>
        <v>193</v>
      </c>
      <c r="D96" s="71">
        <f>ACUMULADO!$BA$18</f>
        <v>138</v>
      </c>
      <c r="E96" s="72">
        <f t="shared" si="24"/>
        <v>100</v>
      </c>
      <c r="F96" s="81"/>
      <c r="G96" s="77">
        <f>IFERROR(ROUND(D96*100/B96,2),0)</f>
        <v>71.5</v>
      </c>
      <c r="H96" s="78">
        <f t="shared" si="25"/>
        <v>71.5</v>
      </c>
      <c r="I96" s="78" t="str">
        <f t="shared" si="26"/>
        <v/>
      </c>
      <c r="J96" s="78" t="str">
        <f t="shared" si="23"/>
        <v/>
      </c>
      <c r="T96" s="8"/>
      <c r="V96" s="9"/>
      <c r="W96" s="51"/>
    </row>
    <row r="97" spans="1:527" ht="18" customHeight="1" x14ac:dyDescent="0.25">
      <c r="A97" s="70" t="str">
        <f>Config!$B$22</f>
        <v>ROQU</v>
      </c>
      <c r="B97" s="71">
        <f>METAS!$BC$18</f>
        <v>149</v>
      </c>
      <c r="C97" s="71">
        <f>ROUND((B97/12)*Config!$C$6,0)</f>
        <v>149</v>
      </c>
      <c r="D97" s="71">
        <f>ACUMULADO!$BB$18</f>
        <v>112</v>
      </c>
      <c r="E97" s="72">
        <f t="shared" si="24"/>
        <v>100</v>
      </c>
      <c r="F97" s="81"/>
      <c r="G97" s="77">
        <f>IFERROR(ROUND(D97*100/B97,2),0)</f>
        <v>75.17</v>
      </c>
      <c r="H97" s="78">
        <f t="shared" si="25"/>
        <v>75.17</v>
      </c>
      <c r="I97" s="78" t="str">
        <f t="shared" si="26"/>
        <v/>
      </c>
      <c r="J97" s="78" t="str">
        <f t="shared" si="23"/>
        <v/>
      </c>
      <c r="T97" s="8"/>
      <c r="V97" s="9"/>
      <c r="W97" s="51"/>
    </row>
    <row r="98" spans="1:527" ht="18" customHeight="1" x14ac:dyDescent="0.25">
      <c r="A98" s="70" t="str">
        <f>Config!$B$23</f>
        <v>CALZ</v>
      </c>
      <c r="B98" s="71">
        <f>METAS!$BD$18</f>
        <v>114</v>
      </c>
      <c r="C98" s="71">
        <f>ROUND((B98/12)*Config!$C$6,0)</f>
        <v>114</v>
      </c>
      <c r="D98" s="71">
        <f>ACUMULADO!$BC$18</f>
        <v>69</v>
      </c>
      <c r="E98" s="72">
        <f t="shared" si="24"/>
        <v>100</v>
      </c>
      <c r="F98" s="81"/>
      <c r="G98" s="77">
        <f t="shared" ref="G98:G99" si="27">IFERROR(ROUND(D98*100/B98,2),0)</f>
        <v>60.53</v>
      </c>
      <c r="H98" s="78">
        <f t="shared" si="25"/>
        <v>60.53</v>
      </c>
      <c r="I98" s="78" t="str">
        <f t="shared" si="26"/>
        <v/>
      </c>
      <c r="J98" s="78" t="str">
        <f t="shared" si="23"/>
        <v/>
      </c>
      <c r="T98" s="8"/>
      <c r="W98" s="51"/>
    </row>
    <row r="99" spans="1:527" ht="18" customHeight="1" x14ac:dyDescent="0.25">
      <c r="A99" s="70" t="str">
        <f>Config!$B$24</f>
        <v>PUEB</v>
      </c>
      <c r="B99" s="71">
        <f>METAS!$BE$18</f>
        <v>139</v>
      </c>
      <c r="C99" s="71">
        <f>ROUND((B99/12)*Config!$C$6,0)</f>
        <v>139</v>
      </c>
      <c r="D99" s="71">
        <f>ACUMULADO!$BD$18</f>
        <v>125</v>
      </c>
      <c r="E99" s="72">
        <f t="shared" si="24"/>
        <v>100</v>
      </c>
      <c r="F99" s="81"/>
      <c r="G99" s="77">
        <f t="shared" si="27"/>
        <v>89.93</v>
      </c>
      <c r="H99" s="78">
        <f t="shared" si="25"/>
        <v>89.93</v>
      </c>
      <c r="I99" s="78" t="str">
        <f t="shared" si="26"/>
        <v/>
      </c>
      <c r="J99" s="78" t="str">
        <f t="shared" si="23"/>
        <v/>
      </c>
      <c r="T99" s="8"/>
      <c r="W99" s="51"/>
    </row>
    <row r="100" spans="1:527" ht="18" customHeight="1" x14ac:dyDescent="0.25">
      <c r="A100" s="82"/>
      <c r="B100" s="56"/>
      <c r="D100" s="54"/>
      <c r="E100" s="56"/>
      <c r="I100" s="56"/>
      <c r="J100" s="56"/>
      <c r="T100" s="8"/>
      <c r="W100" s="51"/>
    </row>
    <row r="101" spans="1:527" ht="18" customHeight="1" x14ac:dyDescent="0.25">
      <c r="A101" s="82"/>
      <c r="B101" s="56"/>
      <c r="D101" s="56"/>
      <c r="E101" s="56"/>
      <c r="I101" s="56"/>
      <c r="J101" s="56"/>
      <c r="T101" s="8"/>
      <c r="W101" s="51"/>
    </row>
    <row r="102" spans="1:527" ht="18" customHeight="1" x14ac:dyDescent="0.25">
      <c r="A102" s="82"/>
      <c r="B102" s="56"/>
      <c r="D102" s="56"/>
      <c r="E102" s="56"/>
      <c r="I102" s="56"/>
      <c r="J102" s="56"/>
      <c r="T102" s="8"/>
      <c r="W102" s="51"/>
    </row>
    <row r="103" spans="1:527" ht="18" customHeight="1" x14ac:dyDescent="0.25">
      <c r="A103" s="82"/>
      <c r="B103" s="56"/>
      <c r="D103" s="56"/>
      <c r="E103" s="56"/>
      <c r="I103" s="56"/>
      <c r="J103" s="56"/>
      <c r="T103" s="8"/>
      <c r="W103" s="51"/>
    </row>
    <row r="104" spans="1:527" ht="18" customHeight="1" x14ac:dyDescent="0.25">
      <c r="A104" s="82"/>
      <c r="B104" s="56"/>
      <c r="D104" s="56"/>
      <c r="E104" s="56"/>
      <c r="I104" s="56"/>
      <c r="J104" s="56"/>
      <c r="T104" s="8"/>
      <c r="W104" s="51"/>
    </row>
    <row r="105" spans="1:527" ht="18" customHeight="1" x14ac:dyDescent="0.25">
      <c r="A105" s="85"/>
      <c r="B105" s="56"/>
      <c r="D105" s="56"/>
      <c r="E105" s="56"/>
      <c r="I105" s="56"/>
      <c r="J105" s="56"/>
      <c r="T105" s="8"/>
      <c r="W105" s="51"/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</row>
    <row r="106" spans="1:527" ht="18" customHeight="1" x14ac:dyDescent="0.25">
      <c r="A106" s="85"/>
      <c r="B106" s="56"/>
      <c r="D106" s="56"/>
      <c r="E106" s="56"/>
      <c r="I106" s="56"/>
      <c r="J106" s="56"/>
      <c r="T106" s="8"/>
      <c r="W106" s="51"/>
    </row>
    <row r="107" spans="1:527" ht="18" customHeight="1" x14ac:dyDescent="0.25">
      <c r="A107" s="85"/>
      <c r="B107" s="56"/>
      <c r="D107" s="56"/>
      <c r="E107" s="56"/>
      <c r="I107" s="56"/>
      <c r="J107" s="56"/>
      <c r="T107" s="8"/>
      <c r="W107" s="51"/>
    </row>
    <row r="108" spans="1:527" ht="18" customHeight="1" x14ac:dyDescent="0.25">
      <c r="A108" s="57" t="str">
        <f>METAS!B19</f>
        <v>PORCENTAJE DE  NIÑOS &lt; 1 AÑO VACUNADOS CON VACUNA ANTINEUMOCÓCICA</v>
      </c>
      <c r="I108" s="56"/>
      <c r="J108" s="56"/>
      <c r="T108" s="8"/>
      <c r="V108" s="50" t="str">
        <f>A108</f>
        <v>PORCENTAJE DE  NIÑOS &lt; 1 AÑO VACUNADOS CON VACUNA ANTINEUMOCÓCICA</v>
      </c>
      <c r="W108" s="51"/>
    </row>
    <row r="109" spans="1:527" ht="48" customHeight="1" x14ac:dyDescent="0.25">
      <c r="A109" s="59" t="s">
        <v>2</v>
      </c>
      <c r="B109" s="60" t="s">
        <v>85</v>
      </c>
      <c r="C109" s="61" t="s">
        <v>68</v>
      </c>
      <c r="D109" s="60" t="s">
        <v>546</v>
      </c>
      <c r="E109" s="60" t="s">
        <v>1</v>
      </c>
      <c r="F109" s="62"/>
      <c r="G109" s="63" t="s">
        <v>9</v>
      </c>
      <c r="H109" s="64" t="str">
        <f>"DEFICIENTE &lt; "&amp;$E$3</f>
        <v>DEFICIENTE &lt; 90</v>
      </c>
      <c r="I109" s="64" t="str">
        <f>"PROCESO &gt;= "&amp;$E$3&amp;"  -  &lt; "&amp;$F$3</f>
        <v>PROCESO &gt;= 90  -  &lt; 100</v>
      </c>
      <c r="J109" s="64" t="str">
        <f>"OPTIMO &gt;= "&amp;$F$3</f>
        <v>OPTIMO &gt;= 100</v>
      </c>
      <c r="T109" s="8"/>
      <c r="V109" s="80" t="str">
        <f>$V$1&amp;"  "&amp;V108&amp;"  "&amp;$V$3&amp;"  "&amp;$V$2</f>
        <v>RED. MOYOBAMBA:  PORCENTAJE DE  NIÑOS &lt; 1 AÑO VACUNADOS CON VACUNA ANTINEUMOCÓCICA  - POR MICROREDES :   ENERO - DICIEMBRE 2024</v>
      </c>
      <c r="W109" s="51"/>
    </row>
    <row r="110" spans="1:527" ht="18" customHeight="1" thickBot="1" x14ac:dyDescent="0.3">
      <c r="A110" s="65" t="str">
        <f>Config!$B$15</f>
        <v>RED</v>
      </c>
      <c r="B110" s="66">
        <f>SUM(B111:B119)</f>
        <v>2204</v>
      </c>
      <c r="C110" s="66">
        <f>SUM(C111:C119)</f>
        <v>2204</v>
      </c>
      <c r="D110" s="66">
        <f>SUM(D111:D119)</f>
        <v>1619</v>
      </c>
      <c r="E110" s="67">
        <f>Config!$C$9</f>
        <v>100</v>
      </c>
      <c r="F110" s="67"/>
      <c r="G110" s="66">
        <f t="shared" ref="G110:G119" si="28">IFERROR(ROUND(D110*100/B110,2),0)</f>
        <v>73.459999999999994</v>
      </c>
      <c r="H110" s="68">
        <f>IF(G110&lt;$E$3,G110,"")</f>
        <v>73.459999999999994</v>
      </c>
      <c r="I110" s="68" t="str">
        <f>IF(G110&gt;=$E$3,IF(G110&lt;$F$3,G110,""),"")</f>
        <v/>
      </c>
      <c r="J110" s="68" t="str">
        <f>IF(G110&gt;=$F$3,G110,"")</f>
        <v/>
      </c>
      <c r="T110" s="8"/>
      <c r="V110" s="50"/>
      <c r="W110" s="51"/>
    </row>
    <row r="111" spans="1:527" ht="18" customHeight="1" x14ac:dyDescent="0.25">
      <c r="A111" s="70" t="str">
        <f>Config!$B$16</f>
        <v>HOSP</v>
      </c>
      <c r="B111" s="71">
        <f>METAS!$AW$19</f>
        <v>0</v>
      </c>
      <c r="C111" s="71">
        <f>ROUND((B111/12)*Config!$C$6,0)</f>
        <v>0</v>
      </c>
      <c r="D111" s="71">
        <f>ACUMULADO!$AV$19</f>
        <v>2</v>
      </c>
      <c r="E111" s="72">
        <f>E110</f>
        <v>100</v>
      </c>
      <c r="F111" s="72"/>
      <c r="G111" s="73">
        <f t="shared" si="28"/>
        <v>0</v>
      </c>
      <c r="H111" s="78">
        <f>IF(G111&lt;$E$3,G111,"")</f>
        <v>0</v>
      </c>
      <c r="I111" s="78" t="str">
        <f>IF(G111&gt;=$E$3,IF(G111&lt;$F$3,G111,""),"")</f>
        <v/>
      </c>
      <c r="J111" s="78" t="str">
        <f t="shared" ref="J111:J119" si="29">IF(G111&gt;=$F$3,G111,"")</f>
        <v/>
      </c>
      <c r="T111" s="8"/>
      <c r="V111" s="50"/>
      <c r="W111" s="51"/>
    </row>
    <row r="112" spans="1:527" ht="18" customHeight="1" x14ac:dyDescent="0.25">
      <c r="A112" s="70" t="str">
        <f>Config!$B$17</f>
        <v>LLUI</v>
      </c>
      <c r="B112" s="71">
        <f>METAS!$AX$19</f>
        <v>872</v>
      </c>
      <c r="C112" s="71">
        <f>ROUND((B112/12)*Config!$C$6,0)</f>
        <v>872</v>
      </c>
      <c r="D112" s="71">
        <f>ACUMULADO!$AW$19</f>
        <v>713</v>
      </c>
      <c r="E112" s="72">
        <f t="shared" ref="E112:E119" si="30">E111</f>
        <v>100</v>
      </c>
      <c r="F112" s="81"/>
      <c r="G112" s="77">
        <f t="shared" si="28"/>
        <v>81.77</v>
      </c>
      <c r="H112" s="78">
        <f t="shared" ref="H112:H119" si="31">IF(G112&lt;$E$3,G112,"")</f>
        <v>81.77</v>
      </c>
      <c r="I112" s="78" t="str">
        <f t="shared" ref="I112:I119" si="32">IF(G112&gt;=$E$3,IF(G112&lt;$F$3,G112,""),"")</f>
        <v/>
      </c>
      <c r="J112" s="78" t="str">
        <f t="shared" si="29"/>
        <v/>
      </c>
      <c r="T112" s="8"/>
      <c r="V112" s="50"/>
      <c r="W112" s="51"/>
    </row>
    <row r="113" spans="1:527" ht="18" customHeight="1" x14ac:dyDescent="0.25">
      <c r="A113" s="70" t="str">
        <f>Config!$B$18</f>
        <v>JERI</v>
      </c>
      <c r="B113" s="71">
        <f>METAS!$AY$19</f>
        <v>99</v>
      </c>
      <c r="C113" s="71">
        <f>ROUND((B113/12)*Config!$C$6,0)</f>
        <v>99</v>
      </c>
      <c r="D113" s="71">
        <f>ACUMULADO!$AX$19</f>
        <v>58</v>
      </c>
      <c r="E113" s="72">
        <f t="shared" si="30"/>
        <v>100</v>
      </c>
      <c r="F113" s="81"/>
      <c r="G113" s="77">
        <f t="shared" si="28"/>
        <v>58.59</v>
      </c>
      <c r="H113" s="78">
        <f t="shared" si="31"/>
        <v>58.59</v>
      </c>
      <c r="I113" s="78" t="str">
        <f t="shared" si="32"/>
        <v/>
      </c>
      <c r="J113" s="78" t="str">
        <f t="shared" si="29"/>
        <v/>
      </c>
      <c r="T113" s="8"/>
      <c r="U113" s="8"/>
      <c r="V113" s="50"/>
    </row>
    <row r="114" spans="1:527" ht="18" customHeight="1" x14ac:dyDescent="0.25">
      <c r="A114" s="70" t="str">
        <f>Config!$B$19</f>
        <v>YANT</v>
      </c>
      <c r="B114" s="71">
        <f>METAS!$AZ$19</f>
        <v>163</v>
      </c>
      <c r="C114" s="71">
        <f>ROUND((B114/12)*Config!$C$6,0)</f>
        <v>163</v>
      </c>
      <c r="D114" s="71">
        <f>ACUMULADO!$AY$19</f>
        <v>95</v>
      </c>
      <c r="E114" s="72">
        <f t="shared" si="30"/>
        <v>100</v>
      </c>
      <c r="F114" s="81"/>
      <c r="G114" s="77">
        <f t="shared" si="28"/>
        <v>58.28</v>
      </c>
      <c r="H114" s="78">
        <f t="shared" si="31"/>
        <v>58.28</v>
      </c>
      <c r="I114" s="78" t="str">
        <f t="shared" si="32"/>
        <v/>
      </c>
      <c r="J114" s="78" t="str">
        <f t="shared" si="29"/>
        <v/>
      </c>
      <c r="T114" s="8"/>
      <c r="U114" s="8"/>
      <c r="V114" s="50"/>
    </row>
    <row r="115" spans="1:527" s="8" customFormat="1" ht="18" customHeight="1" x14ac:dyDescent="0.25">
      <c r="A115" s="70" t="str">
        <f>Config!$B$20</f>
        <v>SORI</v>
      </c>
      <c r="B115" s="71">
        <f>METAS!$BA$19</f>
        <v>475</v>
      </c>
      <c r="C115" s="71">
        <f>ROUND((B115/12)*Config!$C$6,0)</f>
        <v>475</v>
      </c>
      <c r="D115" s="71">
        <f>ACUMULADO!$AZ$19</f>
        <v>360</v>
      </c>
      <c r="E115" s="72">
        <f t="shared" si="30"/>
        <v>100</v>
      </c>
      <c r="F115" s="81"/>
      <c r="G115" s="77">
        <f t="shared" si="28"/>
        <v>75.790000000000006</v>
      </c>
      <c r="H115" s="78">
        <f t="shared" si="31"/>
        <v>75.790000000000006</v>
      </c>
      <c r="I115" s="78" t="str">
        <f t="shared" si="32"/>
        <v/>
      </c>
      <c r="J115" s="78" t="str">
        <f t="shared" si="29"/>
        <v/>
      </c>
      <c r="K115"/>
      <c r="L115"/>
      <c r="M115"/>
      <c r="N115"/>
      <c r="O115"/>
      <c r="P115"/>
      <c r="Q115"/>
      <c r="R115"/>
      <c r="S115"/>
      <c r="V115" s="50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70" t="str">
        <f>Config!$B$21</f>
        <v>JEPE</v>
      </c>
      <c r="B116" s="71">
        <f>METAS!$BB$19</f>
        <v>193</v>
      </c>
      <c r="C116" s="71">
        <f>ROUND((B116/12)*Config!$C$6,0)</f>
        <v>193</v>
      </c>
      <c r="D116" s="71">
        <f>ACUMULADO!$BA$19</f>
        <v>134</v>
      </c>
      <c r="E116" s="72">
        <f t="shared" si="30"/>
        <v>100</v>
      </c>
      <c r="F116" s="81"/>
      <c r="G116" s="77">
        <f>IFERROR(ROUND(D116*100/B116,2),0)</f>
        <v>69.430000000000007</v>
      </c>
      <c r="H116" s="78">
        <f t="shared" si="31"/>
        <v>69.430000000000007</v>
      </c>
      <c r="I116" s="78" t="str">
        <f t="shared" si="32"/>
        <v/>
      </c>
      <c r="J116" s="78" t="str">
        <f t="shared" si="29"/>
        <v/>
      </c>
      <c r="K116"/>
      <c r="L116"/>
      <c r="M116"/>
      <c r="N116"/>
      <c r="O116"/>
      <c r="P116"/>
      <c r="Q116"/>
      <c r="R116"/>
      <c r="S116"/>
      <c r="U116" s="49"/>
      <c r="V116" s="50"/>
      <c r="W116" s="51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70" t="str">
        <f>Config!$B$22</f>
        <v>ROQU</v>
      </c>
      <c r="B117" s="71">
        <f>METAS!$BC$19</f>
        <v>149</v>
      </c>
      <c r="C117" s="71">
        <f>ROUND((B117/12)*Config!$C$6,0)</f>
        <v>149</v>
      </c>
      <c r="D117" s="71">
        <f>ACUMULADO!$BB$19</f>
        <v>103</v>
      </c>
      <c r="E117" s="72">
        <f t="shared" si="30"/>
        <v>100</v>
      </c>
      <c r="F117" s="81"/>
      <c r="G117" s="77">
        <f>IFERROR(ROUND(D117*100/B117,2),0)</f>
        <v>69.13</v>
      </c>
      <c r="H117" s="78">
        <f t="shared" si="31"/>
        <v>69.13</v>
      </c>
      <c r="I117" s="78" t="str">
        <f t="shared" si="32"/>
        <v/>
      </c>
      <c r="J117" s="78" t="str">
        <f t="shared" si="29"/>
        <v/>
      </c>
      <c r="K117"/>
      <c r="L117"/>
      <c r="M117"/>
      <c r="N117"/>
      <c r="O117"/>
      <c r="P117"/>
      <c r="Q117"/>
      <c r="R117"/>
      <c r="S117"/>
      <c r="U117" s="49"/>
      <c r="V117" s="9"/>
      <c r="W117" s="51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70" t="str">
        <f>Config!$B$23</f>
        <v>CALZ</v>
      </c>
      <c r="B118" s="71">
        <f>METAS!$BD$19</f>
        <v>114</v>
      </c>
      <c r="C118" s="71">
        <f>ROUND((B118/12)*Config!$C$6,0)</f>
        <v>114</v>
      </c>
      <c r="D118" s="71">
        <f>ACUMULADO!$BC$19</f>
        <v>68</v>
      </c>
      <c r="E118" s="72">
        <f t="shared" si="30"/>
        <v>100</v>
      </c>
      <c r="F118" s="81"/>
      <c r="G118" s="77">
        <f t="shared" si="28"/>
        <v>59.65</v>
      </c>
      <c r="H118" s="78">
        <f t="shared" si="31"/>
        <v>59.65</v>
      </c>
      <c r="I118" s="78" t="str">
        <f t="shared" si="32"/>
        <v/>
      </c>
      <c r="J118" s="78" t="str">
        <f t="shared" si="29"/>
        <v/>
      </c>
      <c r="K118"/>
      <c r="L118"/>
      <c r="M118"/>
      <c r="N118"/>
      <c r="O118"/>
      <c r="P118"/>
      <c r="Q118"/>
      <c r="R118"/>
      <c r="S118"/>
      <c r="V118" s="9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70" t="str">
        <f>Config!$B$24</f>
        <v>PUEB</v>
      </c>
      <c r="B119" s="71">
        <f>METAS!$BE$19</f>
        <v>139</v>
      </c>
      <c r="C119" s="71">
        <f>ROUND((B119/12)*Config!$C$6,0)</f>
        <v>139</v>
      </c>
      <c r="D119" s="71">
        <f>ACUMULADO!$BD$19</f>
        <v>86</v>
      </c>
      <c r="E119" s="72">
        <f t="shared" si="30"/>
        <v>100</v>
      </c>
      <c r="F119" s="81"/>
      <c r="G119" s="77">
        <f t="shared" si="28"/>
        <v>61.87</v>
      </c>
      <c r="H119" s="78">
        <f t="shared" si="31"/>
        <v>61.87</v>
      </c>
      <c r="I119" s="78" t="str">
        <f t="shared" si="32"/>
        <v/>
      </c>
      <c r="J119" s="78" t="str">
        <f t="shared" si="29"/>
        <v/>
      </c>
      <c r="K119"/>
      <c r="L119"/>
      <c r="M119"/>
      <c r="N119"/>
      <c r="O119"/>
      <c r="P119"/>
      <c r="Q119"/>
      <c r="R119"/>
      <c r="S119"/>
      <c r="U119" s="49"/>
      <c r="V119" s="9"/>
      <c r="W119" s="51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4"/>
      <c r="B120"/>
      <c r="C120"/>
      <c r="D120" s="54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V120" s="69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s="8" customFormat="1" ht="18" customHeight="1" x14ac:dyDescent="0.25">
      <c r="A121" s="4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V121" s="69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</row>
    <row r="122" spans="1:527" s="8" customFormat="1" ht="18" customHeight="1" x14ac:dyDescent="0.25">
      <c r="A122" s="4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V122" s="69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</row>
    <row r="123" spans="1:527" s="8" customFormat="1" ht="18" customHeight="1" x14ac:dyDescent="0.25">
      <c r="A123" s="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V123" s="69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</row>
    <row r="124" spans="1:527" s="8" customFormat="1" ht="18" customHeight="1" x14ac:dyDescent="0.25">
      <c r="A124" s="82"/>
      <c r="B124" s="56"/>
      <c r="C124" s="54"/>
      <c r="D124" s="56"/>
      <c r="E124" s="56"/>
      <c r="F124" s="56"/>
      <c r="G124" s="56"/>
      <c r="H124" s="56"/>
      <c r="I124" s="56"/>
      <c r="J124" s="56"/>
      <c r="K124"/>
      <c r="L124"/>
      <c r="M124"/>
      <c r="N124"/>
      <c r="O124"/>
      <c r="P124"/>
      <c r="Q124"/>
      <c r="R124"/>
      <c r="S124"/>
      <c r="U124" s="49"/>
      <c r="V124" s="69"/>
      <c r="W124" s="51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</row>
    <row r="125" spans="1:527" s="8" customFormat="1" ht="18" customHeight="1" x14ac:dyDescent="0.25">
      <c r="A125" s="82"/>
      <c r="B125" s="56"/>
      <c r="C125" s="54"/>
      <c r="D125" s="56"/>
      <c r="E125" s="56"/>
      <c r="F125" s="56"/>
      <c r="G125" s="56"/>
      <c r="H125" s="56"/>
      <c r="I125" s="56"/>
      <c r="J125" s="56"/>
      <c r="K125"/>
      <c r="L125"/>
      <c r="M125"/>
      <c r="N125"/>
      <c r="O125"/>
      <c r="P125"/>
      <c r="Q125"/>
      <c r="R125"/>
      <c r="S125"/>
      <c r="U125" s="49"/>
      <c r="V125" s="9"/>
      <c r="W125" s="51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</row>
    <row r="126" spans="1:527" s="8" customFormat="1" ht="18" customHeight="1" x14ac:dyDescent="0.25">
      <c r="A126" s="4"/>
      <c r="B126" s="56"/>
      <c r="C126" s="54"/>
      <c r="D126" s="56"/>
      <c r="E126" s="56"/>
      <c r="F126" s="56"/>
      <c r="G126" s="56"/>
      <c r="H126" s="56"/>
      <c r="I126" s="56"/>
      <c r="J126" s="56"/>
      <c r="K126"/>
      <c r="L126"/>
      <c r="M126"/>
      <c r="N126"/>
      <c r="O126"/>
      <c r="P126"/>
      <c r="Q126"/>
      <c r="R126"/>
      <c r="S126"/>
      <c r="U126" s="49"/>
      <c r="V126" s="9"/>
      <c r="W126" s="51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</row>
    <row r="127" spans="1:527" s="8" customFormat="1" ht="18" customHeight="1" x14ac:dyDescent="0.25">
      <c r="A127" s="4"/>
      <c r="B127" s="56"/>
      <c r="C127" s="54"/>
      <c r="D127" s="56"/>
      <c r="E127" s="56"/>
      <c r="F127" s="56"/>
      <c r="G127" s="56"/>
      <c r="H127" s="56"/>
      <c r="I127" s="56"/>
      <c r="J127" s="56"/>
      <c r="K127"/>
      <c r="L127"/>
      <c r="M127"/>
      <c r="N127"/>
      <c r="O127"/>
      <c r="P127"/>
      <c r="Q127"/>
      <c r="R127"/>
      <c r="S127"/>
      <c r="U127" s="49"/>
      <c r="V127" s="9"/>
      <c r="W127" s="51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</row>
    <row r="128" spans="1:527" s="8" customFormat="1" ht="18" customHeight="1" x14ac:dyDescent="0.25">
      <c r="A128" s="85"/>
      <c r="B128" s="56"/>
      <c r="C128" s="54"/>
      <c r="D128" s="56"/>
      <c r="E128" s="56"/>
      <c r="F128" s="56"/>
      <c r="G128" s="56"/>
      <c r="H128" s="56"/>
      <c r="I128" s="56"/>
      <c r="J128" s="56"/>
      <c r="K128"/>
      <c r="L128"/>
      <c r="M128"/>
      <c r="N128"/>
      <c r="O128"/>
      <c r="P128"/>
      <c r="Q128"/>
      <c r="R128"/>
      <c r="S128"/>
      <c r="U128" s="49"/>
      <c r="V128" s="69"/>
      <c r="W128" s="51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</row>
    <row r="129" spans="1:527" s="8" customFormat="1" ht="18" customHeight="1" x14ac:dyDescent="0.25">
      <c r="A129" s="57" t="str">
        <f>METAS!B20</f>
        <v>PORCENTAJE DE  NIÑOS &lt; 1 AÑO VACUNADOS CON VACUNA INFLUENZA (2º DOSIS)</v>
      </c>
      <c r="B129"/>
      <c r="C129" s="54"/>
      <c r="D129" s="55"/>
      <c r="E129" s="55"/>
      <c r="F129" s="56"/>
      <c r="G129" s="56"/>
      <c r="H129" s="56"/>
      <c r="I129" s="56"/>
      <c r="J129" s="56"/>
      <c r="K129"/>
      <c r="L129"/>
      <c r="M129"/>
      <c r="N129"/>
      <c r="O129"/>
      <c r="P129"/>
      <c r="Q129"/>
      <c r="R129"/>
      <c r="S129"/>
      <c r="U129" s="49"/>
      <c r="V129" s="50" t="str">
        <f>A129</f>
        <v>PORCENTAJE DE  NIÑOS &lt; 1 AÑO VACUNADOS CON VACUNA INFLUENZA (2º DOSIS)</v>
      </c>
      <c r="W129" s="51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</row>
    <row r="130" spans="1:527" s="8" customFormat="1" ht="48" customHeight="1" x14ac:dyDescent="0.25">
      <c r="A130" s="59" t="s">
        <v>2</v>
      </c>
      <c r="B130" s="60" t="s">
        <v>85</v>
      </c>
      <c r="C130" s="61" t="s">
        <v>68</v>
      </c>
      <c r="D130" s="60" t="s">
        <v>667</v>
      </c>
      <c r="E130" s="60" t="s">
        <v>1</v>
      </c>
      <c r="F130" s="62"/>
      <c r="G130" s="63" t="s">
        <v>9</v>
      </c>
      <c r="H130" s="64" t="str">
        <f>"DEFICIENTE &lt; "&amp;$E$3</f>
        <v>DEFICIENTE &lt; 90</v>
      </c>
      <c r="I130" s="64" t="str">
        <f>"PROCESO &gt;= "&amp;$E$3&amp;"  -  &lt; "&amp;$F$3</f>
        <v>PROCESO &gt;= 90  -  &lt; 100</v>
      </c>
      <c r="J130" s="64" t="str">
        <f>"OPTIMO &gt;= "&amp;$F$3</f>
        <v>OPTIMO &gt;= 100</v>
      </c>
      <c r="K130"/>
      <c r="L130"/>
      <c r="M130"/>
      <c r="N130"/>
      <c r="O130"/>
      <c r="P130"/>
      <c r="Q130"/>
      <c r="R130"/>
      <c r="S130"/>
      <c r="U130" s="49"/>
      <c r="V130" s="80" t="str">
        <f>$V$1&amp;"  "&amp;V129&amp;"  "&amp;$V$3&amp;"  "&amp;$V$2</f>
        <v>RED. MOYOBAMBA:  PORCENTAJE DE  NIÑOS &lt; 1 AÑO VACUNADOS CON VACUNA INFLUENZA (2º DOSIS)  - POR MICROREDES :   ENERO - DICIEMBRE 2024</v>
      </c>
      <c r="W130" s="51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</row>
    <row r="131" spans="1:527" s="8" customFormat="1" ht="18" customHeight="1" thickBot="1" x14ac:dyDescent="0.3">
      <c r="A131" s="65" t="str">
        <f>Config!$B$15</f>
        <v>RED</v>
      </c>
      <c r="B131" s="66">
        <f>SUM(B132:B140)</f>
        <v>2204</v>
      </c>
      <c r="C131" s="66">
        <f>SUM(C132:C140)</f>
        <v>2204</v>
      </c>
      <c r="D131" s="66">
        <f>SUM(D132:D140)</f>
        <v>1079</v>
      </c>
      <c r="E131" s="67">
        <f>Config!$C$9</f>
        <v>100</v>
      </c>
      <c r="F131" s="67"/>
      <c r="G131" s="66">
        <f t="shared" ref="G131:G136" si="33">IFERROR(ROUND(D131*100/B131,2),0)</f>
        <v>48.96</v>
      </c>
      <c r="H131" s="68">
        <f>IF(G131&lt;$E$3,G131,"")</f>
        <v>48.96</v>
      </c>
      <c r="I131" s="68" t="str">
        <f>IF(G131&gt;=$E$3,IF(G131&lt;$F$3,G131,""),"")</f>
        <v/>
      </c>
      <c r="J131" s="68" t="str">
        <f>IF(G131&gt;=$F$3,G131,"")</f>
        <v/>
      </c>
      <c r="K131"/>
      <c r="L131"/>
      <c r="M131"/>
      <c r="N131"/>
      <c r="O131"/>
      <c r="P131"/>
      <c r="Q131"/>
      <c r="R131"/>
      <c r="S131"/>
      <c r="U131" s="49"/>
      <c r="V131" s="50"/>
      <c r="W131" s="5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</row>
    <row r="132" spans="1:527" s="8" customFormat="1" ht="18" customHeight="1" x14ac:dyDescent="0.25">
      <c r="A132" s="70" t="str">
        <f>Config!$B$16</f>
        <v>HOSP</v>
      </c>
      <c r="B132" s="71">
        <f>METAS!$AW$20</f>
        <v>0</v>
      </c>
      <c r="C132" s="71">
        <f>ROUND((B132/12)*Config!$C$6,0)</f>
        <v>0</v>
      </c>
      <c r="D132" s="71">
        <f>ACUMULADO!$AV$20</f>
        <v>0</v>
      </c>
      <c r="E132" s="72">
        <f>E131</f>
        <v>100</v>
      </c>
      <c r="F132" s="72"/>
      <c r="G132" s="73">
        <f t="shared" si="33"/>
        <v>0</v>
      </c>
      <c r="H132" s="78">
        <f>IF(G132&lt;$E$3,G132,"")</f>
        <v>0</v>
      </c>
      <c r="I132" s="78" t="str">
        <f>IF(G132&gt;=$E$3,IF(G132&lt;$F$3,G132,""),"")</f>
        <v/>
      </c>
      <c r="J132" s="78" t="str">
        <f t="shared" ref="J132:J140" si="34">IF(G132&gt;=$F$3,G132,"")</f>
        <v/>
      </c>
      <c r="K132"/>
      <c r="L132"/>
      <c r="M132"/>
      <c r="N132"/>
      <c r="O132"/>
      <c r="P132"/>
      <c r="Q132"/>
      <c r="R132"/>
      <c r="S132"/>
      <c r="U132" s="49"/>
      <c r="V132" s="50"/>
      <c r="W132" s="51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</row>
    <row r="133" spans="1:527" s="8" customFormat="1" ht="18" customHeight="1" x14ac:dyDescent="0.25">
      <c r="A133" s="70" t="str">
        <f>Config!$B$17</f>
        <v>LLUI</v>
      </c>
      <c r="B133" s="71">
        <f>METAS!$AX$20</f>
        <v>872</v>
      </c>
      <c r="C133" s="71">
        <f>ROUND((B133/12)*Config!$C$6,0)</f>
        <v>872</v>
      </c>
      <c r="D133" s="71">
        <f>ACUMULADO!$AW$20</f>
        <v>475</v>
      </c>
      <c r="E133" s="72">
        <f t="shared" ref="E133:E140" si="35">E132</f>
        <v>100</v>
      </c>
      <c r="F133" s="81"/>
      <c r="G133" s="77">
        <f t="shared" si="33"/>
        <v>54.47</v>
      </c>
      <c r="H133" s="78">
        <f t="shared" ref="H133:H140" si="36">IF(G133&lt;$E$3,G133,"")</f>
        <v>54.47</v>
      </c>
      <c r="I133" s="78" t="str">
        <f t="shared" ref="I133:I140" si="37">IF(G133&gt;=$E$3,IF(G133&lt;$F$3,G133,""),"")</f>
        <v/>
      </c>
      <c r="J133" s="78" t="str">
        <f t="shared" si="34"/>
        <v/>
      </c>
      <c r="K133"/>
      <c r="L133"/>
      <c r="M133"/>
      <c r="N133"/>
      <c r="O133"/>
      <c r="P133"/>
      <c r="Q133"/>
      <c r="R133"/>
      <c r="S133"/>
      <c r="U133" s="49"/>
      <c r="V133" s="50"/>
      <c r="W133" s="51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</row>
    <row r="134" spans="1:527" s="8" customFormat="1" ht="18" customHeight="1" x14ac:dyDescent="0.25">
      <c r="A134" s="70" t="str">
        <f>Config!$B$18</f>
        <v>JERI</v>
      </c>
      <c r="B134" s="71">
        <f>METAS!$AY$20</f>
        <v>99</v>
      </c>
      <c r="C134" s="71">
        <f>ROUND((B134/12)*Config!$C$6,0)</f>
        <v>99</v>
      </c>
      <c r="D134" s="71">
        <f>ACUMULADO!$AX$20</f>
        <v>42</v>
      </c>
      <c r="E134" s="72">
        <f t="shared" si="35"/>
        <v>100</v>
      </c>
      <c r="F134" s="81"/>
      <c r="G134" s="77">
        <f t="shared" si="33"/>
        <v>42.42</v>
      </c>
      <c r="H134" s="78">
        <f t="shared" si="36"/>
        <v>42.42</v>
      </c>
      <c r="I134" s="78" t="str">
        <f t="shared" si="37"/>
        <v/>
      </c>
      <c r="J134" s="78" t="str">
        <f t="shared" si="34"/>
        <v/>
      </c>
      <c r="K134"/>
      <c r="L134"/>
      <c r="M134"/>
      <c r="N134"/>
      <c r="O134"/>
      <c r="P134"/>
      <c r="Q134"/>
      <c r="R134"/>
      <c r="S134"/>
      <c r="V134" s="50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</row>
    <row r="135" spans="1:527" s="8" customFormat="1" ht="18" customHeight="1" x14ac:dyDescent="0.25">
      <c r="A135" s="70" t="str">
        <f>Config!$B$19</f>
        <v>YANT</v>
      </c>
      <c r="B135" s="71">
        <f>METAS!$AZ$20</f>
        <v>163</v>
      </c>
      <c r="C135" s="71">
        <f>ROUND((B135/12)*Config!$C$6,0)</f>
        <v>163</v>
      </c>
      <c r="D135" s="71">
        <f>ACUMULADO!$AY$20</f>
        <v>68</v>
      </c>
      <c r="E135" s="72">
        <f t="shared" si="35"/>
        <v>100</v>
      </c>
      <c r="F135" s="81"/>
      <c r="G135" s="77">
        <f t="shared" si="33"/>
        <v>41.72</v>
      </c>
      <c r="H135" s="78">
        <f t="shared" si="36"/>
        <v>41.72</v>
      </c>
      <c r="I135" s="78" t="str">
        <f t="shared" si="37"/>
        <v/>
      </c>
      <c r="J135" s="78" t="str">
        <f t="shared" si="34"/>
        <v/>
      </c>
      <c r="K135"/>
      <c r="L135"/>
      <c r="M135"/>
      <c r="N135"/>
      <c r="O135"/>
      <c r="P135"/>
      <c r="Q135"/>
      <c r="R135"/>
      <c r="S135"/>
      <c r="V135" s="50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</row>
    <row r="136" spans="1:527" s="8" customFormat="1" ht="18" customHeight="1" x14ac:dyDescent="0.25">
      <c r="A136" s="70" t="str">
        <f>Config!$B$20</f>
        <v>SORI</v>
      </c>
      <c r="B136" s="71">
        <f>METAS!$BA$20</f>
        <v>475</v>
      </c>
      <c r="C136" s="71">
        <f>ROUND((B136/12)*Config!$C$6,0)</f>
        <v>475</v>
      </c>
      <c r="D136" s="71">
        <f>ACUMULADO!$AZ$20</f>
        <v>255</v>
      </c>
      <c r="E136" s="72">
        <f t="shared" si="35"/>
        <v>100</v>
      </c>
      <c r="F136" s="81"/>
      <c r="G136" s="77">
        <f t="shared" si="33"/>
        <v>53.68</v>
      </c>
      <c r="H136" s="78">
        <f t="shared" si="36"/>
        <v>53.68</v>
      </c>
      <c r="I136" s="78" t="str">
        <f t="shared" si="37"/>
        <v/>
      </c>
      <c r="J136" s="78" t="str">
        <f t="shared" si="34"/>
        <v/>
      </c>
      <c r="K136"/>
      <c r="L136"/>
      <c r="M136"/>
      <c r="N136"/>
      <c r="O136"/>
      <c r="P136"/>
      <c r="Q136"/>
      <c r="R136"/>
      <c r="S136"/>
      <c r="V136" s="50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</row>
    <row r="137" spans="1:527" s="8" customFormat="1" ht="18" customHeight="1" x14ac:dyDescent="0.25">
      <c r="A137" s="70" t="str">
        <f>Config!$B$21</f>
        <v>JEPE</v>
      </c>
      <c r="B137" s="71">
        <f>METAS!$BB$20</f>
        <v>193</v>
      </c>
      <c r="C137" s="71">
        <f>ROUND((B137/12)*Config!$C$6,0)</f>
        <v>193</v>
      </c>
      <c r="D137" s="71">
        <f>ACUMULADO!$BA$20</f>
        <v>69</v>
      </c>
      <c r="E137" s="72">
        <f t="shared" si="35"/>
        <v>100</v>
      </c>
      <c r="F137" s="81"/>
      <c r="G137" s="77">
        <f>IFERROR(ROUND(D137*100/B137,2),0)</f>
        <v>35.75</v>
      </c>
      <c r="H137" s="78">
        <f t="shared" si="36"/>
        <v>35.75</v>
      </c>
      <c r="I137" s="78" t="str">
        <f t="shared" si="37"/>
        <v/>
      </c>
      <c r="J137" s="78" t="str">
        <f t="shared" si="34"/>
        <v/>
      </c>
      <c r="K137"/>
      <c r="L137"/>
      <c r="M137"/>
      <c r="N137"/>
      <c r="O137"/>
      <c r="P137"/>
      <c r="Q137"/>
      <c r="R137"/>
      <c r="S137"/>
      <c r="U137" s="49"/>
      <c r="V137" s="50"/>
      <c r="W137" s="51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</row>
    <row r="138" spans="1:527" s="8" customFormat="1" ht="18" customHeight="1" x14ac:dyDescent="0.25">
      <c r="A138" s="70" t="str">
        <f>Config!$B$22</f>
        <v>ROQU</v>
      </c>
      <c r="B138" s="71">
        <f>METAS!$BC$20</f>
        <v>149</v>
      </c>
      <c r="C138" s="71">
        <f>ROUND((B138/12)*Config!$C$6,0)</f>
        <v>149</v>
      </c>
      <c r="D138" s="71">
        <f>ACUMULADO!$BB$20</f>
        <v>71</v>
      </c>
      <c r="E138" s="72">
        <f t="shared" si="35"/>
        <v>100</v>
      </c>
      <c r="F138" s="81"/>
      <c r="G138" s="77">
        <f>IFERROR(ROUND(D138*100/B138,2),0)</f>
        <v>47.65</v>
      </c>
      <c r="H138" s="78">
        <f t="shared" si="36"/>
        <v>47.65</v>
      </c>
      <c r="I138" s="78" t="str">
        <f t="shared" si="37"/>
        <v/>
      </c>
      <c r="J138" s="78" t="str">
        <f t="shared" si="34"/>
        <v/>
      </c>
      <c r="K138"/>
      <c r="L138"/>
      <c r="M138"/>
      <c r="N138"/>
      <c r="O138"/>
      <c r="P138"/>
      <c r="Q138"/>
      <c r="R138"/>
      <c r="S138"/>
      <c r="U138" s="49"/>
      <c r="V138" s="9"/>
      <c r="W138" s="51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</row>
    <row r="139" spans="1:527" s="8" customFormat="1" ht="18" customHeight="1" x14ac:dyDescent="0.25">
      <c r="A139" s="70" t="str">
        <f>Config!$B$23</f>
        <v>CALZ</v>
      </c>
      <c r="B139" s="71">
        <f>METAS!$BD$20</f>
        <v>114</v>
      </c>
      <c r="C139" s="71">
        <f>ROUND((B139/12)*Config!$C$6,0)</f>
        <v>114</v>
      </c>
      <c r="D139" s="71">
        <f>ACUMULADO!$BC$20</f>
        <v>52</v>
      </c>
      <c r="E139" s="72">
        <f t="shared" si="35"/>
        <v>100</v>
      </c>
      <c r="F139" s="81"/>
      <c r="G139" s="77">
        <f t="shared" ref="G139:G140" si="38">IFERROR(ROUND(D139*100/B139,2),0)</f>
        <v>45.61</v>
      </c>
      <c r="H139" s="78">
        <f t="shared" si="36"/>
        <v>45.61</v>
      </c>
      <c r="I139" s="78" t="str">
        <f t="shared" si="37"/>
        <v/>
      </c>
      <c r="J139" s="78" t="str">
        <f t="shared" si="34"/>
        <v/>
      </c>
      <c r="K139"/>
      <c r="L139"/>
      <c r="M139"/>
      <c r="N139"/>
      <c r="O139"/>
      <c r="P139"/>
      <c r="Q139"/>
      <c r="R139"/>
      <c r="S139"/>
      <c r="V139" s="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</row>
    <row r="140" spans="1:527" s="8" customFormat="1" ht="18" customHeight="1" x14ac:dyDescent="0.25">
      <c r="A140" s="70" t="str">
        <f>Config!$B$24</f>
        <v>PUEB</v>
      </c>
      <c r="B140" s="71">
        <f>METAS!$BE$20</f>
        <v>139</v>
      </c>
      <c r="C140" s="71">
        <f>ROUND((B140/12)*Config!$C$6,0)</f>
        <v>139</v>
      </c>
      <c r="D140" s="71">
        <f>ACUMULADO!$BD$20</f>
        <v>47</v>
      </c>
      <c r="E140" s="72">
        <f t="shared" si="35"/>
        <v>100</v>
      </c>
      <c r="F140" s="81"/>
      <c r="G140" s="77">
        <f t="shared" si="38"/>
        <v>33.81</v>
      </c>
      <c r="H140" s="78">
        <f t="shared" si="36"/>
        <v>33.81</v>
      </c>
      <c r="I140" s="78" t="str">
        <f t="shared" si="37"/>
        <v/>
      </c>
      <c r="J140" s="78" t="str">
        <f t="shared" si="34"/>
        <v/>
      </c>
      <c r="K140"/>
      <c r="L140"/>
      <c r="M140"/>
      <c r="N140"/>
      <c r="O140"/>
      <c r="P140"/>
      <c r="Q140"/>
      <c r="R140"/>
      <c r="S140"/>
      <c r="U140" s="49"/>
      <c r="V140" s="9"/>
      <c r="W140" s="51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</row>
    <row r="141" spans="1:527" s="8" customFormat="1" ht="18" customHeight="1" x14ac:dyDescent="0.25">
      <c r="A141" s="4"/>
      <c r="B141"/>
      <c r="C141"/>
      <c r="D141" s="54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V141" s="69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</row>
    <row r="142" spans="1:527" s="8" customFormat="1" ht="18" customHeight="1" x14ac:dyDescent="0.25">
      <c r="A142" s="4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V142" s="69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</row>
    <row r="143" spans="1:527" s="8" customFormat="1" ht="18" customHeight="1" x14ac:dyDescent="0.25">
      <c r="A143" s="4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V143" s="69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</row>
    <row r="144" spans="1:527" s="8" customFormat="1" ht="18" customHeight="1" x14ac:dyDescent="0.25">
      <c r="A144" s="82"/>
      <c r="B144" s="56"/>
      <c r="C144" s="54"/>
      <c r="D144" s="56"/>
      <c r="E144" s="56"/>
      <c r="F144" s="56"/>
      <c r="G144" s="56"/>
      <c r="H144" s="56"/>
      <c r="I144" s="56"/>
      <c r="J144" s="56"/>
      <c r="K144"/>
      <c r="L144"/>
      <c r="M144"/>
      <c r="N144"/>
      <c r="O144"/>
      <c r="P144"/>
      <c r="Q144"/>
      <c r="R144"/>
      <c r="S144"/>
      <c r="U144" s="49"/>
      <c r="V144" s="69"/>
      <c r="W144" s="51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</row>
    <row r="145" spans="1:527" s="8" customFormat="1" ht="18" customHeight="1" x14ac:dyDescent="0.25">
      <c r="A145" s="4"/>
      <c r="B145" s="56"/>
      <c r="C145" s="54"/>
      <c r="D145" s="56"/>
      <c r="E145" s="56"/>
      <c r="F145" s="56"/>
      <c r="G145" s="56"/>
      <c r="H145" s="56"/>
      <c r="I145" s="56"/>
      <c r="J145" s="56"/>
      <c r="K145"/>
      <c r="L145"/>
      <c r="M145"/>
      <c r="N145"/>
      <c r="O145"/>
      <c r="P145"/>
      <c r="Q145"/>
      <c r="R145"/>
      <c r="S145"/>
      <c r="U145" s="49"/>
      <c r="V145" s="9"/>
      <c r="W145" s="51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</row>
    <row r="146" spans="1:527" s="8" customFormat="1" ht="18" customHeight="1" x14ac:dyDescent="0.25">
      <c r="A146" s="4"/>
      <c r="B146" s="87"/>
      <c r="C146" s="86"/>
      <c r="D146" s="87"/>
      <c r="E146" s="87"/>
      <c r="F146" s="88"/>
      <c r="G146" s="56"/>
      <c r="H146" s="56"/>
      <c r="I146" s="56"/>
      <c r="J146" s="56"/>
      <c r="K146"/>
      <c r="L146"/>
      <c r="M146"/>
      <c r="N146"/>
      <c r="O146"/>
      <c r="P146"/>
      <c r="Q146"/>
      <c r="R146"/>
      <c r="S146"/>
      <c r="U146" s="49"/>
      <c r="V146" s="69"/>
      <c r="W146" s="51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</row>
    <row r="147" spans="1:527" s="8" customFormat="1" ht="18" customHeight="1" x14ac:dyDescent="0.25">
      <c r="A147" s="57" t="str">
        <f>METAS!B21</f>
        <v>PORCENTAJE NIÑOS 1 AÑO  PROTEGIDOS CON 3 DOSIS DE VACUNA ANTINEUMOCÓCICA</v>
      </c>
      <c r="B147" s="87"/>
      <c r="C147" s="86"/>
      <c r="D147" s="87"/>
      <c r="E147" s="87"/>
      <c r="F147" s="88"/>
      <c r="G147" s="56"/>
      <c r="H147" s="56"/>
      <c r="I147" s="56"/>
      <c r="J147" s="56"/>
      <c r="K147"/>
      <c r="L147"/>
      <c r="M147"/>
      <c r="N147"/>
      <c r="O147"/>
      <c r="P147"/>
      <c r="Q147"/>
      <c r="R147"/>
      <c r="S147"/>
      <c r="U147" s="49"/>
      <c r="V147" s="50" t="str">
        <f>A147</f>
        <v>PORCENTAJE NIÑOS 1 AÑO  PROTEGIDOS CON 3 DOSIS DE VACUNA ANTINEUMOCÓCICA</v>
      </c>
      <c r="W147" s="51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</row>
    <row r="148" spans="1:527" s="8" customFormat="1" ht="48" customHeight="1" x14ac:dyDescent="0.25">
      <c r="A148" s="59" t="s">
        <v>2</v>
      </c>
      <c r="B148" s="60" t="s">
        <v>85</v>
      </c>
      <c r="C148" s="61" t="s">
        <v>68</v>
      </c>
      <c r="D148" s="60" t="s">
        <v>547</v>
      </c>
      <c r="E148" s="60" t="s">
        <v>1</v>
      </c>
      <c r="F148" s="62"/>
      <c r="G148" s="63" t="s">
        <v>9</v>
      </c>
      <c r="H148" s="64" t="str">
        <f>"DEFICIENTE &lt; "&amp;$E$3</f>
        <v>DEFICIENTE &lt; 90</v>
      </c>
      <c r="I148" s="64" t="str">
        <f>"PROCESO &gt;= "&amp;$E$3&amp;"  -  &lt; "&amp;$F$3</f>
        <v>PROCESO &gt;= 90  -  &lt; 100</v>
      </c>
      <c r="J148" s="64" t="str">
        <f>"OPTIMO &gt;= "&amp;$F$3</f>
        <v>OPTIMO &gt;= 100</v>
      </c>
      <c r="K148"/>
      <c r="L148"/>
      <c r="M148"/>
      <c r="N148"/>
      <c r="O148"/>
      <c r="P148"/>
      <c r="Q148"/>
      <c r="R148"/>
      <c r="S148"/>
      <c r="U148" s="49"/>
      <c r="V148" s="80" t="str">
        <f>$V$1&amp;"  "&amp;V147&amp;"  "&amp;$V$3&amp;"  "&amp;$V$2</f>
        <v>RED. MOYOBAMBA:  PORCENTAJE NIÑOS 1 AÑO  PROTEGIDOS CON 3 DOSIS DE VACUNA ANTINEUMOCÓCICA  - POR MICROREDES :   ENERO - DICIEMBRE 2024</v>
      </c>
      <c r="W148" s="51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</row>
    <row r="149" spans="1:527" s="8" customFormat="1" ht="18" customHeight="1" thickBot="1" x14ac:dyDescent="0.3">
      <c r="A149" s="65" t="str">
        <f>Config!$B$15</f>
        <v>RED</v>
      </c>
      <c r="B149" s="66">
        <f>SUM(B150:B158)</f>
        <v>2439</v>
      </c>
      <c r="C149" s="66">
        <f>SUM(C150:C158)</f>
        <v>2439</v>
      </c>
      <c r="D149" s="66">
        <f>SUM(D150:D158)</f>
        <v>1660</v>
      </c>
      <c r="E149" s="67">
        <f>Config!$C$9</f>
        <v>100</v>
      </c>
      <c r="F149" s="67"/>
      <c r="G149" s="66">
        <f t="shared" ref="G149:G154" si="39">IFERROR(ROUND(D149*100/B149,2),0)</f>
        <v>68.06</v>
      </c>
      <c r="H149" s="68">
        <f>IF(G149&lt;$E$3,G149,"")</f>
        <v>68.06</v>
      </c>
      <c r="I149" s="68" t="str">
        <f>IF(G149&gt;=$E$3,IF(G149&lt;$F$3,G149,""),"")</f>
        <v/>
      </c>
      <c r="J149" s="68" t="str">
        <f>IF(G149&gt;=$F$3,G149,"")</f>
        <v/>
      </c>
      <c r="K149"/>
      <c r="L149"/>
      <c r="M149"/>
      <c r="N149"/>
      <c r="O149"/>
      <c r="P149"/>
      <c r="Q149"/>
      <c r="R149"/>
      <c r="S149"/>
      <c r="U149" s="49"/>
      <c r="V149" s="50"/>
      <c r="W149" s="51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</row>
    <row r="150" spans="1:527" s="8" customFormat="1" ht="18" customHeight="1" x14ac:dyDescent="0.25">
      <c r="A150" s="70" t="str">
        <f>Config!$B$16</f>
        <v>HOSP</v>
      </c>
      <c r="B150" s="71">
        <f>METAS!$AW$21</f>
        <v>0</v>
      </c>
      <c r="C150" s="71">
        <f>ROUND((B150/12)*Config!$C$6,0)</f>
        <v>0</v>
      </c>
      <c r="D150" s="71">
        <f>ACUMULADO!$AV$21</f>
        <v>3</v>
      </c>
      <c r="E150" s="72">
        <f>E149</f>
        <v>100</v>
      </c>
      <c r="F150" s="72"/>
      <c r="G150" s="73">
        <f t="shared" si="39"/>
        <v>0</v>
      </c>
      <c r="H150" s="78">
        <f>IF(G150&lt;$E$3,G150,"")</f>
        <v>0</v>
      </c>
      <c r="I150" s="78" t="str">
        <f>IF(G150&gt;=$E$3,IF(G150&lt;$F$3,G150,""),"")</f>
        <v/>
      </c>
      <c r="J150" s="78" t="str">
        <f t="shared" ref="J150:J158" si="40">IF(G150&gt;=$F$3,G150,"")</f>
        <v/>
      </c>
      <c r="K150"/>
      <c r="L150"/>
      <c r="M150"/>
      <c r="N150"/>
      <c r="O150"/>
      <c r="P150"/>
      <c r="Q150"/>
      <c r="R150"/>
      <c r="S150"/>
      <c r="U150" s="49"/>
      <c r="V150" s="50"/>
      <c r="W150" s="51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</row>
    <row r="151" spans="1:527" s="8" customFormat="1" ht="18" customHeight="1" x14ac:dyDescent="0.25">
      <c r="A151" s="70" t="str">
        <f>Config!$B$17</f>
        <v>LLUI</v>
      </c>
      <c r="B151" s="71">
        <f>METAS!$AX$21</f>
        <v>1023</v>
      </c>
      <c r="C151" s="71">
        <f>ROUND((B151/12)*Config!$C$6,0)</f>
        <v>1023</v>
      </c>
      <c r="D151" s="71">
        <f>ACUMULADO!$AW$21</f>
        <v>686</v>
      </c>
      <c r="E151" s="72">
        <f t="shared" ref="E151:E158" si="41">E150</f>
        <v>100</v>
      </c>
      <c r="F151" s="81"/>
      <c r="G151" s="77">
        <f t="shared" si="39"/>
        <v>67.06</v>
      </c>
      <c r="H151" s="78">
        <f t="shared" ref="H151:H158" si="42">IF(G151&lt;$E$3,G151,"")</f>
        <v>67.06</v>
      </c>
      <c r="I151" s="78" t="str">
        <f t="shared" ref="I151:I158" si="43">IF(G151&gt;=$E$3,IF(G151&lt;$F$3,G151,""),"")</f>
        <v/>
      </c>
      <c r="J151" s="78" t="str">
        <f t="shared" si="40"/>
        <v/>
      </c>
      <c r="K151"/>
      <c r="L151"/>
      <c r="M151"/>
      <c r="N151"/>
      <c r="O151"/>
      <c r="P151"/>
      <c r="Q151"/>
      <c r="R151"/>
      <c r="S151"/>
      <c r="U151" s="49"/>
      <c r="V151" s="50"/>
      <c r="W151" s="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</row>
    <row r="152" spans="1:527" s="8" customFormat="1" ht="18" customHeight="1" x14ac:dyDescent="0.25">
      <c r="A152" s="70" t="str">
        <f>Config!$B$18</f>
        <v>JERI</v>
      </c>
      <c r="B152" s="71">
        <f>METAS!$AY$21</f>
        <v>97</v>
      </c>
      <c r="C152" s="71">
        <f>ROUND((B152/12)*Config!$C$6,0)</f>
        <v>97</v>
      </c>
      <c r="D152" s="71">
        <f>ACUMULADO!$AX$21</f>
        <v>63</v>
      </c>
      <c r="E152" s="72">
        <f t="shared" si="41"/>
        <v>100</v>
      </c>
      <c r="F152" s="81"/>
      <c r="G152" s="77">
        <f t="shared" si="39"/>
        <v>64.95</v>
      </c>
      <c r="H152" s="78">
        <f t="shared" si="42"/>
        <v>64.95</v>
      </c>
      <c r="I152" s="78" t="str">
        <f t="shared" si="43"/>
        <v/>
      </c>
      <c r="J152" s="78" t="str">
        <f t="shared" si="40"/>
        <v/>
      </c>
      <c r="K152"/>
      <c r="L152"/>
      <c r="M152"/>
      <c r="N152"/>
      <c r="O152"/>
      <c r="P152"/>
      <c r="Q152"/>
      <c r="R152"/>
      <c r="S152"/>
      <c r="U152" s="49"/>
      <c r="V152" s="50"/>
      <c r="W152" s="51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</row>
    <row r="153" spans="1:527" s="8" customFormat="1" ht="18" customHeight="1" x14ac:dyDescent="0.25">
      <c r="A153" s="70" t="str">
        <f>Config!$B$19</f>
        <v>YANT</v>
      </c>
      <c r="B153" s="71">
        <f>METAS!$AZ$21</f>
        <v>188</v>
      </c>
      <c r="C153" s="71">
        <f>ROUND((B153/12)*Config!$C$6,0)</f>
        <v>188</v>
      </c>
      <c r="D153" s="71">
        <f>ACUMULADO!$AY$21</f>
        <v>88</v>
      </c>
      <c r="E153" s="72">
        <f t="shared" si="41"/>
        <v>100</v>
      </c>
      <c r="F153" s="81"/>
      <c r="G153" s="77">
        <f t="shared" si="39"/>
        <v>46.81</v>
      </c>
      <c r="H153" s="78">
        <f t="shared" si="42"/>
        <v>46.81</v>
      </c>
      <c r="I153" s="78" t="str">
        <f t="shared" si="43"/>
        <v/>
      </c>
      <c r="J153" s="78" t="str">
        <f t="shared" si="40"/>
        <v/>
      </c>
      <c r="K153"/>
      <c r="L153"/>
      <c r="M153"/>
      <c r="N153"/>
      <c r="O153"/>
      <c r="P153"/>
      <c r="Q153"/>
      <c r="R153"/>
      <c r="S153"/>
      <c r="U153" s="49"/>
      <c r="V153" s="50"/>
      <c r="W153" s="51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70" t="str">
        <f>Config!$B$20</f>
        <v>SORI</v>
      </c>
      <c r="B154" s="71">
        <f>METAS!$BA$21</f>
        <v>484</v>
      </c>
      <c r="C154" s="71">
        <f>ROUND((B154/12)*Config!$C$6,0)</f>
        <v>484</v>
      </c>
      <c r="D154" s="71">
        <f>ACUMULADO!$AZ$21</f>
        <v>385</v>
      </c>
      <c r="E154" s="72">
        <f t="shared" si="41"/>
        <v>100</v>
      </c>
      <c r="F154" s="81"/>
      <c r="G154" s="77">
        <f t="shared" si="39"/>
        <v>79.55</v>
      </c>
      <c r="H154" s="78">
        <f t="shared" si="42"/>
        <v>79.55</v>
      </c>
      <c r="I154" s="78" t="str">
        <f t="shared" si="43"/>
        <v/>
      </c>
      <c r="J154" s="78" t="str">
        <f t="shared" si="40"/>
        <v/>
      </c>
      <c r="K154"/>
      <c r="L154"/>
      <c r="M154"/>
      <c r="N154"/>
      <c r="O154"/>
      <c r="P154"/>
      <c r="Q154"/>
      <c r="R154"/>
      <c r="S154"/>
      <c r="U154" s="49"/>
      <c r="V154" s="50"/>
      <c r="W154" s="51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70" t="str">
        <f>Config!$B$21</f>
        <v>JEPE</v>
      </c>
      <c r="B155" s="71">
        <f>METAS!$BB$21</f>
        <v>187</v>
      </c>
      <c r="C155" s="71">
        <f>ROUND((B155/12)*Config!$C$6,0)</f>
        <v>187</v>
      </c>
      <c r="D155" s="71">
        <f>ACUMULADO!$BA$21</f>
        <v>152</v>
      </c>
      <c r="E155" s="72">
        <f t="shared" si="41"/>
        <v>100</v>
      </c>
      <c r="F155" s="81"/>
      <c r="G155" s="77">
        <f>IFERROR(ROUND(D155*100/B155,2),0)</f>
        <v>81.28</v>
      </c>
      <c r="H155" s="78">
        <f t="shared" si="42"/>
        <v>81.28</v>
      </c>
      <c r="I155" s="78" t="str">
        <f t="shared" si="43"/>
        <v/>
      </c>
      <c r="J155" s="78" t="str">
        <f t="shared" si="40"/>
        <v/>
      </c>
      <c r="K155"/>
      <c r="L155"/>
      <c r="M155"/>
      <c r="N155"/>
      <c r="O155"/>
      <c r="P155"/>
      <c r="Q155"/>
      <c r="R155"/>
      <c r="S155"/>
      <c r="U155" s="49"/>
      <c r="V155" s="50"/>
      <c r="W155" s="51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70" t="str">
        <f>Config!$B$22</f>
        <v>ROQU</v>
      </c>
      <c r="B156" s="71">
        <f>METAS!$BC$21</f>
        <v>159</v>
      </c>
      <c r="C156" s="71">
        <f>ROUND((B156/12)*Config!$C$6,0)</f>
        <v>159</v>
      </c>
      <c r="D156" s="71">
        <f>ACUMULADO!$BB$21</f>
        <v>113</v>
      </c>
      <c r="E156" s="72">
        <f t="shared" si="41"/>
        <v>100</v>
      </c>
      <c r="F156" s="81"/>
      <c r="G156" s="77">
        <f>IFERROR(ROUND(D156*100/B156,2),0)</f>
        <v>71.069999999999993</v>
      </c>
      <c r="H156" s="78">
        <f t="shared" si="42"/>
        <v>71.069999999999993</v>
      </c>
      <c r="I156" s="78" t="str">
        <f t="shared" si="43"/>
        <v/>
      </c>
      <c r="J156" s="78" t="str">
        <f t="shared" si="40"/>
        <v/>
      </c>
      <c r="K156"/>
      <c r="L156"/>
      <c r="M156"/>
      <c r="N156"/>
      <c r="O156"/>
      <c r="P156"/>
      <c r="Q156"/>
      <c r="R156"/>
      <c r="S156"/>
      <c r="U156" s="49"/>
      <c r="V156" s="9"/>
      <c r="W156" s="51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70" t="str">
        <f>Config!$B$23</f>
        <v>CALZ</v>
      </c>
      <c r="B157" s="71">
        <f>METAS!$BD$21</f>
        <v>139</v>
      </c>
      <c r="C157" s="71">
        <f>ROUND((B157/12)*Config!$C$6,0)</f>
        <v>139</v>
      </c>
      <c r="D157" s="71">
        <f>ACUMULADO!$BC$21</f>
        <v>82</v>
      </c>
      <c r="E157" s="72">
        <f t="shared" si="41"/>
        <v>100</v>
      </c>
      <c r="F157" s="81"/>
      <c r="G157" s="77">
        <f t="shared" ref="G157:G158" si="44">IFERROR(ROUND(D157*100/B157,2),0)</f>
        <v>58.99</v>
      </c>
      <c r="H157" s="78">
        <f t="shared" si="42"/>
        <v>58.99</v>
      </c>
      <c r="I157" s="78" t="str">
        <f t="shared" si="43"/>
        <v/>
      </c>
      <c r="J157" s="78" t="str">
        <f t="shared" si="40"/>
        <v/>
      </c>
      <c r="K157"/>
      <c r="L157"/>
      <c r="M157"/>
      <c r="N157"/>
      <c r="O157"/>
      <c r="P157"/>
      <c r="Q157"/>
      <c r="R157"/>
      <c r="S157"/>
      <c r="U157" s="49"/>
      <c r="V157" s="9"/>
      <c r="W157" s="51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70" t="str">
        <f>Config!$B$24</f>
        <v>PUEB</v>
      </c>
      <c r="B158" s="71">
        <f>METAS!$BE$21</f>
        <v>162</v>
      </c>
      <c r="C158" s="71">
        <f>ROUND((B158/12)*Config!$C$6,0)</f>
        <v>162</v>
      </c>
      <c r="D158" s="71">
        <f>ACUMULADO!$BD$21</f>
        <v>88</v>
      </c>
      <c r="E158" s="72">
        <f t="shared" si="41"/>
        <v>100</v>
      </c>
      <c r="F158" s="81"/>
      <c r="G158" s="77">
        <f t="shared" si="44"/>
        <v>54.32</v>
      </c>
      <c r="H158" s="78">
        <f t="shared" si="42"/>
        <v>54.32</v>
      </c>
      <c r="I158" s="78" t="str">
        <f t="shared" si="43"/>
        <v/>
      </c>
      <c r="J158" s="78" t="str">
        <f t="shared" si="40"/>
        <v/>
      </c>
      <c r="K158"/>
      <c r="L158"/>
      <c r="M158"/>
      <c r="N158"/>
      <c r="O158"/>
      <c r="P158"/>
      <c r="Q158"/>
      <c r="R158"/>
      <c r="S158"/>
      <c r="U158" s="49"/>
      <c r="V158" s="69"/>
      <c r="W158" s="51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82"/>
      <c r="B159" s="56"/>
      <c r="C159" s="54"/>
      <c r="D159" s="54"/>
      <c r="E159" s="56"/>
      <c r="F159" s="56"/>
      <c r="G159" s="56"/>
      <c r="H159" s="56"/>
      <c r="I159" s="56"/>
      <c r="J159" s="56"/>
      <c r="K159"/>
      <c r="L159"/>
      <c r="M159"/>
      <c r="N159"/>
      <c r="O159"/>
      <c r="P159"/>
      <c r="Q159"/>
      <c r="R159"/>
      <c r="S159"/>
      <c r="U159" s="49"/>
      <c r="V159" s="69"/>
      <c r="W159" s="51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82"/>
      <c r="B160" s="56"/>
      <c r="C160" s="54"/>
      <c r="D160" s="56"/>
      <c r="E160" s="56"/>
      <c r="F160" s="56"/>
      <c r="G160" s="56"/>
      <c r="H160" s="56"/>
      <c r="I160" s="56"/>
      <c r="J160" s="56"/>
      <c r="K160"/>
      <c r="L160"/>
      <c r="M160"/>
      <c r="N160"/>
      <c r="O160"/>
      <c r="P160"/>
      <c r="Q160"/>
      <c r="R160"/>
      <c r="S160"/>
      <c r="U160" s="49"/>
      <c r="V160" s="69"/>
      <c r="W160" s="51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82"/>
      <c r="B161" s="56"/>
      <c r="C161" s="54"/>
      <c r="D161" s="56"/>
      <c r="E161" s="56"/>
      <c r="F161" s="56"/>
      <c r="G161" s="56"/>
      <c r="H161" s="56"/>
      <c r="I161" s="56"/>
      <c r="J161" s="56"/>
      <c r="K161"/>
      <c r="L161"/>
      <c r="M161"/>
      <c r="N161"/>
      <c r="O161"/>
      <c r="P161"/>
      <c r="Q161"/>
      <c r="R161"/>
      <c r="S161"/>
      <c r="U161" s="49"/>
      <c r="V161" s="69"/>
      <c r="W161" s="5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82"/>
      <c r="B162" s="56"/>
      <c r="C162" s="54"/>
      <c r="D162" s="56"/>
      <c r="E162" s="56"/>
      <c r="F162" s="56"/>
      <c r="G162" s="56"/>
      <c r="H162" s="56"/>
      <c r="I162" s="56"/>
      <c r="J162" s="56"/>
      <c r="K162"/>
      <c r="L162"/>
      <c r="M162"/>
      <c r="N162"/>
      <c r="O162"/>
      <c r="P162"/>
      <c r="Q162"/>
      <c r="R162"/>
      <c r="S162"/>
      <c r="U162" s="49"/>
      <c r="V162" s="69"/>
      <c r="W162" s="51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82"/>
      <c r="B163" s="56"/>
      <c r="C163" s="54"/>
      <c r="D163" s="56"/>
      <c r="E163" s="56"/>
      <c r="F163" s="56"/>
      <c r="G163" s="56"/>
      <c r="H163" s="56"/>
      <c r="I163" s="56"/>
      <c r="J163" s="56"/>
      <c r="K163"/>
      <c r="L163"/>
      <c r="M163"/>
      <c r="N163"/>
      <c r="O163"/>
      <c r="P163"/>
      <c r="Q163"/>
      <c r="R163"/>
      <c r="S163"/>
      <c r="U163" s="49"/>
      <c r="V163" s="69"/>
      <c r="W163" s="51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x14ac:dyDescent="0.25">
      <c r="A164" s="82"/>
      <c r="B164" s="56"/>
      <c r="C164" s="54"/>
      <c r="D164" s="56"/>
      <c r="E164" s="56"/>
      <c r="F164" s="56"/>
      <c r="G164" s="56"/>
      <c r="H164" s="56"/>
      <c r="I164" s="56"/>
      <c r="J164" s="56"/>
      <c r="K164"/>
      <c r="L164"/>
      <c r="M164"/>
      <c r="N164"/>
      <c r="O164"/>
      <c r="P164"/>
      <c r="Q164"/>
      <c r="R164"/>
      <c r="S164"/>
      <c r="U164" s="49"/>
      <c r="V164" s="69"/>
      <c r="W164" s="51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customHeight="1" x14ac:dyDescent="0.25">
      <c r="A165" s="82"/>
      <c r="B165" s="56"/>
      <c r="C165" s="54"/>
      <c r="D165" s="56"/>
      <c r="E165" s="56"/>
      <c r="F165" s="56"/>
      <c r="G165" s="56"/>
      <c r="H165" s="56"/>
      <c r="I165" s="56"/>
      <c r="J165" s="56"/>
      <c r="K165"/>
      <c r="L165"/>
      <c r="M165"/>
      <c r="N165"/>
      <c r="O165"/>
      <c r="P165"/>
      <c r="Q165"/>
      <c r="R165"/>
      <c r="S165"/>
      <c r="U165" s="49"/>
      <c r="V165" s="69"/>
      <c r="W165" s="51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customHeight="1" x14ac:dyDescent="0.25">
      <c r="A166" s="82"/>
      <c r="B166" s="56"/>
      <c r="C166" s="54"/>
      <c r="D166" s="56"/>
      <c r="E166" s="56"/>
      <c r="F166" s="56"/>
      <c r="G166" s="56"/>
      <c r="H166" s="56"/>
      <c r="I166" s="56"/>
      <c r="J166" s="56"/>
      <c r="K166"/>
      <c r="L166"/>
      <c r="M166"/>
      <c r="N166"/>
      <c r="O166"/>
      <c r="P166"/>
      <c r="Q166"/>
      <c r="R166"/>
      <c r="S166"/>
      <c r="U166" s="49"/>
      <c r="V166" s="69"/>
      <c r="W166" s="51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customHeight="1" x14ac:dyDescent="0.25">
      <c r="A167" s="82"/>
      <c r="B167" s="56"/>
      <c r="C167" s="54"/>
      <c r="D167" s="56"/>
      <c r="E167" s="56"/>
      <c r="F167" s="56"/>
      <c r="G167" s="56"/>
      <c r="H167" s="56"/>
      <c r="I167" s="56"/>
      <c r="J167" s="56"/>
      <c r="K167"/>
      <c r="L167"/>
      <c r="M167"/>
      <c r="N167"/>
      <c r="O167"/>
      <c r="P167"/>
      <c r="Q167"/>
      <c r="R167"/>
      <c r="S167"/>
      <c r="U167" s="49"/>
      <c r="V167" s="69"/>
      <c r="W167" s="51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18" customHeight="1" x14ac:dyDescent="0.25">
      <c r="A168" s="57" t="str">
        <f>METAS!B22</f>
        <v>PORCENTAJE DE NIÑOS 1 AÑO VACUNADOS CON 1 DOSIS DE VACUNA SPR</v>
      </c>
      <c r="B168"/>
      <c r="C168" s="54"/>
      <c r="D168" s="55"/>
      <c r="E168" s="55"/>
      <c r="F168" s="56"/>
      <c r="G168" s="56"/>
      <c r="H168" s="56"/>
      <c r="I168" s="56"/>
      <c r="J168" s="56"/>
      <c r="K168"/>
      <c r="L168"/>
      <c r="M168"/>
      <c r="N168"/>
      <c r="O168"/>
      <c r="P168"/>
      <c r="Q168"/>
      <c r="R168"/>
      <c r="S168"/>
      <c r="U168" s="49"/>
      <c r="V168" s="50" t="str">
        <f>A168</f>
        <v>PORCENTAJE DE NIÑOS 1 AÑO VACUNADOS CON 1 DOSIS DE VACUNA SPR</v>
      </c>
      <c r="W168" s="51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48" customHeight="1" x14ac:dyDescent="0.25">
      <c r="A169" s="59" t="s">
        <v>2</v>
      </c>
      <c r="B169" s="60" t="s">
        <v>85</v>
      </c>
      <c r="C169" s="61" t="s">
        <v>68</v>
      </c>
      <c r="D169" s="60" t="s">
        <v>548</v>
      </c>
      <c r="E169" s="60" t="s">
        <v>1</v>
      </c>
      <c r="F169" s="62"/>
      <c r="G169" s="63" t="s">
        <v>9</v>
      </c>
      <c r="H169" s="64" t="str">
        <f>"DEFICIENTE &lt; "&amp;$E$3</f>
        <v>DEFICIENTE &lt; 90</v>
      </c>
      <c r="I169" s="64" t="str">
        <f>"PROCESO &gt;= "&amp;$E$3&amp;"  -  &lt; "&amp;$F$3</f>
        <v>PROCESO &gt;= 90  -  &lt; 100</v>
      </c>
      <c r="J169" s="64" t="str">
        <f>"OPTIMO &gt;= "&amp;$F$3</f>
        <v>OPTIMO &gt;= 100</v>
      </c>
      <c r="K169"/>
      <c r="L169"/>
      <c r="M169"/>
      <c r="N169"/>
      <c r="O169"/>
      <c r="P169"/>
      <c r="Q169"/>
      <c r="R169"/>
      <c r="S169"/>
      <c r="U169" s="49"/>
      <c r="V169" s="80" t="str">
        <f>$V$1&amp;"  "&amp;V168&amp;"  "&amp;$V$3&amp;"  "&amp;$V$2</f>
        <v>RED. MOYOBAMBA:  PORCENTAJE DE NIÑOS 1 AÑO VACUNADOS CON 1 DOSIS DE VACUNA SPR  - POR MICROREDES :   ENERO - DICIEMBRE 2024</v>
      </c>
      <c r="W169" s="51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customHeight="1" thickBot="1" x14ac:dyDescent="0.3">
      <c r="A170" s="65" t="str">
        <f>Config!$B$15</f>
        <v>RED</v>
      </c>
      <c r="B170" s="66">
        <f>SUM(B171:B179)</f>
        <v>2439</v>
      </c>
      <c r="C170" s="66">
        <f>SUM(C171:C179)</f>
        <v>2439</v>
      </c>
      <c r="D170" s="66">
        <f>SUM(D171:D179)</f>
        <v>1641</v>
      </c>
      <c r="E170" s="67">
        <f>Config!$C$9</f>
        <v>100</v>
      </c>
      <c r="F170" s="67"/>
      <c r="G170" s="66">
        <f t="shared" ref="G170:G179" si="45">IFERROR(ROUND(D170*100/B170,1),0)</f>
        <v>67.3</v>
      </c>
      <c r="H170" s="68">
        <f>IF(G170&lt;$E$3,G170,"")</f>
        <v>67.3</v>
      </c>
      <c r="I170" s="68" t="str">
        <f>IF(G170&gt;=$E$3,IF(G170&lt;$F$3,G170,""),"")</f>
        <v/>
      </c>
      <c r="J170" s="68" t="str">
        <f>IF(G170&gt;=$F$3,G170,"")</f>
        <v/>
      </c>
      <c r="K170"/>
      <c r="L170"/>
      <c r="M170"/>
      <c r="N170"/>
      <c r="O170"/>
      <c r="P170"/>
      <c r="Q170"/>
      <c r="R170"/>
      <c r="S170"/>
      <c r="U170" s="49"/>
      <c r="V170" s="50"/>
      <c r="W170" s="51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customHeight="1" x14ac:dyDescent="0.25">
      <c r="A171" s="70" t="str">
        <f>Config!$B$16</f>
        <v>HOSP</v>
      </c>
      <c r="B171" s="71">
        <f>METAS!$AW$22</f>
        <v>0</v>
      </c>
      <c r="C171" s="71">
        <f>ROUND((B171/12)*Config!$C$6,0)</f>
        <v>0</v>
      </c>
      <c r="D171" s="71">
        <f>ACUMULADO!$AV$22</f>
        <v>1</v>
      </c>
      <c r="E171" s="72">
        <f>E170</f>
        <v>100</v>
      </c>
      <c r="F171" s="72"/>
      <c r="G171" s="73">
        <f t="shared" si="45"/>
        <v>0</v>
      </c>
      <c r="H171" s="78">
        <f>IF(G171&lt;$E$3,G171,"")</f>
        <v>0</v>
      </c>
      <c r="I171" s="78" t="str">
        <f>IF(G171&gt;=$E$3,IF(G171&lt;$F$3,G171,""),"")</f>
        <v/>
      </c>
      <c r="J171" s="78" t="str">
        <f t="shared" ref="J171:J179" si="46">IF(G171&gt;=$F$3,G171,"")</f>
        <v/>
      </c>
      <c r="K171"/>
      <c r="L171"/>
      <c r="M171"/>
      <c r="N171"/>
      <c r="O171"/>
      <c r="P171"/>
      <c r="Q171"/>
      <c r="R171"/>
      <c r="S171"/>
      <c r="U171" s="49"/>
      <c r="V171" s="50"/>
      <c r="W171" s="5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customHeight="1" x14ac:dyDescent="0.25">
      <c r="A172" s="70" t="str">
        <f>Config!$B$17</f>
        <v>LLUI</v>
      </c>
      <c r="B172" s="71">
        <f>METAS!$AX$22</f>
        <v>1023</v>
      </c>
      <c r="C172" s="71">
        <f>ROUND((B172/12)*Config!$C$6,0)</f>
        <v>1023</v>
      </c>
      <c r="D172" s="71">
        <f>ACUMULADO!$AW$22</f>
        <v>677</v>
      </c>
      <c r="E172" s="72">
        <f t="shared" ref="E172:E179" si="47">E171</f>
        <v>100</v>
      </c>
      <c r="F172" s="81"/>
      <c r="G172" s="73">
        <f t="shared" si="45"/>
        <v>66.2</v>
      </c>
      <c r="H172" s="78">
        <f t="shared" ref="H172:H179" si="48">IF(G172&lt;$E$3,G172,"")</f>
        <v>66.2</v>
      </c>
      <c r="I172" s="78" t="str">
        <f t="shared" ref="I172:I179" si="49">IF(G172&gt;=$E$3,IF(G172&lt;$F$3,G172,""),"")</f>
        <v/>
      </c>
      <c r="J172" s="78" t="str">
        <f t="shared" si="46"/>
        <v/>
      </c>
      <c r="K172"/>
      <c r="L172"/>
      <c r="M172"/>
      <c r="N172"/>
      <c r="O172"/>
      <c r="P172"/>
      <c r="Q172"/>
      <c r="R172"/>
      <c r="S172"/>
      <c r="U172" s="49"/>
      <c r="V172" s="50"/>
      <c r="W172" s="51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customHeight="1" x14ac:dyDescent="0.25">
      <c r="A173" s="70" t="str">
        <f>Config!$B$18</f>
        <v>JERI</v>
      </c>
      <c r="B173" s="71">
        <f>METAS!$AY$22</f>
        <v>97</v>
      </c>
      <c r="C173" s="71">
        <f>ROUND((B173/12)*Config!$C$6,0)</f>
        <v>97</v>
      </c>
      <c r="D173" s="71">
        <f>ACUMULADO!$AX$22</f>
        <v>61</v>
      </c>
      <c r="E173" s="72">
        <f t="shared" si="47"/>
        <v>100</v>
      </c>
      <c r="F173" s="81"/>
      <c r="G173" s="73">
        <f t="shared" si="45"/>
        <v>62.9</v>
      </c>
      <c r="H173" s="78">
        <f t="shared" si="48"/>
        <v>62.9</v>
      </c>
      <c r="I173" s="78" t="str">
        <f t="shared" si="49"/>
        <v/>
      </c>
      <c r="J173" s="78" t="str">
        <f t="shared" si="46"/>
        <v/>
      </c>
      <c r="K173"/>
      <c r="L173"/>
      <c r="M173"/>
      <c r="N173"/>
      <c r="O173"/>
      <c r="P173"/>
      <c r="Q173"/>
      <c r="R173"/>
      <c r="S173"/>
      <c r="U173" s="49"/>
      <c r="V173" s="50"/>
      <c r="W173" s="51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customHeight="1" x14ac:dyDescent="0.25">
      <c r="A174" s="70" t="str">
        <f>Config!$B$19</f>
        <v>YANT</v>
      </c>
      <c r="B174" s="71">
        <f>METAS!$AZ$22</f>
        <v>188</v>
      </c>
      <c r="C174" s="71">
        <f>ROUND((B174/12)*Config!$C$6,0)</f>
        <v>188</v>
      </c>
      <c r="D174" s="71">
        <f>ACUMULADO!$AY$22</f>
        <v>84</v>
      </c>
      <c r="E174" s="72">
        <f t="shared" si="47"/>
        <v>100</v>
      </c>
      <c r="F174" s="81"/>
      <c r="G174" s="73">
        <f t="shared" si="45"/>
        <v>44.7</v>
      </c>
      <c r="H174" s="78">
        <f t="shared" si="48"/>
        <v>44.7</v>
      </c>
      <c r="I174" s="78" t="str">
        <f t="shared" si="49"/>
        <v/>
      </c>
      <c r="J174" s="78" t="str">
        <f t="shared" si="46"/>
        <v/>
      </c>
      <c r="K174"/>
      <c r="L174"/>
      <c r="M174"/>
      <c r="N174"/>
      <c r="O174"/>
      <c r="P174"/>
      <c r="Q174"/>
      <c r="R174"/>
      <c r="S174"/>
      <c r="U174" s="49"/>
      <c r="V174" s="50"/>
      <c r="W174" s="51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customHeight="1" x14ac:dyDescent="0.25">
      <c r="A175" s="70" t="str">
        <f>Config!$B$20</f>
        <v>SORI</v>
      </c>
      <c r="B175" s="71">
        <f>METAS!$BA$22</f>
        <v>484</v>
      </c>
      <c r="C175" s="71">
        <f>ROUND((B175/12)*Config!$C$6,0)</f>
        <v>484</v>
      </c>
      <c r="D175" s="71">
        <f>ACUMULADO!$AZ$22</f>
        <v>380</v>
      </c>
      <c r="E175" s="72">
        <f t="shared" si="47"/>
        <v>100</v>
      </c>
      <c r="F175" s="81"/>
      <c r="G175" s="73">
        <f t="shared" si="45"/>
        <v>78.5</v>
      </c>
      <c r="H175" s="78">
        <f t="shared" si="48"/>
        <v>78.5</v>
      </c>
      <c r="I175" s="78" t="str">
        <f t="shared" si="49"/>
        <v/>
      </c>
      <c r="J175" s="78" t="str">
        <f t="shared" si="46"/>
        <v/>
      </c>
      <c r="K175"/>
      <c r="L175"/>
      <c r="M175"/>
      <c r="N175"/>
      <c r="O175"/>
      <c r="P175"/>
      <c r="Q175"/>
      <c r="R175"/>
      <c r="S175"/>
      <c r="U175" s="49"/>
      <c r="V175" s="9"/>
      <c r="W175" s="51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customHeight="1" x14ac:dyDescent="0.25">
      <c r="A176" s="70" t="str">
        <f>Config!$B$21</f>
        <v>JEPE</v>
      </c>
      <c r="B176" s="71">
        <f>METAS!$BB$22</f>
        <v>187</v>
      </c>
      <c r="C176" s="71">
        <f>ROUND((B176/12)*Config!$C$6,0)</f>
        <v>187</v>
      </c>
      <c r="D176" s="71">
        <f>ACUMULADO!$BA$22</f>
        <v>136</v>
      </c>
      <c r="E176" s="72">
        <f t="shared" si="47"/>
        <v>100</v>
      </c>
      <c r="F176" s="81"/>
      <c r="G176" s="73">
        <f t="shared" si="45"/>
        <v>72.7</v>
      </c>
      <c r="H176" s="78">
        <f t="shared" si="48"/>
        <v>72.7</v>
      </c>
      <c r="I176" s="78" t="str">
        <f t="shared" si="49"/>
        <v/>
      </c>
      <c r="J176" s="78" t="str">
        <f t="shared" si="46"/>
        <v/>
      </c>
      <c r="K176"/>
      <c r="L176"/>
      <c r="M176"/>
      <c r="N176"/>
      <c r="O176"/>
      <c r="P176"/>
      <c r="Q176"/>
      <c r="R176"/>
      <c r="S176"/>
      <c r="U176" s="49"/>
      <c r="V176" s="9"/>
      <c r="W176" s="51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customHeight="1" x14ac:dyDescent="0.25">
      <c r="A177" s="70" t="str">
        <f>Config!$B$22</f>
        <v>ROQU</v>
      </c>
      <c r="B177" s="71">
        <f>METAS!$BC$22</f>
        <v>159</v>
      </c>
      <c r="C177" s="71">
        <f>ROUND((B177/12)*Config!$C$6,0)</f>
        <v>159</v>
      </c>
      <c r="D177" s="71">
        <f>ACUMULADO!$BB$22</f>
        <v>105</v>
      </c>
      <c r="E177" s="72">
        <f t="shared" si="47"/>
        <v>100</v>
      </c>
      <c r="F177" s="81"/>
      <c r="G177" s="73">
        <f t="shared" si="45"/>
        <v>66</v>
      </c>
      <c r="H177" s="78">
        <f t="shared" si="48"/>
        <v>66</v>
      </c>
      <c r="I177" s="78" t="str">
        <f t="shared" si="49"/>
        <v/>
      </c>
      <c r="J177" s="78" t="str">
        <f t="shared" si="46"/>
        <v/>
      </c>
      <c r="K177"/>
      <c r="L177"/>
      <c r="M177"/>
      <c r="N177"/>
      <c r="O177"/>
      <c r="P177"/>
      <c r="Q177"/>
      <c r="R177"/>
      <c r="S177"/>
      <c r="U177" s="49"/>
      <c r="V177" s="9"/>
      <c r="W177" s="51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customHeight="1" x14ac:dyDescent="0.25">
      <c r="A178" s="70" t="str">
        <f>Config!$B$23</f>
        <v>CALZ</v>
      </c>
      <c r="B178" s="71">
        <f>METAS!$BD$22</f>
        <v>139</v>
      </c>
      <c r="C178" s="71">
        <f>ROUND((B178/12)*Config!$C$6,0)</f>
        <v>139</v>
      </c>
      <c r="D178" s="71">
        <f>ACUMULADO!$BC$22</f>
        <v>83</v>
      </c>
      <c r="E178" s="72">
        <f t="shared" si="47"/>
        <v>100</v>
      </c>
      <c r="F178" s="81"/>
      <c r="G178" s="73">
        <f t="shared" si="45"/>
        <v>59.7</v>
      </c>
      <c r="H178" s="78">
        <f t="shared" si="48"/>
        <v>59.7</v>
      </c>
      <c r="I178" s="78" t="str">
        <f t="shared" si="49"/>
        <v/>
      </c>
      <c r="J178" s="78" t="str">
        <f t="shared" si="46"/>
        <v/>
      </c>
      <c r="K178"/>
      <c r="L178"/>
      <c r="M178"/>
      <c r="N178"/>
      <c r="O178"/>
      <c r="P178"/>
      <c r="Q178"/>
      <c r="R178"/>
      <c r="S178"/>
      <c r="U178" s="49"/>
      <c r="V178" s="9"/>
      <c r="W178" s="51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customHeight="1" x14ac:dyDescent="0.25">
      <c r="A179" s="70" t="str">
        <f>Config!$B$24</f>
        <v>PUEB</v>
      </c>
      <c r="B179" s="71">
        <f>METAS!$BE$22</f>
        <v>162</v>
      </c>
      <c r="C179" s="71">
        <f>ROUND((B179/12)*Config!$C$6,0)</f>
        <v>162</v>
      </c>
      <c r="D179" s="71">
        <f>ACUMULADO!$BD$22</f>
        <v>114</v>
      </c>
      <c r="E179" s="72">
        <f t="shared" si="47"/>
        <v>100</v>
      </c>
      <c r="F179" s="81"/>
      <c r="G179" s="73">
        <f t="shared" si="45"/>
        <v>70.400000000000006</v>
      </c>
      <c r="H179" s="78">
        <f t="shared" si="48"/>
        <v>70.400000000000006</v>
      </c>
      <c r="I179" s="78" t="str">
        <f t="shared" si="49"/>
        <v/>
      </c>
      <c r="J179" s="78" t="str">
        <f t="shared" si="46"/>
        <v/>
      </c>
      <c r="K179"/>
      <c r="L179"/>
      <c r="M179"/>
      <c r="N179"/>
      <c r="O179"/>
      <c r="P179"/>
      <c r="Q179"/>
      <c r="R179"/>
      <c r="S179"/>
      <c r="U179" s="49"/>
      <c r="V179" s="9"/>
      <c r="W179" s="51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customHeight="1" x14ac:dyDescent="0.25">
      <c r="A180" s="4"/>
      <c r="B180"/>
      <c r="C180" s="54"/>
      <c r="D180" s="54"/>
      <c r="E180" s="55"/>
      <c r="F180" s="56"/>
      <c r="G180" s="56"/>
      <c r="H180" s="56"/>
      <c r="I180"/>
      <c r="J180"/>
      <c r="K180"/>
      <c r="L180"/>
      <c r="M180"/>
      <c r="N180"/>
      <c r="O180"/>
      <c r="P180"/>
      <c r="Q180"/>
      <c r="R180"/>
      <c r="S180"/>
      <c r="U180" s="49"/>
      <c r="V180" s="69"/>
      <c r="W180" s="51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customHeight="1" x14ac:dyDescent="0.25">
      <c r="A181" s="4"/>
      <c r="B181"/>
      <c r="C181" s="54"/>
      <c r="D181" s="55"/>
      <c r="E181" s="55"/>
      <c r="F181" s="56"/>
      <c r="G181" s="56"/>
      <c r="H181" s="56"/>
      <c r="I181"/>
      <c r="J181"/>
      <c r="K181"/>
      <c r="L181"/>
      <c r="M181"/>
      <c r="N181"/>
      <c r="O181"/>
      <c r="P181"/>
      <c r="Q181"/>
      <c r="R181"/>
      <c r="S181"/>
      <c r="U181" s="49"/>
      <c r="V181" s="69"/>
      <c r="W181" s="5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customHeight="1" x14ac:dyDescent="0.25">
      <c r="A182" s="82"/>
      <c r="B182" s="56"/>
      <c r="C182" s="54"/>
      <c r="D182" s="56"/>
      <c r="E182" s="56"/>
      <c r="F182" s="56"/>
      <c r="G182" s="56"/>
      <c r="H182" s="56"/>
      <c r="I182" s="56"/>
      <c r="J182" s="56"/>
      <c r="K182"/>
      <c r="L182"/>
      <c r="M182"/>
      <c r="N182"/>
      <c r="O182"/>
      <c r="P182"/>
      <c r="Q182"/>
      <c r="R182"/>
      <c r="S182"/>
      <c r="U182" s="49"/>
      <c r="V182" s="69"/>
      <c r="W182" s="51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customHeight="1" x14ac:dyDescent="0.25">
      <c r="A183" s="82"/>
      <c r="B183" s="56"/>
      <c r="C183" s="54"/>
      <c r="D183" s="56"/>
      <c r="E183" s="56"/>
      <c r="F183" s="56"/>
      <c r="G183" s="56"/>
      <c r="H183" s="56"/>
      <c r="I183" s="56"/>
      <c r="J183" s="56"/>
      <c r="K183"/>
      <c r="L183"/>
      <c r="M183"/>
      <c r="N183"/>
      <c r="O183"/>
      <c r="P183"/>
      <c r="Q183"/>
      <c r="R183"/>
      <c r="S183"/>
      <c r="U183" s="49"/>
      <c r="V183" s="69"/>
      <c r="W183" s="51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customHeight="1" x14ac:dyDescent="0.25">
      <c r="A184" s="82"/>
      <c r="B184" s="56"/>
      <c r="C184" s="54"/>
      <c r="D184" s="56"/>
      <c r="E184" s="56"/>
      <c r="F184" s="56"/>
      <c r="G184" s="56"/>
      <c r="H184" s="56"/>
      <c r="I184" s="56"/>
      <c r="J184" s="56"/>
      <c r="K184"/>
      <c r="L184"/>
      <c r="M184"/>
      <c r="N184"/>
      <c r="O184"/>
      <c r="P184"/>
      <c r="Q184"/>
      <c r="R184"/>
      <c r="S184"/>
      <c r="U184" s="49"/>
      <c r="V184" s="69"/>
      <c r="W184" s="51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customHeight="1" x14ac:dyDescent="0.25">
      <c r="A185" s="82"/>
      <c r="B185" s="56"/>
      <c r="C185" s="54"/>
      <c r="D185" s="56"/>
      <c r="E185" s="56"/>
      <c r="F185" s="56"/>
      <c r="G185" s="56"/>
      <c r="H185" s="56"/>
      <c r="I185" s="56"/>
      <c r="J185" s="56"/>
      <c r="K185"/>
      <c r="L185"/>
      <c r="M185"/>
      <c r="N185"/>
      <c r="O185"/>
      <c r="P185"/>
      <c r="Q185"/>
      <c r="R185"/>
      <c r="S185"/>
      <c r="U185" s="49"/>
      <c r="V185" s="69"/>
      <c r="W185" s="51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s="8" customFormat="1" ht="18" customHeight="1" x14ac:dyDescent="0.25">
      <c r="A186" s="82"/>
      <c r="B186" s="56"/>
      <c r="C186" s="54"/>
      <c r="D186" s="56"/>
      <c r="E186" s="56"/>
      <c r="F186" s="56"/>
      <c r="G186" s="56"/>
      <c r="H186" s="56"/>
      <c r="I186" s="56"/>
      <c r="J186" s="56"/>
      <c r="K186"/>
      <c r="L186"/>
      <c r="M186"/>
      <c r="N186"/>
      <c r="O186"/>
      <c r="P186"/>
      <c r="Q186"/>
      <c r="R186"/>
      <c r="S186"/>
      <c r="U186" s="49"/>
      <c r="V186" s="69"/>
      <c r="W186" s="51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</row>
    <row r="187" spans="1:527" s="8" customFormat="1" ht="18" customHeight="1" x14ac:dyDescent="0.25">
      <c r="A187" s="82"/>
      <c r="B187" s="56"/>
      <c r="C187" s="54"/>
      <c r="D187" s="56"/>
      <c r="E187" s="56"/>
      <c r="F187" s="56"/>
      <c r="G187" s="56"/>
      <c r="H187" s="56"/>
      <c r="I187" s="56"/>
      <c r="J187" s="56"/>
      <c r="K187"/>
      <c r="L187"/>
      <c r="M187"/>
      <c r="N187"/>
      <c r="O187"/>
      <c r="P187"/>
      <c r="Q187"/>
      <c r="R187"/>
      <c r="S187"/>
      <c r="U187" s="49"/>
      <c r="V187" s="69"/>
      <c r="W187" s="51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</row>
    <row r="188" spans="1:527" s="8" customFormat="1" ht="18" customHeight="1" x14ac:dyDescent="0.25">
      <c r="A188" s="4"/>
      <c r="B188"/>
      <c r="C188" s="54"/>
      <c r="D188" s="55"/>
      <c r="E188" s="55"/>
      <c r="F188" s="56"/>
      <c r="G188" s="56"/>
      <c r="H188" s="56"/>
      <c r="I188" s="56"/>
      <c r="J188" s="56"/>
      <c r="K188"/>
      <c r="L188"/>
      <c r="M188"/>
      <c r="N188"/>
      <c r="O188"/>
      <c r="P188"/>
      <c r="Q188"/>
      <c r="R188"/>
      <c r="S188"/>
      <c r="U188" s="49"/>
      <c r="V188" s="69"/>
      <c r="W188" s="51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customHeight="1" x14ac:dyDescent="0.25">
      <c r="A189" s="57" t="str">
        <f>METAS!B23</f>
        <v xml:space="preserve">PORCENTAJE DE NIÑOS 1 AÑO VACUNADOS CON 2 DOSIS DE VACUNA SPR </v>
      </c>
      <c r="B189"/>
      <c r="C189" s="54"/>
      <c r="D189" s="55"/>
      <c r="E189" s="55"/>
      <c r="F189" s="56"/>
      <c r="G189" s="56"/>
      <c r="H189" s="56"/>
      <c r="I189" s="56"/>
      <c r="J189" s="56"/>
      <c r="K189"/>
      <c r="L189"/>
      <c r="M189"/>
      <c r="N189"/>
      <c r="O189"/>
      <c r="P189"/>
      <c r="Q189"/>
      <c r="R189"/>
      <c r="S189"/>
      <c r="U189" s="49"/>
      <c r="V189" s="50" t="str">
        <f>A189</f>
        <v xml:space="preserve">PORCENTAJE DE NIÑOS 1 AÑO VACUNADOS CON 2 DOSIS DE VACUNA SPR </v>
      </c>
      <c r="W189" s="51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customHeight="1" x14ac:dyDescent="0.25">
      <c r="A190" s="59" t="s">
        <v>2</v>
      </c>
      <c r="B190" s="60" t="s">
        <v>85</v>
      </c>
      <c r="C190" s="61" t="s">
        <v>68</v>
      </c>
      <c r="D190" s="60" t="s">
        <v>549</v>
      </c>
      <c r="E190" s="60" t="s">
        <v>1</v>
      </c>
      <c r="F190" s="62"/>
      <c r="G190" s="63" t="s">
        <v>9</v>
      </c>
      <c r="H190" s="64" t="str">
        <f>"DEFICIENTE &lt; "&amp;$E$3</f>
        <v>DEFICIENTE &lt; 90</v>
      </c>
      <c r="I190" s="64" t="str">
        <f>"PROCESO &gt;= "&amp;$E$3&amp;"  -  &lt; "&amp;$F$3</f>
        <v>PROCESO &gt;= 90  -  &lt; 100</v>
      </c>
      <c r="J190" s="64" t="str">
        <f>"OPTIMO &gt;= "&amp;$F$3</f>
        <v>OPTIMO &gt;= 100</v>
      </c>
      <c r="K190"/>
      <c r="L190"/>
      <c r="M190"/>
      <c r="N190"/>
      <c r="O190"/>
      <c r="P190"/>
      <c r="Q190"/>
      <c r="R190"/>
      <c r="S190"/>
      <c r="U190" s="49"/>
      <c r="V190" s="80" t="str">
        <f>$V$1&amp;"  "&amp;V189&amp;"  "&amp;$V$3&amp;"  "&amp;$V$2</f>
        <v>RED. MOYOBAMBA:  PORCENTAJE DE NIÑOS 1 AÑO VACUNADOS CON 2 DOSIS DE VACUNA SPR   - POR MICROREDES :   ENERO - DICIEMBRE 2024</v>
      </c>
      <c r="W190" s="51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customHeight="1" thickBot="1" x14ac:dyDescent="0.3">
      <c r="A191" s="65" t="str">
        <f>Config!$B$15</f>
        <v>RED</v>
      </c>
      <c r="B191" s="66">
        <f>SUM(B192:B200)</f>
        <v>2439</v>
      </c>
      <c r="C191" s="66">
        <f>SUM(C192:C200)</f>
        <v>2439</v>
      </c>
      <c r="D191" s="66">
        <f>SUM(D192:D200)</f>
        <v>1611</v>
      </c>
      <c r="E191" s="67">
        <f>Config!$C$9</f>
        <v>100</v>
      </c>
      <c r="F191" s="67"/>
      <c r="G191" s="66">
        <f t="shared" ref="G191:G200" si="50">IFERROR(ROUND(D191*100/B191,1),0)</f>
        <v>66.099999999999994</v>
      </c>
      <c r="H191" s="68">
        <f>IF(G191&lt;$E$3,G191,"")</f>
        <v>66.099999999999994</v>
      </c>
      <c r="I191" s="68" t="str">
        <f>IF(G191&gt;=$E$3,IF(G191&lt;$F$3,G191,""),"")</f>
        <v/>
      </c>
      <c r="J191" s="68" t="str">
        <f>IF(G191&gt;=$F$3,G191,"")</f>
        <v/>
      </c>
      <c r="K191"/>
      <c r="L191"/>
      <c r="M191"/>
      <c r="N191"/>
      <c r="O191"/>
      <c r="P191"/>
      <c r="Q191"/>
      <c r="R191"/>
      <c r="S191"/>
      <c r="U191" s="49"/>
      <c r="V191" s="50"/>
      <c r="W191" s="5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customHeight="1" x14ac:dyDescent="0.25">
      <c r="A192" s="70" t="str">
        <f>Config!$B$16</f>
        <v>HOSP</v>
      </c>
      <c r="B192" s="71">
        <f>METAS!$AW$23</f>
        <v>0</v>
      </c>
      <c r="C192" s="71">
        <f>ROUND((B192/12)*Config!$C$6,0)</f>
        <v>0</v>
      </c>
      <c r="D192" s="71">
        <f>ACUMULADO!$AV$23</f>
        <v>1</v>
      </c>
      <c r="E192" s="72">
        <f>E191</f>
        <v>100</v>
      </c>
      <c r="F192" s="72"/>
      <c r="G192" s="73">
        <f t="shared" si="50"/>
        <v>0</v>
      </c>
      <c r="H192" s="78">
        <f>IF(G192&lt;$E$3,G192,"")</f>
        <v>0</v>
      </c>
      <c r="I192" s="78" t="str">
        <f>IF(G192&gt;=$E$3,IF(G192&lt;$F$3,G192,""),"")</f>
        <v/>
      </c>
      <c r="J192" s="78" t="str">
        <f t="shared" ref="J192:J200" si="51">IF(G192&gt;=$F$3,G192,"")</f>
        <v/>
      </c>
      <c r="K192"/>
      <c r="L192"/>
      <c r="M192"/>
      <c r="N192"/>
      <c r="O192"/>
      <c r="P192"/>
      <c r="Q192"/>
      <c r="R192"/>
      <c r="S192"/>
      <c r="U192" s="49"/>
      <c r="V192" s="50"/>
      <c r="W192" s="51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customHeight="1" x14ac:dyDescent="0.25">
      <c r="A193" s="70" t="str">
        <f>Config!$B$17</f>
        <v>LLUI</v>
      </c>
      <c r="B193" s="71">
        <f>METAS!$AX$23</f>
        <v>1023</v>
      </c>
      <c r="C193" s="71">
        <f>ROUND((B193/12)*Config!$C$6,0)</f>
        <v>1023</v>
      </c>
      <c r="D193" s="71">
        <f>ACUMULADO!$AW$23</f>
        <v>613</v>
      </c>
      <c r="E193" s="72">
        <f t="shared" ref="E193:E200" si="52">E192</f>
        <v>100</v>
      </c>
      <c r="F193" s="81"/>
      <c r="G193" s="73">
        <f t="shared" si="50"/>
        <v>59.9</v>
      </c>
      <c r="H193" s="78">
        <f t="shared" ref="H193:H200" si="53">IF(G193&lt;$E$3,G193,"")</f>
        <v>59.9</v>
      </c>
      <c r="I193" s="78" t="str">
        <f t="shared" ref="I193:I200" si="54">IF(G193&gt;=$E$3,IF(G193&lt;$F$3,G193,""),"")</f>
        <v/>
      </c>
      <c r="J193" s="78" t="str">
        <f t="shared" si="51"/>
        <v/>
      </c>
      <c r="K193"/>
      <c r="L193"/>
      <c r="M193"/>
      <c r="N193"/>
      <c r="O193"/>
      <c r="P193"/>
      <c r="Q193"/>
      <c r="R193"/>
      <c r="S193"/>
      <c r="U193" s="49"/>
      <c r="V193" s="50"/>
      <c r="W193" s="51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customHeight="1" x14ac:dyDescent="0.25">
      <c r="A194" s="70" t="str">
        <f>Config!$B$18</f>
        <v>JERI</v>
      </c>
      <c r="B194" s="71">
        <f>METAS!$AY$23</f>
        <v>97</v>
      </c>
      <c r="C194" s="71">
        <f>ROUND((B194/12)*Config!$C$6,0)</f>
        <v>97</v>
      </c>
      <c r="D194" s="71">
        <f>ACUMULADO!$AX$23</f>
        <v>67</v>
      </c>
      <c r="E194" s="72">
        <f t="shared" si="52"/>
        <v>100</v>
      </c>
      <c r="F194" s="81"/>
      <c r="G194" s="73">
        <f t="shared" si="50"/>
        <v>69.099999999999994</v>
      </c>
      <c r="H194" s="78">
        <f t="shared" si="53"/>
        <v>69.099999999999994</v>
      </c>
      <c r="I194" s="78" t="str">
        <f t="shared" si="54"/>
        <v/>
      </c>
      <c r="J194" s="78" t="str">
        <f t="shared" si="51"/>
        <v/>
      </c>
      <c r="K194"/>
      <c r="L194"/>
      <c r="M194"/>
      <c r="N194"/>
      <c r="O194"/>
      <c r="P194"/>
      <c r="Q194"/>
      <c r="R194"/>
      <c r="S194"/>
      <c r="U194" s="49"/>
      <c r="V194" s="50"/>
      <c r="W194" s="51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customHeight="1" x14ac:dyDescent="0.25">
      <c r="A195" s="70" t="str">
        <f>Config!$B$19</f>
        <v>YANT</v>
      </c>
      <c r="B195" s="71">
        <f>METAS!$AZ$23</f>
        <v>188</v>
      </c>
      <c r="C195" s="71">
        <f>ROUND((B195/12)*Config!$C$6,0)</f>
        <v>188</v>
      </c>
      <c r="D195" s="71">
        <f>ACUMULADO!$AY$23</f>
        <v>80</v>
      </c>
      <c r="E195" s="72">
        <f t="shared" si="52"/>
        <v>100</v>
      </c>
      <c r="F195" s="81"/>
      <c r="G195" s="73">
        <f t="shared" si="50"/>
        <v>42.6</v>
      </c>
      <c r="H195" s="78">
        <f t="shared" si="53"/>
        <v>42.6</v>
      </c>
      <c r="I195" s="78" t="str">
        <f t="shared" si="54"/>
        <v/>
      </c>
      <c r="J195" s="78" t="str">
        <f t="shared" si="51"/>
        <v/>
      </c>
      <c r="K195"/>
      <c r="L195"/>
      <c r="M195"/>
      <c r="N195"/>
      <c r="O195"/>
      <c r="P195"/>
      <c r="Q195"/>
      <c r="R195"/>
      <c r="S195"/>
      <c r="U195" s="49"/>
      <c r="V195" s="50"/>
      <c r="W195" s="294" t="s">
        <v>550</v>
      </c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customHeight="1" x14ac:dyDescent="0.25">
      <c r="A196" s="70" t="str">
        <f>Config!$B$20</f>
        <v>SORI</v>
      </c>
      <c r="B196" s="71">
        <f>METAS!$BA$23</f>
        <v>484</v>
      </c>
      <c r="C196" s="71">
        <f>ROUND((B196/12)*Config!$C$6,0)</f>
        <v>484</v>
      </c>
      <c r="D196" s="71">
        <f>ACUMULADO!$AZ$23</f>
        <v>387</v>
      </c>
      <c r="E196" s="72">
        <f t="shared" si="52"/>
        <v>100</v>
      </c>
      <c r="F196" s="81"/>
      <c r="G196" s="73">
        <f t="shared" si="50"/>
        <v>80</v>
      </c>
      <c r="H196" s="78">
        <f t="shared" si="53"/>
        <v>80</v>
      </c>
      <c r="I196" s="78" t="str">
        <f t="shared" si="54"/>
        <v/>
      </c>
      <c r="J196" s="78" t="str">
        <f t="shared" si="51"/>
        <v/>
      </c>
      <c r="K196"/>
      <c r="L196"/>
      <c r="M196"/>
      <c r="N196"/>
      <c r="O196"/>
      <c r="P196"/>
      <c r="Q196"/>
      <c r="R196"/>
      <c r="S196"/>
      <c r="U196" s="49"/>
      <c r="V196" s="9"/>
      <c r="W196" s="51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customHeight="1" x14ac:dyDescent="0.25">
      <c r="A197" s="70" t="str">
        <f>Config!$B$21</f>
        <v>JEPE</v>
      </c>
      <c r="B197" s="71">
        <f>METAS!$BB$23</f>
        <v>187</v>
      </c>
      <c r="C197" s="71">
        <f>ROUND((B197/12)*Config!$C$6,0)</f>
        <v>187</v>
      </c>
      <c r="D197" s="71">
        <f>ACUMULADO!$BA$23</f>
        <v>150</v>
      </c>
      <c r="E197" s="72">
        <f t="shared" si="52"/>
        <v>100</v>
      </c>
      <c r="F197" s="81"/>
      <c r="G197" s="73">
        <f t="shared" si="50"/>
        <v>80.2</v>
      </c>
      <c r="H197" s="78">
        <f t="shared" si="53"/>
        <v>80.2</v>
      </c>
      <c r="I197" s="78" t="str">
        <f t="shared" si="54"/>
        <v/>
      </c>
      <c r="J197" s="78" t="str">
        <f t="shared" si="51"/>
        <v/>
      </c>
      <c r="K197"/>
      <c r="L197"/>
      <c r="M197"/>
      <c r="N197"/>
      <c r="O197"/>
      <c r="P197"/>
      <c r="Q197"/>
      <c r="R197"/>
      <c r="S197"/>
      <c r="U197" s="49"/>
      <c r="V197" s="9"/>
      <c r="W197" s="51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customHeight="1" x14ac:dyDescent="0.25">
      <c r="A198" s="70" t="str">
        <f>Config!$B$22</f>
        <v>ROQU</v>
      </c>
      <c r="B198" s="71">
        <f>METAS!$BC$23</f>
        <v>159</v>
      </c>
      <c r="C198" s="71">
        <f>ROUND((B198/12)*Config!$C$6,0)</f>
        <v>159</v>
      </c>
      <c r="D198" s="71">
        <f>ACUMULADO!$BB$23</f>
        <v>157</v>
      </c>
      <c r="E198" s="72">
        <f t="shared" si="52"/>
        <v>100</v>
      </c>
      <c r="F198" s="81"/>
      <c r="G198" s="73">
        <f t="shared" si="50"/>
        <v>98.7</v>
      </c>
      <c r="H198" s="78" t="str">
        <f t="shared" si="53"/>
        <v/>
      </c>
      <c r="I198" s="78">
        <f t="shared" si="54"/>
        <v>98.7</v>
      </c>
      <c r="J198" s="78" t="str">
        <f t="shared" si="51"/>
        <v/>
      </c>
      <c r="K198"/>
      <c r="L198"/>
      <c r="M198"/>
      <c r="N198"/>
      <c r="O198"/>
      <c r="P198"/>
      <c r="Q198"/>
      <c r="R198"/>
      <c r="S198"/>
      <c r="U198" s="49"/>
      <c r="V198" s="9"/>
      <c r="W198" s="51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customHeight="1" x14ac:dyDescent="0.25">
      <c r="A199" s="70" t="str">
        <f>Config!$B$23</f>
        <v>CALZ</v>
      </c>
      <c r="B199" s="71">
        <f>METAS!$BD$23</f>
        <v>139</v>
      </c>
      <c r="C199" s="71">
        <f>ROUND((B199/12)*Config!$C$6,0)</f>
        <v>139</v>
      </c>
      <c r="D199" s="71">
        <f>ACUMULADO!$BC$23</f>
        <v>87</v>
      </c>
      <c r="E199" s="72">
        <f t="shared" si="52"/>
        <v>100</v>
      </c>
      <c r="F199" s="81"/>
      <c r="G199" s="73">
        <f t="shared" si="50"/>
        <v>62.6</v>
      </c>
      <c r="H199" s="78">
        <f t="shared" si="53"/>
        <v>62.6</v>
      </c>
      <c r="I199" s="78" t="str">
        <f t="shared" si="54"/>
        <v/>
      </c>
      <c r="J199" s="78" t="str">
        <f t="shared" si="51"/>
        <v/>
      </c>
      <c r="K199"/>
      <c r="L199"/>
      <c r="M199"/>
      <c r="N199"/>
      <c r="O199"/>
      <c r="P199"/>
      <c r="Q199"/>
      <c r="R199"/>
      <c r="S199"/>
      <c r="U199" s="49"/>
      <c r="V199" s="9"/>
      <c r="W199" s="51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customHeight="1" x14ac:dyDescent="0.25">
      <c r="A200" s="70" t="str">
        <f>Config!$B$24</f>
        <v>PUEB</v>
      </c>
      <c r="B200" s="71">
        <f>METAS!$BE$23</f>
        <v>162</v>
      </c>
      <c r="C200" s="71">
        <f>ROUND((B200/12)*Config!$C$6,0)</f>
        <v>162</v>
      </c>
      <c r="D200" s="71">
        <f>ACUMULADO!$BD$23</f>
        <v>69</v>
      </c>
      <c r="E200" s="72">
        <f t="shared" si="52"/>
        <v>100</v>
      </c>
      <c r="F200" s="81"/>
      <c r="G200" s="73">
        <f t="shared" si="50"/>
        <v>42.6</v>
      </c>
      <c r="H200" s="78">
        <f t="shared" si="53"/>
        <v>42.6</v>
      </c>
      <c r="I200" s="78" t="str">
        <f t="shared" si="54"/>
        <v/>
      </c>
      <c r="J200" s="78" t="str">
        <f t="shared" si="51"/>
        <v/>
      </c>
      <c r="K200"/>
      <c r="L200"/>
      <c r="M200"/>
      <c r="N200"/>
      <c r="O200"/>
      <c r="P200"/>
      <c r="Q200"/>
      <c r="R200"/>
      <c r="S200"/>
      <c r="U200" s="49"/>
      <c r="V200" s="69"/>
      <c r="W200" s="51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customHeight="1" x14ac:dyDescent="0.25">
      <c r="A201" s="4"/>
      <c r="B201"/>
      <c r="C201" s="54"/>
      <c r="D201" s="54"/>
      <c r="E201" s="55"/>
      <c r="F201" s="56"/>
      <c r="G201" s="56"/>
      <c r="H201" s="56"/>
      <c r="I201"/>
      <c r="J201"/>
      <c r="K201"/>
      <c r="L201"/>
      <c r="M201"/>
      <c r="N201"/>
      <c r="O201"/>
      <c r="P201"/>
      <c r="Q201"/>
      <c r="R201"/>
      <c r="S201"/>
      <c r="U201" s="49"/>
      <c r="V201" s="69"/>
      <c r="W201" s="5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customHeight="1" x14ac:dyDescent="0.25">
      <c r="A202" s="82"/>
      <c r="B202" s="56"/>
      <c r="C202" s="54"/>
      <c r="D202" s="56"/>
      <c r="E202" s="56"/>
      <c r="F202" s="56"/>
      <c r="G202" s="56"/>
      <c r="H202" s="56"/>
      <c r="I202" s="56"/>
      <c r="J202" s="56"/>
      <c r="K202"/>
      <c r="L202"/>
      <c r="M202"/>
      <c r="N202"/>
      <c r="O202"/>
      <c r="P202"/>
      <c r="Q202"/>
      <c r="R202"/>
      <c r="S202"/>
      <c r="U202" s="49"/>
      <c r="V202" s="69"/>
      <c r="W202" s="51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customHeight="1" x14ac:dyDescent="0.25">
      <c r="A203" s="82"/>
      <c r="B203" s="56"/>
      <c r="C203" s="54"/>
      <c r="D203" s="56"/>
      <c r="E203" s="56"/>
      <c r="F203" s="56"/>
      <c r="G203" s="56"/>
      <c r="H203" s="56"/>
      <c r="I203" s="56"/>
      <c r="J203" s="56"/>
      <c r="K203"/>
      <c r="L203"/>
      <c r="M203"/>
      <c r="N203"/>
      <c r="O203"/>
      <c r="P203"/>
      <c r="Q203"/>
      <c r="R203"/>
      <c r="S203"/>
      <c r="U203" s="49"/>
      <c r="V203" s="69"/>
      <c r="W203" s="51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customHeight="1" x14ac:dyDescent="0.25">
      <c r="A204" s="82"/>
      <c r="B204" s="56"/>
      <c r="C204" s="54"/>
      <c r="D204" s="56"/>
      <c r="E204" s="56"/>
      <c r="F204" s="56"/>
      <c r="G204" s="56"/>
      <c r="H204" s="56"/>
      <c r="I204" s="56"/>
      <c r="J204" s="56"/>
      <c r="K204"/>
      <c r="L204"/>
      <c r="M204"/>
      <c r="N204"/>
      <c r="O204"/>
      <c r="P204"/>
      <c r="Q204"/>
      <c r="R204"/>
      <c r="S204"/>
      <c r="U204" s="49"/>
      <c r="V204" s="69"/>
      <c r="W204" s="51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ht="18" customHeight="1" x14ac:dyDescent="0.25">
      <c r="A205" s="4"/>
      <c r="B205"/>
      <c r="C205" s="295"/>
      <c r="D205" s="55"/>
      <c r="E205" s="55"/>
      <c r="F205" s="56"/>
      <c r="G205" s="56"/>
      <c r="H205" s="56"/>
      <c r="I205" s="56"/>
      <c r="J205" s="56"/>
      <c r="K205"/>
      <c r="L205"/>
      <c r="M205"/>
      <c r="N205"/>
      <c r="O205"/>
      <c r="P205"/>
      <c r="Q205"/>
      <c r="R205"/>
      <c r="S205"/>
      <c r="U205" s="49"/>
      <c r="V205" s="69"/>
      <c r="W205" s="51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4"/>
      <c r="B206"/>
      <c r="C206" s="295"/>
      <c r="D206" s="55"/>
      <c r="E206" s="55"/>
      <c r="F206" s="56"/>
      <c r="G206" s="56"/>
      <c r="H206" s="56"/>
      <c r="I206" s="56"/>
      <c r="J206" s="56"/>
      <c r="K206"/>
      <c r="L206"/>
      <c r="M206"/>
      <c r="N206"/>
      <c r="O206"/>
      <c r="P206"/>
      <c r="Q206"/>
      <c r="R206"/>
      <c r="S206"/>
      <c r="U206" s="49"/>
      <c r="V206" s="69"/>
      <c r="W206" s="51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4"/>
      <c r="B207"/>
      <c r="C207" s="295"/>
      <c r="D207" s="55"/>
      <c r="E207" s="55"/>
      <c r="F207" s="56"/>
      <c r="G207" s="56"/>
      <c r="H207" s="56"/>
      <c r="I207" s="56"/>
      <c r="J207" s="56"/>
      <c r="K207"/>
      <c r="L207"/>
      <c r="M207"/>
      <c r="N207"/>
      <c r="O207"/>
      <c r="P207"/>
      <c r="Q207"/>
      <c r="R207"/>
      <c r="S207"/>
      <c r="U207" s="49"/>
      <c r="V207" s="69"/>
      <c r="W207" s="51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8" customFormat="1" ht="18" customHeight="1" x14ac:dyDescent="0.25">
      <c r="A208" s="4"/>
      <c r="B208"/>
      <c r="C208" s="295"/>
      <c r="D208" s="55"/>
      <c r="E208" s="55"/>
      <c r="F208" s="56"/>
      <c r="G208" s="56"/>
      <c r="H208" s="56"/>
      <c r="I208" s="56"/>
      <c r="J208" s="56"/>
      <c r="K208"/>
      <c r="L208"/>
      <c r="M208"/>
      <c r="N208"/>
      <c r="O208"/>
      <c r="P208"/>
      <c r="Q208"/>
      <c r="R208"/>
      <c r="S208"/>
      <c r="U208" s="49"/>
      <c r="V208" s="69"/>
      <c r="W208" s="51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8" customFormat="1" ht="18" customHeight="1" x14ac:dyDescent="0.25">
      <c r="A209" s="4"/>
      <c r="B209"/>
      <c r="C209" s="295"/>
      <c r="D209" s="55"/>
      <c r="E209" s="55"/>
      <c r="F209" s="56"/>
      <c r="G209" s="56"/>
      <c r="H209" s="56"/>
      <c r="I209" s="56"/>
      <c r="J209" s="56"/>
      <c r="K209"/>
      <c r="L209"/>
      <c r="M209"/>
      <c r="N209"/>
      <c r="O209"/>
      <c r="P209"/>
      <c r="Q209"/>
      <c r="R209"/>
      <c r="S209"/>
      <c r="U209" s="49"/>
      <c r="V209" s="69"/>
      <c r="W209" s="51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8" customFormat="1" ht="18" customHeight="1" x14ac:dyDescent="0.25">
      <c r="A210" s="4"/>
      <c r="B210"/>
      <c r="C210" s="295"/>
      <c r="D210" s="55"/>
      <c r="E210" s="55"/>
      <c r="F210" s="56"/>
      <c r="G210" s="56"/>
      <c r="H210" s="56"/>
      <c r="I210" s="56"/>
      <c r="J210" s="56"/>
      <c r="K210"/>
      <c r="L210"/>
      <c r="M210"/>
      <c r="N210"/>
      <c r="O210"/>
      <c r="P210"/>
      <c r="Q210"/>
      <c r="R210"/>
      <c r="S210"/>
      <c r="U210" s="49"/>
      <c r="V210" s="69"/>
      <c r="W210" s="51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8" customFormat="1" ht="18" customHeight="1" x14ac:dyDescent="0.25">
      <c r="A211" s="57" t="str">
        <f>METAS!B24</f>
        <v>PORCENTAJE DE NIÑOS 1 AÑO  VACUNADOS CON EL 1ER REFUERZO CON VACUNA ANTIPOLIO (IPV)</v>
      </c>
      <c r="B211" s="296"/>
      <c r="C211" s="54"/>
      <c r="D211" s="55"/>
      <c r="E211" s="55"/>
      <c r="F211" s="56"/>
      <c r="G211" s="56"/>
      <c r="H211" s="56"/>
      <c r="I211" s="56"/>
      <c r="J211" s="56"/>
      <c r="K211"/>
      <c r="L211"/>
      <c r="M211"/>
      <c r="N211"/>
      <c r="O211"/>
      <c r="P211"/>
      <c r="Q211"/>
      <c r="R211"/>
      <c r="S211"/>
      <c r="U211" s="49"/>
      <c r="V211" s="50" t="str">
        <f>A211</f>
        <v>PORCENTAJE DE NIÑOS 1 AÑO  VACUNADOS CON EL 1ER REFUERZO CON VACUNA ANTIPOLIO (IPV)</v>
      </c>
      <c r="W211" s="5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8" customFormat="1" ht="48" customHeight="1" x14ac:dyDescent="0.25">
      <c r="A212" s="59" t="s">
        <v>2</v>
      </c>
      <c r="B212" s="60" t="s">
        <v>85</v>
      </c>
      <c r="C212" s="61" t="s">
        <v>68</v>
      </c>
      <c r="D212" s="60" t="s">
        <v>551</v>
      </c>
      <c r="E212" s="60" t="s">
        <v>1</v>
      </c>
      <c r="F212" s="62"/>
      <c r="G212" s="63" t="s">
        <v>9</v>
      </c>
      <c r="H212" s="64" t="str">
        <f>"DEFICIENTE &lt; "&amp;$E$3</f>
        <v>DEFICIENTE &lt; 90</v>
      </c>
      <c r="I212" s="64" t="str">
        <f>"PROCESO &gt;= "&amp;$E$3&amp;"  -  &lt; "&amp;$F$3</f>
        <v>PROCESO &gt;= 90  -  &lt; 100</v>
      </c>
      <c r="J212" s="64" t="str">
        <f>"OPTIMO &gt;= "&amp;$F$3</f>
        <v>OPTIMO &gt;= 100</v>
      </c>
      <c r="K212"/>
      <c r="L212"/>
      <c r="M212"/>
      <c r="N212"/>
      <c r="O212"/>
      <c r="P212"/>
      <c r="Q212"/>
      <c r="R212"/>
      <c r="S212"/>
      <c r="U212" s="49"/>
      <c r="V212" s="80" t="str">
        <f>$V$1&amp;"  "&amp;V211&amp;"  "&amp;$V$3&amp;"  "&amp;$V$2</f>
        <v>RED. MOYOBAMBA:  PORCENTAJE DE NIÑOS 1 AÑO  VACUNADOS CON EL 1ER REFUERZO CON VACUNA ANTIPOLIO (IPV)  - POR MICROREDES :   ENERO - DICIEMBRE 2024</v>
      </c>
      <c r="W212" s="51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8" customFormat="1" ht="18" customHeight="1" thickBot="1" x14ac:dyDescent="0.3">
      <c r="A213" s="65" t="str">
        <f>Config!$B$15</f>
        <v>RED</v>
      </c>
      <c r="B213" s="66">
        <f>SUM(B214:B222)</f>
        <v>2439</v>
      </c>
      <c r="C213" s="66">
        <f>SUM(C214:C222)</f>
        <v>2439</v>
      </c>
      <c r="D213" s="66">
        <f>SUM(D214:D222)</f>
        <v>1499</v>
      </c>
      <c r="E213" s="67">
        <f>Config!$C$9</f>
        <v>100</v>
      </c>
      <c r="F213" s="67"/>
      <c r="G213" s="66">
        <f t="shared" ref="G213:G222" si="55">IFERROR(ROUND(D213*100/B213,1),0)</f>
        <v>61.5</v>
      </c>
      <c r="H213" s="68">
        <f>IF(G213&lt;$E$3,G213,"")</f>
        <v>61.5</v>
      </c>
      <c r="I213" s="68" t="str">
        <f>IF(G213&gt;=$E$3,IF(G213&lt;$F$3,G213,""),"")</f>
        <v/>
      </c>
      <c r="J213" s="68" t="str">
        <f>IF(G213&gt;=$F$3,G213,"")</f>
        <v/>
      </c>
      <c r="K213"/>
      <c r="L213"/>
      <c r="M213"/>
      <c r="N213"/>
      <c r="O213"/>
      <c r="P213"/>
      <c r="Q213"/>
      <c r="R213"/>
      <c r="S213"/>
      <c r="U213" s="49"/>
      <c r="V213" s="50"/>
      <c r="W213" s="51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8" customFormat="1" ht="18" customHeight="1" x14ac:dyDescent="0.25">
      <c r="A214" s="70" t="str">
        <f>Config!$B$16</f>
        <v>HOSP</v>
      </c>
      <c r="B214" s="71">
        <f>METAS!$AW$24</f>
        <v>0</v>
      </c>
      <c r="C214" s="71">
        <f>ROUND((B214/12)*Config!$C$6,0)</f>
        <v>0</v>
      </c>
      <c r="D214" s="71">
        <f>ACUMULADO!$AV$24</f>
        <v>2</v>
      </c>
      <c r="E214" s="72">
        <f>E213</f>
        <v>100</v>
      </c>
      <c r="F214" s="72"/>
      <c r="G214" s="73">
        <f t="shared" si="55"/>
        <v>0</v>
      </c>
      <c r="H214" s="78">
        <f>IF(G214&lt;$E$3,G214,"")</f>
        <v>0</v>
      </c>
      <c r="I214" s="78" t="str">
        <f>IF(G214&gt;=$E$3,IF(G214&lt;$F$3,G214,""),"")</f>
        <v/>
      </c>
      <c r="J214" s="78" t="str">
        <f t="shared" ref="J214:J222" si="56">IF(G214&gt;=$F$3,G214,"")</f>
        <v/>
      </c>
      <c r="K214"/>
      <c r="L214"/>
      <c r="M214"/>
      <c r="N214"/>
      <c r="O214"/>
      <c r="P214"/>
      <c r="Q214"/>
      <c r="R214"/>
      <c r="S214"/>
      <c r="U214" s="49"/>
      <c r="V214" s="50"/>
      <c r="W214" s="51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8" customFormat="1" ht="18" customHeight="1" x14ac:dyDescent="0.25">
      <c r="A215" s="70" t="str">
        <f>Config!$B$17</f>
        <v>LLUI</v>
      </c>
      <c r="B215" s="71">
        <f>METAS!$AX$24</f>
        <v>1023</v>
      </c>
      <c r="C215" s="71">
        <f>ROUND((B215/12)*Config!$C$6,0)</f>
        <v>1023</v>
      </c>
      <c r="D215" s="71">
        <f>ACUMULADO!$AW$24</f>
        <v>563</v>
      </c>
      <c r="E215" s="72">
        <f t="shared" ref="E215:E222" si="57">E214</f>
        <v>100</v>
      </c>
      <c r="F215" s="81"/>
      <c r="G215" s="73">
        <f t="shared" si="55"/>
        <v>55</v>
      </c>
      <c r="H215" s="78">
        <f t="shared" ref="H215:H222" si="58">IF(G215&lt;$E$3,G215,"")</f>
        <v>55</v>
      </c>
      <c r="I215" s="78" t="str">
        <f t="shared" ref="I215:I222" si="59">IF(G215&gt;=$E$3,IF(G215&lt;$F$3,G215,""),"")</f>
        <v/>
      </c>
      <c r="J215" s="78" t="str">
        <f t="shared" si="56"/>
        <v/>
      </c>
      <c r="K215"/>
      <c r="L215"/>
      <c r="M215"/>
      <c r="N215"/>
      <c r="O215"/>
      <c r="P215"/>
      <c r="Q215"/>
      <c r="R215"/>
      <c r="S215"/>
      <c r="U215" s="49"/>
      <c r="V215" s="50"/>
      <c r="W215" s="51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8" customFormat="1" ht="18" customHeight="1" x14ac:dyDescent="0.25">
      <c r="A216" s="70" t="str">
        <f>Config!$B$18</f>
        <v>JERI</v>
      </c>
      <c r="B216" s="71">
        <f>METAS!$AY$24</f>
        <v>97</v>
      </c>
      <c r="C216" s="71">
        <f>ROUND((B216/12)*Config!$C$6,0)</f>
        <v>97</v>
      </c>
      <c r="D216" s="71">
        <f>ACUMULADO!$AX$24</f>
        <v>66</v>
      </c>
      <c r="E216" s="72">
        <f t="shared" si="57"/>
        <v>100</v>
      </c>
      <c r="F216" s="81"/>
      <c r="G216" s="73">
        <f t="shared" si="55"/>
        <v>68</v>
      </c>
      <c r="H216" s="78">
        <f t="shared" si="58"/>
        <v>68</v>
      </c>
      <c r="I216" s="78" t="str">
        <f t="shared" si="59"/>
        <v/>
      </c>
      <c r="J216" s="78" t="str">
        <f t="shared" si="56"/>
        <v/>
      </c>
      <c r="K216"/>
      <c r="L216"/>
      <c r="M216"/>
      <c r="N216"/>
      <c r="O216"/>
      <c r="P216"/>
      <c r="Q216"/>
      <c r="R216"/>
      <c r="S216"/>
      <c r="U216" s="49"/>
      <c r="V216" s="50"/>
      <c r="W216" s="51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8" customFormat="1" ht="18" customHeight="1" x14ac:dyDescent="0.25">
      <c r="A217" s="70" t="str">
        <f>Config!$B$19</f>
        <v>YANT</v>
      </c>
      <c r="B217" s="71">
        <f>METAS!$AZ$24</f>
        <v>188</v>
      </c>
      <c r="C217" s="71">
        <f>ROUND((B217/12)*Config!$C$6,0)</f>
        <v>188</v>
      </c>
      <c r="D217" s="71">
        <f>ACUMULADO!$AY$24</f>
        <v>79</v>
      </c>
      <c r="E217" s="72">
        <f t="shared" si="57"/>
        <v>100</v>
      </c>
      <c r="F217" s="81"/>
      <c r="G217" s="73">
        <f t="shared" si="55"/>
        <v>42</v>
      </c>
      <c r="H217" s="78">
        <f t="shared" si="58"/>
        <v>42</v>
      </c>
      <c r="I217" s="78" t="str">
        <f t="shared" si="59"/>
        <v/>
      </c>
      <c r="J217" s="78" t="str">
        <f t="shared" si="56"/>
        <v/>
      </c>
      <c r="K217"/>
      <c r="L217"/>
      <c r="M217"/>
      <c r="N217"/>
      <c r="O217"/>
      <c r="P217"/>
      <c r="Q217"/>
      <c r="R217"/>
      <c r="S217"/>
      <c r="U217" s="49"/>
      <c r="V217" s="50"/>
      <c r="W217" s="51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8" customFormat="1" ht="18" customHeight="1" x14ac:dyDescent="0.25">
      <c r="A218" s="70" t="str">
        <f>Config!$B$20</f>
        <v>SORI</v>
      </c>
      <c r="B218" s="71">
        <f>METAS!$BA$24</f>
        <v>484</v>
      </c>
      <c r="C218" s="71">
        <f>ROUND((B218/12)*Config!$C$6,0)</f>
        <v>484</v>
      </c>
      <c r="D218" s="71">
        <f>ACUMULADO!$AZ$24</f>
        <v>360</v>
      </c>
      <c r="E218" s="72">
        <f t="shared" si="57"/>
        <v>100</v>
      </c>
      <c r="F218" s="81"/>
      <c r="G218" s="73">
        <f t="shared" si="55"/>
        <v>74.400000000000006</v>
      </c>
      <c r="H218" s="78">
        <f t="shared" si="58"/>
        <v>74.400000000000006</v>
      </c>
      <c r="I218" s="78" t="str">
        <f t="shared" si="59"/>
        <v/>
      </c>
      <c r="J218" s="78" t="str">
        <f t="shared" si="56"/>
        <v/>
      </c>
      <c r="K218"/>
      <c r="L218"/>
      <c r="M218"/>
      <c r="N218"/>
      <c r="O218"/>
      <c r="P218"/>
      <c r="Q218"/>
      <c r="R218"/>
      <c r="S218"/>
      <c r="U218" s="49"/>
      <c r="V218" s="9"/>
      <c r="W218" s="51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8" customFormat="1" ht="18" customHeight="1" x14ac:dyDescent="0.25">
      <c r="A219" s="70" t="str">
        <f>Config!$B$21</f>
        <v>JEPE</v>
      </c>
      <c r="B219" s="71">
        <f>METAS!$BB$24</f>
        <v>187</v>
      </c>
      <c r="C219" s="71">
        <f>ROUND((B219/12)*Config!$C$6,0)</f>
        <v>187</v>
      </c>
      <c r="D219" s="71">
        <f>ACUMULADO!$BA$24</f>
        <v>152</v>
      </c>
      <c r="E219" s="72">
        <f t="shared" si="57"/>
        <v>100</v>
      </c>
      <c r="F219" s="81"/>
      <c r="G219" s="73">
        <f t="shared" si="55"/>
        <v>81.3</v>
      </c>
      <c r="H219" s="78">
        <f t="shared" si="58"/>
        <v>81.3</v>
      </c>
      <c r="I219" s="78" t="str">
        <f t="shared" si="59"/>
        <v/>
      </c>
      <c r="J219" s="78" t="str">
        <f t="shared" si="56"/>
        <v/>
      </c>
      <c r="K219"/>
      <c r="L219"/>
      <c r="M219"/>
      <c r="N219"/>
      <c r="O219"/>
      <c r="P219"/>
      <c r="Q219"/>
      <c r="R219"/>
      <c r="S219"/>
      <c r="U219" s="49"/>
      <c r="V219" s="9"/>
      <c r="W219" s="51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8" customFormat="1" ht="18" customHeight="1" x14ac:dyDescent="0.25">
      <c r="A220" s="70" t="str">
        <f>Config!$B$22</f>
        <v>ROQU</v>
      </c>
      <c r="B220" s="71">
        <f>METAS!$BC$24</f>
        <v>159</v>
      </c>
      <c r="C220" s="71">
        <f>ROUND((B220/12)*Config!$C$6,0)</f>
        <v>159</v>
      </c>
      <c r="D220" s="71">
        <f>ACUMULADO!$BB$24</f>
        <v>139</v>
      </c>
      <c r="E220" s="72">
        <f t="shared" si="57"/>
        <v>100</v>
      </c>
      <c r="F220" s="81"/>
      <c r="G220" s="73">
        <f t="shared" si="55"/>
        <v>87.4</v>
      </c>
      <c r="H220" s="78">
        <f t="shared" si="58"/>
        <v>87.4</v>
      </c>
      <c r="I220" s="78" t="str">
        <f t="shared" si="59"/>
        <v/>
      </c>
      <c r="J220" s="78" t="str">
        <f t="shared" si="56"/>
        <v/>
      </c>
      <c r="K220"/>
      <c r="L220"/>
      <c r="M220"/>
      <c r="N220"/>
      <c r="O220"/>
      <c r="P220"/>
      <c r="Q220"/>
      <c r="R220"/>
      <c r="S220"/>
      <c r="U220" s="49"/>
      <c r="V220" s="9"/>
      <c r="W220" s="51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s="8" customFormat="1" ht="18" customHeight="1" x14ac:dyDescent="0.25">
      <c r="A221" s="70" t="str">
        <f>Config!$B$23</f>
        <v>CALZ</v>
      </c>
      <c r="B221" s="71">
        <f>METAS!$BD$24</f>
        <v>139</v>
      </c>
      <c r="C221" s="71">
        <f>ROUND((B221/12)*Config!$C$6,0)</f>
        <v>139</v>
      </c>
      <c r="D221" s="71">
        <f>ACUMULADO!$BC$24</f>
        <v>84</v>
      </c>
      <c r="E221" s="72">
        <f t="shared" si="57"/>
        <v>100</v>
      </c>
      <c r="F221" s="81"/>
      <c r="G221" s="73">
        <f t="shared" si="55"/>
        <v>60.4</v>
      </c>
      <c r="H221" s="78">
        <f t="shared" si="58"/>
        <v>60.4</v>
      </c>
      <c r="I221" s="78" t="str">
        <f t="shared" si="59"/>
        <v/>
      </c>
      <c r="J221" s="78" t="str">
        <f t="shared" si="56"/>
        <v/>
      </c>
      <c r="K221"/>
      <c r="L221"/>
      <c r="M221"/>
      <c r="N221"/>
      <c r="O221"/>
      <c r="P221"/>
      <c r="Q221"/>
      <c r="R221"/>
      <c r="S221"/>
      <c r="U221" s="49"/>
      <c r="V221" s="9"/>
      <c r="W221" s="5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</row>
    <row r="222" spans="1:527" s="8" customFormat="1" ht="18" customHeight="1" x14ac:dyDescent="0.25">
      <c r="A222" s="70" t="str">
        <f>Config!$B$24</f>
        <v>PUEB</v>
      </c>
      <c r="B222" s="71">
        <f>METAS!$BE$24</f>
        <v>162</v>
      </c>
      <c r="C222" s="71">
        <f>ROUND((B222/12)*Config!$C$6,0)</f>
        <v>162</v>
      </c>
      <c r="D222" s="71">
        <f>ACUMULADO!$BD$24</f>
        <v>54</v>
      </c>
      <c r="E222" s="72">
        <f t="shared" si="57"/>
        <v>100</v>
      </c>
      <c r="F222" s="81"/>
      <c r="G222" s="73">
        <f t="shared" si="55"/>
        <v>33.299999999999997</v>
      </c>
      <c r="H222" s="78">
        <f t="shared" si="58"/>
        <v>33.299999999999997</v>
      </c>
      <c r="I222" s="78" t="str">
        <f t="shared" si="59"/>
        <v/>
      </c>
      <c r="J222" s="78" t="str">
        <f t="shared" si="56"/>
        <v/>
      </c>
      <c r="K222"/>
      <c r="L222"/>
      <c r="M222"/>
      <c r="N222"/>
      <c r="O222"/>
      <c r="P222"/>
      <c r="Q222"/>
      <c r="R222"/>
      <c r="S222"/>
      <c r="U222" s="49"/>
      <c r="V222" s="69"/>
      <c r="W222" s="51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</row>
    <row r="223" spans="1:527" s="8" customFormat="1" ht="18" customHeight="1" x14ac:dyDescent="0.25">
      <c r="A223" s="4"/>
      <c r="B223"/>
      <c r="C223" s="54"/>
      <c r="D223" s="54"/>
      <c r="E223" s="55"/>
      <c r="F223" s="56"/>
      <c r="G223" s="56"/>
      <c r="H223" s="56"/>
      <c r="I223"/>
      <c r="J223"/>
      <c r="K223"/>
      <c r="L223"/>
      <c r="M223"/>
      <c r="N223"/>
      <c r="O223"/>
      <c r="P223"/>
      <c r="Q223"/>
      <c r="R223"/>
      <c r="S223"/>
      <c r="U223" s="49"/>
      <c r="V223" s="69"/>
      <c r="W223" s="51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</row>
    <row r="224" spans="1:527" s="8" customFormat="1" ht="18" customHeight="1" x14ac:dyDescent="0.25">
      <c r="A224" s="4"/>
      <c r="B224"/>
      <c r="C224" s="54"/>
      <c r="D224" s="55"/>
      <c r="E224" s="55"/>
      <c r="F224" s="56"/>
      <c r="G224" s="56"/>
      <c r="H224" s="56"/>
      <c r="I224"/>
      <c r="J224"/>
      <c r="K224"/>
      <c r="L224"/>
      <c r="M224"/>
      <c r="N224"/>
      <c r="O224"/>
      <c r="P224"/>
      <c r="Q224"/>
      <c r="R224"/>
      <c r="S224"/>
      <c r="U224" s="49"/>
      <c r="V224" s="69"/>
      <c r="W224" s="51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</row>
    <row r="225" spans="1:527" s="8" customFormat="1" ht="18" customHeight="1" x14ac:dyDescent="0.25">
      <c r="A225" s="4"/>
      <c r="B225"/>
      <c r="C225" s="54"/>
      <c r="D225" s="55"/>
      <c r="E225" s="55"/>
      <c r="F225" s="56"/>
      <c r="G225" s="56"/>
      <c r="H225" s="56"/>
      <c r="I225"/>
      <c r="J225"/>
      <c r="K225"/>
      <c r="L225"/>
      <c r="M225"/>
      <c r="N225"/>
      <c r="O225"/>
      <c r="P225"/>
      <c r="Q225"/>
      <c r="R225"/>
      <c r="S225"/>
      <c r="U225" s="49"/>
      <c r="V225" s="69"/>
      <c r="W225" s="51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</row>
    <row r="226" spans="1:527" s="8" customFormat="1" ht="18" customHeight="1" x14ac:dyDescent="0.25">
      <c r="A226" s="82"/>
      <c r="B226" s="56"/>
      <c r="C226" s="54"/>
      <c r="D226" s="56"/>
      <c r="E226" s="56"/>
      <c r="F226" s="56"/>
      <c r="G226" s="56"/>
      <c r="H226" s="56"/>
      <c r="I226" s="56"/>
      <c r="J226" s="56"/>
      <c r="K226"/>
      <c r="L226"/>
      <c r="M226"/>
      <c r="N226"/>
      <c r="O226"/>
      <c r="P226"/>
      <c r="Q226"/>
      <c r="R226"/>
      <c r="S226"/>
      <c r="U226" s="49"/>
      <c r="V226" s="69"/>
      <c r="W226" s="51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</row>
    <row r="227" spans="1:527" s="8" customFormat="1" ht="18" customHeight="1" x14ac:dyDescent="0.25">
      <c r="A227" s="82"/>
      <c r="B227" s="56"/>
      <c r="C227" s="54"/>
      <c r="D227" s="56"/>
      <c r="E227" s="56"/>
      <c r="F227" s="56"/>
      <c r="G227" s="56"/>
      <c r="H227" s="56"/>
      <c r="I227" s="56"/>
      <c r="J227" s="56"/>
      <c r="K227"/>
      <c r="L227"/>
      <c r="M227"/>
      <c r="N227"/>
      <c r="O227"/>
      <c r="P227"/>
      <c r="Q227"/>
      <c r="R227"/>
      <c r="S227"/>
      <c r="U227" s="49"/>
      <c r="V227" s="69"/>
      <c r="W227" s="51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</row>
    <row r="228" spans="1:527" s="8" customFormat="1" ht="18" customHeight="1" x14ac:dyDescent="0.25">
      <c r="A228" s="4"/>
      <c r="B228"/>
      <c r="C228" s="54"/>
      <c r="D228" s="55"/>
      <c r="E228" s="55"/>
      <c r="F228" s="56"/>
      <c r="G228" s="56"/>
      <c r="H228" s="56"/>
      <c r="I228" s="56"/>
      <c r="J228" s="56"/>
      <c r="K228"/>
      <c r="L228"/>
      <c r="M228"/>
      <c r="N228"/>
      <c r="O228"/>
      <c r="P228"/>
      <c r="Q228"/>
      <c r="R228"/>
      <c r="S228"/>
      <c r="U228" s="49"/>
      <c r="V228" s="50" t="str">
        <f>A229</f>
        <v>PORCENTAJE DE NIÑOS 1 AÑO VACUNADOS CON EL 1ER REFUERZO CON VACUNA DPT</v>
      </c>
      <c r="W228" s="51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</row>
    <row r="229" spans="1:527" s="8" customFormat="1" ht="18" customHeight="1" x14ac:dyDescent="0.25">
      <c r="A229" s="57" t="str">
        <f>METAS!B25</f>
        <v>PORCENTAJE DE NIÑOS 1 AÑO VACUNADOS CON EL 1ER REFUERZO CON VACUNA DPT</v>
      </c>
      <c r="B229"/>
      <c r="C229" s="54"/>
      <c r="D229" s="55"/>
      <c r="E229" s="55"/>
      <c r="F229" s="56"/>
      <c r="G229" s="56"/>
      <c r="H229" s="56"/>
      <c r="I229" s="56"/>
      <c r="J229" s="56"/>
      <c r="K229"/>
      <c r="L229"/>
      <c r="M229"/>
      <c r="N229"/>
      <c r="O229"/>
      <c r="P229"/>
      <c r="Q229"/>
      <c r="R229"/>
      <c r="S229"/>
      <c r="U229" s="49"/>
      <c r="V229" s="80" t="str">
        <f>$V$1&amp;"  "&amp;V228&amp;"  "&amp;$V$3&amp;"  "&amp;$V$2</f>
        <v>RED. MOYOBAMBA:  PORCENTAJE DE NIÑOS 1 AÑO VACUNADOS CON EL 1ER REFUERZO CON VACUNA DPT  - POR MICROREDES :   ENERO - DICIEMBRE 2024</v>
      </c>
      <c r="W229" s="51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</row>
    <row r="230" spans="1:527" s="8" customFormat="1" ht="48" customHeight="1" x14ac:dyDescent="0.25">
      <c r="A230" s="59" t="s">
        <v>2</v>
      </c>
      <c r="B230" s="60" t="s">
        <v>85</v>
      </c>
      <c r="C230" s="61" t="s">
        <v>68</v>
      </c>
      <c r="D230" s="60" t="s">
        <v>552</v>
      </c>
      <c r="E230" s="60" t="s">
        <v>1</v>
      </c>
      <c r="F230" s="62"/>
      <c r="G230" s="63" t="s">
        <v>9</v>
      </c>
      <c r="H230" s="64" t="str">
        <f>"DEFICIENTE &lt; "&amp;$E$3</f>
        <v>DEFICIENTE &lt; 90</v>
      </c>
      <c r="I230" s="64" t="str">
        <f>"PROCESO &gt;= "&amp;$E$3&amp;"  -  &lt; "&amp;$F$3</f>
        <v>PROCESO &gt;= 90  -  &lt; 100</v>
      </c>
      <c r="J230" s="64" t="str">
        <f>"OPTIMO &gt;= "&amp;$F$3</f>
        <v>OPTIMO &gt;= 100</v>
      </c>
      <c r="K230"/>
      <c r="L230"/>
      <c r="M230"/>
      <c r="N230"/>
      <c r="O230"/>
      <c r="P230"/>
      <c r="Q230"/>
      <c r="R230"/>
      <c r="S230"/>
      <c r="U230" s="49"/>
      <c r="V230" s="50"/>
      <c r="W230" s="51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</row>
    <row r="231" spans="1:527" s="8" customFormat="1" ht="18" customHeight="1" thickBot="1" x14ac:dyDescent="0.3">
      <c r="A231" s="65" t="str">
        <f>Config!$B$15</f>
        <v>RED</v>
      </c>
      <c r="B231" s="66">
        <f>SUM(B232:B240)</f>
        <v>2439</v>
      </c>
      <c r="C231" s="66">
        <f>SUM(C232:C240)</f>
        <v>2439</v>
      </c>
      <c r="D231" s="66">
        <f>SUM(D232:D240)</f>
        <v>1540</v>
      </c>
      <c r="E231" s="67">
        <f>Config!$C$9</f>
        <v>100</v>
      </c>
      <c r="F231" s="67"/>
      <c r="G231" s="66">
        <f t="shared" ref="G231" si="60">IFERROR(ROUND(D231*100/B231,1),0)</f>
        <v>63.1</v>
      </c>
      <c r="H231" s="68">
        <f>IF(G231&lt;$E$3,G231,"")</f>
        <v>63.1</v>
      </c>
      <c r="I231" s="68" t="str">
        <f>IF(G231&gt;=$E$3,IF(G231&lt;$F$3,G231,""),"")</f>
        <v/>
      </c>
      <c r="J231" s="68" t="str">
        <f>IF(G231&gt;=$F$3,G231,"")</f>
        <v/>
      </c>
      <c r="K231"/>
      <c r="L231"/>
      <c r="M231"/>
      <c r="N231"/>
      <c r="O231"/>
      <c r="P231"/>
      <c r="Q231"/>
      <c r="R231"/>
      <c r="S231"/>
      <c r="U231" s="49"/>
      <c r="V231" s="50"/>
      <c r="W231" s="5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</row>
    <row r="232" spans="1:527" s="8" customFormat="1" ht="18" customHeight="1" x14ac:dyDescent="0.25">
      <c r="A232" s="70" t="str">
        <f>Config!$B$16</f>
        <v>HOSP</v>
      </c>
      <c r="B232" s="71">
        <f>METAS!$AW$25</f>
        <v>0</v>
      </c>
      <c r="C232" s="71">
        <f>ROUND((B232/12)*Config!$C$6,0)</f>
        <v>0</v>
      </c>
      <c r="D232" s="71">
        <f>ACUMULADO!$AV$25</f>
        <v>2</v>
      </c>
      <c r="E232" s="72">
        <f>E231</f>
        <v>100</v>
      </c>
      <c r="F232" s="72"/>
      <c r="G232" s="73">
        <f>IFERROR(ROUND(D232*100/B232,1),0)</f>
        <v>0</v>
      </c>
      <c r="H232" s="78">
        <f>IF(G232&lt;$E$3,G232,"")</f>
        <v>0</v>
      </c>
      <c r="I232" s="78" t="str">
        <f>IF(G232&gt;=$E$3,IF(G232&lt;$F$3,G232,""),"")</f>
        <v/>
      </c>
      <c r="J232" s="78" t="str">
        <f t="shared" ref="J232:J240" si="61">IF(G232&gt;=$F$3,G232,"")</f>
        <v/>
      </c>
      <c r="K232"/>
      <c r="L232"/>
      <c r="M232"/>
      <c r="N232"/>
      <c r="O232"/>
      <c r="P232"/>
      <c r="Q232"/>
      <c r="R232"/>
      <c r="S232"/>
      <c r="U232" s="49"/>
      <c r="V232" s="50"/>
      <c r="W232" s="51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</row>
    <row r="233" spans="1:527" s="8" customFormat="1" ht="18" customHeight="1" x14ac:dyDescent="0.25">
      <c r="A233" s="70" t="str">
        <f>Config!$B$17</f>
        <v>LLUI</v>
      </c>
      <c r="B233" s="71">
        <f>METAS!$AX$25</f>
        <v>1023</v>
      </c>
      <c r="C233" s="71">
        <f>ROUND((B233/12)*Config!$C$6,0)</f>
        <v>1023</v>
      </c>
      <c r="D233" s="71">
        <f>ACUMULADO!$AW$25</f>
        <v>585</v>
      </c>
      <c r="E233" s="72">
        <f t="shared" ref="E233:E240" si="62">E232</f>
        <v>100</v>
      </c>
      <c r="F233" s="81"/>
      <c r="G233" s="73">
        <f t="shared" ref="G233:G240" si="63">IFERROR(ROUND(D233*100/B233,1),0)</f>
        <v>57.2</v>
      </c>
      <c r="H233" s="78">
        <f t="shared" ref="H233:H240" si="64">IF(G233&lt;$E$3,G233,"")</f>
        <v>57.2</v>
      </c>
      <c r="I233" s="78" t="str">
        <f t="shared" ref="I233:I240" si="65">IF(G233&gt;=$E$3,IF(G233&lt;$F$3,G233,""),"")</f>
        <v/>
      </c>
      <c r="J233" s="78" t="str">
        <f t="shared" si="61"/>
        <v/>
      </c>
      <c r="K233"/>
      <c r="L233"/>
      <c r="M233"/>
      <c r="N233"/>
      <c r="O233"/>
      <c r="P233"/>
      <c r="Q233"/>
      <c r="R233"/>
      <c r="S233"/>
      <c r="U233" s="49"/>
      <c r="V233" s="50"/>
      <c r="W233" s="51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</row>
    <row r="234" spans="1:527" s="8" customFormat="1" ht="18" customHeight="1" x14ac:dyDescent="0.25">
      <c r="A234" s="70" t="str">
        <f>Config!$B$18</f>
        <v>JERI</v>
      </c>
      <c r="B234" s="71">
        <f>METAS!$AY$25</f>
        <v>97</v>
      </c>
      <c r="C234" s="71">
        <f>ROUND((B234/12)*Config!$C$6,0)</f>
        <v>97</v>
      </c>
      <c r="D234" s="71">
        <f>ACUMULADO!$AX$25</f>
        <v>68</v>
      </c>
      <c r="E234" s="72">
        <f t="shared" si="62"/>
        <v>100</v>
      </c>
      <c r="F234" s="81"/>
      <c r="G234" s="73">
        <f t="shared" si="63"/>
        <v>70.099999999999994</v>
      </c>
      <c r="H234" s="78">
        <f t="shared" si="64"/>
        <v>70.099999999999994</v>
      </c>
      <c r="I234" s="78" t="str">
        <f t="shared" si="65"/>
        <v/>
      </c>
      <c r="J234" s="78" t="str">
        <f t="shared" si="61"/>
        <v/>
      </c>
      <c r="K234"/>
      <c r="L234"/>
      <c r="M234"/>
      <c r="N234"/>
      <c r="O234"/>
      <c r="P234"/>
      <c r="Q234"/>
      <c r="R234"/>
      <c r="S234"/>
      <c r="U234" s="49"/>
      <c r="V234" s="50"/>
      <c r="W234" s="51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</row>
    <row r="235" spans="1:527" s="8" customFormat="1" ht="18" customHeight="1" x14ac:dyDescent="0.25">
      <c r="A235" s="70" t="str">
        <f>Config!$B$19</f>
        <v>YANT</v>
      </c>
      <c r="B235" s="71">
        <f>METAS!$AZ$25</f>
        <v>188</v>
      </c>
      <c r="C235" s="71">
        <f>ROUND((B235/12)*Config!$C$6,0)</f>
        <v>188</v>
      </c>
      <c r="D235" s="71">
        <f>ACUMULADO!$AY$25</f>
        <v>79</v>
      </c>
      <c r="E235" s="72">
        <f t="shared" si="62"/>
        <v>100</v>
      </c>
      <c r="F235" s="81"/>
      <c r="G235" s="73">
        <f t="shared" si="63"/>
        <v>42</v>
      </c>
      <c r="H235" s="78">
        <f t="shared" si="64"/>
        <v>42</v>
      </c>
      <c r="I235" s="78" t="str">
        <f t="shared" si="65"/>
        <v/>
      </c>
      <c r="J235" s="78" t="str">
        <f t="shared" si="61"/>
        <v/>
      </c>
      <c r="K235"/>
      <c r="L235"/>
      <c r="M235"/>
      <c r="N235"/>
      <c r="O235"/>
      <c r="P235"/>
      <c r="Q235"/>
      <c r="R235"/>
      <c r="S235"/>
      <c r="U235" s="49"/>
      <c r="V235" s="69"/>
      <c r="W235" s="51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</row>
    <row r="236" spans="1:527" s="8" customFormat="1" ht="18" customHeight="1" x14ac:dyDescent="0.25">
      <c r="A236" s="70" t="str">
        <f>Config!$B$20</f>
        <v>SORI</v>
      </c>
      <c r="B236" s="71">
        <f>METAS!$BA$25</f>
        <v>484</v>
      </c>
      <c r="C236" s="71">
        <f>ROUND((B236/12)*Config!$C$6,0)</f>
        <v>484</v>
      </c>
      <c r="D236" s="71">
        <f>ACUMULADO!$AZ$25</f>
        <v>371</v>
      </c>
      <c r="E236" s="72">
        <f t="shared" si="62"/>
        <v>100</v>
      </c>
      <c r="F236" s="81"/>
      <c r="G236" s="73">
        <f t="shared" si="63"/>
        <v>76.7</v>
      </c>
      <c r="H236" s="78">
        <f t="shared" si="64"/>
        <v>76.7</v>
      </c>
      <c r="I236" s="78" t="str">
        <f t="shared" si="65"/>
        <v/>
      </c>
      <c r="J236" s="78" t="str">
        <f t="shared" si="61"/>
        <v/>
      </c>
      <c r="K236"/>
      <c r="L236"/>
      <c r="M236"/>
      <c r="N236"/>
      <c r="O236"/>
      <c r="P236"/>
      <c r="Q236"/>
      <c r="R236"/>
      <c r="S236"/>
      <c r="U236" s="49"/>
      <c r="V236" s="69"/>
      <c r="W236" s="51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</row>
    <row r="237" spans="1:527" s="8" customFormat="1" ht="18" customHeight="1" x14ac:dyDescent="0.25">
      <c r="A237" s="70" t="str">
        <f>Config!$B$21</f>
        <v>JEPE</v>
      </c>
      <c r="B237" s="71">
        <f>METAS!$BB$25</f>
        <v>187</v>
      </c>
      <c r="C237" s="71">
        <f>ROUND((B237/12)*Config!$C$6,0)</f>
        <v>187</v>
      </c>
      <c r="D237" s="71">
        <f>ACUMULADO!$BA$25</f>
        <v>161</v>
      </c>
      <c r="E237" s="72">
        <f t="shared" si="62"/>
        <v>100</v>
      </c>
      <c r="F237" s="81"/>
      <c r="G237" s="73">
        <f t="shared" si="63"/>
        <v>86.1</v>
      </c>
      <c r="H237" s="78">
        <f t="shared" si="64"/>
        <v>86.1</v>
      </c>
      <c r="I237" s="78" t="str">
        <f t="shared" si="65"/>
        <v/>
      </c>
      <c r="J237" s="78" t="str">
        <f t="shared" si="61"/>
        <v/>
      </c>
      <c r="K237"/>
      <c r="L237"/>
      <c r="M237"/>
      <c r="N237"/>
      <c r="O237"/>
      <c r="P237"/>
      <c r="Q237"/>
      <c r="R237"/>
      <c r="S237"/>
      <c r="U237" s="49"/>
      <c r="V237" s="69"/>
      <c r="W237" s="51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8" customFormat="1" ht="18" customHeight="1" x14ac:dyDescent="0.25">
      <c r="A238" s="70" t="str">
        <f>Config!$B$22</f>
        <v>ROQU</v>
      </c>
      <c r="B238" s="71">
        <f>METAS!$BC$25</f>
        <v>159</v>
      </c>
      <c r="C238" s="71">
        <f>ROUND((B238/12)*Config!$C$6,0)</f>
        <v>159</v>
      </c>
      <c r="D238" s="71">
        <f>ACUMULADO!$BB$25</f>
        <v>135</v>
      </c>
      <c r="E238" s="72">
        <f t="shared" si="62"/>
        <v>100</v>
      </c>
      <c r="F238" s="81"/>
      <c r="G238" s="73">
        <f t="shared" si="63"/>
        <v>84.9</v>
      </c>
      <c r="H238" s="78">
        <f t="shared" si="64"/>
        <v>84.9</v>
      </c>
      <c r="I238" s="78" t="str">
        <f t="shared" si="65"/>
        <v/>
      </c>
      <c r="J238" s="78" t="str">
        <f t="shared" si="61"/>
        <v/>
      </c>
      <c r="K238"/>
      <c r="L238"/>
      <c r="M238"/>
      <c r="N238"/>
      <c r="O238"/>
      <c r="P238"/>
      <c r="Q238"/>
      <c r="R238"/>
      <c r="S238"/>
      <c r="U238" s="49"/>
      <c r="V238" s="69"/>
      <c r="W238" s="51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8" customFormat="1" ht="18" customHeight="1" x14ac:dyDescent="0.25">
      <c r="A239" s="70" t="str">
        <f>Config!$B$23</f>
        <v>CALZ</v>
      </c>
      <c r="B239" s="71">
        <f>METAS!$BD$25</f>
        <v>139</v>
      </c>
      <c r="C239" s="71">
        <f>ROUND((B239/12)*Config!$C$6,0)</f>
        <v>139</v>
      </c>
      <c r="D239" s="71">
        <f>ACUMULADO!$BC$25</f>
        <v>85</v>
      </c>
      <c r="E239" s="72">
        <f t="shared" si="62"/>
        <v>100</v>
      </c>
      <c r="F239" s="81"/>
      <c r="G239" s="73">
        <f t="shared" si="63"/>
        <v>61.2</v>
      </c>
      <c r="H239" s="78">
        <f t="shared" si="64"/>
        <v>61.2</v>
      </c>
      <c r="I239" s="78" t="str">
        <f t="shared" si="65"/>
        <v/>
      </c>
      <c r="J239" s="78" t="str">
        <f t="shared" si="61"/>
        <v/>
      </c>
      <c r="K239"/>
      <c r="L239"/>
      <c r="M239"/>
      <c r="N239"/>
      <c r="O239"/>
      <c r="P239"/>
      <c r="Q239"/>
      <c r="R239"/>
      <c r="S239"/>
      <c r="U239" s="49"/>
      <c r="V239" s="69"/>
      <c r="W239" s="51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8" customFormat="1" ht="18" customHeight="1" x14ac:dyDescent="0.25">
      <c r="A240" s="70" t="str">
        <f>Config!$B$24</f>
        <v>PUEB</v>
      </c>
      <c r="B240" s="71">
        <f>METAS!$BE$25</f>
        <v>162</v>
      </c>
      <c r="C240" s="71">
        <f>ROUND((B240/12)*Config!$C$6,0)</f>
        <v>162</v>
      </c>
      <c r="D240" s="71">
        <f>ACUMULADO!$BD$25</f>
        <v>54</v>
      </c>
      <c r="E240" s="72">
        <f t="shared" si="62"/>
        <v>100</v>
      </c>
      <c r="F240" s="81"/>
      <c r="G240" s="73">
        <f t="shared" si="63"/>
        <v>33.299999999999997</v>
      </c>
      <c r="H240" s="78">
        <f t="shared" si="64"/>
        <v>33.299999999999997</v>
      </c>
      <c r="I240" s="78" t="str">
        <f t="shared" si="65"/>
        <v/>
      </c>
      <c r="J240" s="78" t="str">
        <f t="shared" si="61"/>
        <v/>
      </c>
      <c r="K240"/>
      <c r="L240"/>
      <c r="M240"/>
      <c r="N240"/>
      <c r="O240"/>
      <c r="P240"/>
      <c r="Q240"/>
      <c r="R240"/>
      <c r="S240"/>
      <c r="U240" s="49"/>
      <c r="V240" s="43"/>
      <c r="W240" s="51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8" customFormat="1" ht="18" customHeight="1" x14ac:dyDescent="0.25">
      <c r="A241" s="4"/>
      <c r="B241"/>
      <c r="C241" s="54"/>
      <c r="D241" s="54"/>
      <c r="E241" s="55"/>
      <c r="F241" s="56"/>
      <c r="G241" s="56"/>
      <c r="H241" s="56"/>
      <c r="I241"/>
      <c r="J241"/>
      <c r="K241"/>
      <c r="L241"/>
      <c r="M241"/>
      <c r="N241"/>
      <c r="O241"/>
      <c r="P241"/>
      <c r="Q241"/>
      <c r="R241"/>
      <c r="S241"/>
      <c r="U241" s="49"/>
      <c r="V241" s="69"/>
      <c r="W241" s="5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8" customFormat="1" ht="18" customHeight="1" x14ac:dyDescent="0.25">
      <c r="A242" s="297"/>
      <c r="B242" s="55"/>
      <c r="C242" s="54"/>
      <c r="D242" s="55"/>
      <c r="E242" s="55"/>
      <c r="F242" s="55"/>
      <c r="G242" s="55"/>
      <c r="H242" s="55"/>
      <c r="I242" s="55"/>
      <c r="J242" s="55"/>
      <c r="K242"/>
      <c r="L242"/>
      <c r="M242"/>
      <c r="N242"/>
      <c r="O242"/>
      <c r="P242"/>
      <c r="Q242"/>
      <c r="R242"/>
      <c r="S242"/>
      <c r="U242" s="49"/>
      <c r="V242" s="69"/>
      <c r="W242" s="51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8" customFormat="1" ht="18" customHeight="1" x14ac:dyDescent="0.25">
      <c r="A243" s="297"/>
      <c r="B243" s="55"/>
      <c r="C243" s="54"/>
      <c r="D243" s="55"/>
      <c r="E243" s="55"/>
      <c r="F243" s="55"/>
      <c r="G243" s="55"/>
      <c r="H243" s="55"/>
      <c r="I243" s="55"/>
      <c r="J243" s="55"/>
      <c r="K243"/>
      <c r="L243"/>
      <c r="M243"/>
      <c r="N243"/>
      <c r="O243"/>
      <c r="P243"/>
      <c r="Q243"/>
      <c r="R243"/>
      <c r="S243"/>
      <c r="U243" s="49"/>
      <c r="V243" s="69"/>
      <c r="W243" s="51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8" customFormat="1" ht="18" customHeight="1" x14ac:dyDescent="0.25">
      <c r="A244" s="297"/>
      <c r="B244" s="55"/>
      <c r="C244" s="54"/>
      <c r="D244" s="55"/>
      <c r="E244" s="55"/>
      <c r="F244" s="55"/>
      <c r="G244" s="55"/>
      <c r="H244" s="55"/>
      <c r="I244" s="55"/>
      <c r="J244" s="55"/>
      <c r="K244"/>
      <c r="L244"/>
      <c r="M244"/>
      <c r="N244"/>
      <c r="O244"/>
      <c r="P244"/>
      <c r="Q244"/>
      <c r="R244"/>
      <c r="S244"/>
      <c r="U244" s="49"/>
      <c r="V244" s="69"/>
      <c r="W244" s="51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8" customFormat="1" ht="18" customHeight="1" x14ac:dyDescent="0.25">
      <c r="A245" s="297"/>
      <c r="B245" s="55"/>
      <c r="C245" s="54"/>
      <c r="D245" s="55"/>
      <c r="E245" s="55"/>
      <c r="F245" s="55"/>
      <c r="G245" s="55"/>
      <c r="H245" s="55"/>
      <c r="I245" s="55"/>
      <c r="J245" s="55"/>
      <c r="K245"/>
      <c r="L245"/>
      <c r="M245"/>
      <c r="N245"/>
      <c r="O245"/>
      <c r="P245"/>
      <c r="Q245"/>
      <c r="R245"/>
      <c r="S245"/>
      <c r="U245" s="49"/>
      <c r="V245" s="69"/>
      <c r="W245" s="51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8" customFormat="1" ht="18" customHeight="1" x14ac:dyDescent="0.25">
      <c r="A246" s="297"/>
      <c r="B246" s="55"/>
      <c r="C246" s="54"/>
      <c r="D246" s="55"/>
      <c r="E246" s="55"/>
      <c r="F246" s="55"/>
      <c r="G246" s="55"/>
      <c r="H246" s="55"/>
      <c r="I246" s="55"/>
      <c r="J246" s="55"/>
      <c r="K246"/>
      <c r="L246"/>
      <c r="M246"/>
      <c r="N246"/>
      <c r="O246"/>
      <c r="P246"/>
      <c r="Q246"/>
      <c r="R246"/>
      <c r="S246"/>
      <c r="U246" s="49"/>
      <c r="V246" s="69"/>
      <c r="W246" s="51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8" customFormat="1" ht="18" customHeight="1" x14ac:dyDescent="0.25">
      <c r="A247" s="297"/>
      <c r="B247" s="55"/>
      <c r="C247" s="54"/>
      <c r="D247" s="55"/>
      <c r="E247" s="55"/>
      <c r="F247" s="55"/>
      <c r="G247" s="55"/>
      <c r="H247" s="55"/>
      <c r="I247" s="55"/>
      <c r="J247" s="55"/>
      <c r="K247"/>
      <c r="L247"/>
      <c r="M247"/>
      <c r="N247"/>
      <c r="O247"/>
      <c r="P247"/>
      <c r="Q247"/>
      <c r="R247"/>
      <c r="S247"/>
      <c r="U247" s="49"/>
      <c r="V247" s="69"/>
      <c r="W247" s="51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8" customFormat="1" ht="18" customHeight="1" x14ac:dyDescent="0.25">
      <c r="A248" s="297"/>
      <c r="B248" s="55"/>
      <c r="C248" s="54"/>
      <c r="D248" s="55"/>
      <c r="E248" s="55"/>
      <c r="F248" s="55"/>
      <c r="G248" s="55"/>
      <c r="H248" s="55"/>
      <c r="I248" s="55"/>
      <c r="J248" s="55"/>
      <c r="K248"/>
      <c r="L248"/>
      <c r="M248"/>
      <c r="N248"/>
      <c r="O248"/>
      <c r="P248"/>
      <c r="Q248"/>
      <c r="R248"/>
      <c r="S248"/>
      <c r="U248" s="49"/>
      <c r="V248" s="69"/>
      <c r="W248" s="51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8" customFormat="1" ht="18" customHeight="1" x14ac:dyDescent="0.25">
      <c r="A249" s="57" t="str">
        <f>METAS!B26</f>
        <v>PORCENTAJE DE NIÑOS 4 AÑOS VACUNADOS CON EL 2DO REFUERZO CON VACUNA ANTIPOLIO ORAL (APO)</v>
      </c>
      <c r="B249"/>
      <c r="C249" s="54"/>
      <c r="D249" s="55"/>
      <c r="E249" s="55"/>
      <c r="F249" s="56"/>
      <c r="G249" s="298"/>
      <c r="H249" s="55"/>
      <c r="I249" s="55"/>
      <c r="J249" s="55"/>
      <c r="K249" t="s">
        <v>684</v>
      </c>
      <c r="L249"/>
      <c r="M249"/>
      <c r="N249"/>
      <c r="O249"/>
      <c r="P249"/>
      <c r="Q249"/>
      <c r="R249"/>
      <c r="S249"/>
      <c r="U249" s="49"/>
      <c r="V249" s="69"/>
      <c r="W249" s="51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8" customFormat="1" ht="48" customHeight="1" x14ac:dyDescent="0.25">
      <c r="A250" s="59" t="s">
        <v>2</v>
      </c>
      <c r="B250" s="60" t="s">
        <v>85</v>
      </c>
      <c r="C250" s="61" t="s">
        <v>68</v>
      </c>
      <c r="D250" s="60" t="s">
        <v>553</v>
      </c>
      <c r="E250" s="60" t="s">
        <v>1</v>
      </c>
      <c r="F250" s="62"/>
      <c r="G250" s="63" t="s">
        <v>9</v>
      </c>
      <c r="H250" s="64" t="str">
        <f>"DEFICIENTE &lt; "&amp;$E$3</f>
        <v>DEFICIENTE &lt; 90</v>
      </c>
      <c r="I250" s="64" t="str">
        <f>"PROCESO &gt;= "&amp;$E$3&amp;"  -  &lt; "&amp;$F$3</f>
        <v>PROCESO &gt;= 90  -  &lt; 100</v>
      </c>
      <c r="J250" s="64" t="str">
        <f>"OPTIMO &gt;= "&amp;$F$3</f>
        <v>OPTIMO &gt;= 100</v>
      </c>
      <c r="K250"/>
      <c r="L250"/>
      <c r="M250"/>
      <c r="N250"/>
      <c r="O250"/>
      <c r="P250"/>
      <c r="Q250"/>
      <c r="R250"/>
      <c r="S250"/>
      <c r="U250" s="49"/>
      <c r="V250" s="50" t="str">
        <f>A249</f>
        <v>PORCENTAJE DE NIÑOS 4 AÑOS VACUNADOS CON EL 2DO REFUERZO CON VACUNA ANTIPOLIO ORAL (APO)</v>
      </c>
      <c r="W250" s="51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8" customFormat="1" ht="18" customHeight="1" thickBot="1" x14ac:dyDescent="0.3">
      <c r="A251" s="65" t="str">
        <f>Config!$B$15</f>
        <v>RED</v>
      </c>
      <c r="B251" s="66">
        <f>SUM(B252:B260)</f>
        <v>2605</v>
      </c>
      <c r="C251" s="66">
        <f>SUM(C252:C260)</f>
        <v>2605</v>
      </c>
      <c r="D251" s="66">
        <f>SUM(D252:D260)</f>
        <v>1112</v>
      </c>
      <c r="E251" s="67">
        <f>Config!$C$9</f>
        <v>100</v>
      </c>
      <c r="F251" s="67"/>
      <c r="G251" s="66">
        <f t="shared" ref="G251" si="66">IFERROR(ROUND(D251*100/B251,1),0)</f>
        <v>42.7</v>
      </c>
      <c r="H251" s="68">
        <f>IF(G251&lt;$E$3,G251,"")</f>
        <v>42.7</v>
      </c>
      <c r="I251" s="68" t="str">
        <f>IF(G251&gt;=$E$3,IF(G251&lt;$F$3,G251,""),"")</f>
        <v/>
      </c>
      <c r="J251" s="68" t="str">
        <f>IF(G251&gt;=$F$3,G251,"")</f>
        <v/>
      </c>
      <c r="K251"/>
      <c r="L251"/>
      <c r="M251"/>
      <c r="N251"/>
      <c r="O251"/>
      <c r="P251"/>
      <c r="Q251"/>
      <c r="R251"/>
      <c r="S251"/>
      <c r="U251" s="49"/>
      <c r="V251" s="80" t="str">
        <f>$V$1&amp;"  "&amp;V250&amp;"  "&amp;$V$3&amp;"  "&amp;$V$2</f>
        <v>RED. MOYOBAMBA:  PORCENTAJE DE NIÑOS 4 AÑOS VACUNADOS CON EL 2DO REFUERZO CON VACUNA ANTIPOLIO ORAL (APO)  - POR MICROREDES :   ENERO - DICIEMBRE 2024</v>
      </c>
      <c r="W251" s="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8" customFormat="1" ht="18" customHeight="1" x14ac:dyDescent="0.25">
      <c r="A252" s="70" t="str">
        <f>Config!$B$16</f>
        <v>HOSP</v>
      </c>
      <c r="B252" s="71">
        <f>METAS!$AW$26</f>
        <v>0</v>
      </c>
      <c r="C252" s="71">
        <f>ROUND((B252/12)*Config!$C$6,0)</f>
        <v>0</v>
      </c>
      <c r="D252" s="71">
        <f>ACUMULADO!$AV$26</f>
        <v>1</v>
      </c>
      <c r="E252" s="72">
        <f>E251</f>
        <v>100</v>
      </c>
      <c r="F252" s="72"/>
      <c r="G252" s="73">
        <f>IFERROR(ROUND(D252*100/B252,1),0)</f>
        <v>0</v>
      </c>
      <c r="H252" s="78">
        <f>IF(G252&lt;$E$3,G252,"")</f>
        <v>0</v>
      </c>
      <c r="I252" s="78" t="str">
        <f>IF(G252&gt;=$E$3,IF(G252&lt;$F$3,G252,""),"")</f>
        <v/>
      </c>
      <c r="J252" s="78" t="str">
        <f t="shared" ref="J252:J260" si="67">IF(G252&gt;=$F$3,G252,"")</f>
        <v/>
      </c>
      <c r="K252"/>
      <c r="L252"/>
      <c r="M252"/>
      <c r="N252"/>
      <c r="O252"/>
      <c r="P252"/>
      <c r="Q252"/>
      <c r="R252"/>
      <c r="S252"/>
      <c r="U252" s="49"/>
      <c r="V252" s="50"/>
      <c r="W252" s="51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8" customFormat="1" ht="18" customHeight="1" x14ac:dyDescent="0.25">
      <c r="A253" s="70" t="str">
        <f>Config!$B$17</f>
        <v>LLUI</v>
      </c>
      <c r="B253" s="71">
        <f>METAS!$AX$26</f>
        <v>1049</v>
      </c>
      <c r="C253" s="71">
        <f>ROUND((B253/12)*Config!$C$6,0)</f>
        <v>1049</v>
      </c>
      <c r="D253" s="71">
        <f>ACUMULADO!$AW$26</f>
        <v>549</v>
      </c>
      <c r="E253" s="72">
        <f t="shared" ref="E253:E260" si="68">E252</f>
        <v>100</v>
      </c>
      <c r="F253" s="81"/>
      <c r="G253" s="73">
        <f t="shared" ref="G253:G260" si="69">IFERROR(ROUND(D253*100/B253,1),0)</f>
        <v>52.3</v>
      </c>
      <c r="H253" s="78">
        <f t="shared" ref="H253:H260" si="70">IF(G253&lt;$E$3,G253,"")</f>
        <v>52.3</v>
      </c>
      <c r="I253" s="78" t="str">
        <f t="shared" ref="I253:I260" si="71">IF(G253&gt;=$E$3,IF(G253&lt;$F$3,G253,""),"")</f>
        <v/>
      </c>
      <c r="J253" s="78" t="str">
        <f t="shared" si="67"/>
        <v/>
      </c>
      <c r="K253"/>
      <c r="L253"/>
      <c r="M253"/>
      <c r="N253"/>
      <c r="O253"/>
      <c r="P253"/>
      <c r="Q253"/>
      <c r="R253"/>
      <c r="S253"/>
      <c r="U253" s="49"/>
      <c r="V253" s="50"/>
      <c r="W253" s="51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8" customFormat="1" ht="18" customHeight="1" x14ac:dyDescent="0.25">
      <c r="A254" s="70" t="str">
        <f>Config!$B$18</f>
        <v>JERI</v>
      </c>
      <c r="B254" s="71">
        <f>METAS!$AY$26</f>
        <v>117</v>
      </c>
      <c r="C254" s="71">
        <f>ROUND((B254/12)*Config!$C$6,0)</f>
        <v>117</v>
      </c>
      <c r="D254" s="71">
        <f>ACUMULADO!$AX$26</f>
        <v>54</v>
      </c>
      <c r="E254" s="72">
        <f t="shared" si="68"/>
        <v>100</v>
      </c>
      <c r="F254" s="81"/>
      <c r="G254" s="73">
        <f t="shared" si="69"/>
        <v>46.2</v>
      </c>
      <c r="H254" s="78">
        <f t="shared" si="70"/>
        <v>46.2</v>
      </c>
      <c r="I254" s="78" t="str">
        <f t="shared" si="71"/>
        <v/>
      </c>
      <c r="J254" s="78" t="str">
        <f t="shared" si="67"/>
        <v/>
      </c>
      <c r="K254"/>
      <c r="L254"/>
      <c r="M254"/>
      <c r="N254"/>
      <c r="O254"/>
      <c r="P254"/>
      <c r="Q254"/>
      <c r="R254"/>
      <c r="S254"/>
      <c r="U254" s="49"/>
      <c r="V254" s="50"/>
      <c r="W254" s="51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8" customFormat="1" ht="18" customHeight="1" x14ac:dyDescent="0.25">
      <c r="A255" s="70" t="str">
        <f>Config!$B$19</f>
        <v>YANT</v>
      </c>
      <c r="B255" s="71">
        <f>METAS!$AZ$26</f>
        <v>182</v>
      </c>
      <c r="C255" s="71">
        <f>ROUND((B255/12)*Config!$C$6,0)</f>
        <v>182</v>
      </c>
      <c r="D255" s="71">
        <f>ACUMULADO!$AY$26</f>
        <v>53</v>
      </c>
      <c r="E255" s="72">
        <f t="shared" si="68"/>
        <v>100</v>
      </c>
      <c r="F255" s="81"/>
      <c r="G255" s="73">
        <f t="shared" si="69"/>
        <v>29.1</v>
      </c>
      <c r="H255" s="78">
        <f t="shared" si="70"/>
        <v>29.1</v>
      </c>
      <c r="I255" s="78" t="str">
        <f t="shared" si="71"/>
        <v/>
      </c>
      <c r="J255" s="78" t="str">
        <f t="shared" si="67"/>
        <v/>
      </c>
      <c r="K255"/>
      <c r="L255"/>
      <c r="M255"/>
      <c r="N255"/>
      <c r="O255"/>
      <c r="P255"/>
      <c r="Q255"/>
      <c r="R255"/>
      <c r="S255"/>
      <c r="U255" s="49"/>
      <c r="V255" s="50"/>
      <c r="W255" s="51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8" customFormat="1" ht="18" customHeight="1" x14ac:dyDescent="0.25">
      <c r="A256" s="70" t="str">
        <f>Config!$B$20</f>
        <v>SORI</v>
      </c>
      <c r="B256" s="71">
        <f>METAS!$BA$26</f>
        <v>544</v>
      </c>
      <c r="C256" s="71">
        <f>ROUND((B256/12)*Config!$C$6,0)</f>
        <v>544</v>
      </c>
      <c r="D256" s="71">
        <f>ACUMULADO!$AZ$26</f>
        <v>187</v>
      </c>
      <c r="E256" s="72">
        <f t="shared" si="68"/>
        <v>100</v>
      </c>
      <c r="F256" s="81"/>
      <c r="G256" s="73">
        <f t="shared" si="69"/>
        <v>34.4</v>
      </c>
      <c r="H256" s="78">
        <f t="shared" si="70"/>
        <v>34.4</v>
      </c>
      <c r="I256" s="78" t="str">
        <f t="shared" si="71"/>
        <v/>
      </c>
      <c r="J256" s="78" t="str">
        <f t="shared" si="67"/>
        <v/>
      </c>
      <c r="K256"/>
      <c r="L256"/>
      <c r="M256"/>
      <c r="N256"/>
      <c r="O256"/>
      <c r="P256"/>
      <c r="Q256"/>
      <c r="R256"/>
      <c r="S256"/>
      <c r="U256" s="49"/>
      <c r="V256" s="50"/>
      <c r="W256" s="51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8" customFormat="1" ht="18" customHeight="1" x14ac:dyDescent="0.25">
      <c r="A257" s="70" t="str">
        <f>Config!$B$21</f>
        <v>JEPE</v>
      </c>
      <c r="B257" s="71">
        <f>METAS!$BB$26</f>
        <v>228</v>
      </c>
      <c r="C257" s="71">
        <f>ROUND((B257/12)*Config!$C$6,0)</f>
        <v>228</v>
      </c>
      <c r="D257" s="71">
        <f>ACUMULADO!$BA$26</f>
        <v>95</v>
      </c>
      <c r="E257" s="72">
        <f t="shared" si="68"/>
        <v>100</v>
      </c>
      <c r="F257" s="81"/>
      <c r="G257" s="73">
        <f t="shared" si="69"/>
        <v>41.7</v>
      </c>
      <c r="H257" s="78">
        <f t="shared" si="70"/>
        <v>41.7</v>
      </c>
      <c r="I257" s="78" t="str">
        <f t="shared" si="71"/>
        <v/>
      </c>
      <c r="J257" s="78" t="str">
        <f t="shared" si="67"/>
        <v/>
      </c>
      <c r="K257"/>
      <c r="L257"/>
      <c r="M257"/>
      <c r="N257"/>
      <c r="O257"/>
      <c r="P257"/>
      <c r="Q257"/>
      <c r="R257"/>
      <c r="S257"/>
      <c r="U257" s="49"/>
      <c r="V257" s="50"/>
      <c r="W257" s="51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8" customFormat="1" ht="18" customHeight="1" x14ac:dyDescent="0.25">
      <c r="A258" s="70" t="str">
        <f>Config!$B$22</f>
        <v>ROQU</v>
      </c>
      <c r="B258" s="71">
        <f>METAS!$BC$26</f>
        <v>157</v>
      </c>
      <c r="C258" s="71">
        <f>ROUND((B258/12)*Config!$C$6,0)</f>
        <v>157</v>
      </c>
      <c r="D258" s="71">
        <f>ACUMULADO!$BB$26</f>
        <v>86</v>
      </c>
      <c r="E258" s="72">
        <f t="shared" si="68"/>
        <v>100</v>
      </c>
      <c r="F258" s="81"/>
      <c r="G258" s="73">
        <f t="shared" si="69"/>
        <v>54.8</v>
      </c>
      <c r="H258" s="78">
        <f t="shared" si="70"/>
        <v>54.8</v>
      </c>
      <c r="I258" s="78" t="str">
        <f t="shared" si="71"/>
        <v/>
      </c>
      <c r="J258" s="78" t="str">
        <f t="shared" si="67"/>
        <v/>
      </c>
      <c r="K258"/>
      <c r="L258"/>
      <c r="M258"/>
      <c r="N258"/>
      <c r="O258"/>
      <c r="P258"/>
      <c r="Q258"/>
      <c r="R258"/>
      <c r="S258"/>
      <c r="U258" s="49"/>
      <c r="V258" s="50"/>
      <c r="W258" s="51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8" customFormat="1" ht="18" customHeight="1" x14ac:dyDescent="0.25">
      <c r="A259" s="70" t="str">
        <f>Config!$B$23</f>
        <v>CALZ</v>
      </c>
      <c r="B259" s="71">
        <f>METAS!$BD$26</f>
        <v>161</v>
      </c>
      <c r="C259" s="71">
        <f>ROUND((B259/12)*Config!$C$6,0)</f>
        <v>161</v>
      </c>
      <c r="D259" s="71">
        <f>ACUMULADO!$BC$26</f>
        <v>66</v>
      </c>
      <c r="E259" s="72">
        <f t="shared" si="68"/>
        <v>100</v>
      </c>
      <c r="F259" s="81"/>
      <c r="G259" s="73">
        <f t="shared" si="69"/>
        <v>41</v>
      </c>
      <c r="H259" s="78">
        <f t="shared" si="70"/>
        <v>41</v>
      </c>
      <c r="I259" s="78" t="str">
        <f t="shared" si="71"/>
        <v/>
      </c>
      <c r="J259" s="78" t="str">
        <f t="shared" si="67"/>
        <v/>
      </c>
      <c r="K259"/>
      <c r="L259"/>
      <c r="M259"/>
      <c r="N259"/>
      <c r="O259"/>
      <c r="P259"/>
      <c r="Q259"/>
      <c r="R259"/>
      <c r="S259"/>
      <c r="U259" s="49"/>
      <c r="V259" s="69"/>
      <c r="W259" s="51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8" customFormat="1" ht="18" customHeight="1" x14ac:dyDescent="0.25">
      <c r="A260" s="70" t="str">
        <f>Config!$B$24</f>
        <v>PUEB</v>
      </c>
      <c r="B260" s="71">
        <f>METAS!$BE$26</f>
        <v>167</v>
      </c>
      <c r="C260" s="71">
        <f>ROUND((B260/12)*Config!$C$6,0)</f>
        <v>167</v>
      </c>
      <c r="D260" s="71">
        <f>ACUMULADO!$BD$26</f>
        <v>21</v>
      </c>
      <c r="E260" s="72">
        <f t="shared" si="68"/>
        <v>100</v>
      </c>
      <c r="F260" s="81"/>
      <c r="G260" s="73">
        <f t="shared" si="69"/>
        <v>12.6</v>
      </c>
      <c r="H260" s="78">
        <f t="shared" si="70"/>
        <v>12.6</v>
      </c>
      <c r="I260" s="78" t="str">
        <f t="shared" si="71"/>
        <v/>
      </c>
      <c r="J260" s="78" t="str">
        <f t="shared" si="67"/>
        <v/>
      </c>
      <c r="K260"/>
      <c r="L260"/>
      <c r="M260"/>
      <c r="N260"/>
      <c r="O260"/>
      <c r="P260"/>
      <c r="Q260"/>
      <c r="R260"/>
      <c r="S260"/>
      <c r="U260" s="49"/>
      <c r="V260" s="43"/>
      <c r="W260" s="51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8" customFormat="1" ht="18" customHeight="1" x14ac:dyDescent="0.25">
      <c r="A261" s="4"/>
      <c r="B261"/>
      <c r="C261" s="54"/>
      <c r="D261" s="54"/>
      <c r="E261" s="55"/>
      <c r="F261" s="56"/>
      <c r="G261" s="56"/>
      <c r="H261" s="56"/>
      <c r="I261"/>
      <c r="J261"/>
      <c r="K261"/>
      <c r="L261"/>
      <c r="M261"/>
      <c r="N261"/>
      <c r="O261"/>
      <c r="P261"/>
      <c r="Q261"/>
      <c r="R261"/>
      <c r="S261"/>
      <c r="U261" s="49"/>
      <c r="V261" s="69"/>
      <c r="W261" s="5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8" customFormat="1" ht="18" customHeight="1" x14ac:dyDescent="0.25">
      <c r="A262" s="4"/>
      <c r="B262"/>
      <c r="C262" s="54"/>
      <c r="D262" s="55"/>
      <c r="E262" s="55"/>
      <c r="F262" s="56"/>
      <c r="G262" s="56"/>
      <c r="H262" s="56"/>
      <c r="I262"/>
      <c r="J262"/>
      <c r="K262"/>
      <c r="L262"/>
      <c r="M262"/>
      <c r="N262"/>
      <c r="O262"/>
      <c r="P262"/>
      <c r="Q262"/>
      <c r="R262"/>
      <c r="S262"/>
      <c r="U262" s="49"/>
      <c r="V262" s="69"/>
      <c r="W262" s="51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8" customFormat="1" ht="18" customHeight="1" x14ac:dyDescent="0.25">
      <c r="A263" s="4"/>
      <c r="B263"/>
      <c r="C263" s="54"/>
      <c r="D263" s="55"/>
      <c r="E263" s="55"/>
      <c r="F263" s="56"/>
      <c r="G263" s="56"/>
      <c r="H263" s="56"/>
      <c r="I263"/>
      <c r="J263"/>
      <c r="K263"/>
      <c r="L263"/>
      <c r="M263"/>
      <c r="N263"/>
      <c r="O263"/>
      <c r="P263"/>
      <c r="Q263"/>
      <c r="R263"/>
      <c r="S263"/>
      <c r="U263" s="49"/>
      <c r="V263" s="69"/>
      <c r="W263" s="51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8" customFormat="1" ht="18" customHeight="1" x14ac:dyDescent="0.25">
      <c r="A264" s="4"/>
      <c r="B264"/>
      <c r="C264" s="54"/>
      <c r="D264" s="55"/>
      <c r="E264" s="55"/>
      <c r="F264" s="56"/>
      <c r="G264" s="56"/>
      <c r="H264" s="56"/>
      <c r="I264"/>
      <c r="J264"/>
      <c r="K264"/>
      <c r="L264"/>
      <c r="M264"/>
      <c r="N264"/>
      <c r="O264"/>
      <c r="P264"/>
      <c r="Q264"/>
      <c r="R264"/>
      <c r="S264"/>
      <c r="U264" s="49"/>
      <c r="V264" s="69"/>
      <c r="W264" s="51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8" customFormat="1" ht="18" customHeight="1" x14ac:dyDescent="0.25">
      <c r="A265" s="297"/>
      <c r="B265" s="55"/>
      <c r="C265" s="54"/>
      <c r="D265" s="55"/>
      <c r="E265" s="55"/>
      <c r="F265" s="55"/>
      <c r="G265" s="55"/>
      <c r="H265" s="55"/>
      <c r="I265" s="55"/>
      <c r="J265" s="55"/>
      <c r="K265"/>
      <c r="L265"/>
      <c r="M265"/>
      <c r="N265"/>
      <c r="O265"/>
      <c r="P265"/>
      <c r="Q265"/>
      <c r="R265"/>
      <c r="S265"/>
      <c r="U265" s="49"/>
      <c r="V265" s="69"/>
      <c r="W265" s="51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8" customFormat="1" ht="18" customHeight="1" x14ac:dyDescent="0.25">
      <c r="A266" s="297"/>
      <c r="B266" s="55"/>
      <c r="C266" s="54"/>
      <c r="D266" s="55"/>
      <c r="E266" s="55"/>
      <c r="F266" s="55"/>
      <c r="G266" s="55"/>
      <c r="H266" s="55"/>
      <c r="I266" s="55"/>
      <c r="J266" s="55"/>
      <c r="K266"/>
      <c r="L266"/>
      <c r="M266"/>
      <c r="N266"/>
      <c r="O266"/>
      <c r="P266"/>
      <c r="Q266"/>
      <c r="R266"/>
      <c r="S266"/>
      <c r="U266" s="49"/>
      <c r="V266" s="69"/>
      <c r="W266" s="51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8" customFormat="1" ht="18" customHeight="1" x14ac:dyDescent="0.25">
      <c r="A267" s="297"/>
      <c r="B267" s="55"/>
      <c r="C267" s="54"/>
      <c r="D267" s="55"/>
      <c r="E267" s="55"/>
      <c r="F267" s="55"/>
      <c r="G267" s="55"/>
      <c r="H267" s="55"/>
      <c r="I267" s="55"/>
      <c r="J267" s="55"/>
      <c r="K267"/>
      <c r="L267"/>
      <c r="M267"/>
      <c r="N267"/>
      <c r="O267"/>
      <c r="P267"/>
      <c r="Q267"/>
      <c r="R267"/>
      <c r="S267"/>
      <c r="U267" s="49"/>
      <c r="V267" s="69"/>
      <c r="W267" s="51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8" customFormat="1" ht="18" customHeight="1" x14ac:dyDescent="0.25">
      <c r="A268" s="297"/>
      <c r="B268" s="55"/>
      <c r="C268" s="54"/>
      <c r="D268" s="55"/>
      <c r="E268" s="55"/>
      <c r="F268" s="55"/>
      <c r="G268" s="299"/>
      <c r="H268" s="299"/>
      <c r="I268" s="299"/>
      <c r="J268" s="299"/>
      <c r="K268"/>
      <c r="L268"/>
      <c r="M268"/>
      <c r="N268"/>
      <c r="O268"/>
      <c r="P268"/>
      <c r="Q268"/>
      <c r="R268"/>
      <c r="S268"/>
      <c r="U268" s="49"/>
      <c r="V268" s="69"/>
      <c r="W268" s="51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8" customFormat="1" ht="18" customHeight="1" x14ac:dyDescent="0.25">
      <c r="A269" s="297"/>
      <c r="B269" s="55"/>
      <c r="C269" s="54"/>
      <c r="D269" s="55"/>
      <c r="E269" s="55"/>
      <c r="F269" s="55"/>
      <c r="G269" s="299"/>
      <c r="H269" s="299"/>
      <c r="I269" s="299"/>
      <c r="J269" s="299"/>
      <c r="K269"/>
      <c r="L269"/>
      <c r="M269"/>
      <c r="N269"/>
      <c r="O269"/>
      <c r="P269"/>
      <c r="Q269"/>
      <c r="R269"/>
      <c r="S269"/>
      <c r="U269" s="49"/>
      <c r="V269" s="69"/>
      <c r="W269" s="51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8" customFormat="1" ht="18" customHeight="1" x14ac:dyDescent="0.25">
      <c r="A270" s="4"/>
      <c r="B270"/>
      <c r="C270" s="295"/>
      <c r="D270" s="55"/>
      <c r="E270" s="55"/>
      <c r="F270" s="56"/>
      <c r="G270" s="299"/>
      <c r="H270" s="299"/>
      <c r="I270" s="299"/>
      <c r="J270" s="299"/>
      <c r="K270"/>
      <c r="L270"/>
      <c r="M270"/>
      <c r="N270"/>
      <c r="O270"/>
      <c r="P270"/>
      <c r="Q270"/>
      <c r="R270"/>
      <c r="S270"/>
      <c r="U270" s="49"/>
      <c r="V270" s="69"/>
      <c r="W270" s="51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8" customFormat="1" ht="18" customHeight="1" x14ac:dyDescent="0.25">
      <c r="A271" s="57" t="str">
        <f>METAS!B27</f>
        <v>PORCENTAJE DE NIÑOS 4 AÑOS VACUNADOS CON EL 2DO REFUERZO CON VACUNA DPT</v>
      </c>
      <c r="B271"/>
      <c r="C271" s="54"/>
      <c r="D271" s="55"/>
      <c r="E271" s="55"/>
      <c r="F271" s="56"/>
      <c r="G271" s="299"/>
      <c r="H271" s="299"/>
      <c r="I271" s="299"/>
      <c r="J271" s="299"/>
      <c r="K271"/>
      <c r="L271"/>
      <c r="M271"/>
      <c r="N271"/>
      <c r="O271"/>
      <c r="P271"/>
      <c r="Q271"/>
      <c r="R271"/>
      <c r="S271"/>
      <c r="U271" s="49"/>
      <c r="V271" s="50" t="str">
        <f>A271</f>
        <v>PORCENTAJE DE NIÑOS 4 AÑOS VACUNADOS CON EL 2DO REFUERZO CON VACUNA DPT</v>
      </c>
      <c r="W271" s="5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8" customFormat="1" ht="48" customHeight="1" x14ac:dyDescent="0.25">
      <c r="A272" s="59" t="s">
        <v>2</v>
      </c>
      <c r="B272" s="60" t="s">
        <v>85</v>
      </c>
      <c r="C272" s="61" t="s">
        <v>68</v>
      </c>
      <c r="D272" s="60" t="s">
        <v>554</v>
      </c>
      <c r="E272" s="60" t="s">
        <v>1</v>
      </c>
      <c r="F272" s="62"/>
      <c r="G272" s="63" t="s">
        <v>9</v>
      </c>
      <c r="H272" s="64" t="str">
        <f>"DEFICIENTE &lt; "&amp;$E$3</f>
        <v>DEFICIENTE &lt; 90</v>
      </c>
      <c r="I272" s="64" t="str">
        <f>"PROCESO &gt;= "&amp;$E$3&amp;"  -  &lt; "&amp;$F$3</f>
        <v>PROCESO &gt;= 90  -  &lt; 100</v>
      </c>
      <c r="J272" s="64" t="str">
        <f>"OPTIMO &gt;= "&amp;$F$3</f>
        <v>OPTIMO &gt;= 100</v>
      </c>
      <c r="K272"/>
      <c r="L272"/>
      <c r="M272"/>
      <c r="N272"/>
      <c r="O272"/>
      <c r="P272"/>
      <c r="Q272"/>
      <c r="R272"/>
      <c r="S272"/>
      <c r="U272" s="49"/>
      <c r="V272" s="80" t="str">
        <f>$V$1&amp;"  "&amp;V271&amp;"  "&amp;$V$3&amp;"  "&amp;$V$2</f>
        <v>RED. MOYOBAMBA:  PORCENTAJE DE NIÑOS 4 AÑOS VACUNADOS CON EL 2DO REFUERZO CON VACUNA DPT  - POR MICROREDES :   ENERO - DICIEMBRE 2024</v>
      </c>
      <c r="W272" s="51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8" customFormat="1" ht="18" customHeight="1" thickBot="1" x14ac:dyDescent="0.3">
      <c r="A273" s="65" t="str">
        <f>Config!$B$15</f>
        <v>RED</v>
      </c>
      <c r="B273" s="66">
        <f>SUM(B274:B282)</f>
        <v>2605</v>
      </c>
      <c r="C273" s="66">
        <f>SUM(C274:C282)</f>
        <v>2605</v>
      </c>
      <c r="D273" s="66">
        <f>SUM(D274:D282)</f>
        <v>1310</v>
      </c>
      <c r="E273" s="67">
        <f>Config!$C$9</f>
        <v>100</v>
      </c>
      <c r="F273" s="67"/>
      <c r="G273" s="66">
        <f t="shared" ref="G273:G275" si="72">IFERROR(ROUND(D273*100/B273,1),0)</f>
        <v>50.3</v>
      </c>
      <c r="H273" s="68">
        <f>IF(G273&lt;$E$3,G273,"")</f>
        <v>50.3</v>
      </c>
      <c r="I273" s="68" t="str">
        <f>IF(G273&gt;=$E$3,IF(G273&lt;$F$3,G273,""),"")</f>
        <v/>
      </c>
      <c r="J273" s="68" t="str">
        <f>IF(G273&gt;=$F$3,G273,"")</f>
        <v/>
      </c>
      <c r="K273"/>
      <c r="L273"/>
      <c r="M273"/>
      <c r="N273"/>
      <c r="O273"/>
      <c r="P273"/>
      <c r="Q273"/>
      <c r="R273"/>
      <c r="S273"/>
      <c r="U273" s="49"/>
      <c r="V273" s="50"/>
      <c r="W273" s="51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8" customFormat="1" ht="18" customHeight="1" x14ac:dyDescent="0.25">
      <c r="A274" s="70" t="str">
        <f>Config!$B$16</f>
        <v>HOSP</v>
      </c>
      <c r="B274" s="71">
        <f>METAS!$AW$27</f>
        <v>0</v>
      </c>
      <c r="C274" s="71">
        <f>ROUND((B274/12)*Config!$C$6,0)</f>
        <v>0</v>
      </c>
      <c r="D274" s="71">
        <f>ACUMULADO!$AV$27</f>
        <v>3</v>
      </c>
      <c r="E274" s="72">
        <f>E273</f>
        <v>100</v>
      </c>
      <c r="F274" s="72"/>
      <c r="G274" s="73">
        <f>IFERROR(ROUND(D274*100/B274,1),0)</f>
        <v>0</v>
      </c>
      <c r="H274" s="78">
        <f>IF(G274&lt;$E$3,G274,"")</f>
        <v>0</v>
      </c>
      <c r="I274" s="78" t="str">
        <f>IF(G274&gt;=$E$3,IF(G274&lt;$F$3,G274,""),"")</f>
        <v/>
      </c>
      <c r="J274" s="78" t="str">
        <f t="shared" ref="J274:J282" si="73">IF(G274&gt;=$F$3,G274,"")</f>
        <v/>
      </c>
      <c r="K274"/>
      <c r="L274"/>
      <c r="M274"/>
      <c r="N274"/>
      <c r="O274"/>
      <c r="P274"/>
      <c r="Q274"/>
      <c r="R274"/>
      <c r="S274"/>
      <c r="U274" s="49"/>
      <c r="V274" s="50"/>
      <c r="W274" s="51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8" customFormat="1" ht="18" customHeight="1" x14ac:dyDescent="0.25">
      <c r="A275" s="70" t="str">
        <f>Config!$B$17</f>
        <v>LLUI</v>
      </c>
      <c r="B275" s="71">
        <f>METAS!$AX$27</f>
        <v>1049</v>
      </c>
      <c r="C275" s="71">
        <f>ROUND((B275/12)*Config!$C$6,0)</f>
        <v>1049</v>
      </c>
      <c r="D275" s="71">
        <f>ACUMULADO!$AW$27</f>
        <v>580</v>
      </c>
      <c r="E275" s="72">
        <f t="shared" ref="E275:E282" si="74">E274</f>
        <v>100</v>
      </c>
      <c r="F275" s="81"/>
      <c r="G275" s="77">
        <f t="shared" si="72"/>
        <v>55.3</v>
      </c>
      <c r="H275" s="78">
        <f t="shared" ref="H275:H282" si="75">IF(G275&lt;$E$3,G275,"")</f>
        <v>55.3</v>
      </c>
      <c r="I275" s="78" t="str">
        <f t="shared" ref="I275:I282" si="76">IF(G275&gt;=$E$3,IF(G275&lt;$F$3,G275,""),"")</f>
        <v/>
      </c>
      <c r="J275" s="78" t="str">
        <f t="shared" si="73"/>
        <v/>
      </c>
      <c r="K275"/>
      <c r="L275"/>
      <c r="M275"/>
      <c r="N275"/>
      <c r="O275"/>
      <c r="P275"/>
      <c r="Q275"/>
      <c r="R275"/>
      <c r="S275"/>
      <c r="U275" s="49"/>
      <c r="V275" s="50"/>
      <c r="W275" s="51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8" customFormat="1" ht="18" customHeight="1" x14ac:dyDescent="0.25">
      <c r="A276" s="70" t="str">
        <f>Config!$B$18</f>
        <v>JERI</v>
      </c>
      <c r="B276" s="71">
        <f>METAS!$AY$27</f>
        <v>117</v>
      </c>
      <c r="C276" s="71">
        <f>ROUND((B276/12)*Config!$C$6,0)</f>
        <v>117</v>
      </c>
      <c r="D276" s="71">
        <f>ACUMULADO!$AX$27</f>
        <v>70</v>
      </c>
      <c r="E276" s="72">
        <f t="shared" si="74"/>
        <v>100</v>
      </c>
      <c r="F276" s="81"/>
      <c r="G276" s="73">
        <f>IFERROR(ROUND(D276*100/B276,1),0)</f>
        <v>59.8</v>
      </c>
      <c r="H276" s="78">
        <f t="shared" si="75"/>
        <v>59.8</v>
      </c>
      <c r="I276" s="78" t="str">
        <f t="shared" si="76"/>
        <v/>
      </c>
      <c r="J276" s="78" t="str">
        <f t="shared" si="73"/>
        <v/>
      </c>
      <c r="K276"/>
      <c r="L276"/>
      <c r="M276"/>
      <c r="N276"/>
      <c r="O276"/>
      <c r="P276"/>
      <c r="Q276"/>
      <c r="R276"/>
      <c r="S276"/>
      <c r="U276" s="49"/>
      <c r="V276" s="50"/>
      <c r="W276" s="51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8" customFormat="1" ht="18" customHeight="1" x14ac:dyDescent="0.25">
      <c r="A277" s="70" t="str">
        <f>Config!$B$19</f>
        <v>YANT</v>
      </c>
      <c r="B277" s="71">
        <f>METAS!$AZ$27</f>
        <v>182</v>
      </c>
      <c r="C277" s="71">
        <f>ROUND((B277/12)*Config!$C$6,0)</f>
        <v>182</v>
      </c>
      <c r="D277" s="71">
        <f>ACUMULADO!$AY$27</f>
        <v>61</v>
      </c>
      <c r="E277" s="72">
        <f t="shared" si="74"/>
        <v>100</v>
      </c>
      <c r="F277" s="81"/>
      <c r="G277" s="77">
        <f t="shared" ref="G277:G282" si="77">IFERROR(ROUND(D277*100/B277,1),0)</f>
        <v>33.5</v>
      </c>
      <c r="H277" s="78">
        <f t="shared" si="75"/>
        <v>33.5</v>
      </c>
      <c r="I277" s="78" t="str">
        <f t="shared" si="76"/>
        <v/>
      </c>
      <c r="J277" s="78" t="str">
        <f t="shared" si="73"/>
        <v/>
      </c>
      <c r="K277"/>
      <c r="L277"/>
      <c r="M277"/>
      <c r="N277"/>
      <c r="O277"/>
      <c r="P277"/>
      <c r="Q277"/>
      <c r="R277"/>
      <c r="S277"/>
      <c r="U277" s="49"/>
      <c r="V277" s="50"/>
      <c r="W277" s="51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8" customFormat="1" ht="18" customHeight="1" x14ac:dyDescent="0.25">
      <c r="A278" s="70" t="str">
        <f>Config!$B$20</f>
        <v>SORI</v>
      </c>
      <c r="B278" s="71">
        <f>METAS!$BA$27</f>
        <v>544</v>
      </c>
      <c r="C278" s="71">
        <f>ROUND((B278/12)*Config!$C$6,0)</f>
        <v>544</v>
      </c>
      <c r="D278" s="71">
        <f>ACUMULADO!$AZ$27</f>
        <v>258</v>
      </c>
      <c r="E278" s="72">
        <f t="shared" si="74"/>
        <v>100</v>
      </c>
      <c r="F278" s="81"/>
      <c r="G278" s="73">
        <f t="shared" si="77"/>
        <v>47.4</v>
      </c>
      <c r="H278" s="78">
        <f t="shared" si="75"/>
        <v>47.4</v>
      </c>
      <c r="I278" s="78" t="str">
        <f t="shared" si="76"/>
        <v/>
      </c>
      <c r="J278" s="78" t="str">
        <f t="shared" si="73"/>
        <v/>
      </c>
      <c r="K278"/>
      <c r="L278"/>
      <c r="M278"/>
      <c r="N278"/>
      <c r="O278"/>
      <c r="P278"/>
      <c r="Q278"/>
      <c r="R278"/>
      <c r="S278"/>
      <c r="U278" s="49"/>
      <c r="V278" s="50"/>
      <c r="W278" s="51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8" customFormat="1" ht="18" customHeight="1" x14ac:dyDescent="0.25">
      <c r="A279" s="70" t="str">
        <f>Config!$B$21</f>
        <v>JEPE</v>
      </c>
      <c r="B279" s="71">
        <f>METAS!$BB$27</f>
        <v>228</v>
      </c>
      <c r="C279" s="71">
        <f>ROUND((B279/12)*Config!$C$6,0)</f>
        <v>228</v>
      </c>
      <c r="D279" s="71">
        <f>ACUMULADO!$BA$27</f>
        <v>111</v>
      </c>
      <c r="E279" s="72">
        <f t="shared" si="74"/>
        <v>100</v>
      </c>
      <c r="F279" s="81"/>
      <c r="G279" s="77">
        <f t="shared" si="77"/>
        <v>48.7</v>
      </c>
      <c r="H279" s="78">
        <f t="shared" si="75"/>
        <v>48.7</v>
      </c>
      <c r="I279" s="78" t="str">
        <f t="shared" si="76"/>
        <v/>
      </c>
      <c r="J279" s="78" t="str">
        <f t="shared" si="73"/>
        <v/>
      </c>
      <c r="K279"/>
      <c r="L279"/>
      <c r="M279"/>
      <c r="N279"/>
      <c r="O279"/>
      <c r="P279"/>
      <c r="Q279"/>
      <c r="R279"/>
      <c r="S279"/>
      <c r="U279" s="49"/>
      <c r="V279" s="50"/>
      <c r="W279" s="51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8" customFormat="1" ht="18" customHeight="1" x14ac:dyDescent="0.25">
      <c r="A280" s="70" t="str">
        <f>Config!$B$22</f>
        <v>ROQU</v>
      </c>
      <c r="B280" s="71">
        <f>METAS!$BC$27</f>
        <v>157</v>
      </c>
      <c r="C280" s="71">
        <f>ROUND((B280/12)*Config!$C$6,0)</f>
        <v>157</v>
      </c>
      <c r="D280" s="71">
        <f>ACUMULADO!$BB$27</f>
        <v>96</v>
      </c>
      <c r="E280" s="72">
        <f t="shared" si="74"/>
        <v>100</v>
      </c>
      <c r="F280" s="81"/>
      <c r="G280" s="73">
        <f t="shared" si="77"/>
        <v>61.1</v>
      </c>
      <c r="H280" s="78">
        <f t="shared" si="75"/>
        <v>61.1</v>
      </c>
      <c r="I280" s="78" t="str">
        <f t="shared" si="76"/>
        <v/>
      </c>
      <c r="J280" s="78" t="str">
        <f t="shared" si="73"/>
        <v/>
      </c>
      <c r="K280"/>
      <c r="L280"/>
      <c r="M280"/>
      <c r="N280"/>
      <c r="O280"/>
      <c r="P280"/>
      <c r="Q280"/>
      <c r="R280"/>
      <c r="S280"/>
      <c r="U280" s="49"/>
      <c r="V280" s="50"/>
      <c r="W280" s="51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8" customFormat="1" ht="18" customHeight="1" x14ac:dyDescent="0.25">
      <c r="A281" s="70" t="str">
        <f>Config!$B$23</f>
        <v>CALZ</v>
      </c>
      <c r="B281" s="71">
        <f>METAS!$BD$27</f>
        <v>161</v>
      </c>
      <c r="C281" s="71">
        <f>ROUND((B281/12)*Config!$C$6,0)</f>
        <v>161</v>
      </c>
      <c r="D281" s="71">
        <f>ACUMULADO!$BC$27</f>
        <v>99</v>
      </c>
      <c r="E281" s="72">
        <f t="shared" si="74"/>
        <v>100</v>
      </c>
      <c r="F281" s="81"/>
      <c r="G281" s="77">
        <f t="shared" si="77"/>
        <v>61.5</v>
      </c>
      <c r="H281" s="78">
        <f t="shared" si="75"/>
        <v>61.5</v>
      </c>
      <c r="I281" s="78" t="str">
        <f t="shared" si="76"/>
        <v/>
      </c>
      <c r="J281" s="78" t="str">
        <f t="shared" si="73"/>
        <v/>
      </c>
      <c r="K281"/>
      <c r="L281"/>
      <c r="M281"/>
      <c r="N281"/>
      <c r="O281"/>
      <c r="P281"/>
      <c r="Q281"/>
      <c r="R281"/>
      <c r="S281"/>
      <c r="U281" s="49"/>
      <c r="V281" s="69"/>
      <c r="W281" s="5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8" customFormat="1" ht="18" customHeight="1" x14ac:dyDescent="0.25">
      <c r="A282" s="70" t="str">
        <f>Config!$B$24</f>
        <v>PUEB</v>
      </c>
      <c r="B282" s="71">
        <f>METAS!$BE$27</f>
        <v>167</v>
      </c>
      <c r="C282" s="71">
        <f>ROUND((B282/12)*Config!$C$6,0)</f>
        <v>167</v>
      </c>
      <c r="D282" s="71">
        <f>ACUMULADO!$BD$27</f>
        <v>32</v>
      </c>
      <c r="E282" s="72">
        <f t="shared" si="74"/>
        <v>100</v>
      </c>
      <c r="F282" s="81"/>
      <c r="G282" s="73">
        <f t="shared" si="77"/>
        <v>19.2</v>
      </c>
      <c r="H282" s="78">
        <f t="shared" si="75"/>
        <v>19.2</v>
      </c>
      <c r="I282" s="78" t="str">
        <f t="shared" si="76"/>
        <v/>
      </c>
      <c r="J282" s="78" t="str">
        <f t="shared" si="73"/>
        <v/>
      </c>
      <c r="K282"/>
      <c r="L282"/>
      <c r="M282"/>
      <c r="N282"/>
      <c r="O282"/>
      <c r="P282"/>
      <c r="Q282"/>
      <c r="R282"/>
      <c r="S282"/>
      <c r="U282" s="49"/>
      <c r="V282" s="69"/>
      <c r="W282" s="51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8" customFormat="1" ht="18" customHeight="1" x14ac:dyDescent="0.25">
      <c r="A283" s="4"/>
      <c r="B283"/>
      <c r="C283" s="54"/>
      <c r="D283" s="54"/>
      <c r="E283" s="55"/>
      <c r="F283" s="56"/>
      <c r="G283" s="56"/>
      <c r="H283" s="56"/>
      <c r="I283"/>
      <c r="J283"/>
      <c r="K283"/>
      <c r="L283"/>
      <c r="M283"/>
      <c r="N283"/>
      <c r="O283"/>
      <c r="P283"/>
      <c r="Q283"/>
      <c r="R283"/>
      <c r="S283"/>
      <c r="U283" s="49"/>
      <c r="V283" s="69"/>
      <c r="W283" s="51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8" customFormat="1" ht="18" customHeight="1" x14ac:dyDescent="0.25">
      <c r="A284" s="4"/>
      <c r="B284"/>
      <c r="C284" s="54"/>
      <c r="D284" s="55"/>
      <c r="E284" s="55"/>
      <c r="F284" s="56"/>
      <c r="G284" s="56"/>
      <c r="H284" s="56"/>
      <c r="I284"/>
      <c r="J284"/>
      <c r="K284"/>
      <c r="L284"/>
      <c r="M284"/>
      <c r="N284"/>
      <c r="O284"/>
      <c r="P284"/>
      <c r="Q284"/>
      <c r="R284"/>
      <c r="S284"/>
      <c r="U284" s="49"/>
      <c r="V284" s="69"/>
      <c r="W284" s="51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s="8" customFormat="1" ht="18" customHeight="1" x14ac:dyDescent="0.25">
      <c r="A285" s="4"/>
      <c r="B285"/>
      <c r="C285" s="54"/>
      <c r="D285" s="55"/>
      <c r="E285" s="55"/>
      <c r="F285" s="56"/>
      <c r="G285" s="56"/>
      <c r="H285" s="56"/>
      <c r="I285"/>
      <c r="J285"/>
      <c r="K285" s="299"/>
      <c r="L285"/>
      <c r="M285"/>
      <c r="N285"/>
      <c r="O285"/>
      <c r="P285"/>
      <c r="Q285"/>
      <c r="R285"/>
      <c r="S285"/>
      <c r="U285" s="49"/>
      <c r="V285" s="69"/>
      <c r="W285" s="51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</row>
    <row r="286" spans="1:527" s="8" customFormat="1" ht="18" customHeight="1" x14ac:dyDescent="0.25">
      <c r="A286" s="4"/>
      <c r="B286"/>
      <c r="C286" s="54"/>
      <c r="D286" s="55"/>
      <c r="E286" s="55"/>
      <c r="F286" s="56"/>
      <c r="G286" s="56"/>
      <c r="H286" s="56"/>
      <c r="I286"/>
      <c r="J286"/>
      <c r="K286" s="299"/>
      <c r="L286"/>
      <c r="M286"/>
      <c r="N286"/>
      <c r="O286"/>
      <c r="P286"/>
      <c r="Q286"/>
      <c r="R286"/>
      <c r="S286"/>
      <c r="U286" s="49"/>
      <c r="V286" s="69"/>
      <c r="W286" s="51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</row>
    <row r="287" spans="1:527" s="8" customFormat="1" ht="18" customHeight="1" x14ac:dyDescent="0.25">
      <c r="A287" s="82"/>
      <c r="B287" s="56"/>
      <c r="C287" s="54"/>
      <c r="D287" s="56"/>
      <c r="E287" s="56"/>
      <c r="F287" s="56"/>
      <c r="G287" s="56"/>
      <c r="H287" s="299"/>
      <c r="I287" s="299"/>
      <c r="J287" s="299"/>
      <c r="K287" s="299"/>
      <c r="L287"/>
      <c r="M287"/>
      <c r="N287"/>
      <c r="O287"/>
      <c r="P287"/>
      <c r="Q287"/>
      <c r="R287"/>
      <c r="S287"/>
      <c r="U287" s="49"/>
      <c r="V287" s="69"/>
      <c r="W287" s="51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</row>
    <row r="288" spans="1:527" s="8" customFormat="1" ht="18" customHeight="1" x14ac:dyDescent="0.25">
      <c r="A288" s="4"/>
      <c r="B288"/>
      <c r="C288" s="54"/>
      <c r="D288" s="55"/>
      <c r="E288" s="55"/>
      <c r="F288" s="56"/>
      <c r="G288" s="56"/>
      <c r="H288" s="299"/>
      <c r="I288" s="299"/>
      <c r="J288" s="299"/>
      <c r="K288" s="299"/>
      <c r="L288"/>
      <c r="M288"/>
      <c r="N288"/>
      <c r="O288"/>
      <c r="P288"/>
      <c r="Q288"/>
      <c r="R288"/>
      <c r="S288"/>
      <c r="U288" s="49"/>
      <c r="V288" s="69"/>
      <c r="W288" s="51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</row>
    <row r="289" spans="1:527" s="8" customFormat="1" ht="18" customHeight="1" x14ac:dyDescent="0.25">
      <c r="A289" s="4"/>
      <c r="B289"/>
      <c r="C289" s="54"/>
      <c r="D289" s="55"/>
      <c r="E289" s="55"/>
      <c r="F289" s="56"/>
      <c r="G289" s="56"/>
      <c r="H289" s="56"/>
      <c r="I289"/>
      <c r="J289"/>
      <c r="K289"/>
      <c r="L289"/>
      <c r="M289"/>
      <c r="N289"/>
      <c r="O289"/>
      <c r="P289"/>
      <c r="Q289"/>
      <c r="R289"/>
      <c r="S289"/>
      <c r="U289" s="49"/>
      <c r="V289" s="69"/>
      <c r="W289" s="51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</row>
    <row r="290" spans="1:527" s="8" customFormat="1" ht="18" customHeight="1" x14ac:dyDescent="0.25">
      <c r="A290" s="4"/>
      <c r="B290"/>
      <c r="C290" s="54"/>
      <c r="D290" s="55"/>
      <c r="E290" s="55"/>
      <c r="F290" s="56"/>
      <c r="G290" s="56"/>
      <c r="H290" s="56"/>
      <c r="I290"/>
      <c r="J290"/>
      <c r="K290"/>
      <c r="L290"/>
      <c r="M290"/>
      <c r="N290"/>
      <c r="O290"/>
      <c r="P290"/>
      <c r="Q290"/>
      <c r="R290"/>
      <c r="S290"/>
      <c r="U290" s="49"/>
      <c r="V290" s="69"/>
      <c r="W290" s="51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</row>
    <row r="291" spans="1:527" ht="18" customHeight="1" x14ac:dyDescent="0.25">
      <c r="H291" s="299"/>
      <c r="I291" s="299"/>
      <c r="J291" s="299"/>
      <c r="K291" s="299"/>
      <c r="T291" s="8"/>
      <c r="W291" s="51"/>
    </row>
    <row r="292" spans="1:527" ht="18" customHeight="1" x14ac:dyDescent="0.25">
      <c r="A292" s="57" t="str">
        <f>METAS!B28</f>
        <v>PORCENTAJE DE NIÑOS  VACUNADOS CON DOSIS UNICA DE VACUNA CONTRA VPH EN EL 5TO GRADO DE PRIMARIA</v>
      </c>
      <c r="H292" s="299"/>
      <c r="I292" s="299"/>
      <c r="J292" s="299"/>
      <c r="K292" s="299" t="s">
        <v>684</v>
      </c>
      <c r="T292" s="8"/>
      <c r="W292" s="51"/>
    </row>
    <row r="293" spans="1:527" ht="48" customHeight="1" x14ac:dyDescent="0.25">
      <c r="A293" s="59" t="s">
        <v>2</v>
      </c>
      <c r="B293" s="60" t="s">
        <v>555</v>
      </c>
      <c r="C293" s="61" t="s">
        <v>556</v>
      </c>
      <c r="D293" s="60" t="s">
        <v>557</v>
      </c>
      <c r="E293" s="60" t="s">
        <v>1</v>
      </c>
      <c r="F293" s="62"/>
      <c r="G293" s="63" t="s">
        <v>10</v>
      </c>
      <c r="H293" s="64" t="str">
        <f>"DEFICIENTE &lt; "&amp;$E$3</f>
        <v>DEFICIENTE &lt; 90</v>
      </c>
      <c r="I293" s="64" t="str">
        <f>"PROCESO &gt;= "&amp;$E$3&amp;"  -  &lt; "&amp;$F$3</f>
        <v>PROCESO &gt;= 90  -  &lt; 100</v>
      </c>
      <c r="J293" s="64" t="str">
        <f>"OPTIMO &gt;= "&amp;$F$3</f>
        <v>OPTIMO &gt;= 100</v>
      </c>
      <c r="K293" s="299"/>
      <c r="T293" s="8"/>
      <c r="V293" s="50" t="str">
        <f>A292</f>
        <v>PORCENTAJE DE NIÑOS  VACUNADOS CON DOSIS UNICA DE VACUNA CONTRA VPH EN EL 5TO GRADO DE PRIMARIA</v>
      </c>
      <c r="W293" s="51"/>
    </row>
    <row r="294" spans="1:527" ht="18" customHeight="1" thickBot="1" x14ac:dyDescent="0.3">
      <c r="A294" s="65" t="str">
        <f>Config!$B$15</f>
        <v>RED</v>
      </c>
      <c r="B294" s="66">
        <f>SUM(B295:B303)</f>
        <v>5345</v>
      </c>
      <c r="C294" s="66">
        <f>SUM(C295:C303)</f>
        <v>5345</v>
      </c>
      <c r="D294" s="66">
        <f>SUM(D295:D303)</f>
        <v>4390</v>
      </c>
      <c r="E294" s="67">
        <f>Config!$C$9</f>
        <v>100</v>
      </c>
      <c r="F294" s="67"/>
      <c r="G294" s="67">
        <f>IFERROR(ROUND(D294*100/B294,1),0)</f>
        <v>82.1</v>
      </c>
      <c r="H294" s="68">
        <f>IF(G294&lt;$E$3,G294,"")</f>
        <v>82.1</v>
      </c>
      <c r="I294" s="68" t="str">
        <f>IF(G294&gt;=$E$3,IF(G294&lt;$F$3,G294,""),"")</f>
        <v/>
      </c>
      <c r="J294" s="68" t="str">
        <f>IF(G294&gt;=$F$3,G294,"")</f>
        <v/>
      </c>
      <c r="K294" s="299"/>
      <c r="T294" s="8"/>
      <c r="V294" s="80" t="str">
        <f>$V$1&amp;"  "&amp;V293&amp;"  "&amp;$V$3&amp;"  "&amp;$V$2</f>
        <v>RED. MOYOBAMBA:  PORCENTAJE DE NIÑOS  VACUNADOS CON DOSIS UNICA DE VACUNA CONTRA VPH EN EL 5TO GRADO DE PRIMARIA  - POR MICROREDES :   ENERO - DICIEMBRE 2024</v>
      </c>
      <c r="W294" s="51"/>
    </row>
    <row r="295" spans="1:527" s="89" customFormat="1" ht="18" customHeight="1" x14ac:dyDescent="0.25">
      <c r="A295" s="70" t="str">
        <f>Config!$B$16</f>
        <v>HOSP</v>
      </c>
      <c r="B295" s="71">
        <f>METAS!$AW$28</f>
        <v>0</v>
      </c>
      <c r="C295" s="71">
        <f>ROUND((B295/12)*Config!$C$6,0)</f>
        <v>0</v>
      </c>
      <c r="D295" s="71">
        <f>ACUMULADO!$AV$28</f>
        <v>3</v>
      </c>
      <c r="E295" s="72">
        <f>E294</f>
        <v>100</v>
      </c>
      <c r="F295" s="72"/>
      <c r="G295" s="73">
        <f>IFERROR(ROUND(D295*100/B295,1),0)</f>
        <v>0</v>
      </c>
      <c r="H295" s="78">
        <f>IF(G295&lt;$E$3,G295,"")</f>
        <v>0</v>
      </c>
      <c r="I295" s="78" t="str">
        <f>IF(G295&gt;=$E$3,IF(G295&lt;$F$3,G295,""),"")</f>
        <v/>
      </c>
      <c r="J295" s="78" t="str">
        <f t="shared" ref="J295:J303" si="78">IF(G295&gt;=$F$3,G295,"")</f>
        <v/>
      </c>
      <c r="K295" s="299"/>
      <c r="L295"/>
      <c r="M295"/>
      <c r="N295"/>
      <c r="O295"/>
      <c r="P295"/>
      <c r="Q295"/>
      <c r="R295"/>
      <c r="S295"/>
      <c r="T295" s="8"/>
      <c r="U295" s="300"/>
      <c r="V295" s="50"/>
      <c r="W295" s="300"/>
      <c r="X295" s="300"/>
      <c r="Y295" s="300"/>
      <c r="Z295" s="300"/>
    </row>
    <row r="296" spans="1:527" s="89" customFormat="1" ht="18" customHeight="1" x14ac:dyDescent="0.25">
      <c r="A296" s="70" t="str">
        <f>Config!$B$17</f>
        <v>LLUI</v>
      </c>
      <c r="B296" s="71">
        <f>METAS!$AX$28</f>
        <v>2376</v>
      </c>
      <c r="C296" s="71">
        <f>ROUND((B296/12)*Config!$C$6,0)</f>
        <v>2376</v>
      </c>
      <c r="D296" s="71">
        <f>ACUMULADO!$AW$28</f>
        <v>1960</v>
      </c>
      <c r="E296" s="72">
        <f t="shared" ref="E296:E303" si="79">E295</f>
        <v>100</v>
      </c>
      <c r="F296" s="81"/>
      <c r="G296" s="73">
        <f t="shared" ref="G296:G303" si="80">IFERROR(ROUND(D296*100/B296,1),0)</f>
        <v>82.5</v>
      </c>
      <c r="H296" s="78">
        <f t="shared" ref="H296:H303" si="81">IF(G296&lt;$E$3,G296,"")</f>
        <v>82.5</v>
      </c>
      <c r="I296" s="78" t="str">
        <f t="shared" ref="I296:I303" si="82">IF(G296&gt;=$E$3,IF(G296&lt;$F$3,G296,""),"")</f>
        <v/>
      </c>
      <c r="J296" s="78" t="str">
        <f t="shared" si="78"/>
        <v/>
      </c>
      <c r="K296"/>
      <c r="L296"/>
      <c r="M296"/>
      <c r="N296"/>
      <c r="O296"/>
      <c r="P296"/>
      <c r="Q296"/>
      <c r="R296"/>
      <c r="S296"/>
      <c r="T296" s="8"/>
      <c r="U296" s="300"/>
      <c r="V296" s="50"/>
      <c r="W296" s="300"/>
      <c r="X296" s="8"/>
      <c r="Y296" s="8"/>
      <c r="Z296" s="8"/>
    </row>
    <row r="297" spans="1:527" s="89" customFormat="1" ht="18" customHeight="1" x14ac:dyDescent="0.25">
      <c r="A297" s="70" t="str">
        <f>Config!$B$18</f>
        <v>JERI</v>
      </c>
      <c r="B297" s="71">
        <f>METAS!$AY$28</f>
        <v>169</v>
      </c>
      <c r="C297" s="71">
        <f>ROUND((B297/12)*Config!$C$6,0)</f>
        <v>169</v>
      </c>
      <c r="D297" s="71">
        <f>ACUMULADO!$AX$28</f>
        <v>147</v>
      </c>
      <c r="E297" s="72">
        <f t="shared" si="79"/>
        <v>100</v>
      </c>
      <c r="F297" s="81"/>
      <c r="G297" s="73">
        <f t="shared" si="80"/>
        <v>87</v>
      </c>
      <c r="H297" s="78">
        <f t="shared" si="81"/>
        <v>87</v>
      </c>
      <c r="I297" s="78" t="str">
        <f t="shared" si="82"/>
        <v/>
      </c>
      <c r="J297" s="78" t="str">
        <f t="shared" si="78"/>
        <v/>
      </c>
      <c r="K297"/>
      <c r="L297"/>
      <c r="M297"/>
      <c r="N297"/>
      <c r="O297"/>
      <c r="P297"/>
      <c r="Q297"/>
      <c r="R297"/>
      <c r="S297"/>
      <c r="T297" s="8"/>
      <c r="U297" s="300"/>
      <c r="V297" s="50"/>
      <c r="W297" s="301" t="s">
        <v>558</v>
      </c>
      <c r="X297" s="302" t="s">
        <v>559</v>
      </c>
      <c r="Y297" s="302" t="s">
        <v>560</v>
      </c>
      <c r="Z297" s="8"/>
    </row>
    <row r="298" spans="1:527" s="89" customFormat="1" ht="18" customHeight="1" x14ac:dyDescent="0.25">
      <c r="A298" s="70" t="str">
        <f>Config!$B$19</f>
        <v>YANT</v>
      </c>
      <c r="B298" s="71">
        <f>METAS!$AZ$28</f>
        <v>277</v>
      </c>
      <c r="C298" s="71">
        <f>ROUND((B298/12)*Config!$C$6,0)</f>
        <v>277</v>
      </c>
      <c r="D298" s="71">
        <f>ACUMULADO!$AY$28</f>
        <v>159</v>
      </c>
      <c r="E298" s="72">
        <f t="shared" si="79"/>
        <v>100</v>
      </c>
      <c r="F298" s="81"/>
      <c r="G298" s="73">
        <f t="shared" si="80"/>
        <v>57.4</v>
      </c>
      <c r="H298" s="78">
        <f t="shared" si="81"/>
        <v>57.4</v>
      </c>
      <c r="I298" s="78" t="str">
        <f t="shared" si="82"/>
        <v/>
      </c>
      <c r="J298" s="78" t="str">
        <f t="shared" si="78"/>
        <v/>
      </c>
      <c r="K298"/>
      <c r="L298"/>
      <c r="M298"/>
      <c r="N298"/>
      <c r="O298"/>
      <c r="P298"/>
      <c r="Q298"/>
      <c r="R298"/>
      <c r="S298"/>
      <c r="T298" s="8"/>
      <c r="U298" s="300"/>
      <c r="V298" s="50"/>
      <c r="W298" s="303">
        <v>5</v>
      </c>
      <c r="X298" s="304">
        <v>10</v>
      </c>
      <c r="Y298" s="304">
        <v>10.1</v>
      </c>
      <c r="Z298" s="8"/>
    </row>
    <row r="299" spans="1:527" s="89" customFormat="1" ht="18" customHeight="1" x14ac:dyDescent="0.25">
      <c r="A299" s="70" t="str">
        <f>Config!$B$20</f>
        <v>SORI</v>
      </c>
      <c r="B299" s="71">
        <f>METAS!$BA$28</f>
        <v>1048</v>
      </c>
      <c r="C299" s="71">
        <f>ROUND((B299/12)*Config!$C$6,0)</f>
        <v>1048</v>
      </c>
      <c r="D299" s="71">
        <f>ACUMULADO!$AZ$28</f>
        <v>857</v>
      </c>
      <c r="E299" s="72">
        <f t="shared" si="79"/>
        <v>100</v>
      </c>
      <c r="F299" s="81"/>
      <c r="G299" s="73">
        <f t="shared" si="80"/>
        <v>81.8</v>
      </c>
      <c r="H299" s="78">
        <f t="shared" si="81"/>
        <v>81.8</v>
      </c>
      <c r="I299" s="78" t="str">
        <f t="shared" si="82"/>
        <v/>
      </c>
      <c r="J299" s="78" t="str">
        <f t="shared" si="78"/>
        <v/>
      </c>
      <c r="K299"/>
      <c r="L299"/>
      <c r="M299"/>
      <c r="N299"/>
      <c r="O299"/>
      <c r="P299"/>
      <c r="Q299"/>
      <c r="R299"/>
      <c r="S299"/>
      <c r="T299" s="8"/>
      <c r="U299" s="300"/>
      <c r="V299" s="50"/>
      <c r="W299" s="300"/>
      <c r="X299" s="304"/>
      <c r="Y299" s="8"/>
      <c r="Z299" s="8"/>
    </row>
    <row r="300" spans="1:527" s="89" customFormat="1" ht="18" customHeight="1" x14ac:dyDescent="0.25">
      <c r="A300" s="70" t="str">
        <f>Config!$B$21</f>
        <v>JEPE</v>
      </c>
      <c r="B300" s="71">
        <f>METAS!$BB$28</f>
        <v>464</v>
      </c>
      <c r="C300" s="71">
        <f>ROUND((B300/12)*Config!$C$6,0)</f>
        <v>464</v>
      </c>
      <c r="D300" s="71">
        <f>ACUMULADO!$BA$28</f>
        <v>458</v>
      </c>
      <c r="E300" s="72">
        <f t="shared" si="79"/>
        <v>100</v>
      </c>
      <c r="F300" s="81"/>
      <c r="G300" s="73">
        <f t="shared" si="80"/>
        <v>98.7</v>
      </c>
      <c r="H300" s="78" t="str">
        <f t="shared" si="81"/>
        <v/>
      </c>
      <c r="I300" s="78">
        <f t="shared" si="82"/>
        <v>98.7</v>
      </c>
      <c r="J300" s="78" t="str">
        <f t="shared" si="78"/>
        <v/>
      </c>
      <c r="K300"/>
      <c r="L300"/>
      <c r="M300"/>
      <c r="N300"/>
      <c r="O300"/>
      <c r="P300"/>
      <c r="Q300"/>
      <c r="R300"/>
      <c r="S300"/>
      <c r="T300" s="8"/>
      <c r="U300" s="300"/>
      <c r="V300" s="50"/>
      <c r="W300" s="300"/>
      <c r="X300" s="8"/>
      <c r="Y300" s="8"/>
      <c r="Z300" s="8"/>
    </row>
    <row r="301" spans="1:527" s="89" customFormat="1" ht="18" customHeight="1" x14ac:dyDescent="0.25">
      <c r="A301" s="70" t="str">
        <f>Config!$B$22</f>
        <v>ROQU</v>
      </c>
      <c r="B301" s="71">
        <f>METAS!$BC$28</f>
        <v>412</v>
      </c>
      <c r="C301" s="71">
        <f>ROUND((B301/12)*Config!$C$6,0)</f>
        <v>412</v>
      </c>
      <c r="D301" s="71">
        <f>ACUMULADO!$BB$28</f>
        <v>378</v>
      </c>
      <c r="E301" s="72">
        <f t="shared" si="79"/>
        <v>100</v>
      </c>
      <c r="F301" s="81"/>
      <c r="G301" s="73">
        <f t="shared" si="80"/>
        <v>91.7</v>
      </c>
      <c r="H301" s="78" t="str">
        <f t="shared" si="81"/>
        <v/>
      </c>
      <c r="I301" s="78">
        <f t="shared" si="82"/>
        <v>91.7</v>
      </c>
      <c r="J301" s="78" t="str">
        <f t="shared" si="78"/>
        <v/>
      </c>
      <c r="K301"/>
      <c r="L301"/>
      <c r="M301"/>
      <c r="N301"/>
      <c r="O301"/>
      <c r="P301"/>
      <c r="Q301"/>
      <c r="R301"/>
      <c r="S301"/>
      <c r="T301" s="8"/>
      <c r="U301" s="300"/>
      <c r="V301" s="50"/>
      <c r="W301" s="300"/>
      <c r="X301" s="8"/>
      <c r="Y301" s="8"/>
      <c r="Z301" s="8"/>
    </row>
    <row r="302" spans="1:527" s="89" customFormat="1" ht="18" customHeight="1" x14ac:dyDescent="0.25">
      <c r="A302" s="70" t="str">
        <f>Config!$B$23</f>
        <v>CALZ</v>
      </c>
      <c r="B302" s="71">
        <f>METAS!$BD$28</f>
        <v>246</v>
      </c>
      <c r="C302" s="71">
        <f>ROUND((B302/12)*Config!$C$6,0)</f>
        <v>246</v>
      </c>
      <c r="D302" s="71">
        <f>ACUMULADO!$BC$28</f>
        <v>220</v>
      </c>
      <c r="E302" s="72">
        <f t="shared" si="79"/>
        <v>100</v>
      </c>
      <c r="F302" s="81"/>
      <c r="G302" s="73">
        <f t="shared" si="80"/>
        <v>89.4</v>
      </c>
      <c r="H302" s="78">
        <f t="shared" si="81"/>
        <v>89.4</v>
      </c>
      <c r="I302" s="78" t="str">
        <f t="shared" si="82"/>
        <v/>
      </c>
      <c r="J302" s="78" t="str">
        <f t="shared" si="78"/>
        <v/>
      </c>
      <c r="K302"/>
      <c r="L302"/>
      <c r="M302"/>
      <c r="N302"/>
      <c r="O302"/>
      <c r="P302"/>
      <c r="Q302"/>
      <c r="R302"/>
      <c r="S302"/>
      <c r="T302" s="8"/>
      <c r="U302" s="300"/>
      <c r="V302" s="69"/>
      <c r="W302" s="300"/>
      <c r="X302" s="8"/>
      <c r="Y302" s="8"/>
      <c r="Z302" s="8"/>
    </row>
    <row r="303" spans="1:527" s="89" customFormat="1" ht="18" customHeight="1" x14ac:dyDescent="0.25">
      <c r="A303" s="70" t="str">
        <f>Config!$B$24</f>
        <v>PUEB</v>
      </c>
      <c r="B303" s="71">
        <f>METAS!$BE$28</f>
        <v>353</v>
      </c>
      <c r="C303" s="71">
        <f>ROUND((B303/12)*Config!$C$6,0)</f>
        <v>353</v>
      </c>
      <c r="D303" s="71">
        <f>ACUMULADO!$BD$28</f>
        <v>208</v>
      </c>
      <c r="E303" s="72">
        <f t="shared" si="79"/>
        <v>100</v>
      </c>
      <c r="F303" s="81"/>
      <c r="G303" s="73">
        <f t="shared" si="80"/>
        <v>58.9</v>
      </c>
      <c r="H303" s="78">
        <f t="shared" si="81"/>
        <v>58.9</v>
      </c>
      <c r="I303" s="78" t="str">
        <f t="shared" si="82"/>
        <v/>
      </c>
      <c r="J303" s="78" t="str">
        <f t="shared" si="78"/>
        <v/>
      </c>
      <c r="K303" s="299"/>
      <c r="L303"/>
      <c r="M303"/>
      <c r="N303"/>
      <c r="O303"/>
      <c r="P303"/>
      <c r="Q303"/>
      <c r="R303"/>
      <c r="S303"/>
      <c r="T303" s="8"/>
      <c r="U303" s="300"/>
      <c r="V303" s="69"/>
      <c r="W303" s="300"/>
      <c r="X303" s="8"/>
      <c r="Y303" s="8"/>
      <c r="Z303" s="8"/>
    </row>
    <row r="304" spans="1:527" s="89" customFormat="1" ht="18" customHeight="1" x14ac:dyDescent="0.25">
      <c r="A304" s="305"/>
      <c r="H304"/>
      <c r="I304"/>
      <c r="J304"/>
      <c r="K304"/>
      <c r="L304"/>
      <c r="M304"/>
      <c r="N304"/>
      <c r="O304"/>
      <c r="P304"/>
      <c r="Q304"/>
      <c r="R304"/>
      <c r="S304"/>
      <c r="T304" s="8"/>
      <c r="U304" s="300"/>
      <c r="V304" s="69"/>
      <c r="W304" s="300"/>
      <c r="X304" s="8"/>
      <c r="Y304" s="8"/>
      <c r="Z304" s="8"/>
    </row>
    <row r="305" spans="1:26" s="89" customFormat="1" ht="18" customHeight="1" x14ac:dyDescent="0.25">
      <c r="A305" s="305"/>
      <c r="H305"/>
      <c r="I305"/>
      <c r="J305"/>
      <c r="K305"/>
      <c r="L305"/>
      <c r="M305"/>
      <c r="N305"/>
      <c r="O305"/>
      <c r="P305"/>
      <c r="Q305"/>
      <c r="R305"/>
      <c r="S305"/>
      <c r="T305" s="8"/>
      <c r="U305" s="300"/>
      <c r="V305" s="69"/>
      <c r="W305" s="300"/>
      <c r="X305" s="8"/>
      <c r="Y305" s="8"/>
      <c r="Z305" s="8"/>
    </row>
    <row r="306" spans="1:26" s="89" customFormat="1" ht="18" customHeight="1" x14ac:dyDescent="0.25">
      <c r="A306" s="305"/>
      <c r="H306"/>
      <c r="I306"/>
      <c r="J306"/>
      <c r="K306"/>
      <c r="L306"/>
      <c r="M306"/>
      <c r="N306"/>
      <c r="O306"/>
      <c r="P306"/>
      <c r="Q306"/>
      <c r="R306"/>
      <c r="S306"/>
      <c r="T306" s="8"/>
      <c r="U306" s="300"/>
      <c r="V306" s="69"/>
      <c r="W306" s="300"/>
      <c r="X306" s="8"/>
      <c r="Y306" s="8"/>
      <c r="Z306" s="8"/>
    </row>
    <row r="307" spans="1:26" s="89" customFormat="1" ht="18" customHeight="1" x14ac:dyDescent="0.25">
      <c r="A307" s="305"/>
      <c r="H307"/>
      <c r="I307"/>
      <c r="J307"/>
      <c r="K307"/>
      <c r="L307"/>
      <c r="M307"/>
      <c r="N307"/>
      <c r="O307"/>
      <c r="P307"/>
      <c r="Q307"/>
      <c r="R307"/>
      <c r="S307"/>
      <c r="T307" s="8"/>
      <c r="U307" s="300"/>
      <c r="V307" s="69"/>
      <c r="W307" s="300"/>
      <c r="X307" s="8"/>
      <c r="Y307" s="8"/>
      <c r="Z307" s="8"/>
    </row>
    <row r="308" spans="1:26" s="89" customFormat="1" ht="18" customHeight="1" x14ac:dyDescent="0.25">
      <c r="A308" s="82"/>
      <c r="B308" s="56"/>
      <c r="C308" s="54"/>
      <c r="D308" s="56"/>
      <c r="E308" s="56"/>
      <c r="F308" s="56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 s="8"/>
      <c r="U308" s="300"/>
      <c r="V308" s="69"/>
      <c r="W308" s="300"/>
      <c r="X308" s="8"/>
      <c r="Y308" s="8"/>
      <c r="Z308" s="8"/>
    </row>
    <row r="309" spans="1:26" s="89" customFormat="1" ht="18" customHeight="1" x14ac:dyDescent="0.25">
      <c r="A309" s="82"/>
      <c r="B309" s="56"/>
      <c r="C309" s="54"/>
      <c r="D309" s="56"/>
      <c r="E309" s="56"/>
      <c r="F309" s="56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 s="8"/>
      <c r="U309" s="300"/>
      <c r="V309" s="69"/>
      <c r="X309" s="8"/>
      <c r="Y309" s="8"/>
      <c r="Z309" s="8"/>
    </row>
    <row r="310" spans="1:26" s="89" customFormat="1" ht="18" customHeight="1" x14ac:dyDescent="0.25">
      <c r="A310" s="82"/>
      <c r="B310" s="56"/>
      <c r="C310" s="54"/>
      <c r="D310" s="56"/>
      <c r="E310" s="56"/>
      <c r="F310" s="56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 s="8"/>
      <c r="U310" s="300"/>
      <c r="V310" s="9"/>
      <c r="W310" s="300"/>
      <c r="X310" s="8"/>
      <c r="Y310" s="8"/>
      <c r="Z310" s="8"/>
    </row>
    <row r="311" spans="1:26" s="89" customFormat="1" ht="18" customHeight="1" x14ac:dyDescent="0.25">
      <c r="A311" s="82"/>
      <c r="B311" s="56"/>
      <c r="C311" s="54"/>
      <c r="D311" s="56"/>
      <c r="E311" s="56"/>
      <c r="F311" s="56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 s="8"/>
      <c r="U311" s="300"/>
      <c r="V311" s="9"/>
      <c r="W311" s="300"/>
      <c r="X311" s="8"/>
      <c r="Y311" s="8"/>
      <c r="Z311" s="8"/>
    </row>
    <row r="312" spans="1:26" ht="18" customHeight="1" x14ac:dyDescent="0.25">
      <c r="H312" s="299"/>
      <c r="I312" s="299"/>
      <c r="J312" s="299"/>
      <c r="K312" s="299"/>
      <c r="T312" s="8"/>
      <c r="W312" s="51"/>
    </row>
    <row r="313" spans="1:26" ht="18" customHeight="1" x14ac:dyDescent="0.25">
      <c r="A313" s="57" t="str">
        <f>METAS!B29</f>
        <v>PORCENTAJE  DE GESTANTES VACUNADAS CON 1 DOSIS DE VACUNA dTpa</v>
      </c>
      <c r="H313" s="299"/>
      <c r="I313" s="299"/>
      <c r="J313" s="299"/>
      <c r="K313" s="299"/>
      <c r="T313" s="8"/>
      <c r="W313" s="51"/>
    </row>
    <row r="314" spans="1:26" ht="48" customHeight="1" x14ac:dyDescent="0.25">
      <c r="A314" s="59" t="s">
        <v>2</v>
      </c>
      <c r="B314" s="60" t="s">
        <v>555</v>
      </c>
      <c r="C314" s="61" t="s">
        <v>556</v>
      </c>
      <c r="D314" s="60" t="s">
        <v>561</v>
      </c>
      <c r="E314" s="60" t="s">
        <v>1</v>
      </c>
      <c r="F314" s="62"/>
      <c r="G314" s="63" t="s">
        <v>10</v>
      </c>
      <c r="H314" s="64" t="str">
        <f>"DEFICIENTE &lt; "&amp;$E$3</f>
        <v>DEFICIENTE &lt; 90</v>
      </c>
      <c r="I314" s="64" t="str">
        <f>"PROCESO &gt;= "&amp;$E$3&amp;"  -  &lt; "&amp;$F$3</f>
        <v>PROCESO &gt;= 90  -  &lt; 100</v>
      </c>
      <c r="J314" s="64" t="str">
        <f>"OPTIMO &gt;= "&amp;$F$3</f>
        <v>OPTIMO &gt;= 100</v>
      </c>
      <c r="K314" s="299"/>
      <c r="T314" s="8"/>
      <c r="V314" s="50" t="str">
        <f>A313</f>
        <v>PORCENTAJE  DE GESTANTES VACUNADAS CON 1 DOSIS DE VACUNA dTpa</v>
      </c>
      <c r="W314" s="51"/>
    </row>
    <row r="315" spans="1:26" ht="18" customHeight="1" thickBot="1" x14ac:dyDescent="0.3">
      <c r="A315" s="65" t="str">
        <f>Config!$B$15</f>
        <v>RED</v>
      </c>
      <c r="B315" s="66">
        <f>SUM(B316:B324)</f>
        <v>1432</v>
      </c>
      <c r="C315" s="66">
        <f>SUM(C316:C324)</f>
        <v>1432</v>
      </c>
      <c r="D315" s="66">
        <f>SUM(D316:D324)</f>
        <v>963</v>
      </c>
      <c r="E315" s="67">
        <f>Config!$C$9</f>
        <v>100</v>
      </c>
      <c r="F315" s="67"/>
      <c r="G315" s="66">
        <f>IFERROR(ROUND(D315*100/B315,1),0)</f>
        <v>67.2</v>
      </c>
      <c r="H315" s="68">
        <f>IF(G315&lt;$E$3,G315,"")</f>
        <v>67.2</v>
      </c>
      <c r="I315" s="68" t="str">
        <f>IF(G315&gt;=$E$3,IF(G315&lt;$F$3,G315,""),"")</f>
        <v/>
      </c>
      <c r="J315" s="68" t="str">
        <f>IF(G315&gt;=$F$3,G315,"")</f>
        <v/>
      </c>
      <c r="K315" s="299"/>
      <c r="T315" s="8"/>
      <c r="V315" s="80" t="str">
        <f>$V$1&amp;"  "&amp;V314&amp;"  "&amp;$V$3&amp;"  "&amp;$V$2</f>
        <v>RED. MOYOBAMBA:  PORCENTAJE  DE GESTANTES VACUNADAS CON 1 DOSIS DE VACUNA dTpa  - POR MICROREDES :   ENERO - DICIEMBRE 2024</v>
      </c>
      <c r="W315" s="51"/>
    </row>
    <row r="316" spans="1:26" s="89" customFormat="1" ht="18" customHeight="1" x14ac:dyDescent="0.25">
      <c r="A316" s="70" t="str">
        <f>Config!$B$16</f>
        <v>HOSP</v>
      </c>
      <c r="B316" s="71">
        <f>METAS!$AW$29</f>
        <v>0</v>
      </c>
      <c r="C316" s="71">
        <f>ROUND((B316/12)*Config!$C$6,0)</f>
        <v>0</v>
      </c>
      <c r="D316" s="71">
        <f>ACUMULADO!$AV$29</f>
        <v>3</v>
      </c>
      <c r="E316" s="72">
        <f>E315</f>
        <v>100</v>
      </c>
      <c r="F316" s="72"/>
      <c r="G316" s="73">
        <f>IFERROR(ROUND(D316*100/B316,1),0)</f>
        <v>0</v>
      </c>
      <c r="H316" s="78">
        <f>IF(G316&lt;$E$3,G316,"")</f>
        <v>0</v>
      </c>
      <c r="I316" s="78" t="str">
        <f>IF(G316&gt;=$E$3,IF(G316&lt;$F$3,G316,""),"")</f>
        <v/>
      </c>
      <c r="J316" s="78" t="str">
        <f t="shared" ref="J316:J324" si="83">IF(G316&gt;=$F$3,G316,"")</f>
        <v/>
      </c>
      <c r="K316" s="299"/>
      <c r="L316"/>
      <c r="M316"/>
      <c r="N316"/>
      <c r="O316"/>
      <c r="P316"/>
      <c r="Q316"/>
      <c r="R316"/>
      <c r="S316"/>
      <c r="T316" s="8"/>
      <c r="U316" s="300"/>
      <c r="V316" s="50"/>
      <c r="W316" s="300"/>
      <c r="X316" s="300"/>
      <c r="Y316" s="300"/>
      <c r="Z316" s="300"/>
    </row>
    <row r="317" spans="1:26" s="89" customFormat="1" ht="18" customHeight="1" x14ac:dyDescent="0.25">
      <c r="A317" s="70" t="str">
        <f>Config!$B$17</f>
        <v>LLUI</v>
      </c>
      <c r="B317" s="71">
        <f>METAS!$AX$29</f>
        <v>449</v>
      </c>
      <c r="C317" s="71">
        <f>ROUND((B317/12)*Config!$C$6,0)</f>
        <v>449</v>
      </c>
      <c r="D317" s="71">
        <f>ACUMULADO!$AW$29</f>
        <v>434</v>
      </c>
      <c r="E317" s="72">
        <f t="shared" ref="E317:E324" si="84">E316</f>
        <v>100</v>
      </c>
      <c r="F317" s="81"/>
      <c r="G317" s="73">
        <f t="shared" ref="G317:G324" si="85">IFERROR(ROUND(D317*100/B317,1),0)</f>
        <v>96.7</v>
      </c>
      <c r="H317" s="78" t="str">
        <f t="shared" ref="H317:H324" si="86">IF(G317&lt;$E$3,G317,"")</f>
        <v/>
      </c>
      <c r="I317" s="78">
        <f t="shared" ref="I317:I324" si="87">IF(G317&gt;=$E$3,IF(G317&lt;$F$3,G317,""),"")</f>
        <v>96.7</v>
      </c>
      <c r="J317" s="78" t="str">
        <f t="shared" si="83"/>
        <v/>
      </c>
      <c r="K317"/>
      <c r="L317"/>
      <c r="M317"/>
      <c r="N317"/>
      <c r="O317"/>
      <c r="P317"/>
      <c r="Q317"/>
      <c r="R317"/>
      <c r="S317"/>
      <c r="T317" s="8"/>
      <c r="U317" s="300"/>
      <c r="V317" s="50"/>
      <c r="W317" s="300"/>
      <c r="X317" s="8"/>
      <c r="Y317" s="8"/>
      <c r="Z317" s="8"/>
    </row>
    <row r="318" spans="1:26" s="89" customFormat="1" ht="18" customHeight="1" x14ac:dyDescent="0.25">
      <c r="A318" s="70" t="str">
        <f>Config!$B$18</f>
        <v>JERI</v>
      </c>
      <c r="B318" s="71">
        <f>METAS!$AY$29</f>
        <v>37</v>
      </c>
      <c r="C318" s="71">
        <f>ROUND((B318/12)*Config!$C$6,0)</f>
        <v>37</v>
      </c>
      <c r="D318" s="71">
        <f>ACUMULADO!$AX$29</f>
        <v>33</v>
      </c>
      <c r="E318" s="72">
        <f t="shared" si="84"/>
        <v>100</v>
      </c>
      <c r="F318" s="81"/>
      <c r="G318" s="73">
        <f t="shared" si="85"/>
        <v>89.2</v>
      </c>
      <c r="H318" s="78">
        <f t="shared" si="86"/>
        <v>89.2</v>
      </c>
      <c r="I318" s="78" t="str">
        <f t="shared" si="87"/>
        <v/>
      </c>
      <c r="J318" s="78" t="str">
        <f t="shared" si="83"/>
        <v/>
      </c>
      <c r="K318"/>
      <c r="L318"/>
      <c r="M318"/>
      <c r="N318"/>
      <c r="O318"/>
      <c r="P318"/>
      <c r="Q318"/>
      <c r="R318"/>
      <c r="S318"/>
      <c r="T318" s="8"/>
      <c r="U318" s="300"/>
      <c r="V318" s="50"/>
      <c r="W318" s="301" t="s">
        <v>558</v>
      </c>
      <c r="X318" s="302" t="s">
        <v>559</v>
      </c>
      <c r="Y318" s="302" t="s">
        <v>560</v>
      </c>
      <c r="Z318" s="8"/>
    </row>
    <row r="319" spans="1:26" s="89" customFormat="1" ht="18" customHeight="1" x14ac:dyDescent="0.25">
      <c r="A319" s="70" t="str">
        <f>Config!$B$19</f>
        <v>YANT</v>
      </c>
      <c r="B319" s="71">
        <f>METAS!$AZ$29</f>
        <v>89</v>
      </c>
      <c r="C319" s="71">
        <f>ROUND((B319/12)*Config!$C$6,0)</f>
        <v>89</v>
      </c>
      <c r="D319" s="71">
        <f>ACUMULADO!$AY$29</f>
        <v>38</v>
      </c>
      <c r="E319" s="72">
        <f t="shared" si="84"/>
        <v>100</v>
      </c>
      <c r="F319" s="81"/>
      <c r="G319" s="73">
        <f t="shared" si="85"/>
        <v>42.7</v>
      </c>
      <c r="H319" s="78">
        <f t="shared" si="86"/>
        <v>42.7</v>
      </c>
      <c r="I319" s="78" t="str">
        <f t="shared" si="87"/>
        <v/>
      </c>
      <c r="J319" s="78" t="str">
        <f t="shared" si="83"/>
        <v/>
      </c>
      <c r="K319"/>
      <c r="L319"/>
      <c r="M319"/>
      <c r="N319"/>
      <c r="O319"/>
      <c r="P319"/>
      <c r="Q319"/>
      <c r="R319"/>
      <c r="S319"/>
      <c r="T319" s="8"/>
      <c r="U319" s="300"/>
      <c r="V319" s="50"/>
      <c r="W319" s="303">
        <v>5</v>
      </c>
      <c r="X319" s="304">
        <v>10</v>
      </c>
      <c r="Y319" s="304">
        <v>10.1</v>
      </c>
      <c r="Z319" s="8"/>
    </row>
    <row r="320" spans="1:26" s="89" customFormat="1" ht="18" customHeight="1" x14ac:dyDescent="0.25">
      <c r="A320" s="70" t="str">
        <f>Config!$B$20</f>
        <v>SORI</v>
      </c>
      <c r="B320" s="71">
        <f>METAS!$BA$29</f>
        <v>238</v>
      </c>
      <c r="C320" s="71">
        <f>ROUND((B320/12)*Config!$C$6,0)</f>
        <v>238</v>
      </c>
      <c r="D320" s="71">
        <f>ACUMULADO!$AZ$29</f>
        <v>126</v>
      </c>
      <c r="E320" s="72">
        <f t="shared" si="84"/>
        <v>100</v>
      </c>
      <c r="F320" s="81"/>
      <c r="G320" s="73">
        <f t="shared" si="85"/>
        <v>52.9</v>
      </c>
      <c r="H320" s="78">
        <f t="shared" si="86"/>
        <v>52.9</v>
      </c>
      <c r="I320" s="78" t="str">
        <f t="shared" si="87"/>
        <v/>
      </c>
      <c r="J320" s="78" t="str">
        <f t="shared" si="83"/>
        <v/>
      </c>
      <c r="K320"/>
      <c r="L320"/>
      <c r="M320"/>
      <c r="N320"/>
      <c r="O320"/>
      <c r="P320"/>
      <c r="Q320"/>
      <c r="R320"/>
      <c r="S320"/>
      <c r="T320" s="8"/>
      <c r="U320" s="300"/>
      <c r="V320" s="50"/>
      <c r="W320" s="300"/>
      <c r="X320" s="304"/>
      <c r="Y320" s="8"/>
      <c r="Z320" s="8"/>
    </row>
    <row r="321" spans="1:26" s="89" customFormat="1" ht="18" customHeight="1" x14ac:dyDescent="0.25">
      <c r="A321" s="70" t="str">
        <f>Config!$B$21</f>
        <v>JEPE</v>
      </c>
      <c r="B321" s="71">
        <f>METAS!$BB$29</f>
        <v>73</v>
      </c>
      <c r="C321" s="71">
        <f>ROUND((B321/12)*Config!$C$6,0)</f>
        <v>73</v>
      </c>
      <c r="D321" s="71">
        <f>ACUMULADO!$BA$29</f>
        <v>84</v>
      </c>
      <c r="E321" s="72">
        <f t="shared" si="84"/>
        <v>100</v>
      </c>
      <c r="F321" s="81"/>
      <c r="G321" s="73">
        <f t="shared" si="85"/>
        <v>115.1</v>
      </c>
      <c r="H321" s="78" t="str">
        <f t="shared" si="86"/>
        <v/>
      </c>
      <c r="I321" s="78" t="str">
        <f t="shared" si="87"/>
        <v/>
      </c>
      <c r="J321" s="78">
        <f t="shared" si="83"/>
        <v>115.1</v>
      </c>
      <c r="K321"/>
      <c r="L321"/>
      <c r="M321"/>
      <c r="N321"/>
      <c r="O321"/>
      <c r="P321"/>
      <c r="Q321"/>
      <c r="R321"/>
      <c r="S321"/>
      <c r="T321" s="8"/>
      <c r="U321" s="300"/>
      <c r="V321" s="50"/>
      <c r="W321" s="300"/>
      <c r="X321" s="8"/>
      <c r="Y321" s="8"/>
      <c r="Z321" s="8"/>
    </row>
    <row r="322" spans="1:26" s="89" customFormat="1" ht="18" customHeight="1" x14ac:dyDescent="0.25">
      <c r="A322" s="70" t="str">
        <f>Config!$B$22</f>
        <v>ROQU</v>
      </c>
      <c r="B322" s="71">
        <f>METAS!$BC$29</f>
        <v>107</v>
      </c>
      <c r="C322" s="71">
        <f>ROUND((B322/12)*Config!$C$6,0)</f>
        <v>107</v>
      </c>
      <c r="D322" s="71">
        <f>ACUMULADO!$BB$29</f>
        <v>96</v>
      </c>
      <c r="E322" s="72">
        <f t="shared" si="84"/>
        <v>100</v>
      </c>
      <c r="F322" s="81"/>
      <c r="G322" s="73">
        <f t="shared" si="85"/>
        <v>89.7</v>
      </c>
      <c r="H322" s="78">
        <f t="shared" si="86"/>
        <v>89.7</v>
      </c>
      <c r="I322" s="78" t="str">
        <f t="shared" si="87"/>
        <v/>
      </c>
      <c r="J322" s="78" t="str">
        <f t="shared" si="83"/>
        <v/>
      </c>
      <c r="K322"/>
      <c r="L322"/>
      <c r="M322"/>
      <c r="N322"/>
      <c r="O322"/>
      <c r="P322"/>
      <c r="Q322"/>
      <c r="R322"/>
      <c r="S322"/>
      <c r="T322" s="8"/>
      <c r="U322" s="300"/>
      <c r="V322" s="50"/>
      <c r="W322" s="300"/>
      <c r="X322" s="8"/>
      <c r="Y322" s="8"/>
      <c r="Z322" s="8"/>
    </row>
    <row r="323" spans="1:26" s="89" customFormat="1" ht="18" customHeight="1" x14ac:dyDescent="0.25">
      <c r="A323" s="70" t="str">
        <f>Config!$B$23</f>
        <v>CALZ</v>
      </c>
      <c r="B323" s="71">
        <f>METAS!$BD$29</f>
        <v>86</v>
      </c>
      <c r="C323" s="71">
        <f>ROUND((B323/12)*Config!$C$6,0)</f>
        <v>86</v>
      </c>
      <c r="D323" s="71">
        <f>ACUMULADO!$BC$29</f>
        <v>51</v>
      </c>
      <c r="E323" s="72">
        <f t="shared" si="84"/>
        <v>100</v>
      </c>
      <c r="F323" s="81"/>
      <c r="G323" s="73">
        <f t="shared" si="85"/>
        <v>59.3</v>
      </c>
      <c r="H323" s="78">
        <f t="shared" si="86"/>
        <v>59.3</v>
      </c>
      <c r="I323" s="78" t="str">
        <f t="shared" si="87"/>
        <v/>
      </c>
      <c r="J323" s="78" t="str">
        <f t="shared" si="83"/>
        <v/>
      </c>
      <c r="K323"/>
      <c r="L323"/>
      <c r="M323"/>
      <c r="N323"/>
      <c r="O323"/>
      <c r="P323"/>
      <c r="Q323"/>
      <c r="R323"/>
      <c r="S323"/>
      <c r="T323" s="8"/>
      <c r="U323" s="300"/>
      <c r="V323" s="69"/>
      <c r="W323" s="300"/>
      <c r="X323" s="8"/>
      <c r="Y323" s="8"/>
      <c r="Z323" s="8"/>
    </row>
    <row r="324" spans="1:26" s="89" customFormat="1" ht="18" customHeight="1" x14ac:dyDescent="0.25">
      <c r="A324" s="70" t="str">
        <f>Config!$B$24</f>
        <v>PUEB</v>
      </c>
      <c r="B324" s="71">
        <f>METAS!$BE$28</f>
        <v>353</v>
      </c>
      <c r="C324" s="71">
        <f>ROUND((B324/12)*Config!$C$6,0)</f>
        <v>353</v>
      </c>
      <c r="D324" s="71">
        <f>ACUMULADO!$BD$29</f>
        <v>98</v>
      </c>
      <c r="E324" s="72">
        <f t="shared" si="84"/>
        <v>100</v>
      </c>
      <c r="F324" s="81"/>
      <c r="G324" s="73">
        <f t="shared" si="85"/>
        <v>27.8</v>
      </c>
      <c r="H324" s="78">
        <f t="shared" si="86"/>
        <v>27.8</v>
      </c>
      <c r="I324" s="78" t="str">
        <f t="shared" si="87"/>
        <v/>
      </c>
      <c r="J324" s="78" t="str">
        <f t="shared" si="83"/>
        <v/>
      </c>
      <c r="K324" s="299"/>
      <c r="L324"/>
      <c r="M324"/>
      <c r="N324"/>
      <c r="O324"/>
      <c r="P324"/>
      <c r="Q324"/>
      <c r="R324"/>
      <c r="S324"/>
      <c r="T324" s="8"/>
      <c r="U324" s="300"/>
      <c r="V324" s="69"/>
      <c r="W324" s="300"/>
      <c r="X324" s="8"/>
      <c r="Y324" s="8"/>
      <c r="Z324" s="8"/>
    </row>
    <row r="325" spans="1:26" s="89" customFormat="1" ht="18" customHeight="1" x14ac:dyDescent="0.25">
      <c r="A325" s="305"/>
      <c r="H325"/>
      <c r="I325"/>
      <c r="J325"/>
      <c r="K325"/>
      <c r="L325"/>
      <c r="M325"/>
      <c r="N325"/>
      <c r="O325"/>
      <c r="P325"/>
      <c r="Q325"/>
      <c r="R325"/>
      <c r="S325"/>
      <c r="T325" s="8"/>
      <c r="U325" s="300"/>
      <c r="V325" s="69"/>
      <c r="W325" s="300"/>
      <c r="X325" s="8"/>
      <c r="Y325" s="8"/>
      <c r="Z325" s="8"/>
    </row>
    <row r="326" spans="1:26" s="89" customFormat="1" ht="18" customHeight="1" x14ac:dyDescent="0.25">
      <c r="A326" s="305"/>
      <c r="H326"/>
      <c r="I326"/>
      <c r="J326"/>
      <c r="K326"/>
      <c r="L326"/>
      <c r="M326"/>
      <c r="N326"/>
      <c r="O326"/>
      <c r="P326"/>
      <c r="Q326"/>
      <c r="R326"/>
      <c r="S326"/>
      <c r="T326" s="8"/>
      <c r="U326" s="300"/>
      <c r="V326" s="69"/>
      <c r="W326" s="300"/>
      <c r="X326" s="8"/>
      <c r="Y326" s="8"/>
      <c r="Z326" s="8"/>
    </row>
    <row r="327" spans="1:26" s="89" customFormat="1" ht="18" customHeight="1" x14ac:dyDescent="0.25">
      <c r="A327" s="305"/>
      <c r="H327"/>
      <c r="I327"/>
      <c r="J327"/>
      <c r="K327"/>
      <c r="L327"/>
      <c r="M327"/>
      <c r="N327"/>
      <c r="O327"/>
      <c r="P327"/>
      <c r="Q327"/>
      <c r="R327"/>
      <c r="S327"/>
      <c r="T327" s="8"/>
      <c r="U327" s="300"/>
      <c r="V327" s="69"/>
      <c r="W327" s="300"/>
      <c r="X327" s="8"/>
      <c r="Y327" s="8"/>
      <c r="Z327" s="8"/>
    </row>
    <row r="328" spans="1:26" s="89" customFormat="1" ht="18" customHeight="1" x14ac:dyDescent="0.25">
      <c r="A328" s="305"/>
      <c r="H328"/>
      <c r="I328"/>
      <c r="J328"/>
      <c r="K328"/>
      <c r="L328"/>
      <c r="M328"/>
      <c r="N328"/>
      <c r="O328"/>
      <c r="P328"/>
      <c r="Q328"/>
      <c r="R328"/>
      <c r="S328"/>
      <c r="T328" s="8"/>
      <c r="U328" s="300"/>
      <c r="V328" s="69"/>
      <c r="W328" s="300"/>
      <c r="X328" s="8"/>
      <c r="Y328" s="8"/>
      <c r="Z328" s="8"/>
    </row>
    <row r="329" spans="1:26" s="89" customFormat="1" ht="18" customHeight="1" x14ac:dyDescent="0.25">
      <c r="A329" s="82"/>
      <c r="B329" s="56"/>
      <c r="C329" s="54"/>
      <c r="D329" s="56"/>
      <c r="E329" s="56"/>
      <c r="F329" s="56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 s="8"/>
      <c r="U329" s="300"/>
      <c r="V329" s="69"/>
      <c r="W329" s="300"/>
      <c r="X329" s="8"/>
      <c r="Y329" s="8"/>
      <c r="Z329" s="8"/>
    </row>
    <row r="330" spans="1:26" ht="18" customHeight="1" x14ac:dyDescent="0.25">
      <c r="A330" s="57" t="str">
        <f>METAS!B30</f>
        <v>PORCENTAJE DE VACUNADOS CON 1 DOSIS CON VACUNA CONTRA LA INFLUENZA, EN LA POBLACIÓN &gt;= 60 AÑOS</v>
      </c>
      <c r="H330" s="299"/>
      <c r="I330" s="299"/>
      <c r="J330" s="299"/>
      <c r="K330" s="299" t="s">
        <v>684</v>
      </c>
      <c r="T330" s="8"/>
      <c r="W330" s="51"/>
    </row>
    <row r="331" spans="1:26" ht="48" customHeight="1" x14ac:dyDescent="0.25">
      <c r="A331" s="59" t="s">
        <v>2</v>
      </c>
      <c r="B331" s="60" t="s">
        <v>555</v>
      </c>
      <c r="C331" s="61" t="s">
        <v>556</v>
      </c>
      <c r="D331" s="60" t="s">
        <v>562</v>
      </c>
      <c r="E331" s="60" t="s">
        <v>1</v>
      </c>
      <c r="F331" s="62"/>
      <c r="G331" s="63" t="s">
        <v>10</v>
      </c>
      <c r="H331" s="64" t="str">
        <f>"DEFICIENTE &lt; "&amp;$E$3</f>
        <v>DEFICIENTE &lt; 90</v>
      </c>
      <c r="I331" s="64" t="str">
        <f>"PROCESO &gt;= "&amp;$E$3&amp;"  -  &lt; "&amp;$F$3</f>
        <v>PROCESO &gt;= 90  -  &lt; 100</v>
      </c>
      <c r="J331" s="64" t="str">
        <f>"OPTIMO &gt;= "&amp;$F$3</f>
        <v>OPTIMO &gt;= 100</v>
      </c>
      <c r="K331" s="299"/>
      <c r="T331" s="8"/>
      <c r="V331" s="50" t="str">
        <f>A330</f>
        <v>PORCENTAJE DE VACUNADOS CON 1 DOSIS CON VACUNA CONTRA LA INFLUENZA, EN LA POBLACIÓN &gt;= 60 AÑOS</v>
      </c>
      <c r="W331" s="51"/>
    </row>
    <row r="332" spans="1:26" ht="18" customHeight="1" thickBot="1" x14ac:dyDescent="0.3">
      <c r="A332" s="65" t="str">
        <f>Config!$B$15</f>
        <v>RED</v>
      </c>
      <c r="B332" s="66">
        <f>SUM(B333:B341)</f>
        <v>7450</v>
      </c>
      <c r="C332" s="66">
        <f>SUM(C333:C341)</f>
        <v>7450</v>
      </c>
      <c r="D332" s="66">
        <f>SUM(D333:D341)</f>
        <v>3339</v>
      </c>
      <c r="E332" s="67">
        <f>Config!$C$9</f>
        <v>100</v>
      </c>
      <c r="F332" s="67"/>
      <c r="G332" s="67">
        <f>IFERROR(ROUND(D332*100/B332,1),0)</f>
        <v>44.8</v>
      </c>
      <c r="H332" s="68">
        <f>IF(G332&lt;$E$3,G332,"")</f>
        <v>44.8</v>
      </c>
      <c r="I332" s="68" t="str">
        <f>IF(G332&gt;=$E$3,IF(G332&lt;$F$3,G332,""),"")</f>
        <v/>
      </c>
      <c r="J332" s="68" t="str">
        <f>IF(G332&gt;=$F$3,G332,"")</f>
        <v/>
      </c>
      <c r="K332" s="299"/>
      <c r="T332" s="8"/>
      <c r="V332" s="80" t="str">
        <f>$V$1&amp;"  "&amp;V331&amp;"  "&amp;$V$3&amp;"  "&amp;$V$2</f>
        <v>RED. MOYOBAMBA:  PORCENTAJE DE VACUNADOS CON 1 DOSIS CON VACUNA CONTRA LA INFLUENZA, EN LA POBLACIÓN &gt;= 60 AÑOS  - POR MICROREDES :   ENERO - DICIEMBRE 2024</v>
      </c>
      <c r="W332" s="51"/>
    </row>
    <row r="333" spans="1:26" s="89" customFormat="1" ht="18" customHeight="1" x14ac:dyDescent="0.25">
      <c r="A333" s="70" t="str">
        <f>Config!$B$16</f>
        <v>HOSP</v>
      </c>
      <c r="B333" s="71">
        <f>METAS!$AW$30</f>
        <v>0</v>
      </c>
      <c r="C333" s="71">
        <f>ROUND((B333/12)*Config!$C$6,0)</f>
        <v>0</v>
      </c>
      <c r="D333" s="71">
        <f>ACUMULADO!$AV$30</f>
        <v>68</v>
      </c>
      <c r="E333" s="72">
        <f>E332</f>
        <v>100</v>
      </c>
      <c r="F333" s="72"/>
      <c r="G333" s="73">
        <f>IFERROR(ROUND(D333*100/B333,1),0)</f>
        <v>0</v>
      </c>
      <c r="H333" s="78">
        <f>IF(G333&lt;$E$3,G333,"")</f>
        <v>0</v>
      </c>
      <c r="I333" s="78" t="str">
        <f>IF(G333&gt;=$E$3,IF(G333&lt;$F$3,G333,""),"")</f>
        <v/>
      </c>
      <c r="J333" s="78" t="str">
        <f t="shared" ref="J333:J341" si="88">IF(G333&gt;=$F$3,G333,"")</f>
        <v/>
      </c>
      <c r="K333" s="299"/>
      <c r="L333"/>
      <c r="M333"/>
      <c r="N333"/>
      <c r="O333"/>
      <c r="P333"/>
      <c r="Q333"/>
      <c r="R333"/>
      <c r="S333"/>
      <c r="T333" s="8"/>
      <c r="U333" s="300"/>
      <c r="V333" s="50"/>
      <c r="W333" s="300"/>
      <c r="X333" s="300"/>
      <c r="Y333" s="300"/>
      <c r="Z333" s="300"/>
    </row>
    <row r="334" spans="1:26" s="89" customFormat="1" ht="18" customHeight="1" x14ac:dyDescent="0.25">
      <c r="A334" s="70" t="str">
        <f>Config!$B$17</f>
        <v>LLUI</v>
      </c>
      <c r="B334" s="71">
        <f>METAS!$AX$30</f>
        <v>3369</v>
      </c>
      <c r="C334" s="71">
        <f>ROUND((B334/12)*Config!$C$6,0)</f>
        <v>3369</v>
      </c>
      <c r="D334" s="71">
        <f>ACUMULADO!$AW$30</f>
        <v>1339</v>
      </c>
      <c r="E334" s="72">
        <f t="shared" ref="E334:E341" si="89">E333</f>
        <v>100</v>
      </c>
      <c r="F334" s="81"/>
      <c r="G334" s="73">
        <f t="shared" ref="G334:G341" si="90">IFERROR(ROUND(D334*100/B334,1),0)</f>
        <v>39.700000000000003</v>
      </c>
      <c r="H334" s="78">
        <f t="shared" ref="H334:H341" si="91">IF(G334&lt;$E$3,G334,"")</f>
        <v>39.700000000000003</v>
      </c>
      <c r="I334" s="78" t="str">
        <f t="shared" ref="I334:I341" si="92">IF(G334&gt;=$E$3,IF(G334&lt;$F$3,G334,""),"")</f>
        <v/>
      </c>
      <c r="J334" s="78" t="str">
        <f t="shared" si="88"/>
        <v/>
      </c>
      <c r="K334"/>
      <c r="L334"/>
      <c r="M334"/>
      <c r="N334"/>
      <c r="O334"/>
      <c r="P334"/>
      <c r="Q334"/>
      <c r="R334"/>
      <c r="S334"/>
      <c r="T334" s="8"/>
      <c r="U334" s="300"/>
      <c r="V334" s="50"/>
      <c r="W334" s="300"/>
      <c r="X334" s="8"/>
      <c r="Y334" s="8"/>
      <c r="Z334" s="8"/>
    </row>
    <row r="335" spans="1:26" s="89" customFormat="1" ht="18" customHeight="1" x14ac:dyDescent="0.25">
      <c r="A335" s="70" t="str">
        <f>Config!$B$18</f>
        <v>JERI</v>
      </c>
      <c r="B335" s="71">
        <f>METAS!$AY$30</f>
        <v>267</v>
      </c>
      <c r="C335" s="71">
        <f>ROUND((B335/12)*Config!$C$6,0)</f>
        <v>267</v>
      </c>
      <c r="D335" s="71">
        <f>ACUMULADO!$AX$30</f>
        <v>278</v>
      </c>
      <c r="E335" s="72">
        <f t="shared" si="89"/>
        <v>100</v>
      </c>
      <c r="F335" s="81"/>
      <c r="G335" s="73">
        <f t="shared" si="90"/>
        <v>104.1</v>
      </c>
      <c r="H335" s="78" t="str">
        <f t="shared" si="91"/>
        <v/>
      </c>
      <c r="I335" s="78" t="str">
        <f t="shared" si="92"/>
        <v/>
      </c>
      <c r="J335" s="78">
        <f t="shared" si="88"/>
        <v>104.1</v>
      </c>
      <c r="K335"/>
      <c r="L335"/>
      <c r="M335"/>
      <c r="N335"/>
      <c r="O335"/>
      <c r="P335"/>
      <c r="Q335"/>
      <c r="R335"/>
      <c r="S335"/>
      <c r="T335" s="8"/>
      <c r="U335" s="300"/>
      <c r="V335" s="50"/>
      <c r="W335" s="301" t="s">
        <v>558</v>
      </c>
      <c r="X335" s="302" t="s">
        <v>559</v>
      </c>
      <c r="Y335" s="302" t="s">
        <v>560</v>
      </c>
      <c r="Z335" s="8"/>
    </row>
    <row r="336" spans="1:26" s="89" customFormat="1" ht="18" customHeight="1" x14ac:dyDescent="0.25">
      <c r="A336" s="70" t="str">
        <f>Config!$B$19</f>
        <v>YANT</v>
      </c>
      <c r="B336" s="71">
        <f>METAS!$AZ$30</f>
        <v>599</v>
      </c>
      <c r="C336" s="71">
        <f>ROUND((B336/12)*Config!$C$6,0)</f>
        <v>599</v>
      </c>
      <c r="D336" s="71">
        <f>ACUMULADO!$AY$30</f>
        <v>205</v>
      </c>
      <c r="E336" s="72">
        <f t="shared" si="89"/>
        <v>100</v>
      </c>
      <c r="F336" s="81"/>
      <c r="G336" s="73">
        <f t="shared" si="90"/>
        <v>34.200000000000003</v>
      </c>
      <c r="H336" s="78">
        <f t="shared" si="91"/>
        <v>34.200000000000003</v>
      </c>
      <c r="I336" s="78" t="str">
        <f t="shared" si="92"/>
        <v/>
      </c>
      <c r="J336" s="78" t="str">
        <f t="shared" si="88"/>
        <v/>
      </c>
      <c r="K336"/>
      <c r="L336"/>
      <c r="M336"/>
      <c r="N336"/>
      <c r="O336"/>
      <c r="P336"/>
      <c r="Q336"/>
      <c r="R336"/>
      <c r="S336"/>
      <c r="T336" s="8"/>
      <c r="U336" s="300"/>
      <c r="V336" s="50"/>
      <c r="W336" s="303">
        <v>5</v>
      </c>
      <c r="X336" s="304">
        <v>10</v>
      </c>
      <c r="Y336" s="304">
        <v>10.1</v>
      </c>
      <c r="Z336" s="8"/>
    </row>
    <row r="337" spans="1:26" s="89" customFormat="1" ht="18" customHeight="1" x14ac:dyDescent="0.25">
      <c r="A337" s="70" t="str">
        <f>Config!$B$20</f>
        <v>SORI</v>
      </c>
      <c r="B337" s="71">
        <f>METAS!$BA$30</f>
        <v>1326</v>
      </c>
      <c r="C337" s="71">
        <f>ROUND((B337/12)*Config!$C$6,0)</f>
        <v>1326</v>
      </c>
      <c r="D337" s="71">
        <f>ACUMULADO!$AZ$30</f>
        <v>529</v>
      </c>
      <c r="E337" s="72">
        <f t="shared" si="89"/>
        <v>100</v>
      </c>
      <c r="F337" s="81"/>
      <c r="G337" s="73">
        <f t="shared" si="90"/>
        <v>39.9</v>
      </c>
      <c r="H337" s="78">
        <f t="shared" si="91"/>
        <v>39.9</v>
      </c>
      <c r="I337" s="78" t="str">
        <f t="shared" si="92"/>
        <v/>
      </c>
      <c r="J337" s="78" t="str">
        <f t="shared" si="88"/>
        <v/>
      </c>
      <c r="K337"/>
      <c r="L337"/>
      <c r="M337"/>
      <c r="N337"/>
      <c r="O337"/>
      <c r="P337"/>
      <c r="Q337"/>
      <c r="R337"/>
      <c r="S337"/>
      <c r="T337" s="8"/>
      <c r="U337" s="300"/>
      <c r="V337" s="50"/>
      <c r="W337" s="300"/>
      <c r="X337" s="304"/>
      <c r="Y337" s="8"/>
      <c r="Z337" s="8"/>
    </row>
    <row r="338" spans="1:26" s="89" customFormat="1" ht="18" customHeight="1" x14ac:dyDescent="0.25">
      <c r="A338" s="70" t="str">
        <f>Config!$B$21</f>
        <v>JEPE</v>
      </c>
      <c r="B338" s="71">
        <f>METAS!$BB$30</f>
        <v>518</v>
      </c>
      <c r="C338" s="71">
        <f>ROUND((B338/12)*Config!$C$6,0)</f>
        <v>518</v>
      </c>
      <c r="D338" s="71">
        <f>ACUMULADO!$BA$30</f>
        <v>187</v>
      </c>
      <c r="E338" s="72">
        <f t="shared" si="89"/>
        <v>100</v>
      </c>
      <c r="F338" s="81"/>
      <c r="G338" s="73">
        <f t="shared" si="90"/>
        <v>36.1</v>
      </c>
      <c r="H338" s="78">
        <f t="shared" si="91"/>
        <v>36.1</v>
      </c>
      <c r="I338" s="78" t="str">
        <f t="shared" si="92"/>
        <v/>
      </c>
      <c r="J338" s="78" t="str">
        <f t="shared" si="88"/>
        <v/>
      </c>
      <c r="K338"/>
      <c r="L338"/>
      <c r="M338"/>
      <c r="N338"/>
      <c r="O338"/>
      <c r="P338"/>
      <c r="Q338"/>
      <c r="R338"/>
      <c r="S338"/>
      <c r="T338" s="8"/>
      <c r="U338" s="300"/>
      <c r="V338" s="50"/>
      <c r="W338" s="300"/>
      <c r="X338" s="8"/>
      <c r="Y338" s="8"/>
      <c r="Z338" s="8"/>
    </row>
    <row r="339" spans="1:26" s="89" customFormat="1" ht="18" customHeight="1" x14ac:dyDescent="0.25">
      <c r="A339" s="70" t="str">
        <f>Config!$B$22</f>
        <v>ROQU</v>
      </c>
      <c r="B339" s="71">
        <f>METAS!$BC$30</f>
        <v>398</v>
      </c>
      <c r="C339" s="71">
        <f>ROUND((B339/12)*Config!$C$6,0)</f>
        <v>398</v>
      </c>
      <c r="D339" s="71">
        <f>ACUMULADO!$BB$30</f>
        <v>229</v>
      </c>
      <c r="E339" s="72">
        <f t="shared" si="89"/>
        <v>100</v>
      </c>
      <c r="F339" s="81"/>
      <c r="G339" s="73">
        <f t="shared" si="90"/>
        <v>57.5</v>
      </c>
      <c r="H339" s="78">
        <f t="shared" si="91"/>
        <v>57.5</v>
      </c>
      <c r="I339" s="78" t="str">
        <f t="shared" si="92"/>
        <v/>
      </c>
      <c r="J339" s="78" t="str">
        <f t="shared" si="88"/>
        <v/>
      </c>
      <c r="K339"/>
      <c r="L339"/>
      <c r="M339"/>
      <c r="N339"/>
      <c r="O339"/>
      <c r="P339"/>
      <c r="Q339"/>
      <c r="R339"/>
      <c r="S339"/>
      <c r="T339" s="8"/>
      <c r="U339" s="300"/>
      <c r="V339" s="50"/>
      <c r="W339" s="300"/>
      <c r="X339" s="8"/>
      <c r="Y339" s="8"/>
      <c r="Z339" s="8"/>
    </row>
    <row r="340" spans="1:26" s="89" customFormat="1" ht="18" customHeight="1" x14ac:dyDescent="0.25">
      <c r="A340" s="70" t="str">
        <f>Config!$B$23</f>
        <v>CALZ</v>
      </c>
      <c r="B340" s="71">
        <f>METAS!$BD$30</f>
        <v>437</v>
      </c>
      <c r="C340" s="71">
        <f>ROUND((B340/12)*Config!$C$6,0)</f>
        <v>437</v>
      </c>
      <c r="D340" s="71">
        <f>ACUMULADO!$BC$30</f>
        <v>404</v>
      </c>
      <c r="E340" s="72">
        <f t="shared" si="89"/>
        <v>100</v>
      </c>
      <c r="F340" s="81"/>
      <c r="G340" s="73">
        <f t="shared" si="90"/>
        <v>92.4</v>
      </c>
      <c r="H340" s="78" t="str">
        <f t="shared" si="91"/>
        <v/>
      </c>
      <c r="I340" s="78">
        <f t="shared" si="92"/>
        <v>92.4</v>
      </c>
      <c r="J340" s="78" t="str">
        <f t="shared" si="88"/>
        <v/>
      </c>
      <c r="K340"/>
      <c r="L340"/>
      <c r="M340"/>
      <c r="N340"/>
      <c r="O340"/>
      <c r="P340"/>
      <c r="Q340"/>
      <c r="R340"/>
      <c r="S340"/>
      <c r="T340" s="8"/>
      <c r="U340" s="300"/>
      <c r="V340" s="69"/>
      <c r="W340" s="300"/>
      <c r="X340" s="8"/>
      <c r="Y340" s="8"/>
      <c r="Z340" s="8"/>
    </row>
    <row r="341" spans="1:26" s="89" customFormat="1" ht="18" customHeight="1" x14ac:dyDescent="0.25">
      <c r="A341" s="70" t="str">
        <f>Config!$B$24</f>
        <v>PUEB</v>
      </c>
      <c r="B341" s="71">
        <f>METAS!$BE$30</f>
        <v>536</v>
      </c>
      <c r="C341" s="71">
        <f>ROUND((B341/12)*Config!$C$6,0)</f>
        <v>536</v>
      </c>
      <c r="D341" s="71">
        <f>ACUMULADO!$BD$30</f>
        <v>100</v>
      </c>
      <c r="E341" s="72">
        <f t="shared" si="89"/>
        <v>100</v>
      </c>
      <c r="F341" s="81"/>
      <c r="G341" s="73">
        <f t="shared" si="90"/>
        <v>18.7</v>
      </c>
      <c r="H341" s="78">
        <f t="shared" si="91"/>
        <v>18.7</v>
      </c>
      <c r="I341" s="78" t="str">
        <f t="shared" si="92"/>
        <v/>
      </c>
      <c r="J341" s="78" t="str">
        <f t="shared" si="88"/>
        <v/>
      </c>
      <c r="K341" s="299"/>
      <c r="L341"/>
      <c r="M341"/>
      <c r="N341"/>
      <c r="O341"/>
      <c r="P341"/>
      <c r="Q341"/>
      <c r="R341"/>
      <c r="S341"/>
      <c r="T341" s="8"/>
      <c r="U341" s="300"/>
      <c r="V341" s="69"/>
      <c r="W341" s="300"/>
      <c r="X341" s="8"/>
      <c r="Y341" s="8"/>
      <c r="Z341" s="8"/>
    </row>
    <row r="342" spans="1:26" s="89" customFormat="1" ht="18" customHeight="1" x14ac:dyDescent="0.25">
      <c r="A342" s="305"/>
      <c r="H342"/>
      <c r="I342"/>
      <c r="J342"/>
      <c r="K342"/>
      <c r="L342"/>
      <c r="M342"/>
      <c r="N342"/>
      <c r="O342"/>
      <c r="P342"/>
      <c r="Q342"/>
      <c r="R342"/>
      <c r="S342"/>
      <c r="T342" s="8"/>
      <c r="U342" s="300"/>
      <c r="V342" s="69"/>
      <c r="W342" s="300"/>
      <c r="X342" s="8"/>
      <c r="Y342" s="8"/>
      <c r="Z342" s="8"/>
    </row>
    <row r="343" spans="1:26" s="89" customFormat="1" ht="18" customHeight="1" x14ac:dyDescent="0.25">
      <c r="A343" s="305"/>
      <c r="H343"/>
      <c r="I343"/>
      <c r="J343"/>
      <c r="K343"/>
      <c r="L343"/>
      <c r="M343"/>
      <c r="N343"/>
      <c r="O343"/>
      <c r="P343"/>
      <c r="Q343"/>
      <c r="R343"/>
      <c r="S343"/>
      <c r="T343" s="8"/>
      <c r="U343" s="300"/>
      <c r="V343" s="69"/>
      <c r="W343" s="300"/>
      <c r="X343" s="8"/>
      <c r="Y343" s="8"/>
      <c r="Z343" s="8"/>
    </row>
    <row r="344" spans="1:26" s="89" customFormat="1" ht="18" customHeight="1" x14ac:dyDescent="0.25">
      <c r="A344" s="305"/>
      <c r="H344"/>
      <c r="I344"/>
      <c r="J344"/>
      <c r="K344"/>
      <c r="L344"/>
      <c r="M344"/>
      <c r="N344"/>
      <c r="O344"/>
      <c r="P344"/>
      <c r="Q344"/>
      <c r="R344"/>
      <c r="S344"/>
      <c r="T344" s="8"/>
      <c r="U344" s="300"/>
      <c r="V344" s="69"/>
      <c r="W344" s="300"/>
      <c r="X344" s="8"/>
      <c r="Y344" s="8"/>
      <c r="Z344" s="8"/>
    </row>
    <row r="345" spans="1:26" s="89" customFormat="1" ht="18" customHeight="1" x14ac:dyDescent="0.25">
      <c r="A345" s="305"/>
      <c r="H345"/>
      <c r="I345"/>
      <c r="J345"/>
      <c r="K345"/>
      <c r="L345"/>
      <c r="M345"/>
      <c r="N345"/>
      <c r="O345"/>
      <c r="P345"/>
      <c r="Q345"/>
      <c r="R345"/>
      <c r="S345"/>
      <c r="T345" s="8"/>
      <c r="U345" s="300"/>
      <c r="V345" s="69"/>
      <c r="W345" s="300"/>
      <c r="X345" s="8"/>
      <c r="Y345" s="8"/>
      <c r="Z345" s="8"/>
    </row>
    <row r="346" spans="1:26" s="89" customFormat="1" ht="18" customHeight="1" x14ac:dyDescent="0.25">
      <c r="A346" s="305"/>
      <c r="H346"/>
      <c r="I346"/>
      <c r="J346"/>
      <c r="K346"/>
      <c r="L346"/>
      <c r="M346"/>
      <c r="N346"/>
      <c r="O346"/>
      <c r="P346"/>
      <c r="Q346"/>
      <c r="R346"/>
      <c r="S346"/>
      <c r="T346" s="8"/>
      <c r="U346" s="300"/>
      <c r="V346" s="69"/>
      <c r="W346" s="300"/>
      <c r="X346" s="8"/>
      <c r="Y346" s="8"/>
      <c r="Z346" s="8"/>
    </row>
    <row r="347" spans="1:26" s="89" customFormat="1" ht="18" customHeight="1" x14ac:dyDescent="0.25">
      <c r="A347" s="305"/>
      <c r="H347"/>
      <c r="I347"/>
      <c r="J347"/>
      <c r="K347"/>
      <c r="L347"/>
      <c r="M347"/>
      <c r="N347"/>
      <c r="O347"/>
      <c r="P347"/>
      <c r="Q347"/>
      <c r="R347"/>
      <c r="S347"/>
      <c r="T347" s="8"/>
      <c r="U347" s="300"/>
      <c r="V347" s="69"/>
      <c r="W347" s="300"/>
      <c r="X347" s="8"/>
      <c r="Y347" s="8"/>
      <c r="Z347" s="8"/>
    </row>
    <row r="348" spans="1:26" ht="18" customHeight="1" x14ac:dyDescent="0.25"/>
    <row r="349" spans="1:26" ht="18" customHeight="1" x14ac:dyDescent="0.25">
      <c r="H349" s="299"/>
      <c r="I349" s="299"/>
      <c r="J349" s="299"/>
      <c r="K349" s="299"/>
      <c r="T349" s="8"/>
      <c r="W349" s="51"/>
    </row>
    <row r="350" spans="1:26" ht="18" customHeight="1" x14ac:dyDescent="0.25">
      <c r="A350" s="57" t="str">
        <f>METAS!B31</f>
        <v>PORCENTAJE DE VACUNADOS CON 1 DOSIS CON VACUNA CONTRA NEUMOCOCO, EN LA POBLACIÓN &gt;= 60 AÑOS</v>
      </c>
      <c r="H350" s="299"/>
      <c r="I350" s="299"/>
      <c r="J350" s="299"/>
      <c r="K350" s="299" t="s">
        <v>684</v>
      </c>
      <c r="M350" t="s">
        <v>683</v>
      </c>
      <c r="T350" s="8"/>
      <c r="W350" s="51"/>
    </row>
    <row r="351" spans="1:26" ht="48" customHeight="1" x14ac:dyDescent="0.25">
      <c r="A351" s="59" t="s">
        <v>2</v>
      </c>
      <c r="B351" s="60" t="s">
        <v>555</v>
      </c>
      <c r="C351" s="61" t="s">
        <v>556</v>
      </c>
      <c r="D351" s="60" t="s">
        <v>563</v>
      </c>
      <c r="E351" s="60" t="s">
        <v>1</v>
      </c>
      <c r="F351" s="62"/>
      <c r="G351" s="63" t="s">
        <v>10</v>
      </c>
      <c r="H351" s="64" t="str">
        <f>"DEFICIENTE &lt; "&amp;$E$3</f>
        <v>DEFICIENTE &lt; 90</v>
      </c>
      <c r="I351" s="64" t="str">
        <f>"PROCESO &gt;= "&amp;$E$3&amp;"  -  &lt; "&amp;$F$3</f>
        <v>PROCESO &gt;= 90  -  &lt; 100</v>
      </c>
      <c r="J351" s="64" t="str">
        <f>"OPTIMO &gt;= "&amp;$F$3</f>
        <v>OPTIMO &gt;= 100</v>
      </c>
      <c r="K351" s="299"/>
      <c r="T351" s="8"/>
      <c r="V351" s="50" t="str">
        <f>A350</f>
        <v>PORCENTAJE DE VACUNADOS CON 1 DOSIS CON VACUNA CONTRA NEUMOCOCO, EN LA POBLACIÓN &gt;= 60 AÑOS</v>
      </c>
      <c r="W351" s="51"/>
    </row>
    <row r="352" spans="1:26" ht="18" customHeight="1" thickBot="1" x14ac:dyDescent="0.3">
      <c r="A352" s="65" t="str">
        <f>Config!$B$15</f>
        <v>RED</v>
      </c>
      <c r="B352" s="66">
        <f>SUM(B353:B361)</f>
        <v>3728</v>
      </c>
      <c r="C352" s="66">
        <f>SUM(C353:C361)</f>
        <v>3728</v>
      </c>
      <c r="D352" s="66">
        <f>SUM(D353:D361)</f>
        <v>998</v>
      </c>
      <c r="E352" s="67">
        <f>Config!$C$9</f>
        <v>100</v>
      </c>
      <c r="F352" s="67"/>
      <c r="G352" s="67">
        <f>IFERROR(ROUND(D352*100/B352,1),0)</f>
        <v>26.8</v>
      </c>
      <c r="H352" s="68">
        <f>IF(G352&lt;$E$3,G352,"")</f>
        <v>26.8</v>
      </c>
      <c r="I352" s="68" t="str">
        <f>IF(G352&gt;=$E$3,IF(G352&lt;$F$3,G352,""),"")</f>
        <v/>
      </c>
      <c r="J352" s="68" t="str">
        <f>IF(G352&gt;=$F$3,G352,"")</f>
        <v/>
      </c>
      <c r="K352" s="299"/>
      <c r="T352" s="8"/>
      <c r="V352" s="80" t="str">
        <f>$V$1&amp;"  "&amp;V351&amp;"  "&amp;$V$3&amp;"  "&amp;$V$2</f>
        <v>RED. MOYOBAMBA:  PORCENTAJE DE VACUNADOS CON 1 DOSIS CON VACUNA CONTRA NEUMOCOCO, EN LA POBLACIÓN &gt;= 60 AÑOS  - POR MICROREDES :   ENERO - DICIEMBRE 2024</v>
      </c>
      <c r="W352" s="51"/>
    </row>
    <row r="353" spans="1:26" s="89" customFormat="1" ht="18" customHeight="1" x14ac:dyDescent="0.25">
      <c r="A353" s="70" t="str">
        <f>Config!$B$16</f>
        <v>HOSP</v>
      </c>
      <c r="B353" s="71">
        <f>METAS!$AW$31</f>
        <v>0</v>
      </c>
      <c r="C353" s="71">
        <f>ROUND((B353/12)*Config!$C$6,0)</f>
        <v>0</v>
      </c>
      <c r="D353" s="71">
        <f>ACUMULADO!$AV$31</f>
        <v>20</v>
      </c>
      <c r="E353" s="72">
        <f>E352</f>
        <v>100</v>
      </c>
      <c r="F353" s="72"/>
      <c r="G353" s="73">
        <f>IFERROR(ROUND(D353*100/B353,1),0)</f>
        <v>0</v>
      </c>
      <c r="H353" s="78">
        <f>IF(G353&lt;$E$3,G353,"")</f>
        <v>0</v>
      </c>
      <c r="I353" s="78" t="str">
        <f>IF(G353&gt;=$E$3,IF(G353&lt;$F$3,G353,""),"")</f>
        <v/>
      </c>
      <c r="J353" s="78" t="str">
        <f t="shared" ref="J353:J361" si="93">IF(G353&gt;=$F$3,G353,"")</f>
        <v/>
      </c>
      <c r="K353" s="299"/>
      <c r="L353"/>
      <c r="M353"/>
      <c r="N353"/>
      <c r="O353"/>
      <c r="P353"/>
      <c r="Q353"/>
      <c r="R353"/>
      <c r="S353"/>
      <c r="T353" s="8"/>
      <c r="U353" s="300"/>
      <c r="V353" s="50"/>
      <c r="W353" s="300"/>
      <c r="X353" s="300"/>
      <c r="Y353" s="300"/>
      <c r="Z353" s="300"/>
    </row>
    <row r="354" spans="1:26" s="89" customFormat="1" ht="18" customHeight="1" x14ac:dyDescent="0.25">
      <c r="A354" s="70" t="str">
        <f>Config!$B$17</f>
        <v>LLUI</v>
      </c>
      <c r="B354" s="71">
        <f>METAS!$AX$31</f>
        <v>1684</v>
      </c>
      <c r="C354" s="71">
        <f>ROUND((B354/12)*Config!$C$6,0)</f>
        <v>1684</v>
      </c>
      <c r="D354" s="71">
        <f>ACUMULADO!$AW$31</f>
        <v>391</v>
      </c>
      <c r="E354" s="72">
        <f t="shared" ref="E354:E361" si="94">E353</f>
        <v>100</v>
      </c>
      <c r="F354" s="81"/>
      <c r="G354" s="73">
        <f t="shared" ref="G354:G361" si="95">IFERROR(ROUND(D354*100/B354,1),0)</f>
        <v>23.2</v>
      </c>
      <c r="H354" s="78">
        <f t="shared" ref="H354:H361" si="96">IF(G354&lt;$E$3,G354,"")</f>
        <v>23.2</v>
      </c>
      <c r="I354" s="78" t="str">
        <f t="shared" ref="I354:I361" si="97">IF(G354&gt;=$E$3,IF(G354&lt;$F$3,G354,""),"")</f>
        <v/>
      </c>
      <c r="J354" s="78" t="str">
        <f t="shared" si="93"/>
        <v/>
      </c>
      <c r="K354"/>
      <c r="L354"/>
      <c r="M354"/>
      <c r="N354"/>
      <c r="O354"/>
      <c r="P354"/>
      <c r="Q354"/>
      <c r="R354"/>
      <c r="S354"/>
      <c r="T354" s="8"/>
      <c r="U354" s="300"/>
      <c r="V354" s="50"/>
      <c r="W354" s="300"/>
      <c r="X354" s="8"/>
      <c r="Y354" s="8"/>
      <c r="Z354" s="8"/>
    </row>
    <row r="355" spans="1:26" s="89" customFormat="1" ht="18" customHeight="1" x14ac:dyDescent="0.25">
      <c r="A355" s="70" t="str">
        <f>Config!$B$18</f>
        <v>JERI</v>
      </c>
      <c r="B355" s="71">
        <f>METAS!$AY$31</f>
        <v>134</v>
      </c>
      <c r="C355" s="71">
        <f>ROUND((B355/12)*Config!$C$6,0)</f>
        <v>134</v>
      </c>
      <c r="D355" s="71">
        <f>ACUMULADO!$AX$31</f>
        <v>109</v>
      </c>
      <c r="E355" s="72">
        <f t="shared" si="94"/>
        <v>100</v>
      </c>
      <c r="F355" s="81"/>
      <c r="G355" s="73">
        <f t="shared" si="95"/>
        <v>81.3</v>
      </c>
      <c r="H355" s="78">
        <f t="shared" si="96"/>
        <v>81.3</v>
      </c>
      <c r="I355" s="78" t="str">
        <f t="shared" si="97"/>
        <v/>
      </c>
      <c r="J355" s="78" t="str">
        <f t="shared" si="93"/>
        <v/>
      </c>
      <c r="K355"/>
      <c r="L355"/>
      <c r="M355"/>
      <c r="N355"/>
      <c r="O355"/>
      <c r="P355"/>
      <c r="Q355"/>
      <c r="R355"/>
      <c r="S355"/>
      <c r="T355" s="8"/>
      <c r="U355" s="300"/>
      <c r="V355" s="50"/>
      <c r="W355" s="301" t="s">
        <v>558</v>
      </c>
      <c r="X355" s="302" t="s">
        <v>559</v>
      </c>
      <c r="Y355" s="302" t="s">
        <v>560</v>
      </c>
      <c r="Z355" s="8"/>
    </row>
    <row r="356" spans="1:26" s="89" customFormat="1" ht="18" customHeight="1" x14ac:dyDescent="0.25">
      <c r="A356" s="70" t="str">
        <f>Config!$B$19</f>
        <v>YANT</v>
      </c>
      <c r="B356" s="71">
        <f>METAS!$AZ$31</f>
        <v>301</v>
      </c>
      <c r="C356" s="71">
        <f>ROUND((B356/12)*Config!$C$6,0)</f>
        <v>301</v>
      </c>
      <c r="D356" s="71">
        <f>ACUMULADO!$AY$31</f>
        <v>65</v>
      </c>
      <c r="E356" s="72">
        <f t="shared" si="94"/>
        <v>100</v>
      </c>
      <c r="F356" s="81"/>
      <c r="G356" s="73">
        <f t="shared" si="95"/>
        <v>21.6</v>
      </c>
      <c r="H356" s="78">
        <f t="shared" si="96"/>
        <v>21.6</v>
      </c>
      <c r="I356" s="78" t="str">
        <f t="shared" si="97"/>
        <v/>
      </c>
      <c r="J356" s="78" t="str">
        <f t="shared" si="93"/>
        <v/>
      </c>
      <c r="K356"/>
      <c r="L356"/>
      <c r="M356"/>
      <c r="N356"/>
      <c r="O356"/>
      <c r="P356"/>
      <c r="Q356"/>
      <c r="R356"/>
      <c r="S356"/>
      <c r="T356" s="8"/>
      <c r="U356" s="300"/>
      <c r="V356" s="50"/>
      <c r="W356" s="303">
        <v>5</v>
      </c>
      <c r="X356" s="304">
        <v>10</v>
      </c>
      <c r="Y356" s="304">
        <v>10.1</v>
      </c>
      <c r="Z356" s="8"/>
    </row>
    <row r="357" spans="1:26" s="89" customFormat="1" ht="18" customHeight="1" x14ac:dyDescent="0.25">
      <c r="A357" s="70" t="str">
        <f>Config!$B$20</f>
        <v>SORI</v>
      </c>
      <c r="B357" s="71">
        <f>METAS!$BA$31</f>
        <v>664</v>
      </c>
      <c r="C357" s="71">
        <f>ROUND((B357/12)*Config!$C$6,0)</f>
        <v>664</v>
      </c>
      <c r="D357" s="71">
        <f>ACUMULADO!$AZ$31</f>
        <v>79</v>
      </c>
      <c r="E357" s="72">
        <f t="shared" si="94"/>
        <v>100</v>
      </c>
      <c r="F357" s="81"/>
      <c r="G357" s="73">
        <f t="shared" si="95"/>
        <v>11.9</v>
      </c>
      <c r="H357" s="78">
        <f t="shared" si="96"/>
        <v>11.9</v>
      </c>
      <c r="I357" s="78" t="str">
        <f t="shared" si="97"/>
        <v/>
      </c>
      <c r="J357" s="78" t="str">
        <f t="shared" si="93"/>
        <v/>
      </c>
      <c r="K357"/>
      <c r="L357"/>
      <c r="M357"/>
      <c r="N357"/>
      <c r="O357"/>
      <c r="P357"/>
      <c r="Q357"/>
      <c r="R357"/>
      <c r="S357"/>
      <c r="T357" s="8"/>
      <c r="U357" s="300"/>
      <c r="V357" s="50"/>
      <c r="W357" s="300"/>
      <c r="X357" s="304"/>
      <c r="Y357" s="8"/>
      <c r="Z357" s="8"/>
    </row>
    <row r="358" spans="1:26" s="89" customFormat="1" ht="18" customHeight="1" x14ac:dyDescent="0.25">
      <c r="A358" s="70" t="str">
        <f>Config!$B$21</f>
        <v>JEPE</v>
      </c>
      <c r="B358" s="71">
        <f>METAS!$BB$31</f>
        <v>260</v>
      </c>
      <c r="C358" s="71">
        <f>ROUND((B358/12)*Config!$C$6,0)</f>
        <v>260</v>
      </c>
      <c r="D358" s="71">
        <f>ACUMULADO!$BA$31</f>
        <v>74</v>
      </c>
      <c r="E358" s="72">
        <f t="shared" si="94"/>
        <v>100</v>
      </c>
      <c r="F358" s="81"/>
      <c r="G358" s="73">
        <f t="shared" si="95"/>
        <v>28.5</v>
      </c>
      <c r="H358" s="78">
        <f t="shared" si="96"/>
        <v>28.5</v>
      </c>
      <c r="I358" s="78" t="str">
        <f t="shared" si="97"/>
        <v/>
      </c>
      <c r="J358" s="78" t="str">
        <f t="shared" si="93"/>
        <v/>
      </c>
      <c r="K358"/>
      <c r="L358"/>
      <c r="M358"/>
      <c r="N358"/>
      <c r="O358"/>
      <c r="P358"/>
      <c r="Q358"/>
      <c r="R358"/>
      <c r="S358"/>
      <c r="T358" s="8"/>
      <c r="U358" s="300"/>
      <c r="V358" s="50"/>
      <c r="W358" s="300"/>
      <c r="X358" s="8"/>
      <c r="Y358" s="8"/>
      <c r="Z358" s="8"/>
    </row>
    <row r="359" spans="1:26" s="89" customFormat="1" ht="18" customHeight="1" x14ac:dyDescent="0.25">
      <c r="A359" s="70" t="str">
        <f>Config!$B$22</f>
        <v>ROQU</v>
      </c>
      <c r="B359" s="71">
        <f>METAS!$BC$31</f>
        <v>198</v>
      </c>
      <c r="C359" s="71">
        <f>ROUND((B359/12)*Config!$C$6,0)</f>
        <v>198</v>
      </c>
      <c r="D359" s="71">
        <f>ACUMULADO!$BB$31</f>
        <v>152</v>
      </c>
      <c r="E359" s="72">
        <f t="shared" si="94"/>
        <v>100</v>
      </c>
      <c r="F359" s="81"/>
      <c r="G359" s="73">
        <f t="shared" si="95"/>
        <v>76.8</v>
      </c>
      <c r="H359" s="78">
        <f t="shared" si="96"/>
        <v>76.8</v>
      </c>
      <c r="I359" s="78" t="str">
        <f t="shared" si="97"/>
        <v/>
      </c>
      <c r="J359" s="78" t="str">
        <f t="shared" si="93"/>
        <v/>
      </c>
      <c r="K359"/>
      <c r="L359"/>
      <c r="M359"/>
      <c r="N359"/>
      <c r="O359"/>
      <c r="P359"/>
      <c r="Q359"/>
      <c r="R359"/>
      <c r="S359"/>
      <c r="T359" s="8"/>
      <c r="U359" s="300"/>
      <c r="V359" s="50"/>
      <c r="W359" s="300"/>
      <c r="X359" s="8"/>
      <c r="Y359" s="8"/>
      <c r="Z359" s="8"/>
    </row>
    <row r="360" spans="1:26" s="89" customFormat="1" ht="18" customHeight="1" x14ac:dyDescent="0.25">
      <c r="A360" s="70" t="str">
        <f>Config!$B$23</f>
        <v>CALZ</v>
      </c>
      <c r="B360" s="71">
        <f>METAS!$BD$31</f>
        <v>219</v>
      </c>
      <c r="C360" s="71">
        <f>ROUND((B360/12)*Config!$C$6,0)</f>
        <v>219</v>
      </c>
      <c r="D360" s="71">
        <f>ACUMULADO!$BC$31</f>
        <v>72</v>
      </c>
      <c r="E360" s="72">
        <f t="shared" si="94"/>
        <v>100</v>
      </c>
      <c r="F360" s="81"/>
      <c r="G360" s="73">
        <f t="shared" si="95"/>
        <v>32.9</v>
      </c>
      <c r="H360" s="78">
        <f t="shared" si="96"/>
        <v>32.9</v>
      </c>
      <c r="I360" s="78" t="str">
        <f t="shared" si="97"/>
        <v/>
      </c>
      <c r="J360" s="78" t="str">
        <f t="shared" si="93"/>
        <v/>
      </c>
      <c r="K360"/>
      <c r="L360"/>
      <c r="M360"/>
      <c r="N360"/>
      <c r="O360"/>
      <c r="P360"/>
      <c r="Q360"/>
      <c r="R360"/>
      <c r="S360"/>
      <c r="T360" s="8"/>
      <c r="U360" s="300"/>
      <c r="V360" s="69"/>
      <c r="W360" s="300"/>
      <c r="X360" s="8"/>
      <c r="Y360" s="8"/>
      <c r="Z360" s="8"/>
    </row>
    <row r="361" spans="1:26" s="89" customFormat="1" ht="18" customHeight="1" x14ac:dyDescent="0.25">
      <c r="A361" s="70" t="str">
        <f>Config!$B$24</f>
        <v>PUEB</v>
      </c>
      <c r="B361" s="71">
        <f>METAS!$BE$31</f>
        <v>268</v>
      </c>
      <c r="C361" s="71">
        <f>ROUND((B361/12)*Config!$C$6,0)</f>
        <v>268</v>
      </c>
      <c r="D361" s="71">
        <f>ACUMULADO!$BD$31</f>
        <v>36</v>
      </c>
      <c r="E361" s="72">
        <f t="shared" si="94"/>
        <v>100</v>
      </c>
      <c r="F361" s="81"/>
      <c r="G361" s="73">
        <f t="shared" si="95"/>
        <v>13.4</v>
      </c>
      <c r="H361" s="78">
        <f t="shared" si="96"/>
        <v>13.4</v>
      </c>
      <c r="I361" s="78" t="str">
        <f t="shared" si="97"/>
        <v/>
      </c>
      <c r="J361" s="78" t="str">
        <f t="shared" si="93"/>
        <v/>
      </c>
      <c r="K361" s="299"/>
      <c r="L361"/>
      <c r="M361"/>
      <c r="N361"/>
      <c r="O361"/>
      <c r="P361"/>
      <c r="Q361"/>
      <c r="R361"/>
      <c r="S361"/>
      <c r="T361" s="8"/>
      <c r="U361" s="300"/>
      <c r="V361" s="69"/>
      <c r="W361" s="300"/>
      <c r="X361" s="8"/>
      <c r="Y361" s="8"/>
      <c r="Z361" s="8"/>
    </row>
    <row r="362" spans="1:26" s="89" customFormat="1" ht="18" customHeight="1" x14ac:dyDescent="0.25">
      <c r="A362" s="305"/>
      <c r="H362"/>
      <c r="I362"/>
      <c r="J362"/>
      <c r="K362"/>
      <c r="L362"/>
      <c r="M362"/>
      <c r="N362"/>
      <c r="O362"/>
      <c r="P362"/>
      <c r="Q362"/>
      <c r="R362"/>
      <c r="S362"/>
      <c r="T362" s="8"/>
      <c r="U362" s="300"/>
      <c r="V362" s="69"/>
      <c r="W362" s="300"/>
      <c r="X362" s="8"/>
      <c r="Y362" s="8"/>
      <c r="Z362" s="8"/>
    </row>
    <row r="363" spans="1:26" s="89" customFormat="1" ht="18" customHeight="1" x14ac:dyDescent="0.25">
      <c r="A363" s="305"/>
      <c r="H363"/>
      <c r="I363"/>
      <c r="J363"/>
      <c r="K363"/>
      <c r="L363"/>
      <c r="M363"/>
      <c r="N363"/>
      <c r="O363"/>
      <c r="P363"/>
      <c r="Q363"/>
      <c r="R363"/>
      <c r="S363"/>
      <c r="T363" s="8"/>
      <c r="U363" s="300"/>
      <c r="V363" s="69"/>
      <c r="W363" s="300"/>
      <c r="X363" s="8"/>
      <c r="Y363" s="8"/>
      <c r="Z363" s="8"/>
    </row>
    <row r="364" spans="1:26" s="89" customFormat="1" ht="18" customHeight="1" x14ac:dyDescent="0.25">
      <c r="A364" s="305"/>
      <c r="H364"/>
      <c r="I364"/>
      <c r="J364"/>
      <c r="K364"/>
      <c r="L364"/>
      <c r="M364"/>
      <c r="N364"/>
      <c r="O364"/>
      <c r="P364"/>
      <c r="Q364"/>
      <c r="R364"/>
      <c r="S364"/>
      <c r="T364" s="8"/>
      <c r="U364" s="300"/>
      <c r="V364" s="69"/>
      <c r="W364" s="300"/>
      <c r="X364" s="8"/>
      <c r="Y364" s="8"/>
      <c r="Z364" s="8"/>
    </row>
    <row r="365" spans="1:26" s="89" customFormat="1" ht="18" customHeight="1" x14ac:dyDescent="0.25">
      <c r="A365" s="305"/>
      <c r="H365"/>
      <c r="I365"/>
      <c r="J365"/>
      <c r="K365"/>
      <c r="L365"/>
      <c r="M365"/>
      <c r="N365"/>
      <c r="O365"/>
      <c r="P365"/>
      <c r="Q365"/>
      <c r="R365"/>
      <c r="S365"/>
      <c r="T365" s="8"/>
      <c r="U365" s="300"/>
      <c r="V365" s="69"/>
      <c r="W365" s="300"/>
      <c r="X365" s="8"/>
      <c r="Y365" s="8"/>
      <c r="Z365" s="8"/>
    </row>
    <row r="366" spans="1:26" s="89" customFormat="1" ht="18" customHeight="1" x14ac:dyDescent="0.25">
      <c r="A366" s="82"/>
      <c r="B366" s="56"/>
      <c r="C366" s="54"/>
      <c r="D366" s="56"/>
      <c r="E366" s="56"/>
      <c r="F366" s="5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 s="8"/>
      <c r="U366" s="300"/>
      <c r="V366" s="69"/>
      <c r="W366" s="300"/>
      <c r="X366" s="8"/>
      <c r="Y366" s="8"/>
      <c r="Z366" s="8"/>
    </row>
    <row r="367" spans="1:26" s="89" customFormat="1" ht="18" customHeight="1" x14ac:dyDescent="0.25">
      <c r="A367" s="82"/>
      <c r="B367" s="56"/>
      <c r="C367" s="54"/>
      <c r="D367" s="56"/>
      <c r="E367" s="56"/>
      <c r="F367" s="56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 s="8"/>
      <c r="U367" s="300"/>
      <c r="V367" s="69"/>
      <c r="W367" s="300"/>
      <c r="X367" s="8"/>
      <c r="Y367" s="8"/>
      <c r="Z367" s="8"/>
    </row>
    <row r="368" spans="1:26" s="89" customFormat="1" ht="18" customHeight="1" x14ac:dyDescent="0.25">
      <c r="A368" s="82"/>
      <c r="B368" s="56"/>
      <c r="C368" s="54"/>
      <c r="D368" s="56"/>
      <c r="E368" s="56"/>
      <c r="F368" s="56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 s="8"/>
      <c r="U368" s="300"/>
      <c r="V368" s="69"/>
      <c r="W368" s="300"/>
      <c r="X368" s="8"/>
      <c r="Y368" s="8"/>
      <c r="Z368" s="8"/>
    </row>
    <row r="369" spans="1:527" s="89" customFormat="1" ht="18" customHeight="1" x14ac:dyDescent="0.25">
      <c r="A369" s="82"/>
      <c r="B369" s="56"/>
      <c r="C369" s="54"/>
      <c r="D369" s="56"/>
      <c r="E369" s="56"/>
      <c r="F369" s="56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 s="8"/>
      <c r="U369" s="300"/>
      <c r="V369" s="69"/>
      <c r="W369" s="300"/>
      <c r="X369" s="8"/>
      <c r="Y369" s="8"/>
      <c r="Z369" s="8"/>
    </row>
    <row r="370" spans="1:527" s="89" customFormat="1" ht="18" customHeight="1" x14ac:dyDescent="0.25">
      <c r="A370" s="82"/>
      <c r="B370" s="56"/>
      <c r="C370" s="54"/>
      <c r="D370" s="56"/>
      <c r="E370" s="56"/>
      <c r="F370" s="56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 s="8"/>
      <c r="U370" s="300"/>
      <c r="V370" s="9"/>
      <c r="W370" s="300"/>
      <c r="X370" s="8"/>
      <c r="Y370" s="8"/>
      <c r="Z370" s="8"/>
    </row>
    <row r="371" spans="1:527" s="4" customFormat="1" ht="18" customHeight="1" x14ac:dyDescent="0.25">
      <c r="B371"/>
      <c r="C371" s="54"/>
      <c r="D371" s="55"/>
      <c r="E371" s="55"/>
      <c r="F371" s="56"/>
      <c r="G371" s="56"/>
      <c r="H371" s="56"/>
      <c r="I371" s="89"/>
      <c r="J371" s="89"/>
      <c r="K371"/>
      <c r="L371"/>
      <c r="M371"/>
      <c r="N371"/>
      <c r="O371"/>
      <c r="P371"/>
      <c r="Q371"/>
      <c r="R371"/>
      <c r="S371"/>
      <c r="T371"/>
      <c r="U371" s="49"/>
      <c r="V371" s="69"/>
      <c r="W371" s="8"/>
      <c r="X371" s="8"/>
      <c r="Y371" s="8"/>
      <c r="Z371" s="8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</row>
    <row r="372" spans="1:527" s="4" customFormat="1" ht="18" customHeight="1" x14ac:dyDescent="0.25">
      <c r="B372"/>
      <c r="C372" s="54"/>
      <c r="D372" s="55"/>
      <c r="E372" s="55"/>
      <c r="F372" s="56"/>
      <c r="G372" s="56"/>
      <c r="H372" s="56"/>
      <c r="I372" s="89"/>
      <c r="J372" s="89"/>
      <c r="K372"/>
      <c r="L372"/>
      <c r="M372"/>
      <c r="N372"/>
      <c r="O372"/>
      <c r="P372"/>
      <c r="Q372"/>
      <c r="R372"/>
      <c r="S372"/>
      <c r="T372"/>
      <c r="U372" s="49"/>
      <c r="V372" s="69"/>
      <c r="W372" s="8"/>
      <c r="X372" s="8"/>
      <c r="Y372" s="8"/>
      <c r="Z372" s="8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</row>
    <row r="373" spans="1:527" s="4" customFormat="1" ht="18" customHeight="1" x14ac:dyDescent="0.25">
      <c r="B373"/>
      <c r="C373" s="54"/>
      <c r="D373" s="55"/>
      <c r="E373" s="55"/>
      <c r="F373" s="56"/>
      <c r="G373" s="56"/>
      <c r="H373" s="56"/>
      <c r="I373" s="89"/>
      <c r="J373" s="89"/>
      <c r="K373"/>
      <c r="L373"/>
      <c r="M373"/>
      <c r="N373"/>
      <c r="O373"/>
      <c r="P373"/>
      <c r="Q373"/>
      <c r="R373"/>
      <c r="S373"/>
      <c r="T373"/>
      <c r="U373" s="49"/>
      <c r="V373" s="69"/>
      <c r="W373" s="8"/>
      <c r="X373" s="8"/>
      <c r="Y373" s="8"/>
      <c r="Z373" s="8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</row>
    <row r="374" spans="1:527" s="4" customFormat="1" ht="18" customHeight="1" x14ac:dyDescent="0.25">
      <c r="B374"/>
      <c r="C374" s="54"/>
      <c r="D374" s="55"/>
      <c r="E374" s="55"/>
      <c r="F374" s="56"/>
      <c r="G374" s="56"/>
      <c r="H374" s="56"/>
      <c r="I374" s="89"/>
      <c r="J374" s="89"/>
      <c r="K374"/>
      <c r="L374"/>
      <c r="M374"/>
      <c r="N374"/>
      <c r="O374"/>
      <c r="P374"/>
      <c r="Q374"/>
      <c r="R374"/>
      <c r="S374"/>
      <c r="T374"/>
      <c r="U374" s="49"/>
      <c r="V374" s="69"/>
      <c r="W374" s="8"/>
      <c r="X374" s="8"/>
      <c r="Y374" s="8"/>
      <c r="Z374" s="8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</row>
    <row r="375" spans="1:527" s="4" customFormat="1" ht="18" customHeight="1" x14ac:dyDescent="0.25">
      <c r="B375"/>
      <c r="C375" s="54"/>
      <c r="D375" s="55"/>
      <c r="E375" s="55"/>
      <c r="F375" s="56"/>
      <c r="G375" s="56"/>
      <c r="H375" s="56"/>
      <c r="I375" s="89"/>
      <c r="J375" s="89"/>
      <c r="K375"/>
      <c r="L375"/>
      <c r="M375"/>
      <c r="N375"/>
      <c r="O375"/>
      <c r="P375"/>
      <c r="Q375"/>
      <c r="R375"/>
      <c r="S375"/>
      <c r="T375"/>
      <c r="U375" s="49"/>
      <c r="V375" s="69"/>
      <c r="W375" s="8"/>
      <c r="X375" s="8"/>
      <c r="Y375" s="8"/>
      <c r="Z375" s="8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</row>
    <row r="376" spans="1:527" s="4" customFormat="1" ht="18" customHeight="1" x14ac:dyDescent="0.25">
      <c r="B376"/>
      <c r="C376" s="54"/>
      <c r="D376" s="55"/>
      <c r="E376" s="55"/>
      <c r="F376" s="56"/>
      <c r="G376" s="56"/>
      <c r="H376" s="56"/>
      <c r="I376" s="89"/>
      <c r="J376" s="89"/>
      <c r="K376"/>
      <c r="L376"/>
      <c r="M376"/>
      <c r="N376"/>
      <c r="O376"/>
      <c r="P376"/>
      <c r="Q376"/>
      <c r="R376"/>
      <c r="S376"/>
      <c r="T376"/>
      <c r="U376" s="49"/>
      <c r="V376" s="69"/>
      <c r="W376" s="8"/>
      <c r="X376" s="8"/>
      <c r="Y376" s="8"/>
      <c r="Z376" s="8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</row>
    <row r="377" spans="1:527" s="4" customFormat="1" ht="18" customHeight="1" x14ac:dyDescent="0.25">
      <c r="B377"/>
      <c r="C377" s="54"/>
      <c r="D377" s="55"/>
      <c r="E377" s="55"/>
      <c r="F377" s="56"/>
      <c r="G377" s="56"/>
      <c r="H377" s="56"/>
      <c r="I377" s="89"/>
      <c r="J377" s="89"/>
      <c r="K377"/>
      <c r="L377"/>
      <c r="M377"/>
      <c r="N377"/>
      <c r="O377"/>
      <c r="P377"/>
      <c r="Q377"/>
      <c r="R377"/>
      <c r="S377"/>
      <c r="T377"/>
      <c r="U377" s="49"/>
      <c r="V377" s="69"/>
      <c r="W377" s="8"/>
      <c r="X377" s="8"/>
      <c r="Y377" s="8"/>
      <c r="Z377" s="8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</row>
    <row r="378" spans="1:527" s="4" customFormat="1" ht="18" customHeight="1" x14ac:dyDescent="0.25">
      <c r="B378"/>
      <c r="C378" s="54"/>
      <c r="D378" s="55"/>
      <c r="E378" s="55"/>
      <c r="F378" s="56"/>
      <c r="G378" s="56"/>
      <c r="H378" s="56"/>
      <c r="I378" s="89"/>
      <c r="J378" s="89"/>
      <c r="K378"/>
      <c r="L378"/>
      <c r="M378"/>
      <c r="N378"/>
      <c r="O378"/>
      <c r="P378"/>
      <c r="Q378"/>
      <c r="R378"/>
      <c r="S378"/>
      <c r="T378"/>
      <c r="U378" s="49"/>
      <c r="V378" s="69"/>
      <c r="W378" s="8"/>
      <c r="X378" s="8"/>
      <c r="Y378" s="8"/>
      <c r="Z378" s="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</row>
    <row r="379" spans="1:527" s="4" customFormat="1" ht="18" customHeight="1" x14ac:dyDescent="0.25">
      <c r="B379"/>
      <c r="C379" s="54"/>
      <c r="D379" s="55"/>
      <c r="E379" s="55"/>
      <c r="F379" s="56"/>
      <c r="G379" s="56"/>
      <c r="H379" s="56"/>
      <c r="I379" s="89"/>
      <c r="J379" s="89"/>
      <c r="K379"/>
      <c r="L379"/>
      <c r="M379"/>
      <c r="N379"/>
      <c r="O379"/>
      <c r="P379"/>
      <c r="Q379"/>
      <c r="R379"/>
      <c r="S379"/>
      <c r="T379"/>
      <c r="U379" s="49"/>
      <c r="V379" s="69"/>
      <c r="W379" s="8"/>
      <c r="X379" s="8"/>
      <c r="Y379" s="8"/>
      <c r="Z379" s="8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</row>
    <row r="380" spans="1:527" s="4" customFormat="1" ht="18" customHeight="1" x14ac:dyDescent="0.25">
      <c r="B380"/>
      <c r="C380" s="54"/>
      <c r="D380" s="55"/>
      <c r="E380" s="55"/>
      <c r="F380" s="56"/>
      <c r="G380" s="56"/>
      <c r="H380" s="56"/>
      <c r="I380" s="89"/>
      <c r="J380" s="89"/>
      <c r="K380"/>
      <c r="L380"/>
      <c r="M380"/>
      <c r="N380"/>
      <c r="O380"/>
      <c r="P380"/>
      <c r="Q380"/>
      <c r="R380"/>
      <c r="S380"/>
      <c r="T380"/>
      <c r="U380" s="49"/>
      <c r="V380" s="69"/>
      <c r="W380" s="8"/>
      <c r="X380" s="8"/>
      <c r="Y380" s="8"/>
      <c r="Z380" s="8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</row>
    <row r="381" spans="1:527" s="4" customFormat="1" ht="18" customHeight="1" x14ac:dyDescent="0.25">
      <c r="B381"/>
      <c r="C381" s="54"/>
      <c r="D381" s="55"/>
      <c r="E381" s="55"/>
      <c r="F381" s="56"/>
      <c r="G381" s="56"/>
      <c r="H381" s="56"/>
      <c r="I381" s="89"/>
      <c r="J381" s="89"/>
      <c r="K381"/>
      <c r="L381"/>
      <c r="M381"/>
      <c r="N381"/>
      <c r="O381"/>
      <c r="P381"/>
      <c r="Q381"/>
      <c r="R381"/>
      <c r="S381"/>
      <c r="T381"/>
      <c r="U381" s="49"/>
      <c r="V381" s="69"/>
      <c r="W381" s="8"/>
      <c r="X381" s="8"/>
      <c r="Y381" s="8"/>
      <c r="Z381" s="8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</row>
    <row r="382" spans="1:527" s="4" customFormat="1" ht="18" customHeight="1" x14ac:dyDescent="0.25">
      <c r="B382"/>
      <c r="C382" s="54"/>
      <c r="D382" s="55"/>
      <c r="E382" s="55"/>
      <c r="F382" s="56"/>
      <c r="G382" s="56"/>
      <c r="H382" s="56"/>
      <c r="I382" s="89"/>
      <c r="J382" s="89"/>
      <c r="K382"/>
      <c r="L382"/>
      <c r="M382"/>
      <c r="N382"/>
      <c r="O382"/>
      <c r="P382"/>
      <c r="Q382"/>
      <c r="R382"/>
      <c r="S382"/>
      <c r="T382"/>
      <c r="U382" s="49"/>
      <c r="V382" s="69"/>
      <c r="W382" s="8"/>
      <c r="X382" s="8"/>
      <c r="Y382" s="8"/>
      <c r="Z382" s="8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</row>
    <row r="383" spans="1:527" s="4" customFormat="1" ht="18" customHeight="1" x14ac:dyDescent="0.25">
      <c r="B383"/>
      <c r="C383" s="54"/>
      <c r="D383" s="55"/>
      <c r="E383" s="55"/>
      <c r="F383" s="56"/>
      <c r="G383" s="56"/>
      <c r="H383" s="56"/>
      <c r="I383" s="89"/>
      <c r="J383" s="89"/>
      <c r="K383"/>
      <c r="L383"/>
      <c r="M383"/>
      <c r="N383"/>
      <c r="O383"/>
      <c r="P383"/>
      <c r="Q383"/>
      <c r="R383"/>
      <c r="S383"/>
      <c r="T383"/>
      <c r="U383" s="49"/>
      <c r="V383" s="69"/>
      <c r="W383" s="8"/>
      <c r="X383" s="8"/>
      <c r="Y383" s="8"/>
      <c r="Z383" s="8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</row>
    <row r="384" spans="1:527" s="4" customFormat="1" ht="18" customHeight="1" x14ac:dyDescent="0.25">
      <c r="B384"/>
      <c r="C384" s="54"/>
      <c r="D384" s="55"/>
      <c r="E384" s="55"/>
      <c r="F384" s="56"/>
      <c r="G384" s="56"/>
      <c r="H384" s="56"/>
      <c r="I384" s="89"/>
      <c r="J384" s="89"/>
      <c r="K384"/>
      <c r="L384"/>
      <c r="M384"/>
      <c r="N384"/>
      <c r="O384"/>
      <c r="P384"/>
      <c r="Q384"/>
      <c r="R384"/>
      <c r="S384"/>
      <c r="T384"/>
      <c r="U384" s="49"/>
      <c r="V384" s="69"/>
      <c r="W384" s="8"/>
      <c r="X384" s="8"/>
      <c r="Y384" s="8"/>
      <c r="Z384" s="8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</row>
    <row r="385" spans="2:527" s="4" customFormat="1" ht="18" customHeight="1" x14ac:dyDescent="0.25">
      <c r="B385"/>
      <c r="C385" s="54"/>
      <c r="D385" s="55"/>
      <c r="E385" s="55"/>
      <c r="F385" s="56"/>
      <c r="G385" s="56"/>
      <c r="H385" s="56"/>
      <c r="I385" s="89"/>
      <c r="J385" s="89"/>
      <c r="K385"/>
      <c r="L385"/>
      <c r="M385"/>
      <c r="N385"/>
      <c r="O385"/>
      <c r="P385"/>
      <c r="Q385"/>
      <c r="R385"/>
      <c r="S385"/>
      <c r="T385"/>
      <c r="U385" s="49"/>
      <c r="V385" s="69"/>
      <c r="W385" s="8"/>
      <c r="X385" s="8"/>
      <c r="Y385" s="8"/>
      <c r="Z385" s="8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</row>
    <row r="386" spans="2:527" s="4" customFormat="1" ht="18" customHeight="1" x14ac:dyDescent="0.25">
      <c r="B386"/>
      <c r="C386" s="54"/>
      <c r="D386" s="55"/>
      <c r="E386" s="55"/>
      <c r="F386" s="56"/>
      <c r="G386" s="56"/>
      <c r="H386" s="56"/>
      <c r="I386" s="89"/>
      <c r="J386" s="89"/>
      <c r="K386"/>
      <c r="L386"/>
      <c r="M386"/>
      <c r="N386"/>
      <c r="O386"/>
      <c r="P386"/>
      <c r="Q386"/>
      <c r="R386"/>
      <c r="S386"/>
      <c r="T386"/>
      <c r="U386" s="49"/>
      <c r="V386" s="69"/>
      <c r="W386" s="8"/>
      <c r="X386" s="8"/>
      <c r="Y386" s="8"/>
      <c r="Z386" s="8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</row>
    <row r="387" spans="2:527" s="4" customFormat="1" ht="18" customHeight="1" x14ac:dyDescent="0.25">
      <c r="B387"/>
      <c r="C387" s="54"/>
      <c r="D387" s="55"/>
      <c r="E387" s="55"/>
      <c r="F387" s="56"/>
      <c r="G387" s="56"/>
      <c r="H387" s="56"/>
      <c r="I387" s="89"/>
      <c r="J387" s="89"/>
      <c r="K387"/>
      <c r="L387"/>
      <c r="M387"/>
      <c r="N387"/>
      <c r="O387"/>
      <c r="P387"/>
      <c r="Q387"/>
      <c r="R387"/>
      <c r="S387"/>
      <c r="T387"/>
      <c r="U387" s="49"/>
      <c r="V387" s="69"/>
      <c r="W387" s="8"/>
      <c r="X387" s="8"/>
      <c r="Y387" s="8"/>
      <c r="Z387" s="8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</row>
    <row r="388" spans="2:527" s="4" customFormat="1" ht="18" customHeight="1" x14ac:dyDescent="0.25">
      <c r="B388"/>
      <c r="C388" s="54"/>
      <c r="D388" s="55"/>
      <c r="E388" s="55"/>
      <c r="F388" s="56"/>
      <c r="G388" s="56"/>
      <c r="H388" s="56"/>
      <c r="I388" s="89"/>
      <c r="J388" s="89"/>
      <c r="K388"/>
      <c r="L388"/>
      <c r="M388"/>
      <c r="N388"/>
      <c r="O388"/>
      <c r="P388"/>
      <c r="Q388"/>
      <c r="R388"/>
      <c r="S388"/>
      <c r="T388"/>
      <c r="U388" s="49"/>
      <c r="V388" s="69"/>
      <c r="W388" s="8"/>
      <c r="X388" s="8"/>
      <c r="Y388" s="8"/>
      <c r="Z388" s="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</row>
    <row r="389" spans="2:527" s="4" customFormat="1" ht="18" customHeight="1" x14ac:dyDescent="0.25">
      <c r="B389"/>
      <c r="C389" s="54"/>
      <c r="D389" s="55"/>
      <c r="E389" s="55"/>
      <c r="F389" s="56"/>
      <c r="G389" s="56"/>
      <c r="H389" s="56"/>
      <c r="I389" s="89"/>
      <c r="J389" s="89"/>
      <c r="K389"/>
      <c r="L389"/>
      <c r="M389"/>
      <c r="N389"/>
      <c r="O389"/>
      <c r="P389"/>
      <c r="Q389"/>
      <c r="R389"/>
      <c r="S389"/>
      <c r="T389"/>
      <c r="U389" s="49"/>
      <c r="V389" s="69"/>
      <c r="W389" s="8"/>
      <c r="X389" s="8"/>
      <c r="Y389" s="8"/>
      <c r="Z389" s="8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</row>
    <row r="390" spans="2:527" s="4" customFormat="1" ht="18" customHeight="1" x14ac:dyDescent="0.25">
      <c r="B390"/>
      <c r="C390" s="54"/>
      <c r="D390" s="55"/>
      <c r="E390" s="55"/>
      <c r="F390" s="56"/>
      <c r="G390" s="56"/>
      <c r="H390" s="56"/>
      <c r="I390" s="89"/>
      <c r="J390" s="89"/>
      <c r="K390"/>
      <c r="L390"/>
      <c r="M390"/>
      <c r="N390"/>
      <c r="O390"/>
      <c r="P390"/>
      <c r="Q390"/>
      <c r="R390"/>
      <c r="S390"/>
      <c r="T390"/>
      <c r="U390" s="49"/>
      <c r="V390" s="69"/>
      <c r="W390" s="8"/>
      <c r="X390" s="8"/>
      <c r="Y390" s="8"/>
      <c r="Z390" s="8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</row>
    <row r="391" spans="2:527" s="4" customFormat="1" ht="18" customHeight="1" x14ac:dyDescent="0.25">
      <c r="B391"/>
      <c r="C391" s="54"/>
      <c r="D391" s="55"/>
      <c r="E391" s="55"/>
      <c r="F391" s="56"/>
      <c r="G391" s="56"/>
      <c r="H391" s="56"/>
      <c r="I391" s="89"/>
      <c r="J391" s="89"/>
      <c r="K391"/>
      <c r="L391"/>
      <c r="M391"/>
      <c r="N391"/>
      <c r="O391"/>
      <c r="P391"/>
      <c r="Q391"/>
      <c r="R391"/>
      <c r="S391"/>
      <c r="T391"/>
      <c r="U391" s="49"/>
      <c r="V391" s="69"/>
      <c r="W391" s="8"/>
      <c r="X391" s="8"/>
      <c r="Y391" s="8"/>
      <c r="Z391" s="8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</row>
    <row r="392" spans="2:527" s="4" customFormat="1" ht="18" customHeight="1" x14ac:dyDescent="0.25">
      <c r="B392"/>
      <c r="C392" s="54"/>
      <c r="D392" s="55"/>
      <c r="E392" s="55"/>
      <c r="F392" s="56"/>
      <c r="G392" s="56"/>
      <c r="H392" s="56"/>
      <c r="I392" s="89"/>
      <c r="J392" s="89"/>
      <c r="K392"/>
      <c r="L392"/>
      <c r="M392"/>
      <c r="N392"/>
      <c r="O392"/>
      <c r="P392"/>
      <c r="Q392"/>
      <c r="R392"/>
      <c r="S392"/>
      <c r="T392"/>
      <c r="U392" s="49"/>
      <c r="V392" s="69"/>
      <c r="W392" s="8"/>
      <c r="X392" s="8"/>
      <c r="Y392" s="8"/>
      <c r="Z392" s="8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</row>
    <row r="393" spans="2:527" s="4" customFormat="1" ht="18" customHeight="1" x14ac:dyDescent="0.25">
      <c r="B393"/>
      <c r="C393" s="54"/>
      <c r="D393" s="55"/>
      <c r="E393" s="55"/>
      <c r="F393" s="56"/>
      <c r="G393" s="56"/>
      <c r="H393" s="56"/>
      <c r="I393" s="89"/>
      <c r="J393" s="89"/>
      <c r="K393"/>
      <c r="L393"/>
      <c r="M393"/>
      <c r="N393"/>
      <c r="O393"/>
      <c r="P393"/>
      <c r="Q393"/>
      <c r="R393"/>
      <c r="S393"/>
      <c r="T393"/>
      <c r="U393" s="49"/>
      <c r="V393" s="69"/>
      <c r="W393" s="8"/>
      <c r="X393" s="8"/>
      <c r="Y393" s="8"/>
      <c r="Z393" s="8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</row>
    <row r="394" spans="2:527" s="4" customFormat="1" ht="18" customHeight="1" x14ac:dyDescent="0.25">
      <c r="B394"/>
      <c r="C394" s="54"/>
      <c r="D394" s="55"/>
      <c r="E394" s="55"/>
      <c r="F394" s="56"/>
      <c r="G394" s="56"/>
      <c r="H394" s="56"/>
      <c r="I394" s="89"/>
      <c r="J394" s="89"/>
      <c r="K394"/>
      <c r="L394"/>
      <c r="M394"/>
      <c r="N394"/>
      <c r="O394"/>
      <c r="P394"/>
      <c r="Q394"/>
      <c r="R394"/>
      <c r="S394"/>
      <c r="T394"/>
      <c r="U394" s="49"/>
      <c r="V394" s="69"/>
      <c r="W394" s="8"/>
      <c r="X394" s="8"/>
      <c r="Y394" s="8"/>
      <c r="Z394" s="8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</row>
    <row r="395" spans="2:527" s="4" customFormat="1" ht="18" customHeight="1" x14ac:dyDescent="0.25">
      <c r="B395"/>
      <c r="C395" s="54"/>
      <c r="D395" s="55"/>
      <c r="E395" s="55"/>
      <c r="F395" s="56"/>
      <c r="G395" s="56"/>
      <c r="H395" s="56"/>
      <c r="I395" s="89"/>
      <c r="J395" s="89"/>
      <c r="K395"/>
      <c r="L395"/>
      <c r="M395"/>
      <c r="N395"/>
      <c r="O395"/>
      <c r="P395"/>
      <c r="Q395"/>
      <c r="R395"/>
      <c r="S395"/>
      <c r="T395"/>
      <c r="U395" s="49"/>
      <c r="V395" s="69"/>
      <c r="W395" s="8"/>
      <c r="X395" s="8"/>
      <c r="Y395" s="8"/>
      <c r="Z395" s="8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</row>
    <row r="396" spans="2:527" s="4" customFormat="1" ht="18" customHeight="1" x14ac:dyDescent="0.25">
      <c r="B396"/>
      <c r="C396" s="54"/>
      <c r="D396" s="55"/>
      <c r="E396" s="55"/>
      <c r="F396" s="56"/>
      <c r="G396" s="56"/>
      <c r="H396" s="56"/>
      <c r="I396" s="89"/>
      <c r="J396" s="89"/>
      <c r="K396"/>
      <c r="L396"/>
      <c r="M396"/>
      <c r="N396"/>
      <c r="O396"/>
      <c r="P396"/>
      <c r="Q396"/>
      <c r="R396"/>
      <c r="S396"/>
      <c r="T396"/>
      <c r="U396" s="49"/>
      <c r="V396" s="69"/>
      <c r="W396" s="8"/>
      <c r="X396" s="8"/>
      <c r="Y396" s="8"/>
      <c r="Z396" s="8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</row>
    <row r="397" spans="2:527" s="4" customFormat="1" ht="18" customHeight="1" x14ac:dyDescent="0.25">
      <c r="B397"/>
      <c r="C397" s="54"/>
      <c r="D397" s="55"/>
      <c r="E397" s="55"/>
      <c r="F397" s="56"/>
      <c r="G397" s="56"/>
      <c r="H397" s="56"/>
      <c r="I397" s="89"/>
      <c r="J397" s="89"/>
      <c r="K397"/>
      <c r="L397"/>
      <c r="M397"/>
      <c r="N397"/>
      <c r="O397"/>
      <c r="P397"/>
      <c r="Q397"/>
      <c r="R397"/>
      <c r="S397"/>
      <c r="T397"/>
      <c r="U397" s="49"/>
      <c r="V397" s="69"/>
      <c r="W397" s="8"/>
      <c r="X397" s="8"/>
      <c r="Y397" s="8"/>
      <c r="Z397" s="8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</row>
    <row r="398" spans="2:527" s="4" customFormat="1" ht="18" customHeight="1" x14ac:dyDescent="0.25">
      <c r="B398"/>
      <c r="C398" s="54"/>
      <c r="D398" s="55"/>
      <c r="E398" s="55"/>
      <c r="F398" s="56"/>
      <c r="G398" s="56"/>
      <c r="H398" s="56"/>
      <c r="I398" s="89"/>
      <c r="J398" s="89"/>
      <c r="K398"/>
      <c r="L398"/>
      <c r="M398"/>
      <c r="N398"/>
      <c r="O398"/>
      <c r="P398"/>
      <c r="Q398"/>
      <c r="R398"/>
      <c r="S398"/>
      <c r="T398"/>
      <c r="U398" s="49"/>
      <c r="V398" s="69"/>
      <c r="W398" s="8"/>
      <c r="X398" s="8"/>
      <c r="Y398" s="8"/>
      <c r="Z398" s="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</row>
    <row r="399" spans="2:527" s="4" customFormat="1" ht="18" customHeight="1" x14ac:dyDescent="0.25">
      <c r="B399"/>
      <c r="C399" s="54"/>
      <c r="D399" s="55"/>
      <c r="E399" s="55"/>
      <c r="F399" s="56"/>
      <c r="G399" s="56"/>
      <c r="H399" s="56"/>
      <c r="I399" s="89"/>
      <c r="J399" s="89"/>
      <c r="K399"/>
      <c r="L399"/>
      <c r="M399"/>
      <c r="N399"/>
      <c r="O399"/>
      <c r="P399"/>
      <c r="Q399"/>
      <c r="R399"/>
      <c r="S399"/>
      <c r="T399"/>
      <c r="U399" s="49"/>
      <c r="V399" s="69"/>
      <c r="W399" s="8"/>
      <c r="X399" s="8"/>
      <c r="Y399" s="8"/>
      <c r="Z399" s="8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</row>
    <row r="400" spans="2:527" s="4" customFormat="1" ht="18" customHeight="1" x14ac:dyDescent="0.25">
      <c r="B400"/>
      <c r="C400" s="54"/>
      <c r="D400" s="55"/>
      <c r="E400" s="55"/>
      <c r="F400" s="56"/>
      <c r="G400" s="56"/>
      <c r="H400" s="56"/>
      <c r="I400" s="89"/>
      <c r="J400" s="89"/>
      <c r="K400"/>
      <c r="L400"/>
      <c r="M400"/>
      <c r="N400"/>
      <c r="O400"/>
      <c r="P400"/>
      <c r="Q400"/>
      <c r="R400"/>
      <c r="S400"/>
      <c r="T400"/>
      <c r="U400" s="49"/>
      <c r="V400" s="69"/>
      <c r="W400" s="8"/>
      <c r="X400" s="8"/>
      <c r="Y400" s="8"/>
      <c r="Z400" s="8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</row>
    <row r="401" spans="2:527" s="4" customFormat="1" ht="18" customHeight="1" x14ac:dyDescent="0.25">
      <c r="B401"/>
      <c r="C401" s="54"/>
      <c r="D401" s="55"/>
      <c r="E401" s="55"/>
      <c r="F401" s="56"/>
      <c r="G401" s="56"/>
      <c r="H401" s="56"/>
      <c r="I401" s="89"/>
      <c r="J401" s="89"/>
      <c r="K401"/>
      <c r="L401"/>
      <c r="M401"/>
      <c r="N401"/>
      <c r="O401"/>
      <c r="P401"/>
      <c r="Q401"/>
      <c r="R401"/>
      <c r="S401"/>
      <c r="T401"/>
      <c r="U401" s="49"/>
      <c r="V401" s="69"/>
      <c r="W401" s="8"/>
      <c r="X401" s="8"/>
      <c r="Y401" s="8"/>
      <c r="Z401" s="8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</row>
    <row r="402" spans="2:527" s="4" customFormat="1" ht="18" customHeight="1" x14ac:dyDescent="0.25">
      <c r="B402"/>
      <c r="C402" s="54"/>
      <c r="D402" s="55"/>
      <c r="E402" s="55"/>
      <c r="F402" s="56"/>
      <c r="G402" s="56"/>
      <c r="H402" s="56"/>
      <c r="I402" s="89"/>
      <c r="J402" s="89"/>
      <c r="K402"/>
      <c r="L402"/>
      <c r="M402"/>
      <c r="N402"/>
      <c r="O402"/>
      <c r="P402"/>
      <c r="Q402"/>
      <c r="R402"/>
      <c r="S402"/>
      <c r="T402"/>
      <c r="U402" s="49"/>
      <c r="V402" s="69"/>
      <c r="W402" s="8"/>
      <c r="X402" s="8"/>
      <c r="Y402" s="8"/>
      <c r="Z402" s="8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</row>
    <row r="403" spans="2:527" s="4" customFormat="1" ht="18" customHeight="1" x14ac:dyDescent="0.25">
      <c r="B403"/>
      <c r="C403" s="54"/>
      <c r="D403" s="55"/>
      <c r="E403" s="55"/>
      <c r="F403" s="56"/>
      <c r="G403" s="56"/>
      <c r="H403" s="56"/>
      <c r="I403" s="89"/>
      <c r="J403" s="89"/>
      <c r="K403"/>
      <c r="L403"/>
      <c r="M403"/>
      <c r="N403"/>
      <c r="O403"/>
      <c r="P403"/>
      <c r="Q403"/>
      <c r="R403"/>
      <c r="S403"/>
      <c r="T403"/>
      <c r="U403" s="49"/>
      <c r="V403" s="69"/>
      <c r="W403" s="8"/>
      <c r="X403" s="8"/>
      <c r="Y403" s="8"/>
      <c r="Z403" s="8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</row>
    <row r="404" spans="2:527" s="4" customFormat="1" ht="18" customHeight="1" x14ac:dyDescent="0.25">
      <c r="B404"/>
      <c r="C404" s="54"/>
      <c r="D404" s="55"/>
      <c r="E404" s="55"/>
      <c r="F404" s="56"/>
      <c r="G404" s="56"/>
      <c r="H404" s="56"/>
      <c r="I404" s="89"/>
      <c r="J404" s="89"/>
      <c r="K404"/>
      <c r="L404"/>
      <c r="M404"/>
      <c r="N404"/>
      <c r="O404"/>
      <c r="P404"/>
      <c r="Q404"/>
      <c r="R404"/>
      <c r="S404"/>
      <c r="T404"/>
      <c r="U404" s="49"/>
      <c r="V404" s="69"/>
      <c r="W404" s="8"/>
      <c r="X404" s="8"/>
      <c r="Y404" s="8"/>
      <c r="Z404" s="8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</row>
    <row r="405" spans="2:527" s="4" customFormat="1" ht="18" customHeight="1" x14ac:dyDescent="0.25">
      <c r="B405"/>
      <c r="C405" s="54"/>
      <c r="D405" s="55"/>
      <c r="E405" s="55"/>
      <c r="F405" s="56"/>
      <c r="G405" s="56"/>
      <c r="H405" s="56"/>
      <c r="I405" s="89"/>
      <c r="J405" s="89"/>
      <c r="K405"/>
      <c r="L405"/>
      <c r="M405"/>
      <c r="N405"/>
      <c r="O405"/>
      <c r="P405"/>
      <c r="Q405"/>
      <c r="R405"/>
      <c r="S405"/>
      <c r="T405"/>
      <c r="U405" s="49"/>
      <c r="V405" s="69"/>
      <c r="W405" s="8"/>
      <c r="X405" s="8"/>
      <c r="Y405" s="8"/>
      <c r="Z405" s="8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</row>
    <row r="406" spans="2:527" s="4" customFormat="1" ht="18" customHeight="1" x14ac:dyDescent="0.25">
      <c r="B406"/>
      <c r="C406" s="54"/>
      <c r="D406" s="55"/>
      <c r="E406" s="55"/>
      <c r="F406" s="56"/>
      <c r="G406" s="56"/>
      <c r="H406" s="56"/>
      <c r="I406" s="89"/>
      <c r="J406" s="89"/>
      <c r="K406"/>
      <c r="L406"/>
      <c r="M406"/>
      <c r="N406"/>
      <c r="O406"/>
      <c r="P406"/>
      <c r="Q406"/>
      <c r="R406"/>
      <c r="S406"/>
      <c r="T406"/>
      <c r="U406" s="49"/>
      <c r="V406" s="69"/>
      <c r="W406" s="8"/>
      <c r="X406" s="8"/>
      <c r="Y406" s="8"/>
      <c r="Z406" s="8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</row>
    <row r="407" spans="2:527" s="4" customFormat="1" ht="18" customHeight="1" x14ac:dyDescent="0.25">
      <c r="B407"/>
      <c r="C407" s="54"/>
      <c r="D407" s="55"/>
      <c r="E407" s="55"/>
      <c r="F407" s="56"/>
      <c r="G407" s="56"/>
      <c r="H407" s="56"/>
      <c r="I407" s="89"/>
      <c r="J407" s="89"/>
      <c r="K407"/>
      <c r="L407"/>
      <c r="M407"/>
      <c r="N407"/>
      <c r="O407"/>
      <c r="P407"/>
      <c r="Q407"/>
      <c r="R407"/>
      <c r="S407"/>
      <c r="T407"/>
      <c r="U407" s="49"/>
      <c r="V407" s="69"/>
      <c r="W407" s="8"/>
      <c r="X407" s="8"/>
      <c r="Y407" s="8"/>
      <c r="Z407" s="8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</row>
    <row r="408" spans="2:527" s="4" customFormat="1" ht="18" customHeight="1" x14ac:dyDescent="0.25">
      <c r="B408"/>
      <c r="C408" s="54"/>
      <c r="D408" s="55"/>
      <c r="E408" s="55"/>
      <c r="F408" s="56"/>
      <c r="G408" s="56"/>
      <c r="H408" s="56"/>
      <c r="I408" s="89"/>
      <c r="J408" s="89"/>
      <c r="K408"/>
      <c r="L408"/>
      <c r="M408"/>
      <c r="N408"/>
      <c r="O408"/>
      <c r="P408"/>
      <c r="Q408"/>
      <c r="R408"/>
      <c r="S408"/>
      <c r="T408"/>
      <c r="U408" s="49"/>
      <c r="V408" s="69"/>
      <c r="W408" s="8"/>
      <c r="X408" s="8"/>
      <c r="Y408" s="8"/>
      <c r="Z408" s="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</row>
    <row r="409" spans="2:527" s="4" customFormat="1" ht="18" customHeight="1" x14ac:dyDescent="0.25">
      <c r="B409"/>
      <c r="C409" s="54"/>
      <c r="D409" s="55"/>
      <c r="E409" s="55"/>
      <c r="F409" s="56"/>
      <c r="G409" s="56"/>
      <c r="H409" s="56"/>
      <c r="I409" s="89"/>
      <c r="J409" s="89"/>
      <c r="K409"/>
      <c r="L409"/>
      <c r="M409"/>
      <c r="N409"/>
      <c r="O409"/>
      <c r="P409"/>
      <c r="Q409"/>
      <c r="R409"/>
      <c r="S409"/>
      <c r="T409"/>
      <c r="U409" s="49"/>
      <c r="V409" s="69"/>
      <c r="W409" s="8"/>
      <c r="X409" s="8"/>
      <c r="Y409" s="8"/>
      <c r="Z409" s="8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</row>
    <row r="410" spans="2:527" s="4" customFormat="1" ht="18" customHeight="1" x14ac:dyDescent="0.25">
      <c r="B410"/>
      <c r="C410" s="54"/>
      <c r="D410" s="55"/>
      <c r="E410" s="55"/>
      <c r="F410" s="56"/>
      <c r="G410" s="56"/>
      <c r="H410" s="56"/>
      <c r="I410" s="89"/>
      <c r="J410" s="89"/>
      <c r="K410"/>
      <c r="L410"/>
      <c r="M410"/>
      <c r="N410"/>
      <c r="O410"/>
      <c r="P410"/>
      <c r="Q410"/>
      <c r="R410"/>
      <c r="S410"/>
      <c r="T410"/>
      <c r="U410" s="49"/>
      <c r="V410" s="69"/>
      <c r="W410" s="8"/>
      <c r="X410" s="8"/>
      <c r="Y410" s="8"/>
      <c r="Z410" s="8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</row>
    <row r="411" spans="2:527" s="4" customFormat="1" ht="18" customHeight="1" x14ac:dyDescent="0.25">
      <c r="B411"/>
      <c r="C411" s="54"/>
      <c r="D411" s="55"/>
      <c r="E411" s="55"/>
      <c r="F411" s="56"/>
      <c r="G411" s="56"/>
      <c r="H411" s="56"/>
      <c r="I411" s="89"/>
      <c r="J411" s="89"/>
      <c r="K411"/>
      <c r="L411"/>
      <c r="M411"/>
      <c r="N411"/>
      <c r="O411"/>
      <c r="P411"/>
      <c r="Q411"/>
      <c r="R411"/>
      <c r="S411"/>
      <c r="T411"/>
      <c r="U411" s="49"/>
      <c r="V411" s="69"/>
      <c r="W411" s="8"/>
      <c r="X411" s="8"/>
      <c r="Y411" s="8"/>
      <c r="Z411" s="8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</row>
  </sheetData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AS496"/>
  <sheetViews>
    <sheetView showGridLines="0" zoomScale="85" zoomScaleNormal="85" zoomScaleSheetLayoutView="85" zoomScalePageLayoutView="90" workbookViewId="0">
      <selection activeCell="W21" sqref="W21"/>
    </sheetView>
  </sheetViews>
  <sheetFormatPr baseColWidth="10" defaultColWidth="11.42578125" defaultRowHeight="15" x14ac:dyDescent="0.25"/>
  <cols>
    <col min="1" max="1" width="19.140625" style="4" customWidth="1"/>
    <col min="2" max="2" width="7.7109375" customWidth="1"/>
    <col min="3" max="3" width="8.42578125" style="54" customWidth="1"/>
    <col min="4" max="4" width="8.140625" style="55" customWidth="1"/>
    <col min="5" max="5" width="9" style="55" customWidth="1"/>
    <col min="6" max="6" width="7.5703125" style="56" customWidth="1"/>
    <col min="7" max="7" width="6.5703125" style="56" customWidth="1"/>
    <col min="8" max="8" width="8.5703125" style="56" customWidth="1"/>
    <col min="9" max="9" width="8.5703125" style="89" customWidth="1"/>
    <col min="10" max="10" width="7.85546875" style="89" customWidth="1"/>
    <col min="11" max="11" width="6.28515625" customWidth="1"/>
    <col min="12" max="12" width="1.5703125" customWidth="1"/>
    <col min="13" max="13" width="14.42578125" customWidth="1"/>
    <col min="14" max="14" width="12.5703125" customWidth="1"/>
    <col min="15" max="15" width="16.28515625" customWidth="1"/>
    <col min="16" max="16" width="25.140625" customWidth="1"/>
    <col min="17" max="17" width="13" customWidth="1"/>
    <col min="18" max="18" width="12.42578125" customWidth="1"/>
    <col min="19" max="19" width="1.85546875" customWidth="1"/>
    <col min="20" max="20" width="1.42578125" style="8" customWidth="1"/>
    <col min="21" max="21" width="2.5703125" style="49" customWidth="1"/>
    <col min="22" max="22" width="20.28515625" style="314" customWidth="1"/>
    <col min="23" max="23" width="15.85546875" style="8" customWidth="1"/>
    <col min="24" max="24" width="22.7109375" style="8" customWidth="1"/>
    <col min="25" max="25" width="15.28515625" style="8" customWidth="1"/>
    <col min="26" max="26" width="16.85546875" style="8" customWidth="1"/>
    <col min="27" max="27" width="2" style="8" customWidth="1"/>
    <col min="28" max="28" width="7.85546875" customWidth="1"/>
    <col min="33" max="33" width="11.42578125" style="5"/>
    <col min="38" max="38" width="26.7109375" customWidth="1"/>
    <col min="40" max="40" width="11.140625" customWidth="1"/>
    <col min="41" max="41" width="10.5703125" customWidth="1"/>
  </cols>
  <sheetData>
    <row r="1" spans="1:43" ht="18" customHeight="1" x14ac:dyDescent="0.25">
      <c r="B1" s="92" t="s">
        <v>86</v>
      </c>
      <c r="E1" s="92" t="s">
        <v>14</v>
      </c>
      <c r="F1" s="92"/>
      <c r="H1" s="5" t="s">
        <v>15</v>
      </c>
      <c r="I1" s="5"/>
      <c r="J1"/>
      <c r="T1"/>
      <c r="V1" s="50" t="str">
        <f>Config!B2</f>
        <v>RED. MOYOBAMBA:</v>
      </c>
      <c r="AA1" s="23"/>
      <c r="AB1" s="23"/>
      <c r="AC1" s="23"/>
      <c r="AD1" s="8"/>
      <c r="AE1" s="8"/>
      <c r="AF1" s="8"/>
      <c r="AG1" s="304"/>
    </row>
    <row r="2" spans="1:43" ht="18" customHeight="1" x14ac:dyDescent="0.25">
      <c r="B2" s="52" t="s">
        <v>13</v>
      </c>
      <c r="C2" s="52" t="s">
        <v>11</v>
      </c>
      <c r="E2" s="52" t="s">
        <v>13</v>
      </c>
      <c r="F2" s="52" t="s">
        <v>11</v>
      </c>
      <c r="G2"/>
      <c r="H2" s="52" t="s">
        <v>13</v>
      </c>
      <c r="I2" s="52" t="s">
        <v>11</v>
      </c>
      <c r="J2"/>
      <c r="T2"/>
      <c r="V2" s="50" t="str">
        <f>Config!$C$12&amp;" - " &amp; Config!$D$12  &amp;" "&amp;Config!$E$12</f>
        <v>ENERO - DICIEMBRE 2024</v>
      </c>
      <c r="AA2" s="23"/>
      <c r="AB2" s="23"/>
      <c r="AC2" s="23"/>
      <c r="AD2" s="8"/>
      <c r="AE2" s="8"/>
      <c r="AF2" s="8"/>
      <c r="AG2" s="304"/>
    </row>
    <row r="3" spans="1:43" ht="18" customHeight="1" x14ac:dyDescent="0.25">
      <c r="B3" s="53">
        <v>20</v>
      </c>
      <c r="C3" s="53">
        <v>10</v>
      </c>
      <c r="E3" s="53">
        <f>Config!$G$3</f>
        <v>90</v>
      </c>
      <c r="F3" s="53">
        <f>Config!$I$3</f>
        <v>100</v>
      </c>
      <c r="H3" s="53">
        <f>Config!$K$3</f>
        <v>90</v>
      </c>
      <c r="I3" s="53">
        <f>Config!$M$3</f>
        <v>100</v>
      </c>
      <c r="J3"/>
      <c r="T3"/>
      <c r="V3" s="50" t="str">
        <f>Config!$B$3</f>
        <v xml:space="preserve">- POR MICROREDES : </v>
      </c>
      <c r="AA3" s="23"/>
      <c r="AB3" s="23"/>
      <c r="AC3" s="23"/>
      <c r="AD3" s="8"/>
      <c r="AE3" s="8"/>
      <c r="AF3" s="8"/>
      <c r="AG3" s="304"/>
    </row>
    <row r="4" spans="1:43" ht="18" customHeight="1" x14ac:dyDescent="0.25">
      <c r="G4"/>
      <c r="H4"/>
      <c r="I4"/>
      <c r="J4"/>
      <c r="T4"/>
      <c r="V4" s="50" t="str">
        <f>Config!$B$4</f>
        <v>FUENTE: HISMINSA - Oficina de Gestión de la  Información Red. Moyobamba</v>
      </c>
      <c r="AA4" s="23"/>
      <c r="AB4" s="23"/>
      <c r="AC4" s="23"/>
      <c r="AD4" s="8"/>
      <c r="AE4" s="8"/>
      <c r="AF4" s="8"/>
      <c r="AG4" s="304"/>
    </row>
    <row r="5" spans="1:43" s="89" customFormat="1" ht="18" customHeight="1" x14ac:dyDescent="0.25">
      <c r="A5" s="4" t="str">
        <f>METAS!B32</f>
        <v>PORCENTAJE DE NIÑOS  MENORES DE 5 AÑOS  DE EDAD CON DCI (PATRÓN DE  REFERENCIA  OMS).</v>
      </c>
      <c r="B5"/>
      <c r="C5" s="54"/>
      <c r="D5" s="55"/>
      <c r="E5" s="309"/>
      <c r="F5" s="310"/>
      <c r="G5" s="309"/>
      <c r="H5" s="311">
        <v>6.4</v>
      </c>
      <c r="I5" s="312"/>
      <c r="J5" s="313">
        <v>8.1</v>
      </c>
      <c r="K5"/>
      <c r="L5"/>
      <c r="M5"/>
      <c r="N5"/>
      <c r="O5"/>
      <c r="P5"/>
      <c r="Q5"/>
      <c r="R5"/>
      <c r="S5"/>
      <c r="T5"/>
      <c r="U5" s="300"/>
      <c r="V5" s="314"/>
      <c r="W5" s="8"/>
      <c r="X5" s="8"/>
      <c r="Y5" s="8"/>
      <c r="Z5" s="300"/>
      <c r="AA5" s="8"/>
      <c r="AB5" s="8"/>
      <c r="AC5" s="8"/>
      <c r="AD5" s="8"/>
      <c r="AE5" s="8"/>
      <c r="AF5" s="8"/>
      <c r="AG5" s="304"/>
      <c r="AH5"/>
      <c r="AI5"/>
      <c r="AJ5"/>
      <c r="AL5" t="str">
        <f t="shared" ref="AL5:AL15" si="0">A5</f>
        <v>PORCENTAJE DE NIÑOS  MENORES DE 5 AÑOS  DE EDAD CON DCI (PATRÓN DE  REFERENCIA  OMS).</v>
      </c>
      <c r="AM5"/>
      <c r="AN5"/>
      <c r="AO5"/>
      <c r="AP5"/>
      <c r="AQ5"/>
    </row>
    <row r="6" spans="1:43" s="89" customFormat="1" ht="48" customHeight="1" thickBot="1" x14ac:dyDescent="0.3">
      <c r="A6" s="59" t="s">
        <v>2</v>
      </c>
      <c r="B6" s="60" t="s">
        <v>564</v>
      </c>
      <c r="C6" s="61" t="s">
        <v>692</v>
      </c>
      <c r="D6" s="60" t="s">
        <v>566</v>
      </c>
      <c r="E6" s="60"/>
      <c r="F6" s="62" t="s">
        <v>567</v>
      </c>
      <c r="G6" s="63" t="s">
        <v>10</v>
      </c>
      <c r="H6" s="64" t="str">
        <f>"DEFICIENTE &gt; "&amp;$J$5</f>
        <v>DEFICIENTE &gt; 8.1</v>
      </c>
      <c r="I6" s="64" t="str">
        <f>"PROCESO &gt; "&amp;$H$5&amp;"  -  &lt;= "&amp;$J$5</f>
        <v>PROCESO &gt; 6.4  -  &lt;= 8.1</v>
      </c>
      <c r="J6" s="64" t="str">
        <f>"OPTIMO &lt;= "&amp;$H$5</f>
        <v>OPTIMO &lt;= 6.4</v>
      </c>
      <c r="K6" s="315"/>
      <c r="L6"/>
      <c r="M6"/>
      <c r="N6"/>
      <c r="O6"/>
      <c r="P6"/>
      <c r="Q6"/>
      <c r="R6"/>
      <c r="S6"/>
      <c r="T6"/>
      <c r="U6" s="300"/>
      <c r="V6" s="51" t="str">
        <f>A5</f>
        <v>PORCENTAJE DE NIÑOS  MENORES DE 5 AÑOS  DE EDAD CON DCI (PATRÓN DE  REFERENCIA  OMS).</v>
      </c>
      <c r="W6" s="8"/>
      <c r="X6" s="8"/>
      <c r="Y6" s="8"/>
      <c r="Z6" s="300"/>
      <c r="AA6" s="8"/>
      <c r="AB6" s="8"/>
      <c r="AC6" s="8"/>
      <c r="AD6" s="8"/>
      <c r="AE6" s="8"/>
      <c r="AF6" s="8"/>
      <c r="AG6" s="304"/>
      <c r="AH6"/>
      <c r="AI6"/>
      <c r="AJ6"/>
      <c r="AL6" s="316" t="str">
        <f t="shared" si="0"/>
        <v>ESTABLECIMIENTOS</v>
      </c>
      <c r="AM6" s="317" t="s">
        <v>568</v>
      </c>
      <c r="AN6" s="318" t="str">
        <f t="shared" ref="AN6:AN15" si="1">D6</f>
        <v>DCI. HIS</v>
      </c>
      <c r="AO6" s="319" t="e">
        <f>#REF!</f>
        <v>#REF!</v>
      </c>
      <c r="AP6" s="319" t="s">
        <v>569</v>
      </c>
      <c r="AQ6" s="320" t="s">
        <v>570</v>
      </c>
    </row>
    <row r="7" spans="1:43" ht="18" customHeight="1" thickBot="1" x14ac:dyDescent="0.3">
      <c r="A7" s="65" t="str">
        <f>Config!$B$15</f>
        <v>RED</v>
      </c>
      <c r="B7" s="66">
        <f>SUM(B8:B16)</f>
        <v>0</v>
      </c>
      <c r="C7" s="66">
        <f t="shared" ref="C7" si="2">SUM(C8:C16)</f>
        <v>54751</v>
      </c>
      <c r="D7" s="66">
        <f>SUM(D8:D16)</f>
        <v>84</v>
      </c>
      <c r="E7" s="66"/>
      <c r="F7" s="67">
        <v>6.4</v>
      </c>
      <c r="G7" s="66">
        <f>IFERROR(D7*100/C7,0)</f>
        <v>0.15342185530857883</v>
      </c>
      <c r="H7" s="68" t="str">
        <f>IF(G7&gt;$J$5,G7,"")</f>
        <v/>
      </c>
      <c r="I7" s="68" t="str">
        <f>IF(AND(G7&gt;$H$5, G7&lt;=$J$5),G7,"")</f>
        <v/>
      </c>
      <c r="J7" s="66">
        <f>IF(G7&lt;=$H$5,G7,"")</f>
        <v>0.15342185530857883</v>
      </c>
      <c r="K7" s="315"/>
      <c r="T7"/>
      <c r="V7" s="80" t="str">
        <f>$V$1&amp;"  "&amp;V6&amp;"  "&amp;$V$3&amp;"  "&amp;$V$2</f>
        <v>RED. MOYOBAMBA:  PORCENTAJE DE NIÑOS  MENORES DE 5 AÑOS  DE EDAD CON DCI (PATRÓN DE  REFERENCIA  OMS).  - POR MICROREDES :   ENERO - DICIEMBRE 2024</v>
      </c>
      <c r="AB7" s="8"/>
      <c r="AC7" s="8"/>
      <c r="AD7" s="8"/>
      <c r="AE7" s="8"/>
      <c r="AF7" s="8"/>
      <c r="AG7" s="304"/>
      <c r="AL7" s="321" t="str">
        <f t="shared" si="0"/>
        <v>RED</v>
      </c>
      <c r="AM7" s="322">
        <f t="shared" ref="AM7:AM15" si="3">C7</f>
        <v>54751</v>
      </c>
      <c r="AN7" s="323">
        <f t="shared" si="1"/>
        <v>84</v>
      </c>
      <c r="AO7" s="322" t="e">
        <f>#REF!</f>
        <v>#REF!</v>
      </c>
      <c r="AP7" s="323">
        <f t="shared" ref="AP7:AP15" si="4">G7</f>
        <v>0.15342185530857883</v>
      </c>
      <c r="AQ7" s="323" t="e">
        <f>#REF!</f>
        <v>#REF!</v>
      </c>
    </row>
    <row r="8" spans="1:43" s="89" customFormat="1" ht="18" customHeight="1" x14ac:dyDescent="0.25">
      <c r="A8" s="76" t="str">
        <f>Config!$B$16</f>
        <v>HOSP</v>
      </c>
      <c r="B8" s="71"/>
      <c r="C8" s="71">
        <f>ACUMULADO!$AV$32</f>
        <v>2341</v>
      </c>
      <c r="D8" s="71">
        <f>ACUMULADO!$AV$33</f>
        <v>0</v>
      </c>
      <c r="E8" s="52"/>
      <c r="F8" s="81">
        <f>F7</f>
        <v>6.4</v>
      </c>
      <c r="G8" s="77">
        <f>IFERROR(D8*100/C8,0)</f>
        <v>0</v>
      </c>
      <c r="H8" s="78" t="str">
        <f t="shared" ref="H8" si="5">IF(G8&gt;$J$5,G8,"")</f>
        <v/>
      </c>
      <c r="I8" s="78" t="str">
        <f>IF(AND(G8&gt;$H$5, G8&lt;=$J$5),G8,"")</f>
        <v/>
      </c>
      <c r="J8" s="79">
        <f>IF(G8&lt;=$H$5,G8,"")</f>
        <v>0</v>
      </c>
      <c r="K8" s="315"/>
      <c r="L8"/>
      <c r="M8"/>
      <c r="N8"/>
      <c r="O8"/>
      <c r="P8"/>
      <c r="Q8"/>
      <c r="R8"/>
      <c r="S8"/>
      <c r="T8"/>
      <c r="U8" s="300"/>
      <c r="V8"/>
      <c r="W8" s="8"/>
      <c r="X8" s="8"/>
      <c r="Y8" s="8"/>
      <c r="Z8" s="300"/>
      <c r="AA8" s="8"/>
      <c r="AB8" s="8"/>
      <c r="AC8" s="8"/>
      <c r="AD8" s="8"/>
      <c r="AE8" s="8"/>
      <c r="AF8" s="8"/>
      <c r="AG8" s="304"/>
      <c r="AH8"/>
      <c r="AI8"/>
      <c r="AJ8"/>
      <c r="AL8" s="289" t="str">
        <f t="shared" si="0"/>
        <v>HOSP</v>
      </c>
      <c r="AM8" s="288">
        <f t="shared" si="3"/>
        <v>2341</v>
      </c>
      <c r="AN8" s="287">
        <f t="shared" si="1"/>
        <v>0</v>
      </c>
      <c r="AO8" s="288" t="e">
        <f>#REF!</f>
        <v>#REF!</v>
      </c>
      <c r="AP8" s="324">
        <f t="shared" si="4"/>
        <v>0</v>
      </c>
      <c r="AQ8" s="325" t="e">
        <f>#REF!</f>
        <v>#REF!</v>
      </c>
    </row>
    <row r="9" spans="1:43" s="89" customFormat="1" ht="18" customHeight="1" x14ac:dyDescent="0.25">
      <c r="A9" s="76" t="str">
        <f>Config!$B$17</f>
        <v>LLUI</v>
      </c>
      <c r="B9" s="71"/>
      <c r="C9" s="71">
        <f>ACUMULADO!$AW$32</f>
        <v>19829</v>
      </c>
      <c r="D9" s="71">
        <f>ACUMULADO!$AW$33</f>
        <v>21</v>
      </c>
      <c r="E9" s="52"/>
      <c r="F9" s="81">
        <f t="shared" ref="F9:F16" si="6">F8</f>
        <v>6.4</v>
      </c>
      <c r="G9" s="77">
        <f t="shared" ref="G9:G16" si="7">IFERROR(D9*100/C9,0)</f>
        <v>0.10590549195622573</v>
      </c>
      <c r="H9" s="78" t="str">
        <f t="shared" ref="H9:H16" si="8">IF(G9&gt;$J$5,G9,"")</f>
        <v/>
      </c>
      <c r="I9" s="78" t="str">
        <f t="shared" ref="I9:I16" si="9">IF(AND(G9&gt;$H$5, G9&lt;=$J$5),G9,"")</f>
        <v/>
      </c>
      <c r="J9" s="79">
        <f t="shared" ref="J9:J16" si="10">IF(G9&lt;=$H$5,G9,"")</f>
        <v>0.10590549195622573</v>
      </c>
      <c r="K9" s="315"/>
      <c r="L9"/>
      <c r="M9"/>
      <c r="N9"/>
      <c r="O9"/>
      <c r="P9"/>
      <c r="Q9"/>
      <c r="R9"/>
      <c r="S9"/>
      <c r="T9"/>
      <c r="U9" s="300"/>
      <c r="V9" s="1"/>
      <c r="W9" s="326"/>
      <c r="X9" s="8"/>
      <c r="Y9" s="8"/>
      <c r="Z9" s="300"/>
      <c r="AA9" s="8"/>
      <c r="AB9" s="8"/>
      <c r="AC9" s="8"/>
      <c r="AD9" s="8"/>
      <c r="AE9" s="8"/>
      <c r="AF9" s="8"/>
      <c r="AG9" s="304"/>
      <c r="AH9"/>
      <c r="AI9"/>
      <c r="AJ9"/>
      <c r="AL9" s="289" t="str">
        <f t="shared" si="0"/>
        <v>LLUI</v>
      </c>
      <c r="AM9" s="288">
        <f t="shared" si="3"/>
        <v>19829</v>
      </c>
      <c r="AN9" s="287">
        <f t="shared" si="1"/>
        <v>21</v>
      </c>
      <c r="AO9" s="288" t="e">
        <f>#REF!</f>
        <v>#REF!</v>
      </c>
      <c r="AP9" s="324">
        <f t="shared" si="4"/>
        <v>0.10590549195622573</v>
      </c>
      <c r="AQ9" s="325" t="e">
        <f>#REF!</f>
        <v>#REF!</v>
      </c>
    </row>
    <row r="10" spans="1:43" s="89" customFormat="1" ht="18" customHeight="1" x14ac:dyDescent="0.25">
      <c r="A10" s="76" t="str">
        <f>Config!$B$18</f>
        <v>JERI</v>
      </c>
      <c r="B10" s="71"/>
      <c r="C10" s="71">
        <f>ACUMULADO!$AX$32</f>
        <v>2385</v>
      </c>
      <c r="D10" s="71">
        <f>ACUMULADO!$AX$33</f>
        <v>0</v>
      </c>
      <c r="E10" s="52"/>
      <c r="F10" s="81">
        <f t="shared" si="6"/>
        <v>6.4</v>
      </c>
      <c r="G10" s="77">
        <f t="shared" si="7"/>
        <v>0</v>
      </c>
      <c r="H10" s="78" t="str">
        <f t="shared" si="8"/>
        <v/>
      </c>
      <c r="I10" s="78" t="str">
        <f t="shared" si="9"/>
        <v/>
      </c>
      <c r="J10" s="79">
        <f t="shared" si="10"/>
        <v>0</v>
      </c>
      <c r="K10" s="315"/>
      <c r="L10"/>
      <c r="M10"/>
      <c r="N10"/>
      <c r="O10"/>
      <c r="P10"/>
      <c r="Q10"/>
      <c r="R10"/>
      <c r="S10"/>
      <c r="T10"/>
      <c r="U10" s="300"/>
      <c r="V10"/>
      <c r="W10" s="8"/>
      <c r="X10" s="8"/>
      <c r="Y10" s="8"/>
      <c r="Z10" s="300"/>
      <c r="AA10" s="8"/>
      <c r="AB10" s="8"/>
      <c r="AC10" s="8"/>
      <c r="AD10" s="8"/>
      <c r="AE10" s="8"/>
      <c r="AF10" s="8"/>
      <c r="AG10" s="304"/>
      <c r="AH10"/>
      <c r="AI10"/>
      <c r="AJ10"/>
      <c r="AL10" s="289" t="str">
        <f t="shared" si="0"/>
        <v>JERI</v>
      </c>
      <c r="AM10" s="288">
        <f t="shared" si="3"/>
        <v>2385</v>
      </c>
      <c r="AN10" s="287">
        <f t="shared" si="1"/>
        <v>0</v>
      </c>
      <c r="AO10" s="288" t="e">
        <f>#REF!</f>
        <v>#REF!</v>
      </c>
      <c r="AP10" s="324">
        <f t="shared" si="4"/>
        <v>0</v>
      </c>
      <c r="AQ10" s="325" t="e">
        <f>#REF!</f>
        <v>#REF!</v>
      </c>
    </row>
    <row r="11" spans="1:43" s="89" customFormat="1" ht="18" customHeight="1" x14ac:dyDescent="0.25">
      <c r="A11" s="76" t="str">
        <f>Config!$B$19</f>
        <v>YANT</v>
      </c>
      <c r="B11" s="71"/>
      <c r="C11" s="71">
        <f>ACUMULADO!$AY$32</f>
        <v>3249</v>
      </c>
      <c r="D11" s="71">
        <f>ACUMULADO!$AY$33</f>
        <v>15</v>
      </c>
      <c r="E11" s="52"/>
      <c r="F11" s="81">
        <f t="shared" si="6"/>
        <v>6.4</v>
      </c>
      <c r="G11" s="77">
        <f>IFERROR(D11*100/C11,0)</f>
        <v>0.46168051708217911</v>
      </c>
      <c r="H11" s="78" t="str">
        <f t="shared" si="8"/>
        <v/>
      </c>
      <c r="I11" s="78" t="str">
        <f t="shared" si="9"/>
        <v/>
      </c>
      <c r="J11" s="79">
        <f t="shared" si="10"/>
        <v>0.46168051708217911</v>
      </c>
      <c r="K11" s="315"/>
      <c r="L11"/>
      <c r="M11"/>
      <c r="N11"/>
      <c r="O11"/>
      <c r="P11"/>
      <c r="Q11"/>
      <c r="R11"/>
      <c r="S11"/>
      <c r="T11"/>
      <c r="U11" s="300"/>
      <c r="V11"/>
      <c r="W11" s="8"/>
      <c r="X11" s="8"/>
      <c r="Y11" s="8"/>
      <c r="Z11" s="300"/>
      <c r="AA11" s="8"/>
      <c r="AB11" s="8"/>
      <c r="AC11" s="8"/>
      <c r="AD11" s="8"/>
      <c r="AE11" s="8"/>
      <c r="AF11" s="8"/>
      <c r="AG11" s="304"/>
      <c r="AH11"/>
      <c r="AI11"/>
      <c r="AJ11"/>
      <c r="AL11" s="289" t="str">
        <f t="shared" si="0"/>
        <v>YANT</v>
      </c>
      <c r="AM11" s="288">
        <f t="shared" si="3"/>
        <v>3249</v>
      </c>
      <c r="AN11" s="287">
        <f t="shared" si="1"/>
        <v>15</v>
      </c>
      <c r="AO11" s="288" t="e">
        <f>#REF!</f>
        <v>#REF!</v>
      </c>
      <c r="AP11" s="324">
        <f t="shared" si="4"/>
        <v>0.46168051708217911</v>
      </c>
      <c r="AQ11" s="325" t="e">
        <f>#REF!</f>
        <v>#REF!</v>
      </c>
    </row>
    <row r="12" spans="1:43" s="89" customFormat="1" ht="18" customHeight="1" x14ac:dyDescent="0.25">
      <c r="A12" s="76" t="str">
        <f>Config!$B$20</f>
        <v>SORI</v>
      </c>
      <c r="B12" s="71"/>
      <c r="C12" s="71">
        <f>ACUMULADO!$AZ$32</f>
        <v>10586</v>
      </c>
      <c r="D12" s="71">
        <f>ACUMULADO!$AZ$33</f>
        <v>29</v>
      </c>
      <c r="E12" s="52"/>
      <c r="F12" s="81">
        <f t="shared" si="6"/>
        <v>6.4</v>
      </c>
      <c r="G12" s="77">
        <f t="shared" si="7"/>
        <v>0.27394672208577364</v>
      </c>
      <c r="H12" s="78" t="str">
        <f t="shared" si="8"/>
        <v/>
      </c>
      <c r="I12" s="78" t="str">
        <f t="shared" si="9"/>
        <v/>
      </c>
      <c r="J12" s="79">
        <f t="shared" si="10"/>
        <v>0.27394672208577364</v>
      </c>
      <c r="K12" s="315"/>
      <c r="L12"/>
      <c r="M12"/>
      <c r="N12"/>
      <c r="O12"/>
      <c r="P12"/>
      <c r="Q12"/>
      <c r="R12"/>
      <c r="S12"/>
      <c r="T12"/>
      <c r="U12" s="300"/>
      <c r="V12"/>
      <c r="W12" s="8"/>
      <c r="X12" s="8"/>
      <c r="Y12" s="8"/>
      <c r="Z12" s="300"/>
      <c r="AA12" s="8"/>
      <c r="AB12" s="8"/>
      <c r="AC12" s="8"/>
      <c r="AD12" s="8"/>
      <c r="AE12" s="8"/>
      <c r="AF12" s="8"/>
      <c r="AG12" s="304"/>
      <c r="AH12"/>
      <c r="AI12"/>
      <c r="AJ12"/>
      <c r="AL12" s="289" t="str">
        <f t="shared" si="0"/>
        <v>SORI</v>
      </c>
      <c r="AM12" s="288">
        <f t="shared" si="3"/>
        <v>10586</v>
      </c>
      <c r="AN12" s="287">
        <f t="shared" si="1"/>
        <v>29</v>
      </c>
      <c r="AO12" s="288" t="e">
        <f>#REF!</f>
        <v>#REF!</v>
      </c>
      <c r="AP12" s="324">
        <f t="shared" si="4"/>
        <v>0.27394672208577364</v>
      </c>
      <c r="AQ12" s="325" t="e">
        <f>#REF!</f>
        <v>#REF!</v>
      </c>
    </row>
    <row r="13" spans="1:43" s="89" customFormat="1" ht="18" customHeight="1" x14ac:dyDescent="0.25">
      <c r="A13" s="76" t="str">
        <f>Config!$B$21</f>
        <v>JEPE</v>
      </c>
      <c r="B13" s="71"/>
      <c r="C13" s="71">
        <f>ACUMULADO!$BA$32</f>
        <v>5226</v>
      </c>
      <c r="D13" s="71">
        <f>ACUMULADO!$BA$33</f>
        <v>0</v>
      </c>
      <c r="E13" s="52"/>
      <c r="F13" s="81">
        <f t="shared" si="6"/>
        <v>6.4</v>
      </c>
      <c r="G13" s="77">
        <f>IFERROR(D13*100/C13,0)</f>
        <v>0</v>
      </c>
      <c r="H13" s="78" t="str">
        <f t="shared" si="8"/>
        <v/>
      </c>
      <c r="I13" s="78" t="str">
        <f t="shared" si="9"/>
        <v/>
      </c>
      <c r="J13" s="79">
        <f t="shared" si="10"/>
        <v>0</v>
      </c>
      <c r="K13" s="315"/>
      <c r="L13"/>
      <c r="M13"/>
      <c r="N13"/>
      <c r="O13"/>
      <c r="P13"/>
      <c r="Q13"/>
      <c r="R13"/>
      <c r="S13"/>
      <c r="T13"/>
      <c r="U13" s="300"/>
      <c r="V13" s="314"/>
      <c r="W13" s="8"/>
      <c r="X13" s="8"/>
      <c r="Y13" s="8"/>
      <c r="Z13" s="300"/>
      <c r="AA13" s="8"/>
      <c r="AB13" s="8"/>
      <c r="AC13" s="8"/>
      <c r="AD13" s="8"/>
      <c r="AE13" s="8"/>
      <c r="AF13" s="8"/>
      <c r="AG13" s="304"/>
      <c r="AH13"/>
      <c r="AI13"/>
      <c r="AJ13"/>
      <c r="AL13" s="289" t="str">
        <f>A13</f>
        <v>JEPE</v>
      </c>
      <c r="AM13" s="288">
        <f>C13</f>
        <v>5226</v>
      </c>
      <c r="AN13" s="287">
        <f>D13</f>
        <v>0</v>
      </c>
      <c r="AO13" s="288" t="e">
        <f>#REF!</f>
        <v>#REF!</v>
      </c>
      <c r="AP13" s="324">
        <f>G13</f>
        <v>0</v>
      </c>
      <c r="AQ13" s="325" t="e">
        <f>#REF!</f>
        <v>#REF!</v>
      </c>
    </row>
    <row r="14" spans="1:43" s="89" customFormat="1" ht="18" customHeight="1" x14ac:dyDescent="0.25">
      <c r="A14" s="76" t="str">
        <f>Config!$B$22</f>
        <v>ROQU</v>
      </c>
      <c r="B14" s="71"/>
      <c r="C14" s="71">
        <f>ACUMULADO!$BB$32</f>
        <v>3963</v>
      </c>
      <c r="D14" s="71">
        <f>ACUMULADO!$BB$33</f>
        <v>0</v>
      </c>
      <c r="E14" s="52"/>
      <c r="F14" s="81">
        <f t="shared" si="6"/>
        <v>6.4</v>
      </c>
      <c r="G14" s="77">
        <f>IFERROR(D14*100/C14,0)</f>
        <v>0</v>
      </c>
      <c r="H14" s="78" t="str">
        <f t="shared" si="8"/>
        <v/>
      </c>
      <c r="I14" s="78" t="str">
        <f t="shared" si="9"/>
        <v/>
      </c>
      <c r="J14" s="79">
        <f t="shared" si="10"/>
        <v>0</v>
      </c>
      <c r="K14" s="315"/>
      <c r="L14"/>
      <c r="M14"/>
      <c r="N14"/>
      <c r="O14"/>
      <c r="P14"/>
      <c r="Q14"/>
      <c r="R14"/>
      <c r="S14"/>
      <c r="T14"/>
      <c r="U14" s="300"/>
      <c r="V14" s="1"/>
      <c r="W14" s="326"/>
      <c r="X14" s="8"/>
      <c r="Y14" s="8"/>
      <c r="Z14" s="300"/>
      <c r="AA14" s="8"/>
      <c r="AB14" s="8"/>
      <c r="AC14" s="8"/>
      <c r="AD14" s="8"/>
      <c r="AE14" s="8"/>
      <c r="AF14" s="8"/>
      <c r="AG14" s="304"/>
      <c r="AH14"/>
      <c r="AI14"/>
      <c r="AJ14"/>
      <c r="AL14" s="289" t="str">
        <f>A14</f>
        <v>ROQU</v>
      </c>
      <c r="AM14" s="288">
        <f>C14</f>
        <v>3963</v>
      </c>
      <c r="AN14" s="287">
        <f>D14</f>
        <v>0</v>
      </c>
      <c r="AO14" s="288" t="e">
        <f>#REF!</f>
        <v>#REF!</v>
      </c>
      <c r="AP14" s="324">
        <f>G14</f>
        <v>0</v>
      </c>
      <c r="AQ14" s="325" t="e">
        <f>#REF!</f>
        <v>#REF!</v>
      </c>
    </row>
    <row r="15" spans="1:43" s="89" customFormat="1" ht="18" customHeight="1" x14ac:dyDescent="0.25">
      <c r="A15" s="76" t="str">
        <f>Config!$B$23</f>
        <v>CALZ</v>
      </c>
      <c r="B15" s="71"/>
      <c r="C15" s="71">
        <f>ACUMULADO!$BC$32</f>
        <v>3253</v>
      </c>
      <c r="D15" s="71">
        <f>ACUMULADO!$BC$33</f>
        <v>8</v>
      </c>
      <c r="E15" s="52"/>
      <c r="F15" s="81">
        <f t="shared" si="6"/>
        <v>6.4</v>
      </c>
      <c r="G15" s="77">
        <f t="shared" si="7"/>
        <v>0.24592683676606208</v>
      </c>
      <c r="H15" s="78" t="str">
        <f t="shared" si="8"/>
        <v/>
      </c>
      <c r="I15" s="78" t="str">
        <f t="shared" si="9"/>
        <v/>
      </c>
      <c r="J15" s="79">
        <f t="shared" si="10"/>
        <v>0.24592683676606208</v>
      </c>
      <c r="K15" s="315"/>
      <c r="L15"/>
      <c r="M15"/>
      <c r="N15"/>
      <c r="O15"/>
      <c r="P15"/>
      <c r="Q15"/>
      <c r="R15"/>
      <c r="S15"/>
      <c r="T15"/>
      <c r="U15" s="300"/>
      <c r="V15" s="314"/>
      <c r="W15" s="8"/>
      <c r="X15" s="8"/>
      <c r="Y15" s="8"/>
      <c r="Z15" s="300"/>
      <c r="AA15" s="8"/>
      <c r="AB15" s="8"/>
      <c r="AC15" s="8"/>
      <c r="AD15" s="8"/>
      <c r="AE15" s="8"/>
      <c r="AF15" s="8"/>
      <c r="AG15" s="304"/>
      <c r="AH15"/>
      <c r="AI15"/>
      <c r="AJ15"/>
      <c r="AL15" s="289" t="str">
        <f t="shared" si="0"/>
        <v>CALZ</v>
      </c>
      <c r="AM15" s="288">
        <f t="shared" si="3"/>
        <v>3253</v>
      </c>
      <c r="AN15" s="287">
        <f t="shared" si="1"/>
        <v>8</v>
      </c>
      <c r="AO15" s="288" t="e">
        <f>#REF!</f>
        <v>#REF!</v>
      </c>
      <c r="AP15" s="324">
        <f t="shared" si="4"/>
        <v>0.24592683676606208</v>
      </c>
      <c r="AQ15" s="325" t="e">
        <f>#REF!</f>
        <v>#REF!</v>
      </c>
    </row>
    <row r="16" spans="1:43" ht="18" customHeight="1" x14ac:dyDescent="0.25">
      <c r="A16" s="76" t="str">
        <f>Config!$B$24</f>
        <v>PUEB</v>
      </c>
      <c r="B16" s="71"/>
      <c r="C16" s="71">
        <f>ACUMULADO!$BD$32</f>
        <v>3919</v>
      </c>
      <c r="D16" s="71">
        <f>ACUMULADO!$BD$33</f>
        <v>11</v>
      </c>
      <c r="E16" s="52"/>
      <c r="F16" s="81">
        <f t="shared" si="6"/>
        <v>6.4</v>
      </c>
      <c r="G16" s="77">
        <f t="shared" si="7"/>
        <v>0.28068384792038786</v>
      </c>
      <c r="H16" s="78" t="str">
        <f t="shared" si="8"/>
        <v/>
      </c>
      <c r="I16" s="78" t="str">
        <f t="shared" si="9"/>
        <v/>
      </c>
      <c r="J16" s="79">
        <f t="shared" si="10"/>
        <v>0.28068384792038786</v>
      </c>
      <c r="K16" s="315"/>
      <c r="T16"/>
      <c r="V16" s="1"/>
      <c r="W16" s="51"/>
      <c r="AB16" s="8"/>
      <c r="AC16" s="8"/>
      <c r="AD16" s="8"/>
      <c r="AE16" s="8"/>
      <c r="AF16" s="8"/>
      <c r="AG16" s="304"/>
      <c r="AL16" s="289" t="str">
        <f>A16</f>
        <v>PUEB</v>
      </c>
      <c r="AM16" s="288">
        <f>C16</f>
        <v>3919</v>
      </c>
      <c r="AN16" s="287">
        <f>D16</f>
        <v>11</v>
      </c>
      <c r="AO16" s="288" t="e">
        <f>#REF!</f>
        <v>#REF!</v>
      </c>
      <c r="AP16" s="324" t="e">
        <f>#REF!</f>
        <v>#REF!</v>
      </c>
      <c r="AQ16" s="325" t="e">
        <f>#REF!</f>
        <v>#REF!</v>
      </c>
    </row>
    <row r="17" spans="1:43" s="89" customFormat="1" ht="18" customHeight="1" x14ac:dyDescent="0.25">
      <c r="A17" s="305"/>
      <c r="E17" s="89" t="s">
        <v>571</v>
      </c>
      <c r="F17" s="89">
        <v>2017</v>
      </c>
      <c r="G17" s="327">
        <v>2018</v>
      </c>
      <c r="H17">
        <v>2019</v>
      </c>
      <c r="I17">
        <v>2020</v>
      </c>
      <c r="J17">
        <v>2021</v>
      </c>
      <c r="K17"/>
      <c r="L17"/>
      <c r="M17"/>
      <c r="N17"/>
      <c r="O17"/>
      <c r="P17"/>
      <c r="Q17"/>
      <c r="R17"/>
      <c r="S17"/>
      <c r="T17"/>
      <c r="U17" s="300"/>
      <c r="V17" s="314"/>
      <c r="W17" s="8"/>
      <c r="X17" s="8"/>
      <c r="Y17" s="8"/>
      <c r="Z17" s="300"/>
      <c r="AA17" s="8"/>
      <c r="AB17" s="8"/>
      <c r="AC17" s="8"/>
      <c r="AD17" s="8"/>
      <c r="AE17" s="8"/>
      <c r="AF17" s="8"/>
      <c r="AG17" s="304"/>
      <c r="AH17"/>
      <c r="AI17"/>
      <c r="AJ17"/>
      <c r="AO17"/>
      <c r="AP17" s="285"/>
    </row>
    <row r="18" spans="1:43" s="89" customFormat="1" ht="18" customHeight="1" x14ac:dyDescent="0.25">
      <c r="A18" s="305"/>
      <c r="C18" s="327"/>
      <c r="E18" s="89" t="s">
        <v>572</v>
      </c>
      <c r="F18" s="89">
        <v>12</v>
      </c>
      <c r="G18" s="328">
        <v>10.5</v>
      </c>
      <c r="H18">
        <v>9</v>
      </c>
      <c r="I18">
        <v>7.5</v>
      </c>
      <c r="J18">
        <v>5.5</v>
      </c>
      <c r="K18"/>
      <c r="L18"/>
      <c r="M18"/>
      <c r="N18"/>
      <c r="O18"/>
      <c r="P18"/>
      <c r="Q18"/>
      <c r="R18"/>
      <c r="S18"/>
      <c r="T18"/>
      <c r="U18" s="300"/>
      <c r="V18" s="314"/>
      <c r="W18" s="8"/>
      <c r="X18" s="8"/>
      <c r="Y18" s="8"/>
      <c r="Z18" s="300"/>
      <c r="AA18" s="8"/>
      <c r="AB18" s="8"/>
      <c r="AC18" s="8"/>
      <c r="AD18" s="8"/>
      <c r="AE18" s="8"/>
      <c r="AF18" s="8"/>
      <c r="AG18" s="304"/>
      <c r="AH18"/>
      <c r="AI18"/>
      <c r="AJ18"/>
      <c r="AO18"/>
      <c r="AP18" s="285"/>
    </row>
    <row r="19" spans="1:43" s="89" customFormat="1" ht="18" customHeight="1" x14ac:dyDescent="0.25">
      <c r="A19" s="305"/>
      <c r="C19" s="327"/>
      <c r="G19" s="328"/>
      <c r="H19"/>
      <c r="I19"/>
      <c r="J19"/>
      <c r="K19"/>
      <c r="L19"/>
      <c r="M19"/>
      <c r="N19"/>
      <c r="O19"/>
      <c r="P19"/>
      <c r="Q19"/>
      <c r="R19"/>
      <c r="S19"/>
      <c r="T19"/>
      <c r="U19" s="300"/>
      <c r="V19" s="314"/>
      <c r="W19" s="8"/>
      <c r="X19" s="8"/>
      <c r="Y19" s="8"/>
      <c r="Z19" s="300"/>
      <c r="AA19" s="8"/>
      <c r="AB19" s="8"/>
      <c r="AC19" s="8"/>
      <c r="AD19" s="8"/>
      <c r="AE19" s="8"/>
      <c r="AF19" s="8"/>
      <c r="AG19" s="304"/>
      <c r="AH19"/>
      <c r="AI19"/>
      <c r="AJ19"/>
      <c r="AO19"/>
      <c r="AP19" s="285"/>
    </row>
    <row r="20" spans="1:43" s="89" customFormat="1" ht="18" customHeight="1" x14ac:dyDescent="0.25">
      <c r="A20" s="305"/>
      <c r="C20" s="327"/>
      <c r="E20" s="89" t="s">
        <v>573</v>
      </c>
      <c r="F20" s="89">
        <v>2017</v>
      </c>
      <c r="G20" s="327">
        <v>2018</v>
      </c>
      <c r="H20">
        <v>2019</v>
      </c>
      <c r="I20">
        <v>2020</v>
      </c>
      <c r="J20">
        <v>2021</v>
      </c>
      <c r="K20"/>
      <c r="L20"/>
      <c r="M20"/>
      <c r="N20"/>
      <c r="O20"/>
      <c r="P20"/>
      <c r="Q20"/>
      <c r="R20"/>
      <c r="S20"/>
      <c r="T20"/>
      <c r="U20" s="300"/>
      <c r="V20" s="314"/>
      <c r="W20" s="8"/>
      <c r="X20" s="8"/>
      <c r="Y20" s="8"/>
      <c r="Z20" s="300"/>
      <c r="AA20" s="8"/>
      <c r="AB20" s="8"/>
      <c r="AC20" s="8"/>
      <c r="AD20" s="8"/>
      <c r="AE20" s="8"/>
      <c r="AF20" s="8"/>
      <c r="AG20" s="304"/>
      <c r="AH20"/>
      <c r="AI20"/>
      <c r="AJ20"/>
      <c r="AO20"/>
      <c r="AP20" s="285"/>
    </row>
    <row r="21" spans="1:43" s="89" customFormat="1" ht="18" customHeight="1" x14ac:dyDescent="0.25">
      <c r="A21" s="82"/>
      <c r="B21" s="56"/>
      <c r="C21" s="327"/>
      <c r="E21" s="89" t="s">
        <v>572</v>
      </c>
      <c r="F21" s="89">
        <v>13</v>
      </c>
      <c r="G21" s="328">
        <v>14.4</v>
      </c>
      <c r="H21">
        <v>9.6999999999999993</v>
      </c>
      <c r="I21">
        <v>8.1</v>
      </c>
      <c r="J21">
        <v>6.4</v>
      </c>
      <c r="K21"/>
      <c r="L21"/>
      <c r="M21"/>
      <c r="N21"/>
      <c r="O21"/>
      <c r="P21"/>
      <c r="Q21"/>
      <c r="R21"/>
      <c r="S21"/>
      <c r="T21"/>
      <c r="U21" s="300"/>
      <c r="V21" s="314"/>
      <c r="W21" s="8"/>
      <c r="X21" s="8"/>
      <c r="Y21" s="8"/>
      <c r="Z21" s="300"/>
      <c r="AA21" s="8"/>
      <c r="AB21" s="8"/>
      <c r="AC21" s="8"/>
      <c r="AD21" s="8"/>
      <c r="AE21" s="8"/>
      <c r="AF21" s="8"/>
      <c r="AG21" s="304"/>
      <c r="AH21"/>
      <c r="AI21"/>
      <c r="AJ21"/>
      <c r="AO21"/>
      <c r="AP21" s="285"/>
    </row>
    <row r="22" spans="1:43" s="89" customFormat="1" ht="18" customHeight="1" x14ac:dyDescent="0.25">
      <c r="A22" s="4"/>
      <c r="B22"/>
      <c r="C22" s="327"/>
      <c r="F22" s="56"/>
      <c r="G22" s="328"/>
      <c r="H22" s="56"/>
      <c r="I22" s="329"/>
      <c r="J22" s="330"/>
      <c r="K22"/>
      <c r="L22"/>
      <c r="M22"/>
      <c r="N22"/>
      <c r="O22"/>
      <c r="P22"/>
      <c r="Q22"/>
      <c r="R22"/>
      <c r="S22"/>
      <c r="T22"/>
      <c r="U22" s="300"/>
      <c r="V22" s="314"/>
      <c r="W22" s="8"/>
      <c r="X22" s="8"/>
      <c r="Y22" s="8"/>
      <c r="Z22" s="300"/>
      <c r="AA22" s="8"/>
      <c r="AB22" s="8"/>
      <c r="AC22" s="8"/>
      <c r="AD22" s="8"/>
      <c r="AE22" s="8"/>
      <c r="AF22" s="8"/>
      <c r="AG22" s="304"/>
      <c r="AH22"/>
      <c r="AI22"/>
      <c r="AJ22"/>
      <c r="AO22"/>
      <c r="AP22" s="285"/>
    </row>
    <row r="23" spans="1:43" s="89" customFormat="1" ht="18" customHeight="1" x14ac:dyDescent="0.25">
      <c r="A23" s="4"/>
      <c r="B23"/>
      <c r="C23" s="327"/>
      <c r="F23" s="56"/>
      <c r="G23" s="328"/>
      <c r="H23" s="56"/>
      <c r="I23" s="329"/>
      <c r="J23" s="330"/>
      <c r="K23"/>
      <c r="L23"/>
      <c r="M23"/>
      <c r="N23"/>
      <c r="O23"/>
      <c r="P23"/>
      <c r="Q23"/>
      <c r="R23"/>
      <c r="S23"/>
      <c r="T23"/>
      <c r="U23" s="300"/>
      <c r="V23" s="51" t="str">
        <f>A24</f>
        <v>PORCENTAJE DE NIÑOS DE 6 A 35 MESES  DE EDAD CON AMENIA (PATRÓN DE  REFERENCIA  OMS).</v>
      </c>
      <c r="W23" s="8"/>
      <c r="X23" s="8"/>
      <c r="Y23" s="8"/>
      <c r="Z23" s="300"/>
      <c r="AA23" s="8"/>
      <c r="AB23" s="8"/>
      <c r="AC23" s="8"/>
      <c r="AD23" s="8"/>
      <c r="AE23" s="8"/>
      <c r="AF23" s="8"/>
      <c r="AG23" s="304"/>
      <c r="AH23"/>
      <c r="AI23"/>
      <c r="AJ23"/>
      <c r="AO23"/>
      <c r="AP23" s="285"/>
    </row>
    <row r="24" spans="1:43" s="89" customFormat="1" ht="18" customHeight="1" x14ac:dyDescent="0.25">
      <c r="A24" s="4" t="str">
        <f>METAS!B33</f>
        <v>PORCENTAJE DE NIÑOS DE 6 A 35 MESES  DE EDAD CON AMENIA (PATRÓN DE  REFERENCIA  OMS).</v>
      </c>
      <c r="B24"/>
      <c r="C24" s="54"/>
      <c r="D24" s="309"/>
      <c r="E24" s="331"/>
      <c r="F24" s="309"/>
      <c r="G24" s="328"/>
      <c r="H24" s="311">
        <v>19</v>
      </c>
      <c r="I24" s="312"/>
      <c r="J24" s="313">
        <v>23.8</v>
      </c>
      <c r="K24"/>
      <c r="L24"/>
      <c r="M24"/>
      <c r="N24"/>
      <c r="O24"/>
      <c r="P24"/>
      <c r="Q24"/>
      <c r="R24"/>
      <c r="S24"/>
      <c r="T24"/>
      <c r="U24" s="300"/>
      <c r="V24" s="80" t="str">
        <f>$V$1&amp;"  "&amp;V23&amp;"  "&amp;$V$3&amp;"  "&amp;$V$2</f>
        <v>RED. MOYOBAMBA:  PORCENTAJE DE NIÑOS DE 6 A 35 MESES  DE EDAD CON AMENIA (PATRÓN DE  REFERENCIA  OMS).  - POR MICROREDES :   ENERO - DICIEMBRE 2024</v>
      </c>
      <c r="W24" s="8"/>
      <c r="X24" s="8"/>
      <c r="Y24" s="8"/>
      <c r="Z24" s="300"/>
      <c r="AA24" s="8"/>
      <c r="AB24" s="8"/>
      <c r="AC24" s="8"/>
      <c r="AD24" s="8"/>
      <c r="AE24" s="8"/>
      <c r="AF24" s="8"/>
      <c r="AG24" s="304"/>
      <c r="AH24"/>
      <c r="AI24"/>
      <c r="AJ24"/>
      <c r="AL24" t="str">
        <f t="shared" ref="AL24:AL34" si="11">A24</f>
        <v>PORCENTAJE DE NIÑOS DE 6 A 35 MESES  DE EDAD CON AMENIA (PATRÓN DE  REFERENCIA  OMS).</v>
      </c>
      <c r="AM24"/>
      <c r="AN24"/>
      <c r="AO24"/>
      <c r="AP24" s="285"/>
      <c r="AQ24"/>
    </row>
    <row r="25" spans="1:43" s="89" customFormat="1" ht="48" customHeight="1" thickBot="1" x14ac:dyDescent="0.3">
      <c r="A25" s="59" t="s">
        <v>2</v>
      </c>
      <c r="B25" s="60" t="s">
        <v>574</v>
      </c>
      <c r="C25" s="61" t="s">
        <v>692</v>
      </c>
      <c r="D25" s="60" t="s">
        <v>575</v>
      </c>
      <c r="E25" s="60"/>
      <c r="F25" s="62" t="s">
        <v>576</v>
      </c>
      <c r="G25" s="63" t="s">
        <v>10</v>
      </c>
      <c r="H25" s="64" t="str">
        <f>"DEFICIENTE &gt; "&amp;$J$24</f>
        <v>DEFICIENTE &gt; 23.8</v>
      </c>
      <c r="I25" s="64" t="str">
        <f>"PROCESO &gt; "&amp;$H$24&amp;"  -  &lt;= "&amp;$J$24</f>
        <v>PROCESO &gt; 19  -  &lt;= 23.8</v>
      </c>
      <c r="J25" s="64" t="str">
        <f>"OPTIMO &lt;= "&amp;$H$24</f>
        <v>OPTIMO &lt;= 19</v>
      </c>
      <c r="K25"/>
      <c r="L25"/>
      <c r="M25"/>
      <c r="N25"/>
      <c r="O25"/>
      <c r="P25"/>
      <c r="Q25"/>
      <c r="R25"/>
      <c r="S25"/>
      <c r="T25"/>
      <c r="U25" s="300"/>
      <c r="V25" s="314"/>
      <c r="W25" s="8"/>
      <c r="X25" s="8"/>
      <c r="Y25" s="8"/>
      <c r="Z25" s="300"/>
      <c r="AA25" s="8"/>
      <c r="AB25" s="8"/>
      <c r="AC25" s="8"/>
      <c r="AD25" s="8"/>
      <c r="AE25" s="8"/>
      <c r="AF25" s="8"/>
      <c r="AG25" s="304"/>
      <c r="AH25"/>
      <c r="AI25"/>
      <c r="AJ25"/>
      <c r="AL25" s="316" t="str">
        <f t="shared" si="11"/>
        <v>ESTABLECIMIENTOS</v>
      </c>
      <c r="AM25" s="317" t="s">
        <v>568</v>
      </c>
      <c r="AN25" s="318" t="str">
        <f t="shared" ref="AN25:AN34" si="12">D25</f>
        <v>Anemia HIS</v>
      </c>
      <c r="AO25" s="319" t="e">
        <f>#REF!</f>
        <v>#REF!</v>
      </c>
      <c r="AP25" s="319" t="s">
        <v>569</v>
      </c>
      <c r="AQ25" s="320" t="s">
        <v>570</v>
      </c>
    </row>
    <row r="26" spans="1:43" s="89" customFormat="1" ht="18" customHeight="1" thickBot="1" x14ac:dyDescent="0.3">
      <c r="A26" s="65" t="str">
        <f>Config!$B$15</f>
        <v>RED</v>
      </c>
      <c r="B26" s="66">
        <f>SUM(B27:B35)</f>
        <v>0</v>
      </c>
      <c r="C26" s="66">
        <f>SUM(C27:C35)</f>
        <v>42406</v>
      </c>
      <c r="D26" s="66">
        <f>SUM(D27:D35)</f>
        <v>410</v>
      </c>
      <c r="E26" s="66"/>
      <c r="F26" s="67">
        <v>19</v>
      </c>
      <c r="G26" s="66">
        <f>IFERROR(D26*100/C26,0)</f>
        <v>0.96684431448379948</v>
      </c>
      <c r="H26" s="68" t="str">
        <f>IF(G26&gt;$J$24,G26,"")</f>
        <v/>
      </c>
      <c r="I26" s="68" t="str">
        <f>IF(AND(G26&gt;$H$24, G26&lt;=$J$24),G26,"")</f>
        <v/>
      </c>
      <c r="J26" s="66">
        <f>IF(G26&lt;=$H$24,G26,"")</f>
        <v>0.96684431448379948</v>
      </c>
      <c r="K26"/>
      <c r="L26"/>
      <c r="M26"/>
      <c r="N26"/>
      <c r="O26"/>
      <c r="P26"/>
      <c r="Q26"/>
      <c r="R26"/>
      <c r="S26"/>
      <c r="T26"/>
      <c r="U26" s="300"/>
      <c r="V26"/>
      <c r="W26" s="8"/>
      <c r="X26" s="8"/>
      <c r="Y26" s="8"/>
      <c r="Z26" s="300"/>
      <c r="AA26" s="8"/>
      <c r="AB26" s="8"/>
      <c r="AC26" s="8"/>
      <c r="AD26" s="8"/>
      <c r="AE26" s="8"/>
      <c r="AF26" s="8"/>
      <c r="AG26" s="304"/>
      <c r="AH26"/>
      <c r="AI26"/>
      <c r="AJ26"/>
      <c r="AL26" s="321" t="str">
        <f t="shared" si="11"/>
        <v>RED</v>
      </c>
      <c r="AM26" s="322">
        <f t="shared" ref="AM26:AM34" si="13">C26</f>
        <v>42406</v>
      </c>
      <c r="AN26" s="323">
        <f t="shared" si="12"/>
        <v>410</v>
      </c>
      <c r="AO26" s="322" t="e">
        <f>#REF!</f>
        <v>#REF!</v>
      </c>
      <c r="AP26" s="323">
        <f t="shared" ref="AP26:AP34" si="14">G26</f>
        <v>0.96684431448379948</v>
      </c>
      <c r="AQ26" s="323" t="e">
        <f>#REF!</f>
        <v>#REF!</v>
      </c>
    </row>
    <row r="27" spans="1:43" s="89" customFormat="1" ht="18" customHeight="1" x14ac:dyDescent="0.25">
      <c r="A27" s="76" t="str">
        <f>Config!$B$16</f>
        <v>HOSP</v>
      </c>
      <c r="B27" s="71"/>
      <c r="C27" s="71">
        <f>ACUMULADO!$AV$34</f>
        <v>1472</v>
      </c>
      <c r="D27" s="71">
        <f>ACUMULADO!$AV$35</f>
        <v>7</v>
      </c>
      <c r="E27" s="52"/>
      <c r="F27" s="81">
        <f>F26</f>
        <v>19</v>
      </c>
      <c r="G27" s="77">
        <f>IFERROR(D27*100/C27,0)</f>
        <v>0.47554347826086957</v>
      </c>
      <c r="H27" s="78" t="str">
        <f t="shared" ref="H27:H35" si="15">IF(G27&gt;$J$24,G27,"")</f>
        <v/>
      </c>
      <c r="I27" s="78" t="str">
        <f t="shared" ref="I27:I35" si="16">IF(AND(G27&gt;$H$24, G27&lt;=$J$24),G27,"")</f>
        <v/>
      </c>
      <c r="J27" s="79">
        <f t="shared" ref="J27:J35" si="17">IF(G27&lt;=$H$24,G27,"")</f>
        <v>0.47554347826086957</v>
      </c>
      <c r="K27"/>
      <c r="L27"/>
      <c r="M27"/>
      <c r="N27"/>
      <c r="O27"/>
      <c r="P27"/>
      <c r="Q27"/>
      <c r="R27"/>
      <c r="S27"/>
      <c r="T27"/>
      <c r="U27" s="300"/>
      <c r="V27" s="1"/>
      <c r="W27" s="326"/>
      <c r="X27" s="8"/>
      <c r="Y27" s="8"/>
      <c r="Z27" s="300"/>
      <c r="AA27" s="8"/>
      <c r="AB27" s="8"/>
      <c r="AC27" s="8"/>
      <c r="AD27" s="8"/>
      <c r="AE27" s="8"/>
      <c r="AF27" s="8"/>
      <c r="AG27" s="304"/>
      <c r="AH27"/>
      <c r="AI27"/>
      <c r="AJ27"/>
      <c r="AL27" s="289" t="str">
        <f t="shared" si="11"/>
        <v>HOSP</v>
      </c>
      <c r="AM27" s="288">
        <f t="shared" si="13"/>
        <v>1472</v>
      </c>
      <c r="AN27" s="287">
        <f t="shared" si="12"/>
        <v>7</v>
      </c>
      <c r="AO27" s="288" t="e">
        <f>#REF!</f>
        <v>#REF!</v>
      </c>
      <c r="AP27" s="324">
        <f t="shared" si="14"/>
        <v>0.47554347826086957</v>
      </c>
      <c r="AQ27" s="325" t="e">
        <f>#REF!</f>
        <v>#REF!</v>
      </c>
    </row>
    <row r="28" spans="1:43" s="89" customFormat="1" ht="18" customHeight="1" x14ac:dyDescent="0.25">
      <c r="A28" s="76" t="str">
        <f>Config!$B$17</f>
        <v>LLUI</v>
      </c>
      <c r="B28" s="71"/>
      <c r="C28" s="71">
        <f>ACUMULADO!$AW$34</f>
        <v>15174</v>
      </c>
      <c r="D28" s="71">
        <f>ACUMULADO!$AW$35</f>
        <v>164</v>
      </c>
      <c r="E28" s="52"/>
      <c r="F28" s="81">
        <f t="shared" ref="F28:F35" si="18">F27</f>
        <v>19</v>
      </c>
      <c r="G28" s="77">
        <f>IFERROR(D28*100/C28,0)</f>
        <v>1.0807960985896929</v>
      </c>
      <c r="H28" s="78" t="str">
        <f t="shared" si="15"/>
        <v/>
      </c>
      <c r="I28" s="78" t="str">
        <f t="shared" si="16"/>
        <v/>
      </c>
      <c r="J28" s="79">
        <f t="shared" si="17"/>
        <v>1.0807960985896929</v>
      </c>
      <c r="K28"/>
      <c r="L28"/>
      <c r="M28"/>
      <c r="N28"/>
      <c r="O28"/>
      <c r="P28"/>
      <c r="Q28"/>
      <c r="R28"/>
      <c r="S28"/>
      <c r="T28"/>
      <c r="U28" s="300"/>
      <c r="V28" s="314"/>
      <c r="W28" s="8"/>
      <c r="X28" s="8"/>
      <c r="Y28" s="8"/>
      <c r="Z28" s="300"/>
      <c r="AA28" s="8"/>
      <c r="AB28" s="8"/>
      <c r="AC28" s="8"/>
      <c r="AD28" s="8"/>
      <c r="AE28" s="8"/>
      <c r="AF28" s="8"/>
      <c r="AG28" s="304"/>
      <c r="AH28"/>
      <c r="AI28"/>
      <c r="AJ28"/>
      <c r="AL28" s="289" t="str">
        <f t="shared" si="11"/>
        <v>LLUI</v>
      </c>
      <c r="AM28" s="288">
        <f t="shared" si="13"/>
        <v>15174</v>
      </c>
      <c r="AN28" s="287">
        <f t="shared" si="12"/>
        <v>164</v>
      </c>
      <c r="AO28" s="288" t="e">
        <f>#REF!</f>
        <v>#REF!</v>
      </c>
      <c r="AP28" s="324">
        <f t="shared" si="14"/>
        <v>1.0807960985896929</v>
      </c>
      <c r="AQ28" s="325" t="e">
        <f>#REF!</f>
        <v>#REF!</v>
      </c>
    </row>
    <row r="29" spans="1:43" s="89" customFormat="1" ht="18" customHeight="1" x14ac:dyDescent="0.25">
      <c r="A29" s="76" t="str">
        <f>Config!$B$18</f>
        <v>JERI</v>
      </c>
      <c r="B29" s="71"/>
      <c r="C29" s="71">
        <f>ACUMULADO!$AX$34</f>
        <v>1811</v>
      </c>
      <c r="D29" s="71">
        <f>ACUMULADO!$AX$35</f>
        <v>17</v>
      </c>
      <c r="E29" s="52"/>
      <c r="F29" s="81">
        <f t="shared" si="18"/>
        <v>19</v>
      </c>
      <c r="G29" s="77">
        <f t="shared" ref="G29:G35" si="19">IFERROR(D29*100/C29,0)</f>
        <v>0.93870789618995032</v>
      </c>
      <c r="H29" s="78" t="str">
        <f t="shared" si="15"/>
        <v/>
      </c>
      <c r="I29" s="78" t="str">
        <f t="shared" si="16"/>
        <v/>
      </c>
      <c r="J29" s="79">
        <f t="shared" si="17"/>
        <v>0.93870789618995032</v>
      </c>
      <c r="K29"/>
      <c r="L29"/>
      <c r="M29"/>
      <c r="N29"/>
      <c r="O29"/>
      <c r="P29"/>
      <c r="Q29"/>
      <c r="R29"/>
      <c r="S29"/>
      <c r="T29"/>
      <c r="U29" s="300"/>
      <c r="V29" s="314"/>
      <c r="W29" s="8"/>
      <c r="X29" s="8"/>
      <c r="Y29" s="8"/>
      <c r="Z29" s="300"/>
      <c r="AA29" s="8"/>
      <c r="AB29" s="8"/>
      <c r="AC29" s="8"/>
      <c r="AD29" s="8"/>
      <c r="AE29" s="8"/>
      <c r="AF29" s="8"/>
      <c r="AG29" s="304"/>
      <c r="AH29"/>
      <c r="AI29"/>
      <c r="AJ29"/>
      <c r="AL29" s="289" t="str">
        <f t="shared" si="11"/>
        <v>JERI</v>
      </c>
      <c r="AM29" s="288">
        <f t="shared" si="13"/>
        <v>1811</v>
      </c>
      <c r="AN29" s="287">
        <f t="shared" si="12"/>
        <v>17</v>
      </c>
      <c r="AO29" s="288" t="e">
        <f>#REF!</f>
        <v>#REF!</v>
      </c>
      <c r="AP29" s="324">
        <f t="shared" si="14"/>
        <v>0.93870789618995032</v>
      </c>
      <c r="AQ29" s="325" t="e">
        <f>#REF!</f>
        <v>#REF!</v>
      </c>
    </row>
    <row r="30" spans="1:43" s="89" customFormat="1" ht="18" customHeight="1" x14ac:dyDescent="0.25">
      <c r="A30" s="76" t="str">
        <f>Config!$B$19</f>
        <v>YANT</v>
      </c>
      <c r="B30" s="71"/>
      <c r="C30" s="71">
        <f>ACUMULADO!$AY$34</f>
        <v>2362</v>
      </c>
      <c r="D30" s="71">
        <f>ACUMULADO!$AY$35</f>
        <v>48</v>
      </c>
      <c r="E30" s="52"/>
      <c r="F30" s="81">
        <f t="shared" si="18"/>
        <v>19</v>
      </c>
      <c r="G30" s="77">
        <f t="shared" si="19"/>
        <v>2.0321761219305672</v>
      </c>
      <c r="H30" s="78" t="str">
        <f t="shared" si="15"/>
        <v/>
      </c>
      <c r="I30" s="78" t="str">
        <f t="shared" si="16"/>
        <v/>
      </c>
      <c r="J30" s="79">
        <f t="shared" si="17"/>
        <v>2.0321761219305672</v>
      </c>
      <c r="K30"/>
      <c r="L30"/>
      <c r="M30"/>
      <c r="N30"/>
      <c r="O30"/>
      <c r="P30"/>
      <c r="Q30"/>
      <c r="R30"/>
      <c r="S30"/>
      <c r="T30"/>
      <c r="U30" s="300"/>
      <c r="V30" s="314"/>
      <c r="W30" s="8"/>
      <c r="X30" s="8"/>
      <c r="Y30" s="8"/>
      <c r="Z30" s="300"/>
      <c r="AA30" s="8"/>
      <c r="AB30" s="8"/>
      <c r="AC30" s="8"/>
      <c r="AD30" s="8"/>
      <c r="AE30" s="8"/>
      <c r="AF30" s="8"/>
      <c r="AG30" s="304"/>
      <c r="AH30"/>
      <c r="AI30"/>
      <c r="AJ30"/>
      <c r="AL30" s="289" t="str">
        <f t="shared" si="11"/>
        <v>YANT</v>
      </c>
      <c r="AM30" s="288">
        <f t="shared" si="13"/>
        <v>2362</v>
      </c>
      <c r="AN30" s="287">
        <f t="shared" si="12"/>
        <v>48</v>
      </c>
      <c r="AO30" s="288" t="e">
        <f>#REF!</f>
        <v>#REF!</v>
      </c>
      <c r="AP30" s="324">
        <f t="shared" si="14"/>
        <v>2.0321761219305672</v>
      </c>
      <c r="AQ30" s="325" t="e">
        <f>#REF!</f>
        <v>#REF!</v>
      </c>
    </row>
    <row r="31" spans="1:43" s="89" customFormat="1" ht="18" customHeight="1" x14ac:dyDescent="0.25">
      <c r="A31" s="76" t="str">
        <f>Config!$B$20</f>
        <v>SORI</v>
      </c>
      <c r="B31" s="71"/>
      <c r="C31" s="71">
        <f>ACUMULADO!$AZ$34</f>
        <v>8967</v>
      </c>
      <c r="D31" s="71">
        <f>ACUMULADO!$AZ$35</f>
        <v>37</v>
      </c>
      <c r="E31" s="52"/>
      <c r="F31" s="81">
        <f t="shared" si="18"/>
        <v>19</v>
      </c>
      <c r="G31" s="77">
        <f>IFERROR(D31*100/C31,0)</f>
        <v>0.41262406601985058</v>
      </c>
      <c r="H31" s="78" t="str">
        <f t="shared" si="15"/>
        <v/>
      </c>
      <c r="I31" s="78" t="str">
        <f t="shared" si="16"/>
        <v/>
      </c>
      <c r="J31" s="79">
        <f t="shared" si="17"/>
        <v>0.41262406601985058</v>
      </c>
      <c r="K31"/>
      <c r="L31"/>
      <c r="M31"/>
      <c r="N31"/>
      <c r="O31"/>
      <c r="P31"/>
      <c r="Q31"/>
      <c r="R31"/>
      <c r="S31"/>
      <c r="T31"/>
      <c r="U31" s="300"/>
      <c r="V31" s="314"/>
      <c r="W31" s="8"/>
      <c r="X31" s="8"/>
      <c r="Y31" s="8"/>
      <c r="Z31" s="300"/>
      <c r="AA31" s="8"/>
      <c r="AB31" s="8"/>
      <c r="AC31" s="8"/>
      <c r="AD31" s="8"/>
      <c r="AE31" s="8"/>
      <c r="AF31" s="8"/>
      <c r="AG31" s="304"/>
      <c r="AH31"/>
      <c r="AI31"/>
      <c r="AJ31"/>
      <c r="AL31" s="289" t="str">
        <f t="shared" si="11"/>
        <v>SORI</v>
      </c>
      <c r="AM31" s="288">
        <f t="shared" si="13"/>
        <v>8967</v>
      </c>
      <c r="AN31" s="287">
        <f t="shared" si="12"/>
        <v>37</v>
      </c>
      <c r="AO31" s="288" t="e">
        <f>#REF!</f>
        <v>#REF!</v>
      </c>
      <c r="AP31" s="324">
        <f t="shared" si="14"/>
        <v>0.41262406601985058</v>
      </c>
      <c r="AQ31" s="325" t="e">
        <f>#REF!</f>
        <v>#REF!</v>
      </c>
    </row>
    <row r="32" spans="1:43" s="89" customFormat="1" ht="18" customHeight="1" x14ac:dyDescent="0.25">
      <c r="A32" s="76" t="str">
        <f>Config!$B$21</f>
        <v>JEPE</v>
      </c>
      <c r="B32" s="71"/>
      <c r="C32" s="71">
        <f>ACUMULADO!$BA$34</f>
        <v>3983</v>
      </c>
      <c r="D32" s="71">
        <f>ACUMULADO!$BA$35</f>
        <v>39</v>
      </c>
      <c r="E32" s="52"/>
      <c r="F32" s="81">
        <f t="shared" si="18"/>
        <v>19</v>
      </c>
      <c r="G32" s="77">
        <f>IFERROR(D32*100/C32,0)</f>
        <v>0.97916143610343964</v>
      </c>
      <c r="H32" s="78" t="str">
        <f t="shared" si="15"/>
        <v/>
      </c>
      <c r="I32" s="78" t="str">
        <f t="shared" si="16"/>
        <v/>
      </c>
      <c r="J32" s="79">
        <f t="shared" si="17"/>
        <v>0.97916143610343964</v>
      </c>
      <c r="K32"/>
      <c r="L32"/>
      <c r="M32"/>
      <c r="N32"/>
      <c r="O32"/>
      <c r="P32"/>
      <c r="Q32"/>
      <c r="R32"/>
      <c r="S32"/>
      <c r="T32"/>
      <c r="U32" s="300"/>
      <c r="V32" s="314"/>
      <c r="W32" s="8"/>
      <c r="X32" s="8"/>
      <c r="Y32" s="8"/>
      <c r="Z32" s="300"/>
      <c r="AA32" s="8"/>
      <c r="AB32" s="8"/>
      <c r="AC32" s="8"/>
      <c r="AD32" s="8"/>
      <c r="AE32" s="8"/>
      <c r="AF32" s="8"/>
      <c r="AG32" s="304"/>
      <c r="AH32"/>
      <c r="AI32"/>
      <c r="AJ32"/>
      <c r="AL32" s="289" t="str">
        <f>A32</f>
        <v>JEPE</v>
      </c>
      <c r="AM32" s="288">
        <f>C32</f>
        <v>3983</v>
      </c>
      <c r="AN32" s="287">
        <f>D32</f>
        <v>39</v>
      </c>
      <c r="AO32" s="288" t="e">
        <f>#REF!</f>
        <v>#REF!</v>
      </c>
      <c r="AP32" s="324">
        <f>G32</f>
        <v>0.97916143610343964</v>
      </c>
      <c r="AQ32" s="325" t="e">
        <f>#REF!</f>
        <v>#REF!</v>
      </c>
    </row>
    <row r="33" spans="1:43" s="89" customFormat="1" ht="18" customHeight="1" x14ac:dyDescent="0.25">
      <c r="A33" s="76" t="str">
        <f>Config!$B$22</f>
        <v>ROQU</v>
      </c>
      <c r="B33" s="71"/>
      <c r="C33" s="71">
        <f>ACUMULADO!$BB$34</f>
        <v>2978</v>
      </c>
      <c r="D33" s="71">
        <f>ACUMULADO!$BB$35</f>
        <v>2</v>
      </c>
      <c r="E33" s="52"/>
      <c r="F33" s="81">
        <f t="shared" si="18"/>
        <v>19</v>
      </c>
      <c r="G33" s="77">
        <f>IFERROR(D33*100/C33,0)</f>
        <v>6.7159167226326394E-2</v>
      </c>
      <c r="H33" s="78" t="str">
        <f t="shared" si="15"/>
        <v/>
      </c>
      <c r="I33" s="78" t="str">
        <f t="shared" si="16"/>
        <v/>
      </c>
      <c r="J33" s="79">
        <f t="shared" si="17"/>
        <v>6.7159167226326394E-2</v>
      </c>
      <c r="K33"/>
      <c r="L33"/>
      <c r="M33"/>
      <c r="N33"/>
      <c r="O33"/>
      <c r="P33"/>
      <c r="Q33"/>
      <c r="R33"/>
      <c r="S33"/>
      <c r="T33"/>
      <c r="U33" s="300"/>
      <c r="V33" s="314"/>
      <c r="W33" s="8"/>
      <c r="X33" s="8"/>
      <c r="Y33" s="8"/>
      <c r="Z33" s="300"/>
      <c r="AA33" s="8"/>
      <c r="AB33" s="8"/>
      <c r="AC33" s="8"/>
      <c r="AD33" s="8"/>
      <c r="AE33" s="8"/>
      <c r="AF33" s="8"/>
      <c r="AG33" s="304"/>
      <c r="AH33"/>
      <c r="AI33"/>
      <c r="AJ33"/>
      <c r="AL33" s="289" t="str">
        <f>A33</f>
        <v>ROQU</v>
      </c>
      <c r="AM33" s="288">
        <f>C33</f>
        <v>2978</v>
      </c>
      <c r="AN33" s="287">
        <f>D33</f>
        <v>2</v>
      </c>
      <c r="AO33" s="288" t="e">
        <f>#REF!</f>
        <v>#REF!</v>
      </c>
      <c r="AP33" s="324">
        <f>G33</f>
        <v>6.7159167226326394E-2</v>
      </c>
      <c r="AQ33" s="325" t="e">
        <f>#REF!</f>
        <v>#REF!</v>
      </c>
    </row>
    <row r="34" spans="1:43" s="89" customFormat="1" ht="18" customHeight="1" x14ac:dyDescent="0.25">
      <c r="A34" s="76" t="str">
        <f>Config!$B$23</f>
        <v>CALZ</v>
      </c>
      <c r="B34" s="71"/>
      <c r="C34" s="71">
        <f>ACUMULADO!$BC$34</f>
        <v>2201</v>
      </c>
      <c r="D34" s="71">
        <f>ACUMULADO!$BC$35</f>
        <v>48</v>
      </c>
      <c r="E34" s="52"/>
      <c r="F34" s="81">
        <f t="shared" si="18"/>
        <v>19</v>
      </c>
      <c r="G34" s="77">
        <f t="shared" si="19"/>
        <v>2.1808268968650615</v>
      </c>
      <c r="H34" s="78" t="str">
        <f t="shared" si="15"/>
        <v/>
      </c>
      <c r="I34" s="78" t="str">
        <f t="shared" si="16"/>
        <v/>
      </c>
      <c r="J34" s="79">
        <f t="shared" si="17"/>
        <v>2.1808268968650615</v>
      </c>
      <c r="K34"/>
      <c r="L34"/>
      <c r="M34"/>
      <c r="N34"/>
      <c r="O34"/>
      <c r="P34"/>
      <c r="Q34"/>
      <c r="R34"/>
      <c r="S34"/>
      <c r="T34"/>
      <c r="U34" s="300"/>
      <c r="V34" s="314"/>
      <c r="W34" s="8"/>
      <c r="X34" s="8"/>
      <c r="Y34" s="8"/>
      <c r="Z34" s="300"/>
      <c r="AA34" s="8"/>
      <c r="AB34" s="8"/>
      <c r="AC34" s="8"/>
      <c r="AD34" s="8"/>
      <c r="AE34" s="8"/>
      <c r="AF34" s="8"/>
      <c r="AG34" s="304"/>
      <c r="AH34"/>
      <c r="AI34"/>
      <c r="AJ34"/>
      <c r="AL34" s="289" t="str">
        <f t="shared" si="11"/>
        <v>CALZ</v>
      </c>
      <c r="AM34" s="288">
        <f t="shared" si="13"/>
        <v>2201</v>
      </c>
      <c r="AN34" s="287">
        <f t="shared" si="12"/>
        <v>48</v>
      </c>
      <c r="AO34" s="288" t="e">
        <f>#REF!</f>
        <v>#REF!</v>
      </c>
      <c r="AP34" s="324">
        <f t="shared" si="14"/>
        <v>2.1808268968650615</v>
      </c>
      <c r="AQ34" s="325" t="e">
        <f>#REF!</f>
        <v>#REF!</v>
      </c>
    </row>
    <row r="35" spans="1:43" s="89" customFormat="1" ht="18" customHeight="1" x14ac:dyDescent="0.25">
      <c r="A35" s="76" t="str">
        <f>Config!$B$24</f>
        <v>PUEB</v>
      </c>
      <c r="B35" s="71"/>
      <c r="C35" s="71">
        <f>ACUMULADO!$BD$34</f>
        <v>3458</v>
      </c>
      <c r="D35" s="71">
        <f>ACUMULADO!$BD$35</f>
        <v>48</v>
      </c>
      <c r="E35" s="52"/>
      <c r="F35" s="81">
        <f t="shared" si="18"/>
        <v>19</v>
      </c>
      <c r="G35" s="77">
        <f t="shared" si="19"/>
        <v>1.3880855986119145</v>
      </c>
      <c r="H35" s="78" t="str">
        <f t="shared" si="15"/>
        <v/>
      </c>
      <c r="I35" s="78" t="str">
        <f t="shared" si="16"/>
        <v/>
      </c>
      <c r="J35" s="79">
        <f t="shared" si="17"/>
        <v>1.3880855986119145</v>
      </c>
      <c r="K35"/>
      <c r="L35"/>
      <c r="M35"/>
      <c r="N35"/>
      <c r="O35"/>
      <c r="P35"/>
      <c r="Q35"/>
      <c r="R35"/>
      <c r="S35"/>
      <c r="T35"/>
      <c r="U35" s="300"/>
      <c r="W35" s="300"/>
      <c r="X35" s="8"/>
      <c r="Y35" s="8"/>
      <c r="Z35" s="300"/>
      <c r="AA35" s="8"/>
      <c r="AB35" s="8"/>
      <c r="AC35" s="8"/>
      <c r="AD35" s="8"/>
      <c r="AE35" s="8"/>
      <c r="AF35" s="8"/>
      <c r="AG35" s="304"/>
      <c r="AH35"/>
      <c r="AI35"/>
      <c r="AJ35"/>
      <c r="AL35" s="289" t="str">
        <f>A35</f>
        <v>PUEB</v>
      </c>
      <c r="AM35" s="288">
        <f>C35</f>
        <v>3458</v>
      </c>
      <c r="AN35" s="287">
        <f>D35</f>
        <v>48</v>
      </c>
      <c r="AO35" s="288" t="e">
        <f>#REF!</f>
        <v>#REF!</v>
      </c>
      <c r="AP35" s="324" t="e">
        <f>#REF!</f>
        <v>#REF!</v>
      </c>
      <c r="AQ35" s="325" t="e">
        <f>#REF!</f>
        <v>#REF!</v>
      </c>
    </row>
    <row r="36" spans="1:43" s="89" customFormat="1" ht="18" customHeight="1" x14ac:dyDescent="0.25">
      <c r="A36" s="305"/>
      <c r="E36" s="89" t="s">
        <v>571</v>
      </c>
      <c r="F36" s="89">
        <v>2017</v>
      </c>
      <c r="G36" s="327">
        <v>2018</v>
      </c>
      <c r="H36">
        <v>2019</v>
      </c>
      <c r="I36">
        <v>2020</v>
      </c>
      <c r="J36">
        <v>2021</v>
      </c>
      <c r="K36"/>
      <c r="L36"/>
      <c r="M36"/>
      <c r="N36"/>
      <c r="O36"/>
      <c r="P36"/>
      <c r="Q36"/>
      <c r="R36"/>
      <c r="S36"/>
      <c r="T36"/>
      <c r="U36" s="300"/>
      <c r="V36" s="314"/>
      <c r="W36" s="8"/>
      <c r="X36" s="8"/>
      <c r="Y36" s="8"/>
      <c r="Z36" s="300"/>
      <c r="AA36" s="8"/>
      <c r="AB36" s="8"/>
      <c r="AC36" s="8"/>
      <c r="AD36" s="8"/>
      <c r="AE36" s="8"/>
      <c r="AF36" s="8"/>
      <c r="AG36" s="304"/>
      <c r="AH36"/>
      <c r="AI36"/>
      <c r="AJ36"/>
      <c r="AO36"/>
      <c r="AP36" s="285"/>
    </row>
    <row r="37" spans="1:43" s="89" customFormat="1" ht="18" customHeight="1" x14ac:dyDescent="0.25">
      <c r="A37" s="305"/>
      <c r="E37" s="89" t="s">
        <v>577</v>
      </c>
      <c r="F37" s="56">
        <v>42</v>
      </c>
      <c r="G37" s="328">
        <v>36.799999999999997</v>
      </c>
      <c r="H37">
        <v>31.6</v>
      </c>
      <c r="I37">
        <v>26.4</v>
      </c>
      <c r="J37">
        <v>21</v>
      </c>
      <c r="K37"/>
      <c r="L37"/>
      <c r="M37"/>
      <c r="N37"/>
      <c r="O37"/>
      <c r="P37"/>
      <c r="Q37"/>
      <c r="R37"/>
      <c r="S37"/>
      <c r="T37"/>
      <c r="U37" s="300"/>
      <c r="V37" s="314"/>
      <c r="W37" s="8"/>
      <c r="X37" s="8"/>
      <c r="Y37" s="8"/>
      <c r="Z37" s="300"/>
      <c r="AA37" s="8"/>
      <c r="AB37" s="8"/>
      <c r="AC37" s="8"/>
      <c r="AD37" s="8"/>
      <c r="AE37" s="8"/>
      <c r="AF37" s="8"/>
      <c r="AG37" s="304"/>
      <c r="AH37"/>
      <c r="AI37"/>
      <c r="AJ37"/>
      <c r="AO37"/>
      <c r="AP37" s="285"/>
    </row>
    <row r="38" spans="1:43" s="89" customFormat="1" ht="18" customHeight="1" x14ac:dyDescent="0.25">
      <c r="A38" s="305"/>
      <c r="H38"/>
      <c r="I38"/>
      <c r="J38"/>
      <c r="K38"/>
      <c r="L38"/>
      <c r="M38"/>
      <c r="N38"/>
      <c r="O38"/>
      <c r="P38"/>
      <c r="Q38"/>
      <c r="R38"/>
      <c r="S38"/>
      <c r="T38"/>
      <c r="U38" s="300"/>
      <c r="V38" s="314"/>
      <c r="W38" s="8"/>
      <c r="X38" s="8"/>
      <c r="Y38" s="8"/>
      <c r="Z38" s="300"/>
      <c r="AA38" s="8"/>
      <c r="AB38" s="8"/>
      <c r="AC38" s="8"/>
      <c r="AD38" s="8"/>
      <c r="AE38" s="8"/>
      <c r="AF38" s="8"/>
      <c r="AG38" s="304"/>
      <c r="AH38"/>
      <c r="AI38"/>
      <c r="AJ38"/>
      <c r="AO38"/>
      <c r="AP38" s="285"/>
    </row>
    <row r="39" spans="1:43" s="89" customFormat="1" ht="18" customHeight="1" x14ac:dyDescent="0.25">
      <c r="A39" s="305"/>
      <c r="E39" s="89" t="s">
        <v>573</v>
      </c>
      <c r="F39" s="89">
        <v>2017</v>
      </c>
      <c r="G39" s="327">
        <v>2018</v>
      </c>
      <c r="H39">
        <v>2019</v>
      </c>
      <c r="I39">
        <v>2020</v>
      </c>
      <c r="J39">
        <v>2021</v>
      </c>
      <c r="K39"/>
      <c r="L39"/>
      <c r="M39"/>
      <c r="N39"/>
      <c r="O39"/>
      <c r="P39"/>
      <c r="Q39"/>
      <c r="R39"/>
      <c r="S39"/>
      <c r="T39"/>
      <c r="U39" s="300"/>
      <c r="V39" s="314"/>
      <c r="W39" s="8"/>
      <c r="X39" s="8"/>
      <c r="Y39" s="8"/>
      <c r="Z39" s="300"/>
      <c r="AA39" s="8"/>
      <c r="AB39" s="8"/>
      <c r="AC39" s="8"/>
      <c r="AD39" s="8"/>
      <c r="AE39" s="8"/>
      <c r="AF39" s="8"/>
      <c r="AG39" s="304"/>
      <c r="AH39"/>
      <c r="AI39"/>
      <c r="AJ39"/>
      <c r="AO39"/>
      <c r="AP39" s="285"/>
    </row>
    <row r="40" spans="1:43" s="89" customFormat="1" ht="18" customHeight="1" x14ac:dyDescent="0.25">
      <c r="A40" s="305"/>
      <c r="E40" s="89" t="s">
        <v>577</v>
      </c>
      <c r="F40" s="89">
        <v>37.9</v>
      </c>
      <c r="G40" s="328">
        <v>33.200000000000003</v>
      </c>
      <c r="H40">
        <v>28.5</v>
      </c>
      <c r="I40">
        <v>23.8</v>
      </c>
      <c r="J40">
        <v>19</v>
      </c>
      <c r="K40"/>
      <c r="L40"/>
      <c r="M40"/>
      <c r="N40"/>
      <c r="O40"/>
      <c r="P40"/>
      <c r="Q40"/>
      <c r="R40"/>
      <c r="S40"/>
      <c r="T40"/>
      <c r="U40" s="300"/>
      <c r="V40" s="314"/>
      <c r="W40" s="8"/>
      <c r="X40" s="8"/>
      <c r="Y40" s="8"/>
      <c r="Z40" s="300"/>
      <c r="AA40" s="8"/>
      <c r="AB40" s="8"/>
      <c r="AC40" s="8"/>
      <c r="AD40" s="8"/>
      <c r="AE40" s="8"/>
      <c r="AF40" s="8"/>
      <c r="AG40" s="304"/>
      <c r="AH40"/>
      <c r="AI40"/>
      <c r="AJ40"/>
      <c r="AO40"/>
      <c r="AP40" s="285"/>
    </row>
    <row r="41" spans="1:43" s="89" customFormat="1" ht="18" customHeight="1" x14ac:dyDescent="0.25">
      <c r="A41" s="305"/>
      <c r="H41"/>
      <c r="I41"/>
      <c r="J41"/>
      <c r="K41" s="9"/>
      <c r="L41"/>
      <c r="M41"/>
      <c r="N41"/>
      <c r="O41"/>
      <c r="P41"/>
      <c r="Q41"/>
      <c r="R41"/>
      <c r="S41"/>
      <c r="T41"/>
      <c r="U41" s="300"/>
      <c r="V41" s="314"/>
      <c r="W41" s="8"/>
      <c r="X41" s="8"/>
      <c r="Y41" s="8"/>
      <c r="Z41" s="300"/>
      <c r="AA41" s="8"/>
      <c r="AB41" s="8"/>
      <c r="AC41" s="8"/>
      <c r="AD41" s="8"/>
      <c r="AE41" s="8"/>
      <c r="AF41" s="8"/>
      <c r="AG41" s="304"/>
      <c r="AH41"/>
      <c r="AI41"/>
      <c r="AJ41"/>
      <c r="AO41"/>
      <c r="AP41" s="285"/>
    </row>
    <row r="42" spans="1:43" s="89" customFormat="1" ht="18" customHeight="1" x14ac:dyDescent="0.25">
      <c r="A42" s="305" t="s">
        <v>680</v>
      </c>
      <c r="B42"/>
      <c r="C42" s="54"/>
      <c r="D42" s="55"/>
      <c r="E42" s="55"/>
      <c r="F42" s="56"/>
      <c r="G42" s="56"/>
      <c r="H42" s="56"/>
      <c r="I42" s="329"/>
      <c r="J42" s="330"/>
      <c r="K42"/>
      <c r="L42"/>
      <c r="M42"/>
      <c r="N42"/>
      <c r="O42"/>
      <c r="P42"/>
      <c r="Q42"/>
      <c r="R42"/>
      <c r="S42"/>
      <c r="T42"/>
      <c r="U42" s="300"/>
      <c r="W42" s="8"/>
      <c r="X42" s="8"/>
      <c r="Y42" s="8"/>
      <c r="Z42" s="300"/>
      <c r="AA42" s="8"/>
      <c r="AB42" s="8"/>
      <c r="AC42" s="8"/>
      <c r="AD42" s="8"/>
      <c r="AE42" s="8"/>
      <c r="AF42" s="8"/>
      <c r="AG42" s="304"/>
      <c r="AH42"/>
      <c r="AI42"/>
      <c r="AJ42"/>
      <c r="AO42"/>
      <c r="AP42" s="285"/>
    </row>
    <row r="43" spans="1:43" s="89" customFormat="1" ht="18" customHeight="1" x14ac:dyDescent="0.25">
      <c r="A43" s="4" t="str">
        <f>METAS!B34</f>
        <v>PORCENTAJE DE NIÑOS DE 4 MESES QUE  INICIAN SUMPLEMENTACIÓN CON HIERRO EN GOTAS</v>
      </c>
      <c r="B43"/>
      <c r="C43" s="54"/>
      <c r="D43" s="55"/>
      <c r="E43" s="55"/>
      <c r="F43" s="56"/>
      <c r="G43" s="56"/>
      <c r="H43" s="56"/>
      <c r="I43" s="332"/>
      <c r="J43" s="330"/>
      <c r="K43"/>
      <c r="L43"/>
      <c r="M43"/>
      <c r="N43"/>
      <c r="O43"/>
      <c r="P43"/>
      <c r="Q43"/>
      <c r="R43"/>
      <c r="S43"/>
      <c r="T43"/>
      <c r="U43" s="300"/>
      <c r="V43" s="51" t="str">
        <f>A43</f>
        <v>PORCENTAJE DE NIÑOS DE 4 MESES QUE  INICIAN SUMPLEMENTACIÓN CON HIERRO EN GOTAS</v>
      </c>
      <c r="W43" s="8"/>
      <c r="X43" s="8"/>
      <c r="Y43" s="8"/>
      <c r="Z43" s="300"/>
      <c r="AA43" s="8"/>
      <c r="AB43" s="8"/>
      <c r="AC43" s="8"/>
      <c r="AD43" s="8"/>
      <c r="AE43" s="8"/>
      <c r="AF43" s="8"/>
      <c r="AG43" s="304"/>
      <c r="AH43"/>
      <c r="AI43"/>
      <c r="AJ43"/>
      <c r="AL43" t="str">
        <f t="shared" ref="AL43:AL50" si="20">A43</f>
        <v>PORCENTAJE DE NIÑOS DE 4 MESES QUE  INICIAN SUMPLEMENTACIÓN CON HIERRO EN GOTAS</v>
      </c>
      <c r="AM43"/>
      <c r="AN43"/>
      <c r="AO43"/>
      <c r="AP43" s="285"/>
      <c r="AQ43"/>
    </row>
    <row r="44" spans="1:43" s="89" customFormat="1" ht="48" customHeight="1" thickBot="1" x14ac:dyDescent="0.3">
      <c r="A44" s="59" t="s">
        <v>2</v>
      </c>
      <c r="B44" s="60" t="s">
        <v>574</v>
      </c>
      <c r="C44" s="61" t="s">
        <v>68</v>
      </c>
      <c r="D44" s="60" t="s">
        <v>578</v>
      </c>
      <c r="E44" s="60" t="s">
        <v>1</v>
      </c>
      <c r="F44" s="62"/>
      <c r="G44" s="63" t="s">
        <v>579</v>
      </c>
      <c r="H44" s="64" t="str">
        <f>"DEFICIENTE &lt; "&amp;$E$3</f>
        <v>DEFICIENTE &lt; 90</v>
      </c>
      <c r="I44" s="64" t="str">
        <f>"PROCESO &gt;= "&amp;$E$3&amp;"  -  &lt; "&amp;$F$3</f>
        <v>PROCESO &gt;= 90  -  &lt; 100</v>
      </c>
      <c r="J44" s="64" t="str">
        <f>"OPTIMO &gt;= "&amp;$F$3</f>
        <v>OPTIMO &gt;= 100</v>
      </c>
      <c r="K44"/>
      <c r="L44"/>
      <c r="M44"/>
      <c r="N44"/>
      <c r="O44"/>
      <c r="P44"/>
      <c r="Q44"/>
      <c r="R44"/>
      <c r="S44"/>
      <c r="T44"/>
      <c r="U44" s="300"/>
      <c r="V44" s="80" t="str">
        <f>$V$1&amp;"  "&amp;V43&amp;"  "&amp;$V$3&amp;"  "&amp;$V$2</f>
        <v>RED. MOYOBAMBA:  PORCENTAJE DE NIÑOS DE 4 MESES QUE  INICIAN SUMPLEMENTACIÓN CON HIERRO EN GOTAS  - POR MICROREDES :   ENERO - DICIEMBRE 2024</v>
      </c>
      <c r="W44" s="8"/>
      <c r="X44" s="8"/>
      <c r="Y44" s="8"/>
      <c r="Z44" s="300"/>
      <c r="AA44" s="8"/>
      <c r="AB44" s="8"/>
      <c r="AC44" s="8"/>
      <c r="AD44" s="8"/>
      <c r="AE44" s="8"/>
      <c r="AF44" s="8"/>
      <c r="AG44" s="304"/>
      <c r="AH44"/>
      <c r="AI44"/>
      <c r="AJ44"/>
      <c r="AL44" s="316" t="str">
        <f t="shared" si="20"/>
        <v>ESTABLECIMIENTOS</v>
      </c>
      <c r="AM44" s="317" t="s">
        <v>580</v>
      </c>
      <c r="AN44" s="318" t="s">
        <v>581</v>
      </c>
      <c r="AO44" s="319" t="str">
        <f t="shared" ref="AO44:AO54" si="21">D44</f>
        <v>Inicio Sup</v>
      </c>
      <c r="AP44" s="319" t="str">
        <f t="shared" ref="AP44:AP53" si="22">G44</f>
        <v>%</v>
      </c>
      <c r="AQ44" s="320" t="s">
        <v>582</v>
      </c>
    </row>
    <row r="45" spans="1:43" s="89" customFormat="1" ht="18" customHeight="1" thickBot="1" x14ac:dyDescent="0.3">
      <c r="A45" s="65" t="str">
        <f>Config!$B$15</f>
        <v>RED</v>
      </c>
      <c r="B45" s="66">
        <f>SUM(B46:B54)</f>
        <v>2204</v>
      </c>
      <c r="C45" s="66">
        <f>SUM(C46:C54)</f>
        <v>2204</v>
      </c>
      <c r="D45" s="66">
        <f>SUM(D46:D54)</f>
        <v>1633</v>
      </c>
      <c r="E45" s="67">
        <f>Config!$C$9</f>
        <v>100</v>
      </c>
      <c r="F45" s="67"/>
      <c r="G45" s="66">
        <f>IFERROR(ROUND(D45*100/B45,1),0)</f>
        <v>74.099999999999994</v>
      </c>
      <c r="H45" s="68">
        <f>IF(G45&lt;$E$3,G45,"")</f>
        <v>74.099999999999994</v>
      </c>
      <c r="I45" s="68" t="str">
        <f>IF(G45&gt;=$E$3,IF(G45&lt;$F$3,G45,""),"")</f>
        <v/>
      </c>
      <c r="J45" s="68" t="str">
        <f>IF(G45&gt;=$F$3,G45,"")</f>
        <v/>
      </c>
      <c r="K45"/>
      <c r="L45"/>
      <c r="M45"/>
      <c r="N45"/>
      <c r="O45"/>
      <c r="P45"/>
      <c r="Q45"/>
      <c r="R45"/>
      <c r="S45"/>
      <c r="T45"/>
      <c r="U45" s="300"/>
      <c r="V45" s="333"/>
      <c r="W45" s="8"/>
      <c r="X45" s="8"/>
      <c r="Y45" s="8"/>
      <c r="Z45" s="300"/>
      <c r="AA45" s="8"/>
      <c r="AB45" s="8"/>
      <c r="AC45" s="8"/>
      <c r="AD45" s="8"/>
      <c r="AE45" s="8"/>
      <c r="AF45" s="8"/>
      <c r="AG45" s="304"/>
      <c r="AH45"/>
      <c r="AI45"/>
      <c r="AJ45"/>
      <c r="AL45" s="321" t="str">
        <f t="shared" si="20"/>
        <v>RED</v>
      </c>
      <c r="AM45" s="322" t="e">
        <f>SUM(AM46:AM53)</f>
        <v>#REF!</v>
      </c>
      <c r="AN45" s="323">
        <f t="shared" ref="AN45:AN53" si="23">C45</f>
        <v>2204</v>
      </c>
      <c r="AO45" s="322">
        <f t="shared" si="21"/>
        <v>1633</v>
      </c>
      <c r="AP45" s="323">
        <f t="shared" si="22"/>
        <v>74.099999999999994</v>
      </c>
      <c r="AQ45" s="323">
        <f>AN45-AP45</f>
        <v>2129.9</v>
      </c>
    </row>
    <row r="46" spans="1:43" s="89" customFormat="1" ht="18.75" customHeight="1" x14ac:dyDescent="0.25">
      <c r="A46" s="76" t="str">
        <f>Config!$B$16</f>
        <v>HOSP</v>
      </c>
      <c r="B46" s="71">
        <f>METAS!$AW$34</f>
        <v>0</v>
      </c>
      <c r="C46" s="52">
        <f>ROUNDUP((B46/12)*Config!$C$6,0)</f>
        <v>0</v>
      </c>
      <c r="D46" s="71">
        <f>ACUMULADO!$AV$28</f>
        <v>3</v>
      </c>
      <c r="E46" s="81">
        <f>E45</f>
        <v>100</v>
      </c>
      <c r="F46" s="81"/>
      <c r="G46" s="77">
        <f>IFERROR(ROUND(D46*100/C46,1),0)</f>
        <v>0</v>
      </c>
      <c r="H46" s="78">
        <f>IF(G46&lt;$E$3,G46,"")</f>
        <v>0</v>
      </c>
      <c r="I46" s="78" t="str">
        <f>IF(G46&gt;=$E$3,IF(G46&lt;$F$3,G46,""),"")</f>
        <v/>
      </c>
      <c r="J46" s="78" t="str">
        <f t="shared" ref="J46:J54" si="24">IF(G46&gt;=$F$3,G46,"")</f>
        <v/>
      </c>
      <c r="K46"/>
      <c r="L46"/>
      <c r="M46"/>
      <c r="N46"/>
      <c r="O46"/>
      <c r="P46"/>
      <c r="Q46"/>
      <c r="R46"/>
      <c r="S46"/>
      <c r="T46"/>
      <c r="U46" s="300"/>
      <c r="V46" s="51"/>
      <c r="W46" s="8"/>
      <c r="X46" s="8"/>
      <c r="Y46" s="8"/>
      <c r="Z46" s="300"/>
      <c r="AA46" s="8"/>
      <c r="AB46" s="8"/>
      <c r="AC46" s="8"/>
      <c r="AD46" s="8"/>
      <c r="AE46" s="8"/>
      <c r="AF46" s="8"/>
      <c r="AG46" s="304"/>
      <c r="AH46"/>
      <c r="AI46"/>
      <c r="AJ46"/>
      <c r="AL46" s="289" t="str">
        <f t="shared" si="20"/>
        <v>HOSP</v>
      </c>
      <c r="AM46" s="287" t="e">
        <f>IF(#REF!&gt;=12,"0",(B46/12))</f>
        <v>#REF!</v>
      </c>
      <c r="AN46" s="288">
        <f t="shared" si="23"/>
        <v>0</v>
      </c>
      <c r="AO46" s="288">
        <f t="shared" si="21"/>
        <v>3</v>
      </c>
      <c r="AP46" s="324">
        <f t="shared" si="22"/>
        <v>0</v>
      </c>
      <c r="AQ46" s="286">
        <f t="shared" ref="AQ46:AQ53" si="25">AN46-AO46</f>
        <v>-3</v>
      </c>
    </row>
    <row r="47" spans="1:43" s="89" customFormat="1" ht="18" customHeight="1" x14ac:dyDescent="0.25">
      <c r="A47" s="76" t="str">
        <f>Config!$B$17</f>
        <v>LLUI</v>
      </c>
      <c r="B47" s="71">
        <f>METAS!$AX$34</f>
        <v>872</v>
      </c>
      <c r="C47" s="52">
        <f>ROUNDUP((B47/12)*Config!$C$6,0)</f>
        <v>872</v>
      </c>
      <c r="D47" s="71">
        <f>ACUMULADO!$AW$36</f>
        <v>674</v>
      </c>
      <c r="E47" s="81">
        <f t="shared" ref="E47:E54" si="26">E46</f>
        <v>100</v>
      </c>
      <c r="F47" s="81"/>
      <c r="G47" s="77">
        <f>IFERROR(ROUND(D47*100/B47,1),0)</f>
        <v>77.3</v>
      </c>
      <c r="H47" s="78">
        <f t="shared" ref="H47:H54" si="27">IF(G47&lt;$E$3,G47,"")</f>
        <v>77.3</v>
      </c>
      <c r="I47" s="78" t="str">
        <f t="shared" ref="I47:I54" si="28">IF(G47&gt;=$E$3,IF(G47&lt;$F$3,G47,""),"")</f>
        <v/>
      </c>
      <c r="J47" s="78" t="str">
        <f t="shared" si="24"/>
        <v/>
      </c>
      <c r="K47"/>
      <c r="L47"/>
      <c r="M47"/>
      <c r="N47"/>
      <c r="O47"/>
      <c r="P47"/>
      <c r="Q47"/>
      <c r="R47"/>
      <c r="S47"/>
      <c r="T47"/>
      <c r="U47" s="300"/>
      <c r="V47" s="51"/>
      <c r="W47" s="302"/>
      <c r="X47" s="302"/>
      <c r="Y47" s="8"/>
      <c r="Z47" s="300"/>
      <c r="AA47" s="8"/>
      <c r="AB47" s="8"/>
      <c r="AC47" s="8"/>
      <c r="AD47" s="8"/>
      <c r="AE47" s="8"/>
      <c r="AF47" s="8"/>
      <c r="AG47" s="304"/>
      <c r="AH47"/>
      <c r="AI47"/>
      <c r="AJ47"/>
      <c r="AL47" s="289" t="str">
        <f t="shared" si="20"/>
        <v>LLUI</v>
      </c>
      <c r="AM47" s="287" t="e">
        <f>IF(#REF!&gt;=12,"0",(B47/12))</f>
        <v>#REF!</v>
      </c>
      <c r="AN47" s="288">
        <f t="shared" si="23"/>
        <v>872</v>
      </c>
      <c r="AO47" s="288">
        <f t="shared" si="21"/>
        <v>674</v>
      </c>
      <c r="AP47" s="324">
        <f t="shared" si="22"/>
        <v>77.3</v>
      </c>
      <c r="AQ47" s="286">
        <f t="shared" si="25"/>
        <v>198</v>
      </c>
    </row>
    <row r="48" spans="1:43" s="89" customFormat="1" ht="18" customHeight="1" x14ac:dyDescent="0.25">
      <c r="A48" s="76" t="str">
        <f>Config!$B$18</f>
        <v>JERI</v>
      </c>
      <c r="B48" s="71">
        <f>METAS!$AY$34</f>
        <v>99</v>
      </c>
      <c r="C48" s="52">
        <f>ROUNDUP((B48/12)*Config!$C$6,0)</f>
        <v>99</v>
      </c>
      <c r="D48" s="71">
        <f>ACUMULADO!$AX$36</f>
        <v>53</v>
      </c>
      <c r="E48" s="81">
        <f t="shared" si="26"/>
        <v>100</v>
      </c>
      <c r="F48" s="81"/>
      <c r="G48" s="77">
        <f>IFERROR(ROUND(D48*100/B48,1),0)</f>
        <v>53.5</v>
      </c>
      <c r="H48" s="78">
        <f t="shared" si="27"/>
        <v>53.5</v>
      </c>
      <c r="I48" s="78" t="str">
        <f t="shared" si="28"/>
        <v/>
      </c>
      <c r="J48" s="78" t="str">
        <f t="shared" si="24"/>
        <v/>
      </c>
      <c r="K48"/>
      <c r="L48"/>
      <c r="M48"/>
      <c r="N48"/>
      <c r="O48"/>
      <c r="P48"/>
      <c r="Q48"/>
      <c r="R48"/>
      <c r="S48"/>
      <c r="T48"/>
      <c r="U48" s="300"/>
      <c r="V48"/>
      <c r="W48" s="8"/>
      <c r="X48" s="8"/>
      <c r="Y48" s="8"/>
      <c r="Z48" s="300"/>
      <c r="AA48" s="8"/>
      <c r="AB48" s="8"/>
      <c r="AC48" s="8"/>
      <c r="AD48" s="8"/>
      <c r="AE48" s="8"/>
      <c r="AF48" s="8"/>
      <c r="AG48" s="304"/>
      <c r="AH48"/>
      <c r="AI48"/>
      <c r="AJ48"/>
      <c r="AL48" s="289" t="str">
        <f t="shared" si="20"/>
        <v>JERI</v>
      </c>
      <c r="AM48" s="287" t="e">
        <f>IF(#REF!&gt;=12,"0",(B48/12))</f>
        <v>#REF!</v>
      </c>
      <c r="AN48" s="288">
        <f t="shared" si="23"/>
        <v>99</v>
      </c>
      <c r="AO48" s="288">
        <f t="shared" si="21"/>
        <v>53</v>
      </c>
      <c r="AP48" s="324">
        <f t="shared" si="22"/>
        <v>53.5</v>
      </c>
      <c r="AQ48" s="286">
        <f t="shared" si="25"/>
        <v>46</v>
      </c>
    </row>
    <row r="49" spans="1:43" s="89" customFormat="1" ht="18" customHeight="1" x14ac:dyDescent="0.25">
      <c r="A49" s="76" t="str">
        <f>Config!$B$19</f>
        <v>YANT</v>
      </c>
      <c r="B49" s="71">
        <f>METAS!$AZ$34</f>
        <v>163</v>
      </c>
      <c r="C49" s="52">
        <f>ROUNDUP((B49/12)*Config!$C$6,0)</f>
        <v>163</v>
      </c>
      <c r="D49" s="71">
        <f>ACUMULADO!$AY$36</f>
        <v>87</v>
      </c>
      <c r="E49" s="81">
        <f t="shared" si="26"/>
        <v>100</v>
      </c>
      <c r="F49" s="81"/>
      <c r="G49" s="77">
        <f t="shared" ref="G49:G54" si="29">IFERROR(ROUND(D49*100/B49,1),0)</f>
        <v>53.4</v>
      </c>
      <c r="H49" s="78">
        <f t="shared" si="27"/>
        <v>53.4</v>
      </c>
      <c r="I49" s="78" t="str">
        <f t="shared" si="28"/>
        <v/>
      </c>
      <c r="J49" s="78" t="str">
        <f t="shared" si="24"/>
        <v/>
      </c>
      <c r="K49"/>
      <c r="L49"/>
      <c r="M49"/>
      <c r="N49"/>
      <c r="O49"/>
      <c r="P49"/>
      <c r="Q49"/>
      <c r="R49"/>
      <c r="S49"/>
      <c r="T49"/>
      <c r="U49" s="300"/>
      <c r="V49"/>
      <c r="W49" s="8"/>
      <c r="X49" s="8"/>
      <c r="Y49" s="8"/>
      <c r="Z49" s="300"/>
      <c r="AA49" s="8"/>
      <c r="AB49" s="8"/>
      <c r="AC49" s="8"/>
      <c r="AD49" s="8"/>
      <c r="AE49" s="8"/>
      <c r="AF49" s="8"/>
      <c r="AG49" s="304"/>
      <c r="AH49"/>
      <c r="AI49"/>
      <c r="AJ49"/>
      <c r="AL49" s="289" t="str">
        <f t="shared" si="20"/>
        <v>YANT</v>
      </c>
      <c r="AM49" s="287" t="e">
        <f>IF(#REF!&gt;=12,"0",(B49/12))</f>
        <v>#REF!</v>
      </c>
      <c r="AN49" s="288">
        <f t="shared" si="23"/>
        <v>163</v>
      </c>
      <c r="AO49" s="288">
        <f t="shared" si="21"/>
        <v>87</v>
      </c>
      <c r="AP49" s="324">
        <f t="shared" si="22"/>
        <v>53.4</v>
      </c>
      <c r="AQ49" s="286">
        <f t="shared" si="25"/>
        <v>76</v>
      </c>
    </row>
    <row r="50" spans="1:43" s="89" customFormat="1" ht="18" customHeight="1" x14ac:dyDescent="0.25">
      <c r="A50" s="76" t="str">
        <f>Config!$B$20</f>
        <v>SORI</v>
      </c>
      <c r="B50" s="71">
        <f>METAS!$BA$34</f>
        <v>475</v>
      </c>
      <c r="C50" s="52">
        <f>ROUNDUP((B50/12)*Config!$C$6,0)</f>
        <v>475</v>
      </c>
      <c r="D50" s="71">
        <f>ACUMULADO!$AZ$36</f>
        <v>369</v>
      </c>
      <c r="E50" s="81">
        <f t="shared" si="26"/>
        <v>100</v>
      </c>
      <c r="F50" s="81"/>
      <c r="G50" s="77">
        <f t="shared" si="29"/>
        <v>77.7</v>
      </c>
      <c r="H50" s="78">
        <f t="shared" si="27"/>
        <v>77.7</v>
      </c>
      <c r="I50" s="78" t="str">
        <f t="shared" si="28"/>
        <v/>
      </c>
      <c r="J50" s="78" t="str">
        <f t="shared" si="24"/>
        <v/>
      </c>
      <c r="K50"/>
      <c r="L50"/>
      <c r="M50"/>
      <c r="N50"/>
      <c r="O50"/>
      <c r="P50"/>
      <c r="Q50"/>
      <c r="R50"/>
      <c r="S50"/>
      <c r="T50"/>
      <c r="U50" s="300"/>
      <c r="V50" s="314"/>
      <c r="W50" s="8"/>
      <c r="X50" s="8"/>
      <c r="Y50" s="8"/>
      <c r="Z50" s="300"/>
      <c r="AA50" s="8"/>
      <c r="AB50" s="8"/>
      <c r="AC50" s="8"/>
      <c r="AD50" s="8"/>
      <c r="AE50" s="8"/>
      <c r="AF50" s="8"/>
      <c r="AG50" s="304"/>
      <c r="AH50"/>
      <c r="AI50"/>
      <c r="AJ50"/>
      <c r="AL50" s="289" t="str">
        <f t="shared" si="20"/>
        <v>SORI</v>
      </c>
      <c r="AM50" s="287" t="e">
        <f>IF(#REF!&gt;=12,"0",(B50/12))</f>
        <v>#REF!</v>
      </c>
      <c r="AN50" s="288">
        <f t="shared" si="23"/>
        <v>475</v>
      </c>
      <c r="AO50" s="288">
        <f t="shared" si="21"/>
        <v>369</v>
      </c>
      <c r="AP50" s="324">
        <f t="shared" si="22"/>
        <v>77.7</v>
      </c>
      <c r="AQ50" s="286">
        <f t="shared" si="25"/>
        <v>106</v>
      </c>
    </row>
    <row r="51" spans="1:43" s="89" customFormat="1" ht="18" customHeight="1" x14ac:dyDescent="0.25">
      <c r="A51" s="76" t="str">
        <f>Config!$B$21</f>
        <v>JEPE</v>
      </c>
      <c r="B51" s="71">
        <f>METAS!$BB$34</f>
        <v>193</v>
      </c>
      <c r="C51" s="52">
        <f>ROUNDUP((B51/12)*Config!$C$6,0)</f>
        <v>193</v>
      </c>
      <c r="D51" s="71">
        <f>ACUMULADO!$BA$36</f>
        <v>127</v>
      </c>
      <c r="E51" s="81">
        <f t="shared" si="26"/>
        <v>100</v>
      </c>
      <c r="F51" s="81"/>
      <c r="G51" s="77">
        <f t="shared" si="29"/>
        <v>65.8</v>
      </c>
      <c r="H51" s="78">
        <f t="shared" si="27"/>
        <v>65.8</v>
      </c>
      <c r="I51" s="78" t="str">
        <f t="shared" si="28"/>
        <v/>
      </c>
      <c r="J51" s="78" t="str">
        <f t="shared" si="24"/>
        <v/>
      </c>
      <c r="K51"/>
      <c r="L51"/>
      <c r="M51"/>
      <c r="N51"/>
      <c r="O51"/>
      <c r="P51"/>
      <c r="Q51"/>
      <c r="R51"/>
      <c r="S51"/>
      <c r="T51"/>
      <c r="U51" s="300"/>
      <c r="V51" s="334"/>
      <c r="W51" s="304"/>
      <c r="X51" s="304"/>
      <c r="Y51" s="8"/>
      <c r="Z51" s="300"/>
      <c r="AA51" s="8"/>
      <c r="AB51" s="8"/>
      <c r="AC51" s="8"/>
      <c r="AD51" s="8"/>
      <c r="AE51" s="8"/>
      <c r="AF51" s="8"/>
      <c r="AG51" s="304"/>
      <c r="AH51"/>
      <c r="AI51"/>
      <c r="AJ51"/>
      <c r="AL51" s="289" t="str">
        <f>A51</f>
        <v>JEPE</v>
      </c>
      <c r="AM51" s="287" t="e">
        <f>IF(#REF!&gt;=12,"0",(B51/12))</f>
        <v>#REF!</v>
      </c>
      <c r="AN51" s="288">
        <f>C51</f>
        <v>193</v>
      </c>
      <c r="AO51" s="288">
        <f>D51</f>
        <v>127</v>
      </c>
      <c r="AP51" s="324">
        <f>G51</f>
        <v>65.8</v>
      </c>
      <c r="AQ51" s="286">
        <f>AN51-AO51</f>
        <v>66</v>
      </c>
    </row>
    <row r="52" spans="1:43" s="89" customFormat="1" ht="18" customHeight="1" x14ac:dyDescent="0.25">
      <c r="A52" s="76" t="str">
        <f>Config!$B$22</f>
        <v>ROQU</v>
      </c>
      <c r="B52" s="71">
        <f>METAS!$BC$34</f>
        <v>149</v>
      </c>
      <c r="C52" s="52">
        <f>ROUNDUP((B52/12)*Config!$C$6,0)</f>
        <v>149</v>
      </c>
      <c r="D52" s="71">
        <f>ACUMULADO!$BB$36</f>
        <v>105</v>
      </c>
      <c r="E52" s="81">
        <f t="shared" si="26"/>
        <v>100</v>
      </c>
      <c r="F52" s="81"/>
      <c r="G52" s="77">
        <f t="shared" si="29"/>
        <v>70.5</v>
      </c>
      <c r="H52" s="78">
        <f t="shared" si="27"/>
        <v>70.5</v>
      </c>
      <c r="I52" s="78" t="str">
        <f t="shared" si="28"/>
        <v/>
      </c>
      <c r="J52" s="78" t="str">
        <f t="shared" si="24"/>
        <v/>
      </c>
      <c r="K52"/>
      <c r="L52"/>
      <c r="M52"/>
      <c r="N52"/>
      <c r="O52"/>
      <c r="P52"/>
      <c r="Q52"/>
      <c r="R52"/>
      <c r="S52"/>
      <c r="T52"/>
      <c r="U52" s="300"/>
      <c r="W52" s="8"/>
      <c r="X52" s="8"/>
      <c r="Y52" s="8"/>
      <c r="Z52" s="300"/>
      <c r="AA52" s="8"/>
      <c r="AB52" s="8"/>
      <c r="AC52" s="8"/>
      <c r="AD52" s="8"/>
      <c r="AE52" s="8"/>
      <c r="AF52" s="8"/>
      <c r="AG52" s="304"/>
      <c r="AH52"/>
      <c r="AI52"/>
      <c r="AJ52"/>
      <c r="AL52" s="289" t="str">
        <f>A52</f>
        <v>ROQU</v>
      </c>
      <c r="AM52" s="287" t="e">
        <f>IF(#REF!&gt;=12,"0",(B52/12))</f>
        <v>#REF!</v>
      </c>
      <c r="AN52" s="288">
        <f>C52</f>
        <v>149</v>
      </c>
      <c r="AO52" s="288">
        <f>D52</f>
        <v>105</v>
      </c>
      <c r="AP52" s="324">
        <f>G52</f>
        <v>70.5</v>
      </c>
      <c r="AQ52" s="286">
        <f>AN52-AO52</f>
        <v>44</v>
      </c>
    </row>
    <row r="53" spans="1:43" s="89" customFormat="1" ht="18" customHeight="1" x14ac:dyDescent="0.25">
      <c r="A53" s="76" t="str">
        <f>Config!$B$23</f>
        <v>CALZ</v>
      </c>
      <c r="B53" s="71">
        <f>METAS!$BD$34</f>
        <v>114</v>
      </c>
      <c r="C53" s="52">
        <f>ROUNDUP((B53/12)*Config!$C$6,0)</f>
        <v>114</v>
      </c>
      <c r="D53" s="71">
        <f>ACUMULADO!$BC$36</f>
        <v>63</v>
      </c>
      <c r="E53" s="81">
        <f t="shared" si="26"/>
        <v>100</v>
      </c>
      <c r="F53" s="81"/>
      <c r="G53" s="77">
        <f t="shared" si="29"/>
        <v>55.3</v>
      </c>
      <c r="H53" s="78">
        <f t="shared" si="27"/>
        <v>55.3</v>
      </c>
      <c r="I53" s="78" t="str">
        <f t="shared" si="28"/>
        <v/>
      </c>
      <c r="J53" s="78" t="str">
        <f t="shared" si="24"/>
        <v/>
      </c>
      <c r="K53"/>
      <c r="L53"/>
      <c r="M53"/>
      <c r="N53"/>
      <c r="O53"/>
      <c r="P53"/>
      <c r="Q53"/>
      <c r="R53"/>
      <c r="S53"/>
      <c r="T53"/>
      <c r="U53" s="300"/>
      <c r="V53" s="314"/>
      <c r="W53" s="8"/>
      <c r="X53" s="8"/>
      <c r="Y53" s="8"/>
      <c r="Z53" s="300"/>
      <c r="AA53" s="8"/>
      <c r="AB53" s="8"/>
      <c r="AC53" s="8"/>
      <c r="AD53" s="8"/>
      <c r="AE53" s="8"/>
      <c r="AF53" s="8"/>
      <c r="AG53" s="304"/>
      <c r="AH53"/>
      <c r="AI53"/>
      <c r="AJ53"/>
      <c r="AL53" s="289" t="str">
        <f>A54</f>
        <v>PUEB</v>
      </c>
      <c r="AM53" s="287" t="e">
        <f>IF(#REF!&gt;=12,"0",(B53/12))</f>
        <v>#REF!</v>
      </c>
      <c r="AN53" s="288">
        <f t="shared" si="23"/>
        <v>114</v>
      </c>
      <c r="AO53" s="288">
        <f t="shared" si="21"/>
        <v>63</v>
      </c>
      <c r="AP53" s="324">
        <f t="shared" si="22"/>
        <v>55.3</v>
      </c>
      <c r="AQ53" s="286">
        <f t="shared" si="25"/>
        <v>51</v>
      </c>
    </row>
    <row r="54" spans="1:43" s="89" customFormat="1" ht="18" customHeight="1" x14ac:dyDescent="0.25">
      <c r="A54" s="76" t="str">
        <f>Config!$B$24</f>
        <v>PUEB</v>
      </c>
      <c r="B54" s="71">
        <f>METAS!$BE$34</f>
        <v>139</v>
      </c>
      <c r="C54" s="52">
        <f>ROUNDUP((B54/12)*Config!$C$6,0)</f>
        <v>139</v>
      </c>
      <c r="D54" s="71">
        <f>ACUMULADO!$BD$36</f>
        <v>152</v>
      </c>
      <c r="E54" s="81">
        <f t="shared" si="26"/>
        <v>100</v>
      </c>
      <c r="F54" s="81"/>
      <c r="G54" s="77">
        <f t="shared" si="29"/>
        <v>109.4</v>
      </c>
      <c r="H54" s="78" t="str">
        <f t="shared" si="27"/>
        <v/>
      </c>
      <c r="I54" s="78" t="str">
        <f t="shared" si="28"/>
        <v/>
      </c>
      <c r="J54" s="78">
        <f t="shared" si="24"/>
        <v>109.4</v>
      </c>
      <c r="K54"/>
      <c r="L54"/>
      <c r="M54"/>
      <c r="N54"/>
      <c r="O54"/>
      <c r="P54"/>
      <c r="Q54"/>
      <c r="R54"/>
      <c r="S54"/>
      <c r="T54"/>
      <c r="U54" s="300"/>
      <c r="W54" s="8"/>
      <c r="X54" s="8"/>
      <c r="Y54" s="8"/>
      <c r="Z54" s="300"/>
      <c r="AA54" s="8"/>
      <c r="AB54" s="8"/>
      <c r="AC54" s="8"/>
      <c r="AD54" s="8"/>
      <c r="AE54" s="8"/>
      <c r="AF54" s="8"/>
      <c r="AG54" s="304"/>
      <c r="AH54"/>
      <c r="AI54"/>
      <c r="AJ54"/>
      <c r="AL54" s="289" t="e">
        <f>#REF!</f>
        <v>#REF!</v>
      </c>
      <c r="AM54" s="287" t="e">
        <f>IF(#REF!&gt;=12,"0",(B54/12))</f>
        <v>#REF!</v>
      </c>
      <c r="AN54" s="288">
        <f>C54</f>
        <v>139</v>
      </c>
      <c r="AO54" s="288">
        <f t="shared" si="21"/>
        <v>152</v>
      </c>
      <c r="AP54" s="324">
        <f>G54</f>
        <v>109.4</v>
      </c>
      <c r="AQ54" s="286">
        <f>AN54-AO54</f>
        <v>-13</v>
      </c>
    </row>
    <row r="55" spans="1:43" s="89" customFormat="1" ht="18" customHeight="1" x14ac:dyDescent="0.25">
      <c r="A55" s="305"/>
      <c r="H55"/>
      <c r="I55" t="str">
        <f t="shared" ref="I55" si="30">IF(G55&gt;$E$3,IF(G55&lt;$F$3,G55,""),"")</f>
        <v/>
      </c>
      <c r="J55" t="str">
        <f t="shared" ref="J55" si="31">IF(G55&gt;=$F$3,G55,"")</f>
        <v/>
      </c>
      <c r="K55"/>
      <c r="L55"/>
      <c r="M55"/>
      <c r="N55"/>
      <c r="O55"/>
      <c r="P55"/>
      <c r="Q55"/>
      <c r="R55"/>
      <c r="S55"/>
      <c r="T55"/>
      <c r="U55" s="300"/>
      <c r="V55" s="314"/>
      <c r="W55" s="8"/>
      <c r="X55" s="8"/>
      <c r="Y55" s="8"/>
      <c r="Z55" s="300"/>
      <c r="AA55" s="8"/>
      <c r="AB55" s="8"/>
      <c r="AC55" s="8"/>
      <c r="AD55" s="8"/>
      <c r="AE55" s="8"/>
      <c r="AF55" s="8"/>
      <c r="AG55" s="304"/>
      <c r="AH55"/>
      <c r="AI55"/>
      <c r="AJ55"/>
      <c r="AO55"/>
      <c r="AP55" s="285"/>
    </row>
    <row r="56" spans="1:43" s="89" customFormat="1" ht="18" customHeight="1" x14ac:dyDescent="0.25">
      <c r="A56" s="305"/>
      <c r="H56"/>
      <c r="I56"/>
      <c r="J56"/>
      <c r="K56"/>
      <c r="L56"/>
      <c r="M56"/>
      <c r="N56"/>
      <c r="O56"/>
      <c r="P56"/>
      <c r="Q56"/>
      <c r="R56"/>
      <c r="S56"/>
      <c r="T56"/>
      <c r="U56" s="300"/>
      <c r="V56" s="314"/>
      <c r="W56" s="8"/>
      <c r="X56" s="8"/>
      <c r="Y56" s="8"/>
      <c r="Z56" s="300"/>
      <c r="AA56" s="8"/>
      <c r="AB56" s="8"/>
      <c r="AC56" s="8"/>
      <c r="AD56" s="8"/>
      <c r="AE56" s="8"/>
      <c r="AF56" s="8"/>
      <c r="AG56" s="304"/>
      <c r="AH56"/>
      <c r="AI56"/>
      <c r="AJ56"/>
      <c r="AO56"/>
      <c r="AP56" s="285"/>
    </row>
    <row r="57" spans="1:43" s="89" customFormat="1" ht="18" customHeight="1" x14ac:dyDescent="0.25">
      <c r="A57" s="305"/>
      <c r="H57"/>
      <c r="I57"/>
      <c r="J57"/>
      <c r="K57" s="9"/>
      <c r="L57"/>
      <c r="M57"/>
      <c r="N57"/>
      <c r="O57"/>
      <c r="P57"/>
      <c r="Q57"/>
      <c r="R57"/>
      <c r="S57"/>
      <c r="T57"/>
      <c r="U57" s="300"/>
      <c r="V57" s="314"/>
      <c r="W57" s="8"/>
      <c r="X57" s="8"/>
      <c r="Y57" s="8"/>
      <c r="Z57" s="300"/>
      <c r="AA57" s="8"/>
      <c r="AB57" s="8"/>
      <c r="AC57" s="8"/>
      <c r="AD57" s="8"/>
      <c r="AE57" s="8"/>
      <c r="AF57" s="8"/>
      <c r="AG57" s="304"/>
      <c r="AH57"/>
      <c r="AI57"/>
      <c r="AJ57"/>
      <c r="AO57"/>
      <c r="AP57" s="285"/>
    </row>
    <row r="58" spans="1:43" s="89" customFormat="1" ht="18" customHeight="1" x14ac:dyDescent="0.25">
      <c r="A58" s="305"/>
      <c r="H58"/>
      <c r="I58"/>
      <c r="J58"/>
      <c r="K58"/>
      <c r="L58"/>
      <c r="M58"/>
      <c r="N58"/>
      <c r="O58"/>
      <c r="P58"/>
      <c r="Q58"/>
      <c r="R58"/>
      <c r="S58"/>
      <c r="T58"/>
      <c r="U58" s="300"/>
      <c r="V58" s="314"/>
      <c r="W58" s="8"/>
      <c r="X58" s="8"/>
      <c r="Y58" s="8"/>
      <c r="Z58" s="300"/>
      <c r="AA58" s="8"/>
      <c r="AB58" s="8"/>
      <c r="AC58" s="8"/>
      <c r="AD58" s="8"/>
      <c r="AE58" s="8"/>
      <c r="AF58" s="8"/>
      <c r="AG58" s="304"/>
      <c r="AH58"/>
      <c r="AI58"/>
      <c r="AJ58"/>
      <c r="AO58"/>
      <c r="AP58" s="285"/>
    </row>
    <row r="59" spans="1:43" s="89" customFormat="1" ht="18" customHeight="1" x14ac:dyDescent="0.25">
      <c r="A59" s="305"/>
      <c r="H59"/>
      <c r="I59"/>
      <c r="J59"/>
      <c r="K59" s="9"/>
      <c r="L59"/>
      <c r="M59"/>
      <c r="N59"/>
      <c r="O59"/>
      <c r="P59"/>
      <c r="Q59"/>
      <c r="R59"/>
      <c r="S59"/>
      <c r="T59"/>
      <c r="U59" s="300"/>
      <c r="V59" s="314"/>
      <c r="W59" s="8"/>
      <c r="X59" s="8"/>
      <c r="Y59" s="8"/>
      <c r="Z59" s="300"/>
      <c r="AA59" s="8"/>
      <c r="AB59" s="8"/>
      <c r="AC59" s="8"/>
      <c r="AD59" s="8"/>
      <c r="AE59" s="8"/>
      <c r="AF59" s="8"/>
      <c r="AG59" s="304"/>
      <c r="AH59"/>
      <c r="AI59"/>
      <c r="AJ59"/>
      <c r="AO59"/>
      <c r="AP59" s="285"/>
    </row>
    <row r="60" spans="1:43" s="89" customFormat="1" ht="18" customHeight="1" x14ac:dyDescent="0.25">
      <c r="A60" s="305"/>
      <c r="H60"/>
      <c r="I60"/>
      <c r="J60"/>
      <c r="K60" s="9"/>
      <c r="L60"/>
      <c r="M60"/>
      <c r="N60"/>
      <c r="O60"/>
      <c r="P60"/>
      <c r="Q60"/>
      <c r="R60"/>
      <c r="S60"/>
      <c r="T60"/>
      <c r="U60" s="300"/>
      <c r="V60" s="314"/>
      <c r="W60" s="8"/>
      <c r="X60" s="8"/>
      <c r="Y60" s="8"/>
      <c r="Z60" s="300"/>
      <c r="AA60" s="8"/>
      <c r="AB60" s="8"/>
      <c r="AC60" s="8"/>
      <c r="AD60" s="8"/>
      <c r="AE60" s="8"/>
      <c r="AF60" s="8"/>
      <c r="AG60" s="304"/>
      <c r="AH60"/>
      <c r="AI60"/>
      <c r="AJ60"/>
      <c r="AO60"/>
      <c r="AP60" s="285"/>
    </row>
    <row r="61" spans="1:43" s="89" customFormat="1" ht="18" customHeight="1" x14ac:dyDescent="0.25">
      <c r="A61" s="305"/>
      <c r="H61"/>
      <c r="I61"/>
      <c r="J61"/>
      <c r="K61" s="9"/>
      <c r="L61"/>
      <c r="M61"/>
      <c r="N61"/>
      <c r="O61"/>
      <c r="P61"/>
      <c r="Q61"/>
      <c r="R61"/>
      <c r="S61"/>
      <c r="T61"/>
      <c r="U61" s="300"/>
      <c r="V61" s="314"/>
      <c r="W61" s="8"/>
      <c r="X61" s="8"/>
      <c r="Y61" s="8"/>
      <c r="Z61" s="300"/>
      <c r="AA61" s="8"/>
      <c r="AB61" s="8"/>
      <c r="AC61" s="8"/>
      <c r="AD61" s="8"/>
      <c r="AE61" s="8"/>
      <c r="AF61" s="8"/>
      <c r="AG61" s="304"/>
      <c r="AH61"/>
      <c r="AI61"/>
      <c r="AJ61"/>
      <c r="AO61"/>
      <c r="AP61" s="285"/>
    </row>
    <row r="62" spans="1:43" s="89" customFormat="1" ht="18" customHeight="1" x14ac:dyDescent="0.25">
      <c r="A62" s="305"/>
      <c r="B62"/>
      <c r="C62" s="54"/>
      <c r="D62" s="55"/>
      <c r="E62" s="55"/>
      <c r="F62" s="56"/>
      <c r="G62" s="56"/>
      <c r="H62" s="56"/>
      <c r="I62" s="329"/>
      <c r="J62" s="330"/>
      <c r="K62"/>
      <c r="L62"/>
      <c r="M62"/>
      <c r="N62"/>
      <c r="O62"/>
      <c r="P62"/>
      <c r="Q62"/>
      <c r="R62"/>
      <c r="S62"/>
      <c r="T62"/>
      <c r="U62" s="300"/>
      <c r="W62" s="8"/>
      <c r="X62" s="8"/>
      <c r="Y62" s="8"/>
      <c r="Z62" s="300"/>
      <c r="AA62" s="8"/>
      <c r="AB62" s="8"/>
      <c r="AC62" s="8"/>
      <c r="AD62" s="8"/>
      <c r="AE62" s="8"/>
      <c r="AF62" s="8"/>
      <c r="AG62" s="304"/>
      <c r="AH62"/>
      <c r="AI62"/>
      <c r="AJ62"/>
      <c r="AO62"/>
      <c r="AP62" s="285"/>
    </row>
    <row r="63" spans="1:43" s="89" customFormat="1" ht="18" customHeight="1" x14ac:dyDescent="0.25">
      <c r="A63" s="4" t="str">
        <f>METAS!B35</f>
        <v>PORCENTAJE DE NIÑAS/NIÑOS DE 12 MESES DE EDAD QUE RECIBIERON  SUPLEMENTACIÓN PREVENTIVA  (TA)</v>
      </c>
      <c r="B63"/>
      <c r="C63" s="54"/>
      <c r="D63" s="55"/>
      <c r="E63" s="55"/>
      <c r="F63" s="56"/>
      <c r="G63" s="56"/>
      <c r="H63" s="56"/>
      <c r="I63" s="332"/>
      <c r="J63" s="330"/>
      <c r="K63"/>
      <c r="L63"/>
      <c r="M63"/>
      <c r="N63"/>
      <c r="O63"/>
      <c r="P63"/>
      <c r="Q63"/>
      <c r="R63"/>
      <c r="S63"/>
      <c r="T63"/>
      <c r="U63" s="300"/>
      <c r="V63" s="51" t="str">
        <f>A63</f>
        <v>PORCENTAJE DE NIÑAS/NIÑOS DE 12 MESES DE EDAD QUE RECIBIERON  SUPLEMENTACIÓN PREVENTIVA  (TA)</v>
      </c>
      <c r="W63" s="8"/>
      <c r="X63" s="8"/>
      <c r="Y63" s="8"/>
      <c r="Z63" s="300"/>
      <c r="AA63" s="8"/>
      <c r="AB63" s="8"/>
      <c r="AC63" s="8"/>
      <c r="AD63" s="8"/>
      <c r="AE63" s="8"/>
      <c r="AF63" s="8"/>
      <c r="AG63" s="304"/>
      <c r="AH63"/>
      <c r="AI63"/>
      <c r="AJ63"/>
      <c r="AL63" t="str">
        <f t="shared" ref="AL63:AL70" si="32">A63</f>
        <v>PORCENTAJE DE NIÑAS/NIÑOS DE 12 MESES DE EDAD QUE RECIBIERON  SUPLEMENTACIÓN PREVENTIVA  (TA)</v>
      </c>
      <c r="AM63"/>
      <c r="AN63"/>
      <c r="AO63"/>
      <c r="AP63" s="285"/>
      <c r="AQ63"/>
    </row>
    <row r="64" spans="1:43" s="89" customFormat="1" ht="48" customHeight="1" thickBot="1" x14ac:dyDescent="0.3">
      <c r="A64" s="59" t="s">
        <v>2</v>
      </c>
      <c r="B64" s="60" t="s">
        <v>574</v>
      </c>
      <c r="C64" s="61" t="s">
        <v>565</v>
      </c>
      <c r="D64" s="60" t="s">
        <v>583</v>
      </c>
      <c r="E64" s="60" t="s">
        <v>1</v>
      </c>
      <c r="F64" s="62"/>
      <c r="G64" s="63" t="s">
        <v>579</v>
      </c>
      <c r="H64" s="64" t="str">
        <f>"DEFICIENTE &lt; "&amp;$E$3</f>
        <v>DEFICIENTE &lt; 90</v>
      </c>
      <c r="I64" s="64" t="str">
        <f>"PROCESO &gt;= "&amp;$E$3&amp;"  -  &lt; "&amp;$F$3</f>
        <v>PROCESO &gt;= 90  -  &lt; 100</v>
      </c>
      <c r="J64" s="64" t="str">
        <f>"OPTIMO &gt;= "&amp;$F$3</f>
        <v>OPTIMO &gt;= 100</v>
      </c>
      <c r="K64"/>
      <c r="L64"/>
      <c r="M64"/>
      <c r="N64"/>
      <c r="O64"/>
      <c r="P64"/>
      <c r="Q64"/>
      <c r="R64"/>
      <c r="S64"/>
      <c r="T64"/>
      <c r="U64" s="300"/>
      <c r="V64" s="80" t="str">
        <f>$V$1&amp;"  "&amp;V63&amp;"  "&amp;$V$3&amp;"  "&amp;$V$2</f>
        <v>RED. MOYOBAMBA:  PORCENTAJE DE NIÑAS/NIÑOS DE 12 MESES DE EDAD QUE RECIBIERON  SUPLEMENTACIÓN PREVENTIVA  (TA)  - POR MICROREDES :   ENERO - DICIEMBRE 2024</v>
      </c>
      <c r="W64" s="8"/>
      <c r="X64" s="8"/>
      <c r="Y64" s="8"/>
      <c r="Z64" s="300"/>
      <c r="AA64" s="8"/>
      <c r="AB64" s="8"/>
      <c r="AC64" s="8"/>
      <c r="AD64" s="8"/>
      <c r="AE64" s="8"/>
      <c r="AF64" s="8"/>
      <c r="AG64" s="304"/>
      <c r="AH64"/>
      <c r="AI64"/>
      <c r="AJ64"/>
      <c r="AL64" s="316" t="str">
        <f t="shared" si="32"/>
        <v>ESTABLECIMIENTOS</v>
      </c>
      <c r="AM64" s="317" t="s">
        <v>580</v>
      </c>
      <c r="AN64" s="318" t="s">
        <v>581</v>
      </c>
      <c r="AO64" s="319" t="str">
        <f t="shared" ref="AO64:AO70" si="33">D64</f>
        <v>12 M Sup Hierro (TA)</v>
      </c>
      <c r="AP64" s="319" t="str">
        <f t="shared" ref="AP64:AP70" si="34">G64</f>
        <v>%</v>
      </c>
      <c r="AQ64" s="320" t="s">
        <v>582</v>
      </c>
    </row>
    <row r="65" spans="1:43" s="89" customFormat="1" ht="18" customHeight="1" thickBot="1" x14ac:dyDescent="0.3">
      <c r="A65" s="65" t="str">
        <f>Config!$B$15</f>
        <v>RED</v>
      </c>
      <c r="B65" s="66">
        <f>SUM(B66:B74)</f>
        <v>1305</v>
      </c>
      <c r="C65" s="66">
        <f>SUM(C66:C74)</f>
        <v>1305</v>
      </c>
      <c r="D65" s="66">
        <f>SUM(D66:D74)</f>
        <v>959</v>
      </c>
      <c r="E65" s="67">
        <f>Config!$C$9</f>
        <v>100</v>
      </c>
      <c r="F65" s="67"/>
      <c r="G65" s="66">
        <f>IFERROR(ROUND(D65*100/B65,1),0)</f>
        <v>73.5</v>
      </c>
      <c r="H65" s="68">
        <f>IF(G65&lt;$E$3,G65,"")</f>
        <v>73.5</v>
      </c>
      <c r="I65" s="68" t="str">
        <f>IF(G65&gt;=$E$3,IF(G65&lt;$F$3,G65,""),"")</f>
        <v/>
      </c>
      <c r="J65" s="68" t="str">
        <f>IF(G65&gt;=$F$3,G65,"")</f>
        <v/>
      </c>
      <c r="K65"/>
      <c r="L65"/>
      <c r="M65"/>
      <c r="N65"/>
      <c r="O65"/>
      <c r="P65"/>
      <c r="Q65"/>
      <c r="R65"/>
      <c r="S65"/>
      <c r="T65"/>
      <c r="U65" s="300"/>
      <c r="V65" s="333"/>
      <c r="W65" s="8"/>
      <c r="X65" s="8"/>
      <c r="Y65" s="8"/>
      <c r="Z65" s="300"/>
      <c r="AA65" s="8"/>
      <c r="AB65" s="8"/>
      <c r="AC65" s="8"/>
      <c r="AD65" s="8"/>
      <c r="AE65" s="8"/>
      <c r="AF65" s="8"/>
      <c r="AG65" s="304"/>
      <c r="AH65"/>
      <c r="AI65"/>
      <c r="AJ65"/>
      <c r="AL65" s="321" t="str">
        <f t="shared" si="32"/>
        <v>RED</v>
      </c>
      <c r="AM65" s="322" t="e">
        <f>SUM(AM66:AM73)</f>
        <v>#REF!</v>
      </c>
      <c r="AN65" s="323">
        <f t="shared" ref="AN65:AN70" si="35">C65</f>
        <v>1305</v>
      </c>
      <c r="AO65" s="322">
        <f t="shared" si="33"/>
        <v>959</v>
      </c>
      <c r="AP65" s="323">
        <f t="shared" si="34"/>
        <v>73.5</v>
      </c>
      <c r="AQ65" s="323">
        <f>AN65-AP65</f>
        <v>1231.5</v>
      </c>
    </row>
    <row r="66" spans="1:43" s="89" customFormat="1" ht="24" customHeight="1" x14ac:dyDescent="0.25">
      <c r="A66" s="76" t="str">
        <f>Config!$B$16</f>
        <v>HOSP</v>
      </c>
      <c r="B66" s="71">
        <f>METAS!$AW$35</f>
        <v>0</v>
      </c>
      <c r="C66" s="52">
        <f>ROUNDUP((B66/12)*Config!$C$6,0)</f>
        <v>0</v>
      </c>
      <c r="D66" s="71">
        <f>ACUMULADO!$AV$29</f>
        <v>3</v>
      </c>
      <c r="E66" s="81">
        <f>E65</f>
        <v>100</v>
      </c>
      <c r="F66" s="81"/>
      <c r="G66" s="77">
        <f>IFERROR(ROUND(D66*100/C66,1),0)</f>
        <v>0</v>
      </c>
      <c r="H66" s="78">
        <f>IF(G66&lt;$E$3,G66,"")</f>
        <v>0</v>
      </c>
      <c r="I66" s="78" t="str">
        <f>IF(G66&gt;=$E$3,IF(G66&lt;$F$3,G66,""),"")</f>
        <v/>
      </c>
      <c r="J66" s="78" t="str">
        <f t="shared" ref="J66:J74" si="36">IF(G66&gt;=$F$3,G66,"")</f>
        <v/>
      </c>
      <c r="K66"/>
      <c r="L66"/>
      <c r="M66"/>
      <c r="N66"/>
      <c r="O66"/>
      <c r="P66"/>
      <c r="Q66"/>
      <c r="R66"/>
      <c r="S66"/>
      <c r="T66"/>
      <c r="U66" s="300"/>
      <c r="V66" s="51"/>
      <c r="W66" s="8"/>
      <c r="X66" s="8"/>
      <c r="Y66" s="8"/>
      <c r="Z66" s="300"/>
      <c r="AA66" s="8"/>
      <c r="AB66" s="8"/>
      <c r="AC66" s="8"/>
      <c r="AD66" s="8"/>
      <c r="AE66" s="8"/>
      <c r="AF66" s="8"/>
      <c r="AG66" s="304"/>
      <c r="AH66"/>
      <c r="AI66"/>
      <c r="AJ66"/>
      <c r="AL66" s="289" t="str">
        <f t="shared" si="32"/>
        <v>HOSP</v>
      </c>
      <c r="AM66" s="287" t="e">
        <f>IF(#REF!&gt;=12,"0",(B66/12))</f>
        <v>#REF!</v>
      </c>
      <c r="AN66" s="288">
        <f t="shared" si="35"/>
        <v>0</v>
      </c>
      <c r="AO66" s="288">
        <f t="shared" si="33"/>
        <v>3</v>
      </c>
      <c r="AP66" s="324">
        <f t="shared" si="34"/>
        <v>0</v>
      </c>
      <c r="AQ66" s="286">
        <f t="shared" ref="AQ66:AQ70" si="37">AN66-AO66</f>
        <v>-3</v>
      </c>
    </row>
    <row r="67" spans="1:43" s="89" customFormat="1" ht="18" customHeight="1" x14ac:dyDescent="0.25">
      <c r="A67" s="76" t="str">
        <f>Config!$B$17</f>
        <v>LLUI</v>
      </c>
      <c r="B67" s="71">
        <f>METAS!$AX$35</f>
        <v>503</v>
      </c>
      <c r="C67" s="52">
        <f>ROUNDUP((B67/12)*Config!$C$6,0)</f>
        <v>503</v>
      </c>
      <c r="D67" s="71">
        <f>ACUMULADO!$AW$37</f>
        <v>325</v>
      </c>
      <c r="E67" s="81">
        <f t="shared" ref="E67:E74" si="38">E66</f>
        <v>100</v>
      </c>
      <c r="F67" s="81"/>
      <c r="G67" s="77">
        <f>IFERROR(ROUND(D67*100/B67,1),0)</f>
        <v>64.599999999999994</v>
      </c>
      <c r="H67" s="78">
        <f t="shared" ref="H67:H74" si="39">IF(G67&lt;$E$3,G67,"")</f>
        <v>64.599999999999994</v>
      </c>
      <c r="I67" s="78" t="str">
        <f t="shared" ref="I67:I74" si="40">IF(G67&gt;=$E$3,IF(G67&lt;$F$3,G67,""),"")</f>
        <v/>
      </c>
      <c r="J67" s="78" t="str">
        <f t="shared" si="36"/>
        <v/>
      </c>
      <c r="K67"/>
      <c r="L67"/>
      <c r="M67"/>
      <c r="N67"/>
      <c r="O67"/>
      <c r="P67"/>
      <c r="Q67"/>
      <c r="R67"/>
      <c r="S67"/>
      <c r="T67"/>
      <c r="U67" s="300"/>
      <c r="V67" s="51"/>
      <c r="W67" s="302"/>
      <c r="X67" s="302"/>
      <c r="Y67" s="8"/>
      <c r="Z67" s="300"/>
      <c r="AA67" s="8"/>
      <c r="AB67" s="8"/>
      <c r="AC67" s="8"/>
      <c r="AD67" s="8"/>
      <c r="AE67" s="8"/>
      <c r="AF67" s="8"/>
      <c r="AG67" s="304"/>
      <c r="AH67"/>
      <c r="AI67"/>
      <c r="AJ67"/>
      <c r="AL67" s="289" t="str">
        <f t="shared" si="32"/>
        <v>LLUI</v>
      </c>
      <c r="AM67" s="287" t="e">
        <f>IF(#REF!&gt;=12,"0",(B67/12))</f>
        <v>#REF!</v>
      </c>
      <c r="AN67" s="288">
        <f t="shared" si="35"/>
        <v>503</v>
      </c>
      <c r="AO67" s="288">
        <f t="shared" si="33"/>
        <v>325</v>
      </c>
      <c r="AP67" s="324">
        <f t="shared" si="34"/>
        <v>64.599999999999994</v>
      </c>
      <c r="AQ67" s="286">
        <f t="shared" si="37"/>
        <v>178</v>
      </c>
    </row>
    <row r="68" spans="1:43" s="89" customFormat="1" ht="18" customHeight="1" x14ac:dyDescent="0.25">
      <c r="A68" s="76" t="str">
        <f>Config!$B$18</f>
        <v>JERI</v>
      </c>
      <c r="B68" s="71">
        <f>METAS!$AY$35</f>
        <v>51</v>
      </c>
      <c r="C68" s="52">
        <f>ROUNDUP((B68/12)*Config!$C$6,0)</f>
        <v>51</v>
      </c>
      <c r="D68" s="71">
        <f>ACUMULADO!$AX$37</f>
        <v>47</v>
      </c>
      <c r="E68" s="81">
        <f t="shared" si="38"/>
        <v>100</v>
      </c>
      <c r="F68" s="81"/>
      <c r="G68" s="77">
        <f t="shared" ref="G68:G74" si="41">IFERROR(ROUND(D68*100/B68,1),0)</f>
        <v>92.2</v>
      </c>
      <c r="H68" s="78" t="str">
        <f t="shared" si="39"/>
        <v/>
      </c>
      <c r="I68" s="78">
        <f t="shared" si="40"/>
        <v>92.2</v>
      </c>
      <c r="J68" s="78" t="str">
        <f t="shared" si="36"/>
        <v/>
      </c>
      <c r="K68"/>
      <c r="L68"/>
      <c r="M68"/>
      <c r="N68"/>
      <c r="O68"/>
      <c r="P68"/>
      <c r="Q68"/>
      <c r="R68"/>
      <c r="S68"/>
      <c r="T68"/>
      <c r="U68" s="300"/>
      <c r="V68"/>
      <c r="W68" s="8"/>
      <c r="X68" s="8"/>
      <c r="Y68" s="8"/>
      <c r="Z68" s="300"/>
      <c r="AA68" s="8"/>
      <c r="AB68" s="8"/>
      <c r="AC68" s="8"/>
      <c r="AD68" s="8"/>
      <c r="AE68" s="8"/>
      <c r="AF68" s="8"/>
      <c r="AG68" s="304"/>
      <c r="AH68"/>
      <c r="AI68"/>
      <c r="AJ68"/>
      <c r="AL68" s="289" t="str">
        <f t="shared" si="32"/>
        <v>JERI</v>
      </c>
      <c r="AM68" s="287" t="e">
        <f>IF(#REF!&gt;=12,"0",(B68/12))</f>
        <v>#REF!</v>
      </c>
      <c r="AN68" s="288">
        <f t="shared" si="35"/>
        <v>51</v>
      </c>
      <c r="AO68" s="288">
        <f t="shared" si="33"/>
        <v>47</v>
      </c>
      <c r="AP68" s="324">
        <f t="shared" si="34"/>
        <v>92.2</v>
      </c>
      <c r="AQ68" s="286">
        <f t="shared" si="37"/>
        <v>4</v>
      </c>
    </row>
    <row r="69" spans="1:43" s="89" customFormat="1" ht="18" customHeight="1" x14ac:dyDescent="0.25">
      <c r="A69" s="76" t="str">
        <f>Config!$B$19</f>
        <v>YANT</v>
      </c>
      <c r="B69" s="71">
        <f>METAS!$AZ$35</f>
        <v>82</v>
      </c>
      <c r="C69" s="52">
        <f>ROUNDUP((B69/12)*Config!$C$6,0)</f>
        <v>82</v>
      </c>
      <c r="D69" s="71">
        <f>ACUMULADO!$AY$37</f>
        <v>43</v>
      </c>
      <c r="E69" s="81">
        <f t="shared" si="38"/>
        <v>100</v>
      </c>
      <c r="F69" s="81"/>
      <c r="G69" s="77">
        <f t="shared" si="41"/>
        <v>52.4</v>
      </c>
      <c r="H69" s="78">
        <f t="shared" si="39"/>
        <v>52.4</v>
      </c>
      <c r="I69" s="78" t="str">
        <f t="shared" si="40"/>
        <v/>
      </c>
      <c r="J69" s="78" t="str">
        <f t="shared" si="36"/>
        <v/>
      </c>
      <c r="K69"/>
      <c r="L69"/>
      <c r="M69"/>
      <c r="N69"/>
      <c r="O69"/>
      <c r="P69"/>
      <c r="Q69"/>
      <c r="R69"/>
      <c r="S69"/>
      <c r="T69"/>
      <c r="U69" s="300"/>
      <c r="V69"/>
      <c r="W69" s="8"/>
      <c r="X69" s="8"/>
      <c r="Y69" s="8"/>
      <c r="Z69" s="300"/>
      <c r="AA69" s="8"/>
      <c r="AB69" s="8"/>
      <c r="AC69" s="8"/>
      <c r="AD69" s="8"/>
      <c r="AE69" s="8"/>
      <c r="AF69" s="8"/>
      <c r="AG69" s="304"/>
      <c r="AH69"/>
      <c r="AI69"/>
      <c r="AJ69"/>
      <c r="AL69" s="289" t="str">
        <f t="shared" si="32"/>
        <v>YANT</v>
      </c>
      <c r="AM69" s="287" t="e">
        <f>IF(#REF!&gt;=12,"0",(B69/12))</f>
        <v>#REF!</v>
      </c>
      <c r="AN69" s="288">
        <f t="shared" si="35"/>
        <v>82</v>
      </c>
      <c r="AO69" s="288">
        <f t="shared" si="33"/>
        <v>43</v>
      </c>
      <c r="AP69" s="324">
        <f t="shared" si="34"/>
        <v>52.4</v>
      </c>
      <c r="AQ69" s="286">
        <f t="shared" si="37"/>
        <v>39</v>
      </c>
    </row>
    <row r="70" spans="1:43" s="89" customFormat="1" ht="18" customHeight="1" x14ac:dyDescent="0.25">
      <c r="A70" s="76" t="str">
        <f>Config!$B$20</f>
        <v>SORI</v>
      </c>
      <c r="B70" s="71">
        <f>METAS!$BA$35</f>
        <v>304</v>
      </c>
      <c r="C70" s="52">
        <f>ROUNDUP((B70/12)*Config!$C$6,0)</f>
        <v>304</v>
      </c>
      <c r="D70" s="71">
        <f>ACUMULADO!$AZ$37</f>
        <v>286</v>
      </c>
      <c r="E70" s="81">
        <f t="shared" si="38"/>
        <v>100</v>
      </c>
      <c r="F70" s="81"/>
      <c r="G70" s="77">
        <f t="shared" si="41"/>
        <v>94.1</v>
      </c>
      <c r="H70" s="78" t="str">
        <f t="shared" si="39"/>
        <v/>
      </c>
      <c r="I70" s="78">
        <f t="shared" si="40"/>
        <v>94.1</v>
      </c>
      <c r="J70" s="78" t="str">
        <f t="shared" si="36"/>
        <v/>
      </c>
      <c r="K70"/>
      <c r="L70"/>
      <c r="M70"/>
      <c r="N70"/>
      <c r="O70"/>
      <c r="P70"/>
      <c r="Q70"/>
      <c r="R70"/>
      <c r="S70"/>
      <c r="T70"/>
      <c r="U70" s="300"/>
      <c r="V70" s="314"/>
      <c r="W70" s="8"/>
      <c r="X70" s="8"/>
      <c r="Y70" s="8"/>
      <c r="Z70" s="300"/>
      <c r="AA70" s="8"/>
      <c r="AB70" s="8"/>
      <c r="AC70" s="8"/>
      <c r="AD70" s="8"/>
      <c r="AE70" s="8"/>
      <c r="AF70" s="8"/>
      <c r="AG70" s="304"/>
      <c r="AH70"/>
      <c r="AI70"/>
      <c r="AJ70"/>
      <c r="AL70" s="289" t="str">
        <f t="shared" si="32"/>
        <v>SORI</v>
      </c>
      <c r="AM70" s="287" t="e">
        <f>IF(#REF!&gt;=12,"0",(B70/12))</f>
        <v>#REF!</v>
      </c>
      <c r="AN70" s="288">
        <f t="shared" si="35"/>
        <v>304</v>
      </c>
      <c r="AO70" s="288">
        <f t="shared" si="33"/>
        <v>286</v>
      </c>
      <c r="AP70" s="324">
        <f t="shared" si="34"/>
        <v>94.1</v>
      </c>
      <c r="AQ70" s="286">
        <f t="shared" si="37"/>
        <v>18</v>
      </c>
    </row>
    <row r="71" spans="1:43" s="89" customFormat="1" ht="18" customHeight="1" x14ac:dyDescent="0.25">
      <c r="A71" s="76" t="str">
        <f>Config!$B$21</f>
        <v>JEPE</v>
      </c>
      <c r="B71" s="71">
        <f>METAS!$BB$35</f>
        <v>144</v>
      </c>
      <c r="C71" s="52">
        <f>ROUNDUP((B71/12)*Config!$C$6,0)</f>
        <v>144</v>
      </c>
      <c r="D71" s="71">
        <f>ACUMULADO!$BA$37</f>
        <v>97</v>
      </c>
      <c r="E71" s="81">
        <f t="shared" si="38"/>
        <v>100</v>
      </c>
      <c r="F71" s="81"/>
      <c r="G71" s="77">
        <f t="shared" si="41"/>
        <v>67.400000000000006</v>
      </c>
      <c r="H71" s="78">
        <f t="shared" si="39"/>
        <v>67.400000000000006</v>
      </c>
      <c r="I71" s="78" t="str">
        <f t="shared" si="40"/>
        <v/>
      </c>
      <c r="J71" s="78" t="str">
        <f t="shared" si="36"/>
        <v/>
      </c>
      <c r="K71"/>
      <c r="L71"/>
      <c r="M71"/>
      <c r="N71"/>
      <c r="O71"/>
      <c r="P71"/>
      <c r="Q71"/>
      <c r="R71"/>
      <c r="S71"/>
      <c r="T71"/>
      <c r="U71" s="300"/>
      <c r="V71" s="334"/>
      <c r="W71" s="304"/>
      <c r="X71" s="304"/>
      <c r="Y71" s="8"/>
      <c r="Z71" s="300"/>
      <c r="AA71" s="8"/>
      <c r="AB71" s="8"/>
      <c r="AC71" s="8"/>
      <c r="AD71" s="8"/>
      <c r="AE71" s="8"/>
      <c r="AF71" s="8"/>
      <c r="AG71" s="304"/>
      <c r="AH71"/>
      <c r="AI71"/>
      <c r="AJ71"/>
      <c r="AL71" s="289" t="str">
        <f>A71</f>
        <v>JEPE</v>
      </c>
      <c r="AM71" s="287" t="e">
        <f>IF(#REF!&gt;=12,"0",(B71/12))</f>
        <v>#REF!</v>
      </c>
      <c r="AN71" s="288">
        <f>C71</f>
        <v>144</v>
      </c>
      <c r="AO71" s="288">
        <f>D71</f>
        <v>97</v>
      </c>
      <c r="AP71" s="324">
        <f>G71</f>
        <v>67.400000000000006</v>
      </c>
      <c r="AQ71" s="286">
        <f>AN71-AO71</f>
        <v>47</v>
      </c>
    </row>
    <row r="72" spans="1:43" s="89" customFormat="1" ht="18" customHeight="1" x14ac:dyDescent="0.25">
      <c r="A72" s="76" t="str">
        <f>Config!$B$22</f>
        <v>ROQU</v>
      </c>
      <c r="B72" s="71">
        <f>METAS!$BC$35</f>
        <v>77</v>
      </c>
      <c r="C72" s="52">
        <f>ROUNDUP((B72/12)*Config!$C$6,0)</f>
        <v>77</v>
      </c>
      <c r="D72" s="71">
        <f>ACUMULADO!$BB$37</f>
        <v>48</v>
      </c>
      <c r="E72" s="81">
        <f t="shared" si="38"/>
        <v>100</v>
      </c>
      <c r="F72" s="81"/>
      <c r="G72" s="77">
        <f t="shared" si="41"/>
        <v>62.3</v>
      </c>
      <c r="H72" s="78">
        <f t="shared" si="39"/>
        <v>62.3</v>
      </c>
      <c r="I72" s="78" t="str">
        <f t="shared" si="40"/>
        <v/>
      </c>
      <c r="J72" s="78" t="str">
        <f t="shared" si="36"/>
        <v/>
      </c>
      <c r="K72"/>
      <c r="L72"/>
      <c r="M72"/>
      <c r="N72"/>
      <c r="O72"/>
      <c r="P72"/>
      <c r="Q72"/>
      <c r="R72"/>
      <c r="S72"/>
      <c r="T72"/>
      <c r="U72" s="300"/>
      <c r="W72" s="8"/>
      <c r="X72" s="8"/>
      <c r="Y72" s="8"/>
      <c r="Z72" s="300"/>
      <c r="AA72" s="8"/>
      <c r="AB72" s="8"/>
      <c r="AC72" s="8"/>
      <c r="AD72" s="8"/>
      <c r="AE72" s="8"/>
      <c r="AF72" s="8"/>
      <c r="AG72" s="304"/>
      <c r="AH72"/>
      <c r="AI72"/>
      <c r="AJ72"/>
      <c r="AL72" s="289" t="str">
        <f>A72</f>
        <v>ROQU</v>
      </c>
      <c r="AM72" s="287" t="e">
        <f>IF(#REF!&gt;=12,"0",(B72/12))</f>
        <v>#REF!</v>
      </c>
      <c r="AN72" s="288">
        <f>C72</f>
        <v>77</v>
      </c>
      <c r="AO72" s="288">
        <f>D72</f>
        <v>48</v>
      </c>
      <c r="AP72" s="324">
        <f>G72</f>
        <v>62.3</v>
      </c>
      <c r="AQ72" s="286">
        <f>AN72-AO72</f>
        <v>29</v>
      </c>
    </row>
    <row r="73" spans="1:43" s="89" customFormat="1" ht="18" customHeight="1" x14ac:dyDescent="0.25">
      <c r="A73" s="76" t="str">
        <f>Config!$B$23</f>
        <v>CALZ</v>
      </c>
      <c r="B73" s="71">
        <f>METAS!$BD$35</f>
        <v>62</v>
      </c>
      <c r="C73" s="52">
        <f>ROUNDUP((B73/12)*Config!$C$6,0)</f>
        <v>62</v>
      </c>
      <c r="D73" s="71">
        <f>ACUMULADO!$BC$37</f>
        <v>51</v>
      </c>
      <c r="E73" s="81">
        <f t="shared" si="38"/>
        <v>100</v>
      </c>
      <c r="F73" s="81"/>
      <c r="G73" s="77">
        <f t="shared" si="41"/>
        <v>82.3</v>
      </c>
      <c r="H73" s="78">
        <f t="shared" si="39"/>
        <v>82.3</v>
      </c>
      <c r="I73" s="78" t="str">
        <f t="shared" si="40"/>
        <v/>
      </c>
      <c r="J73" s="78" t="str">
        <f t="shared" si="36"/>
        <v/>
      </c>
      <c r="K73"/>
      <c r="L73"/>
      <c r="M73"/>
      <c r="N73"/>
      <c r="O73"/>
      <c r="P73"/>
      <c r="Q73"/>
      <c r="R73"/>
      <c r="S73"/>
      <c r="T73"/>
      <c r="U73" s="300"/>
      <c r="V73" s="314"/>
      <c r="W73" s="8"/>
      <c r="X73" s="8"/>
      <c r="Y73" s="8"/>
      <c r="Z73" s="300"/>
      <c r="AA73" s="8"/>
      <c r="AB73" s="8"/>
      <c r="AC73" s="8"/>
      <c r="AD73" s="8"/>
      <c r="AE73" s="8"/>
      <c r="AF73" s="8"/>
      <c r="AG73" s="304"/>
      <c r="AH73"/>
      <c r="AI73"/>
      <c r="AJ73"/>
      <c r="AL73" s="289" t="str">
        <f t="shared" ref="AL73" si="42">A73</f>
        <v>CALZ</v>
      </c>
      <c r="AM73" s="287" t="e">
        <f>IF(#REF!&gt;=12,"0",(B73/12))</f>
        <v>#REF!</v>
      </c>
      <c r="AN73" s="288">
        <f t="shared" ref="AN73:AO74" si="43">C73</f>
        <v>62</v>
      </c>
      <c r="AO73" s="288">
        <f t="shared" si="43"/>
        <v>51</v>
      </c>
      <c r="AP73" s="324">
        <f t="shared" ref="AP73" si="44">G73</f>
        <v>82.3</v>
      </c>
      <c r="AQ73" s="286">
        <f t="shared" ref="AQ73" si="45">AN73-AO73</f>
        <v>11</v>
      </c>
    </row>
    <row r="74" spans="1:43" s="89" customFormat="1" ht="18" customHeight="1" x14ac:dyDescent="0.25">
      <c r="A74" s="76" t="str">
        <f>Config!$B$24</f>
        <v>PUEB</v>
      </c>
      <c r="B74" s="71">
        <f>METAS!$BE$35</f>
        <v>82</v>
      </c>
      <c r="C74" s="52">
        <f>ROUNDUP((B74/12)*Config!$C$6,0)</f>
        <v>82</v>
      </c>
      <c r="D74" s="71">
        <f>ACUMULADO!$BD$37</f>
        <v>59</v>
      </c>
      <c r="E74" s="81">
        <f t="shared" si="38"/>
        <v>100</v>
      </c>
      <c r="F74" s="81"/>
      <c r="G74" s="77">
        <f t="shared" si="41"/>
        <v>72</v>
      </c>
      <c r="H74" s="78">
        <f t="shared" si="39"/>
        <v>72</v>
      </c>
      <c r="I74" s="78" t="str">
        <f t="shared" si="40"/>
        <v/>
      </c>
      <c r="J74" s="78" t="str">
        <f t="shared" si="36"/>
        <v/>
      </c>
      <c r="K74"/>
      <c r="L74"/>
      <c r="M74"/>
      <c r="N74"/>
      <c r="O74"/>
      <c r="P74"/>
      <c r="Q74"/>
      <c r="R74"/>
      <c r="S74"/>
      <c r="T74"/>
      <c r="U74" s="300"/>
      <c r="W74" s="8"/>
      <c r="X74" s="8"/>
      <c r="Y74" s="8"/>
      <c r="Z74" s="300"/>
      <c r="AA74" s="8"/>
      <c r="AB74" s="8"/>
      <c r="AC74" s="8"/>
      <c r="AD74" s="8"/>
      <c r="AE74" s="8"/>
      <c r="AF74" s="8"/>
      <c r="AG74" s="304"/>
      <c r="AH74"/>
      <c r="AI74"/>
      <c r="AJ74"/>
      <c r="AL74" s="289" t="str">
        <f>A74</f>
        <v>PUEB</v>
      </c>
      <c r="AM74" s="287" t="e">
        <f>IF(#REF!&gt;=12,"0",(B74/12))</f>
        <v>#REF!</v>
      </c>
      <c r="AN74" s="288">
        <f>C74</f>
        <v>82</v>
      </c>
      <c r="AO74" s="288">
        <f t="shared" si="43"/>
        <v>59</v>
      </c>
      <c r="AP74" s="324">
        <f>G74</f>
        <v>72</v>
      </c>
      <c r="AQ74" s="286">
        <f>AN74-AO74</f>
        <v>23</v>
      </c>
    </row>
    <row r="75" spans="1:43" s="89" customFormat="1" ht="18" customHeight="1" x14ac:dyDescent="0.25">
      <c r="A75" s="305"/>
      <c r="H75"/>
      <c r="I75"/>
      <c r="J75"/>
      <c r="K75"/>
      <c r="L75"/>
      <c r="M75"/>
      <c r="N75"/>
      <c r="O75"/>
      <c r="P75"/>
      <c r="Q75"/>
      <c r="R75"/>
      <c r="S75"/>
      <c r="T75"/>
      <c r="U75" s="300"/>
      <c r="V75" s="314"/>
      <c r="W75" s="8"/>
      <c r="X75" s="8"/>
      <c r="Y75" s="8"/>
      <c r="Z75" s="300"/>
      <c r="AA75" s="8"/>
      <c r="AB75" s="8"/>
      <c r="AC75" s="8"/>
      <c r="AD75" s="8"/>
      <c r="AE75" s="8"/>
      <c r="AF75" s="8"/>
      <c r="AG75" s="304"/>
      <c r="AH75"/>
      <c r="AI75"/>
      <c r="AJ75"/>
      <c r="AO75"/>
      <c r="AP75" s="285"/>
    </row>
    <row r="76" spans="1:43" s="89" customFormat="1" ht="18" customHeight="1" x14ac:dyDescent="0.25">
      <c r="A76" s="305"/>
      <c r="H76"/>
      <c r="I76"/>
      <c r="J76"/>
      <c r="K76"/>
      <c r="L76"/>
      <c r="M76"/>
      <c r="N76"/>
      <c r="O76"/>
      <c r="P76"/>
      <c r="Q76"/>
      <c r="R76"/>
      <c r="S76"/>
      <c r="T76"/>
      <c r="U76" s="300"/>
      <c r="V76" s="314"/>
      <c r="W76" s="8"/>
      <c r="X76" s="8"/>
      <c r="Y76" s="8"/>
      <c r="Z76" s="300"/>
      <c r="AA76" s="8"/>
      <c r="AB76" s="8"/>
      <c r="AC76" s="8"/>
      <c r="AD76" s="8"/>
      <c r="AE76" s="8"/>
      <c r="AF76" s="8"/>
      <c r="AG76" s="304"/>
      <c r="AH76"/>
      <c r="AI76"/>
      <c r="AJ76"/>
      <c r="AO76"/>
      <c r="AP76" s="285"/>
    </row>
    <row r="77" spans="1:43" s="89" customFormat="1" ht="18" customHeight="1" x14ac:dyDescent="0.25">
      <c r="A77" s="305"/>
      <c r="H77"/>
      <c r="I77"/>
      <c r="J77"/>
      <c r="K77" s="9"/>
      <c r="L77"/>
      <c r="M77"/>
      <c r="N77"/>
      <c r="O77"/>
      <c r="P77"/>
      <c r="Q77"/>
      <c r="R77"/>
      <c r="S77"/>
      <c r="T77"/>
      <c r="U77" s="300"/>
      <c r="V77" s="314"/>
      <c r="W77" s="8"/>
      <c r="X77" s="8"/>
      <c r="Y77" s="8"/>
      <c r="Z77" s="300"/>
      <c r="AA77" s="8"/>
      <c r="AB77" s="8"/>
      <c r="AC77" s="8"/>
      <c r="AD77" s="8"/>
      <c r="AE77" s="8"/>
      <c r="AF77" s="8"/>
      <c r="AG77" s="304"/>
      <c r="AH77"/>
      <c r="AI77"/>
      <c r="AJ77"/>
      <c r="AO77"/>
      <c r="AP77" s="285"/>
    </row>
    <row r="78" spans="1:43" s="89" customFormat="1" ht="18" customHeight="1" x14ac:dyDescent="0.25">
      <c r="A78" s="305"/>
      <c r="H78"/>
      <c r="I78"/>
      <c r="J78"/>
      <c r="K78"/>
      <c r="L78"/>
      <c r="M78"/>
      <c r="N78"/>
      <c r="O78"/>
      <c r="P78"/>
      <c r="Q78"/>
      <c r="R78"/>
      <c r="S78"/>
      <c r="T78"/>
      <c r="U78" s="300"/>
      <c r="V78" s="314"/>
      <c r="W78" s="8"/>
      <c r="X78" s="8"/>
      <c r="Y78" s="8"/>
      <c r="Z78" s="300"/>
      <c r="AA78" s="8"/>
      <c r="AB78" s="8"/>
      <c r="AC78" s="8"/>
      <c r="AD78" s="8"/>
      <c r="AE78" s="8"/>
      <c r="AF78" s="8"/>
      <c r="AG78" s="304"/>
      <c r="AH78"/>
      <c r="AI78"/>
      <c r="AJ78"/>
      <c r="AO78"/>
      <c r="AP78" s="285"/>
    </row>
    <row r="79" spans="1:43" s="89" customFormat="1" ht="18" customHeight="1" x14ac:dyDescent="0.25">
      <c r="A79" s="305"/>
      <c r="H79"/>
      <c r="I79"/>
      <c r="J79"/>
      <c r="K79" s="9"/>
      <c r="L79"/>
      <c r="M79"/>
      <c r="N79"/>
      <c r="O79"/>
      <c r="P79"/>
      <c r="Q79"/>
      <c r="R79"/>
      <c r="S79"/>
      <c r="T79"/>
      <c r="U79" s="300"/>
      <c r="V79" s="314"/>
      <c r="W79" s="8"/>
      <c r="X79" s="8"/>
      <c r="Y79" s="8"/>
      <c r="Z79" s="300"/>
      <c r="AA79" s="8"/>
      <c r="AB79" s="8"/>
      <c r="AC79" s="8"/>
      <c r="AD79" s="8"/>
      <c r="AE79" s="8"/>
      <c r="AF79" s="8"/>
      <c r="AG79" s="304"/>
      <c r="AH79"/>
      <c r="AI79"/>
      <c r="AJ79"/>
      <c r="AO79"/>
      <c r="AP79" s="285"/>
    </row>
    <row r="80" spans="1:43" s="89" customFormat="1" ht="18" customHeight="1" x14ac:dyDescent="0.25">
      <c r="A80" s="305"/>
      <c r="H80"/>
      <c r="I80"/>
      <c r="J80"/>
      <c r="K80" s="9"/>
      <c r="L80"/>
      <c r="M80"/>
      <c r="N80"/>
      <c r="O80"/>
      <c r="P80"/>
      <c r="Q80"/>
      <c r="R80"/>
      <c r="S80"/>
      <c r="T80"/>
      <c r="U80" s="300"/>
      <c r="V80" s="314"/>
      <c r="W80" s="8"/>
      <c r="X80" s="8"/>
      <c r="Y80" s="8"/>
      <c r="Z80" s="300"/>
      <c r="AA80" s="8"/>
      <c r="AB80" s="8"/>
      <c r="AC80" s="8"/>
      <c r="AD80" s="8"/>
      <c r="AE80" s="8"/>
      <c r="AF80" s="8"/>
      <c r="AG80" s="304"/>
      <c r="AH80"/>
      <c r="AI80"/>
      <c r="AJ80"/>
      <c r="AO80"/>
      <c r="AP80" s="285"/>
    </row>
    <row r="81" spans="1:43" s="89" customFormat="1" ht="18" customHeight="1" x14ac:dyDescent="0.25">
      <c r="A81" s="305"/>
      <c r="H81"/>
      <c r="I81"/>
      <c r="J81"/>
      <c r="K81" s="9"/>
      <c r="L81"/>
      <c r="M81"/>
      <c r="N81"/>
      <c r="O81"/>
      <c r="P81"/>
      <c r="Q81"/>
      <c r="R81"/>
      <c r="S81"/>
      <c r="T81"/>
      <c r="U81" s="300"/>
      <c r="V81" s="314"/>
      <c r="W81" s="8"/>
      <c r="X81" s="8"/>
      <c r="Y81" s="8"/>
      <c r="Z81" s="300"/>
      <c r="AA81" s="8"/>
      <c r="AB81" s="8"/>
      <c r="AC81" s="8"/>
      <c r="AD81" s="8"/>
      <c r="AE81" s="8"/>
      <c r="AF81" s="8"/>
      <c r="AG81" s="304"/>
      <c r="AH81"/>
      <c r="AI81"/>
      <c r="AJ81"/>
      <c r="AO81"/>
      <c r="AP81" s="285"/>
    </row>
    <row r="82" spans="1:43" s="89" customFormat="1" ht="18" customHeight="1" x14ac:dyDescent="0.25">
      <c r="A82" s="305"/>
      <c r="B82"/>
      <c r="C82" s="54"/>
      <c r="D82" s="55"/>
      <c r="E82" s="55"/>
      <c r="F82" s="56"/>
      <c r="G82" s="56"/>
      <c r="H82" s="56"/>
      <c r="I82" s="329"/>
      <c r="J82" s="330"/>
      <c r="K82"/>
      <c r="L82"/>
      <c r="M82"/>
      <c r="N82"/>
      <c r="O82"/>
      <c r="P82"/>
      <c r="Q82"/>
      <c r="R82"/>
      <c r="S82"/>
      <c r="T82"/>
      <c r="U82" s="300"/>
      <c r="W82" s="8"/>
      <c r="X82" s="8"/>
      <c r="Y82" s="8"/>
      <c r="Z82" s="300"/>
      <c r="AA82" s="8"/>
      <c r="AB82" s="8"/>
      <c r="AC82" s="8"/>
      <c r="AD82" s="8"/>
      <c r="AE82" s="8"/>
      <c r="AF82" s="8"/>
      <c r="AG82" s="304"/>
      <c r="AH82"/>
      <c r="AI82"/>
      <c r="AJ82"/>
      <c r="AO82"/>
      <c r="AP82" s="285"/>
    </row>
    <row r="83" spans="1:43" s="89" customFormat="1" ht="18" customHeight="1" x14ac:dyDescent="0.25">
      <c r="A83" s="4" t="str">
        <f>METAS!B36</f>
        <v>PORCENTAJE DE NIÑAS/NIÑOS  DE 24 MESES DE EDAD  QUE RECIBIERON SUPLEMENTACION PREVENTIVA (TA)</v>
      </c>
      <c r="B83"/>
      <c r="C83" s="54"/>
      <c r="D83" s="55"/>
      <c r="E83" s="55"/>
      <c r="F83" s="56"/>
      <c r="G83" s="56"/>
      <c r="H83" s="56"/>
      <c r="I83" s="332"/>
      <c r="J83" s="330"/>
      <c r="K83"/>
      <c r="L83"/>
      <c r="M83"/>
      <c r="N83"/>
      <c r="O83"/>
      <c r="P83"/>
      <c r="Q83"/>
      <c r="R83"/>
      <c r="S83"/>
      <c r="T83"/>
      <c r="U83" s="300"/>
      <c r="V83" s="51" t="str">
        <f>A83</f>
        <v>PORCENTAJE DE NIÑAS/NIÑOS  DE 24 MESES DE EDAD  QUE RECIBIERON SUPLEMENTACION PREVENTIVA (TA)</v>
      </c>
      <c r="W83" s="8"/>
      <c r="X83" s="8"/>
      <c r="Y83" s="8"/>
      <c r="Z83" s="300"/>
      <c r="AA83" s="8"/>
      <c r="AB83" s="8"/>
      <c r="AC83" s="8"/>
      <c r="AD83" s="8"/>
      <c r="AE83" s="8"/>
      <c r="AF83" s="8"/>
      <c r="AG83" s="304"/>
      <c r="AH83"/>
      <c r="AI83"/>
      <c r="AJ83"/>
      <c r="AL83" t="str">
        <f t="shared" ref="AL83:AL93" si="46">A83</f>
        <v>PORCENTAJE DE NIÑAS/NIÑOS  DE 24 MESES DE EDAD  QUE RECIBIERON SUPLEMENTACION PREVENTIVA (TA)</v>
      </c>
      <c r="AM83"/>
      <c r="AN83"/>
      <c r="AO83"/>
      <c r="AP83" s="285"/>
      <c r="AQ83"/>
    </row>
    <row r="84" spans="1:43" s="89" customFormat="1" ht="48" customHeight="1" thickBot="1" x14ac:dyDescent="0.3">
      <c r="A84" s="59" t="s">
        <v>2</v>
      </c>
      <c r="B84" s="60" t="s">
        <v>574</v>
      </c>
      <c r="C84" s="61" t="s">
        <v>565</v>
      </c>
      <c r="D84" s="60" t="s">
        <v>584</v>
      </c>
      <c r="E84" s="60" t="s">
        <v>1</v>
      </c>
      <c r="F84" s="62"/>
      <c r="G84" s="63" t="s">
        <v>579</v>
      </c>
      <c r="H84" s="64" t="str">
        <f>"DEFICIENTE &lt; "&amp;$E$3</f>
        <v>DEFICIENTE &lt; 90</v>
      </c>
      <c r="I84" s="64" t="str">
        <f>"PROCESO &gt;= "&amp;$E$3&amp;"  -  &lt; "&amp;$F$3</f>
        <v>PROCESO &gt;= 90  -  &lt; 100</v>
      </c>
      <c r="J84" s="64" t="str">
        <f>"OPTIMO &gt;= "&amp;$F$3</f>
        <v>OPTIMO &gt;= 100</v>
      </c>
      <c r="K84"/>
      <c r="L84"/>
      <c r="M84"/>
      <c r="N84"/>
      <c r="O84"/>
      <c r="P84"/>
      <c r="Q84"/>
      <c r="R84"/>
      <c r="S84"/>
      <c r="T84"/>
      <c r="U84" s="300"/>
      <c r="V84" s="80" t="str">
        <f>$V$1&amp;"  "&amp;V83&amp;"  "&amp;$V$3&amp;"  "&amp;$V$2</f>
        <v>RED. MOYOBAMBA:  PORCENTAJE DE NIÑAS/NIÑOS  DE 24 MESES DE EDAD  QUE RECIBIERON SUPLEMENTACION PREVENTIVA (TA)  - POR MICROREDES :   ENERO - DICIEMBRE 2024</v>
      </c>
      <c r="W84" s="8"/>
      <c r="X84" s="8"/>
      <c r="Y84" s="8"/>
      <c r="Z84" s="300"/>
      <c r="AA84" s="8"/>
      <c r="AB84" s="8"/>
      <c r="AC84" s="8"/>
      <c r="AD84" s="8"/>
      <c r="AE84" s="8"/>
      <c r="AF84" s="8"/>
      <c r="AG84" s="304"/>
      <c r="AH84"/>
      <c r="AI84"/>
      <c r="AJ84"/>
      <c r="AL84" s="316" t="str">
        <f t="shared" si="46"/>
        <v>ESTABLECIMIENTOS</v>
      </c>
      <c r="AM84" s="317" t="s">
        <v>580</v>
      </c>
      <c r="AN84" s="318" t="s">
        <v>581</v>
      </c>
      <c r="AO84" s="319" t="str">
        <f t="shared" ref="AO84:AO94" si="47">D84</f>
        <v>24 - 35 M Sup Hierro</v>
      </c>
      <c r="AP84" s="319" t="str">
        <f t="shared" ref="AP84:AP93" si="48">G84</f>
        <v>%</v>
      </c>
      <c r="AQ84" s="320" t="s">
        <v>582</v>
      </c>
    </row>
    <row r="85" spans="1:43" s="89" customFormat="1" ht="19.5" customHeight="1" thickBot="1" x14ac:dyDescent="0.3">
      <c r="A85" s="65" t="str">
        <f>Config!$B$15</f>
        <v>RED</v>
      </c>
      <c r="B85" s="66">
        <f>SUM(B86:B94)</f>
        <v>1340</v>
      </c>
      <c r="C85" s="66">
        <f>SUM(C86:C94)</f>
        <v>1340</v>
      </c>
      <c r="D85" s="66">
        <f>SUM(D86:D94)</f>
        <v>362</v>
      </c>
      <c r="E85" s="67">
        <f>Config!$C$9</f>
        <v>100</v>
      </c>
      <c r="F85" s="67"/>
      <c r="G85" s="66">
        <f>IFERROR(ROUND(D85*100/B85,1),0)</f>
        <v>27</v>
      </c>
      <c r="H85" s="68">
        <f>IF(G85&lt;$E$3,G85,"")</f>
        <v>27</v>
      </c>
      <c r="I85" s="68" t="str">
        <f>IF(G85&gt;=$E$3,IF(G85&lt;$F$3,G85,""),"")</f>
        <v/>
      </c>
      <c r="J85" s="68" t="str">
        <f>IF(G85&gt;=$F$3,G85,"")</f>
        <v/>
      </c>
      <c r="K85"/>
      <c r="L85"/>
      <c r="M85"/>
      <c r="N85"/>
      <c r="O85"/>
      <c r="P85"/>
      <c r="Q85"/>
      <c r="R85"/>
      <c r="S85"/>
      <c r="T85"/>
      <c r="U85" s="300"/>
      <c r="V85" s="333"/>
      <c r="W85" s="8"/>
      <c r="X85" s="8"/>
      <c r="Y85" s="8"/>
      <c r="Z85" s="300"/>
      <c r="AA85" s="8"/>
      <c r="AB85" s="8"/>
      <c r="AC85" s="8"/>
      <c r="AD85" s="8"/>
      <c r="AE85" s="8"/>
      <c r="AF85" s="8"/>
      <c r="AG85" s="304"/>
      <c r="AH85"/>
      <c r="AI85"/>
      <c r="AJ85"/>
      <c r="AL85" s="321" t="str">
        <f t="shared" si="46"/>
        <v>RED</v>
      </c>
      <c r="AM85" s="322" t="e">
        <f>SUM(AM86:AM93)</f>
        <v>#REF!</v>
      </c>
      <c r="AN85" s="323">
        <f t="shared" ref="AN85:AN93" si="49">C85</f>
        <v>1340</v>
      </c>
      <c r="AO85" s="322">
        <f t="shared" si="47"/>
        <v>362</v>
      </c>
      <c r="AP85" s="323">
        <f t="shared" si="48"/>
        <v>27</v>
      </c>
      <c r="AQ85" s="323">
        <f>AN85-AP85</f>
        <v>1313</v>
      </c>
    </row>
    <row r="86" spans="1:43" s="89" customFormat="1" ht="18" customHeight="1" x14ac:dyDescent="0.25">
      <c r="A86" s="76" t="str">
        <f>Config!$B$16</f>
        <v>HOSP</v>
      </c>
      <c r="B86" s="71">
        <f>METAS!$AW$36</f>
        <v>0</v>
      </c>
      <c r="C86" s="52">
        <f>ROUNDUP((B86/12)*Config!$C$6,0)</f>
        <v>0</v>
      </c>
      <c r="D86" s="71">
        <f>ACUMULADO!$AV$38</f>
        <v>0</v>
      </c>
      <c r="E86" s="81">
        <f>E85</f>
        <v>100</v>
      </c>
      <c r="F86" s="81"/>
      <c r="G86" s="77">
        <f>IFERROR(ROUND(D86*100/C86,1),0)</f>
        <v>0</v>
      </c>
      <c r="H86" s="78">
        <f>IF(G86&lt;$E$3,G86,"")</f>
        <v>0</v>
      </c>
      <c r="I86" s="78" t="str">
        <f>IF(G86&gt;=$E$3,IF(G86&lt;$F$3,G86,""),"")</f>
        <v/>
      </c>
      <c r="J86" s="78" t="str">
        <f t="shared" ref="J86:J94" si="50">IF(G86&gt;=$F$3,G86,"")</f>
        <v/>
      </c>
      <c r="K86"/>
      <c r="L86"/>
      <c r="M86"/>
      <c r="N86"/>
      <c r="O86"/>
      <c r="P86"/>
      <c r="Q86"/>
      <c r="R86"/>
      <c r="S86"/>
      <c r="T86"/>
      <c r="U86" s="300"/>
      <c r="V86" s="51"/>
      <c r="W86" s="8"/>
      <c r="X86" s="8"/>
      <c r="Y86" s="8"/>
      <c r="Z86" s="300"/>
      <c r="AA86" s="8"/>
      <c r="AB86" s="8"/>
      <c r="AC86" s="8"/>
      <c r="AD86" s="8"/>
      <c r="AE86" s="8"/>
      <c r="AF86" s="8"/>
      <c r="AG86" s="304"/>
      <c r="AH86"/>
      <c r="AI86"/>
      <c r="AJ86"/>
      <c r="AL86" s="289" t="str">
        <f t="shared" si="46"/>
        <v>HOSP</v>
      </c>
      <c r="AM86" s="287" t="e">
        <f>IF(#REF!&gt;=12,"0",(B86/12))</f>
        <v>#REF!</v>
      </c>
      <c r="AN86" s="288">
        <f t="shared" si="49"/>
        <v>0</v>
      </c>
      <c r="AO86" s="288">
        <f t="shared" si="47"/>
        <v>0</v>
      </c>
      <c r="AP86" s="324">
        <f t="shared" si="48"/>
        <v>0</v>
      </c>
      <c r="AQ86" s="286">
        <f t="shared" ref="AQ86:AQ93" si="51">AN86-AO86</f>
        <v>0</v>
      </c>
    </row>
    <row r="87" spans="1:43" s="89" customFormat="1" ht="18" customHeight="1" x14ac:dyDescent="0.25">
      <c r="A87" s="76" t="str">
        <f>Config!$B$17</f>
        <v>LLUI</v>
      </c>
      <c r="B87" s="71">
        <f>METAS!$AX$36</f>
        <v>545</v>
      </c>
      <c r="C87" s="52">
        <f>ROUNDUP((B87/12)*Config!$C$6,0)</f>
        <v>545</v>
      </c>
      <c r="D87" s="71">
        <f>ACUMULADO!$AW$38</f>
        <v>129</v>
      </c>
      <c r="E87" s="81">
        <f t="shared" ref="E87:E94" si="52">E86</f>
        <v>100</v>
      </c>
      <c r="F87" s="81"/>
      <c r="G87" s="77">
        <f>IFERROR(ROUND(D87*100/B87,1),0)</f>
        <v>23.7</v>
      </c>
      <c r="H87" s="78">
        <f t="shared" ref="H87:H94" si="53">IF(G87&lt;$E$3,G87,"")</f>
        <v>23.7</v>
      </c>
      <c r="I87" s="78" t="str">
        <f t="shared" ref="I87:I94" si="54">IF(G87&gt;=$E$3,IF(G87&lt;$F$3,G87,""),"")</f>
        <v/>
      </c>
      <c r="J87" s="78" t="str">
        <f t="shared" si="50"/>
        <v/>
      </c>
      <c r="K87"/>
      <c r="L87"/>
      <c r="M87"/>
      <c r="N87"/>
      <c r="O87"/>
      <c r="P87"/>
      <c r="Q87"/>
      <c r="R87"/>
      <c r="S87"/>
      <c r="T87"/>
      <c r="U87" s="300"/>
      <c r="V87" s="51"/>
      <c r="W87" s="302"/>
      <c r="X87" s="302"/>
      <c r="Y87" s="8"/>
      <c r="Z87" s="300"/>
      <c r="AA87" s="8"/>
      <c r="AB87" s="8"/>
      <c r="AC87" s="8"/>
      <c r="AD87" s="8"/>
      <c r="AE87" s="8"/>
      <c r="AF87" s="8"/>
      <c r="AG87" s="304"/>
      <c r="AH87"/>
      <c r="AI87"/>
      <c r="AJ87"/>
      <c r="AL87" s="289" t="str">
        <f t="shared" si="46"/>
        <v>LLUI</v>
      </c>
      <c r="AM87" s="287" t="e">
        <f>IF(#REF!&gt;=12,"0",(B87/12))</f>
        <v>#REF!</v>
      </c>
      <c r="AN87" s="288">
        <f t="shared" si="49"/>
        <v>545</v>
      </c>
      <c r="AO87" s="288">
        <f t="shared" si="47"/>
        <v>129</v>
      </c>
      <c r="AP87" s="324">
        <f t="shared" si="48"/>
        <v>23.7</v>
      </c>
      <c r="AQ87" s="286">
        <f t="shared" si="51"/>
        <v>416</v>
      </c>
    </row>
    <row r="88" spans="1:43" s="89" customFormat="1" ht="18" customHeight="1" x14ac:dyDescent="0.25">
      <c r="A88" s="76" t="str">
        <f>Config!$B$18</f>
        <v>JERI</v>
      </c>
      <c r="B88" s="71">
        <f>METAS!$AY$36</f>
        <v>52</v>
      </c>
      <c r="C88" s="52">
        <f>ROUNDUP((B88/12)*Config!$C$6,0)</f>
        <v>52</v>
      </c>
      <c r="D88" s="71">
        <f>ACUMULADO!$AX$38</f>
        <v>49</v>
      </c>
      <c r="E88" s="81">
        <f t="shared" si="52"/>
        <v>100</v>
      </c>
      <c r="F88" s="81"/>
      <c r="G88" s="77">
        <f t="shared" ref="G88:G94" si="55">IFERROR(ROUND(D88*100/B88,1),0)</f>
        <v>94.2</v>
      </c>
      <c r="H88" s="78" t="str">
        <f t="shared" si="53"/>
        <v/>
      </c>
      <c r="I88" s="78">
        <f t="shared" si="54"/>
        <v>94.2</v>
      </c>
      <c r="J88" s="78" t="str">
        <f t="shared" si="50"/>
        <v/>
      </c>
      <c r="K88"/>
      <c r="L88"/>
      <c r="M88"/>
      <c r="N88"/>
      <c r="O88"/>
      <c r="P88"/>
      <c r="Q88"/>
      <c r="R88"/>
      <c r="S88"/>
      <c r="T88"/>
      <c r="U88" s="300"/>
      <c r="V88"/>
      <c r="W88" s="8"/>
      <c r="X88" s="8"/>
      <c r="Y88" s="8"/>
      <c r="Z88" s="300"/>
      <c r="AA88" s="8"/>
      <c r="AB88" s="8"/>
      <c r="AC88" s="8"/>
      <c r="AD88" s="8"/>
      <c r="AE88" s="8"/>
      <c r="AF88" s="8"/>
      <c r="AG88" s="304"/>
      <c r="AH88"/>
      <c r="AI88"/>
      <c r="AJ88"/>
      <c r="AL88" s="289" t="str">
        <f t="shared" si="46"/>
        <v>JERI</v>
      </c>
      <c r="AM88" s="287" t="e">
        <f>IF(#REF!&gt;=12,"0",(B88/12))</f>
        <v>#REF!</v>
      </c>
      <c r="AN88" s="288">
        <f t="shared" si="49"/>
        <v>52</v>
      </c>
      <c r="AO88" s="288">
        <f t="shared" si="47"/>
        <v>49</v>
      </c>
      <c r="AP88" s="324">
        <f t="shared" si="48"/>
        <v>94.2</v>
      </c>
      <c r="AQ88" s="286">
        <f t="shared" si="51"/>
        <v>3</v>
      </c>
    </row>
    <row r="89" spans="1:43" s="89" customFormat="1" ht="18" customHeight="1" x14ac:dyDescent="0.25">
      <c r="A89" s="76" t="str">
        <f>Config!$B$19</f>
        <v>YANT</v>
      </c>
      <c r="B89" s="71">
        <f>METAS!$AZ$36</f>
        <v>105</v>
      </c>
      <c r="C89" s="52">
        <f>ROUNDUP((B89/12)*Config!$C$6,0)</f>
        <v>105</v>
      </c>
      <c r="D89" s="71">
        <f>ACUMULADO!$AY$38</f>
        <v>19</v>
      </c>
      <c r="E89" s="81">
        <f t="shared" si="52"/>
        <v>100</v>
      </c>
      <c r="F89" s="81"/>
      <c r="G89" s="77">
        <f t="shared" si="55"/>
        <v>18.100000000000001</v>
      </c>
      <c r="H89" s="78">
        <f t="shared" si="53"/>
        <v>18.100000000000001</v>
      </c>
      <c r="I89" s="78" t="str">
        <f t="shared" si="54"/>
        <v/>
      </c>
      <c r="J89" s="78" t="str">
        <f t="shared" si="50"/>
        <v/>
      </c>
      <c r="K89"/>
      <c r="L89"/>
      <c r="M89"/>
      <c r="N89"/>
      <c r="O89"/>
      <c r="P89"/>
      <c r="Q89"/>
      <c r="R89"/>
      <c r="S89"/>
      <c r="T89"/>
      <c r="U89" s="300"/>
      <c r="V89"/>
      <c r="W89" s="8"/>
      <c r="X89" s="8"/>
      <c r="Y89" s="8"/>
      <c r="Z89" s="300"/>
      <c r="AA89" s="8"/>
      <c r="AB89" s="8"/>
      <c r="AC89" s="8"/>
      <c r="AD89" s="8"/>
      <c r="AE89" s="8"/>
      <c r="AF89" s="8"/>
      <c r="AG89" s="304"/>
      <c r="AH89"/>
      <c r="AI89"/>
      <c r="AJ89"/>
      <c r="AL89" s="289" t="str">
        <f t="shared" si="46"/>
        <v>YANT</v>
      </c>
      <c r="AM89" s="287" t="e">
        <f>IF(#REF!&gt;=12,"0",(B89/12))</f>
        <v>#REF!</v>
      </c>
      <c r="AN89" s="288">
        <f t="shared" si="49"/>
        <v>105</v>
      </c>
      <c r="AO89" s="288">
        <f t="shared" si="47"/>
        <v>19</v>
      </c>
      <c r="AP89" s="324">
        <f t="shared" si="48"/>
        <v>18.100000000000001</v>
      </c>
      <c r="AQ89" s="286">
        <f t="shared" si="51"/>
        <v>86</v>
      </c>
    </row>
    <row r="90" spans="1:43" s="89" customFormat="1" ht="18" customHeight="1" x14ac:dyDescent="0.25">
      <c r="A90" s="76" t="str">
        <f>Config!$B$20</f>
        <v>SORI</v>
      </c>
      <c r="B90" s="71">
        <f>METAS!$BA$36</f>
        <v>251</v>
      </c>
      <c r="C90" s="52">
        <f>ROUNDUP((B90/12)*Config!$C$6,0)</f>
        <v>251</v>
      </c>
      <c r="D90" s="71">
        <f>ACUMULADO!$AZ$38</f>
        <v>75</v>
      </c>
      <c r="E90" s="81">
        <f t="shared" si="52"/>
        <v>100</v>
      </c>
      <c r="F90" s="81"/>
      <c r="G90" s="77">
        <f>IFERROR(ROUND(D90*100/B90,1),0)</f>
        <v>29.9</v>
      </c>
      <c r="H90" s="78">
        <f t="shared" si="53"/>
        <v>29.9</v>
      </c>
      <c r="I90" s="78" t="str">
        <f t="shared" si="54"/>
        <v/>
      </c>
      <c r="J90" s="78" t="str">
        <f t="shared" si="50"/>
        <v/>
      </c>
      <c r="K90"/>
      <c r="L90"/>
      <c r="M90"/>
      <c r="N90"/>
      <c r="O90"/>
      <c r="P90"/>
      <c r="Q90"/>
      <c r="R90"/>
      <c r="S90"/>
      <c r="T90"/>
      <c r="U90" s="300"/>
      <c r="V90" s="314"/>
      <c r="W90" s="8"/>
      <c r="X90" s="8"/>
      <c r="Y90" s="8"/>
      <c r="Z90" s="300"/>
      <c r="AA90" s="8"/>
      <c r="AB90" s="8"/>
      <c r="AC90" s="8"/>
      <c r="AD90" s="8"/>
      <c r="AE90" s="8"/>
      <c r="AF90" s="8"/>
      <c r="AG90" s="304"/>
      <c r="AH90"/>
      <c r="AI90"/>
      <c r="AJ90"/>
      <c r="AL90" s="289" t="str">
        <f t="shared" si="46"/>
        <v>SORI</v>
      </c>
      <c r="AM90" s="287" t="e">
        <f>IF(#REF!&gt;=12,"0",(B90/12))</f>
        <v>#REF!</v>
      </c>
      <c r="AN90" s="288">
        <f t="shared" si="49"/>
        <v>251</v>
      </c>
      <c r="AO90" s="288">
        <f t="shared" si="47"/>
        <v>75</v>
      </c>
      <c r="AP90" s="324">
        <f t="shared" si="48"/>
        <v>29.9</v>
      </c>
      <c r="AQ90" s="286">
        <f t="shared" si="51"/>
        <v>176</v>
      </c>
    </row>
    <row r="91" spans="1:43" s="89" customFormat="1" ht="18" customHeight="1" x14ac:dyDescent="0.25">
      <c r="A91" s="76" t="str">
        <f>Config!$B$21</f>
        <v>JEPE</v>
      </c>
      <c r="B91" s="71">
        <f>METAS!$BB$36</f>
        <v>99</v>
      </c>
      <c r="C91" s="52">
        <f>ROUNDUP((B91/12)*Config!$C$6,0)</f>
        <v>99</v>
      </c>
      <c r="D91" s="71">
        <f>ACUMULADO!$BA$38</f>
        <v>37</v>
      </c>
      <c r="E91" s="81">
        <f t="shared" si="52"/>
        <v>100</v>
      </c>
      <c r="F91" s="81"/>
      <c r="G91" s="77">
        <f t="shared" si="55"/>
        <v>37.4</v>
      </c>
      <c r="H91" s="78">
        <f t="shared" si="53"/>
        <v>37.4</v>
      </c>
      <c r="I91" s="78" t="str">
        <f t="shared" si="54"/>
        <v/>
      </c>
      <c r="J91" s="78" t="str">
        <f t="shared" si="50"/>
        <v/>
      </c>
      <c r="K91"/>
      <c r="L91"/>
      <c r="M91"/>
      <c r="N91"/>
      <c r="O91"/>
      <c r="P91"/>
      <c r="Q91"/>
      <c r="R91"/>
      <c r="S91"/>
      <c r="T91"/>
      <c r="U91" s="300"/>
      <c r="V91" s="314"/>
      <c r="W91" s="304"/>
      <c r="X91" s="304"/>
      <c r="Y91" s="8"/>
      <c r="Z91" s="300"/>
      <c r="AA91" s="8"/>
      <c r="AB91" s="8"/>
      <c r="AC91" s="8"/>
      <c r="AD91" s="8"/>
      <c r="AE91" s="8"/>
      <c r="AF91" s="8"/>
      <c r="AG91" s="304"/>
      <c r="AH91"/>
      <c r="AI91"/>
      <c r="AJ91"/>
      <c r="AL91" s="289" t="str">
        <f>A91</f>
        <v>JEPE</v>
      </c>
      <c r="AM91" s="287" t="e">
        <f>IF(#REF!&gt;=12,"0",(B91/12))</f>
        <v>#REF!</v>
      </c>
      <c r="AN91" s="288">
        <f>C91</f>
        <v>99</v>
      </c>
      <c r="AO91" s="288">
        <f>D91</f>
        <v>37</v>
      </c>
      <c r="AP91" s="324">
        <f>G91</f>
        <v>37.4</v>
      </c>
      <c r="AQ91" s="286">
        <f>AN91-AO91</f>
        <v>62</v>
      </c>
    </row>
    <row r="92" spans="1:43" s="89" customFormat="1" ht="18" customHeight="1" x14ac:dyDescent="0.25">
      <c r="A92" s="76" t="str">
        <f>Config!$B$22</f>
        <v>ROQU</v>
      </c>
      <c r="B92" s="71">
        <f>METAS!$BC$36</f>
        <v>84</v>
      </c>
      <c r="C92" s="52">
        <f>ROUNDUP((B92/12)*Config!$C$6,0)</f>
        <v>84</v>
      </c>
      <c r="D92" s="71">
        <f>ACUMULADO!$BB$38</f>
        <v>18</v>
      </c>
      <c r="E92" s="81">
        <f t="shared" si="52"/>
        <v>100</v>
      </c>
      <c r="F92" s="81"/>
      <c r="G92" s="77">
        <f t="shared" si="55"/>
        <v>21.4</v>
      </c>
      <c r="H92" s="78">
        <f t="shared" si="53"/>
        <v>21.4</v>
      </c>
      <c r="I92" s="78" t="str">
        <f t="shared" si="54"/>
        <v/>
      </c>
      <c r="J92" s="78" t="str">
        <f t="shared" si="50"/>
        <v/>
      </c>
      <c r="K92"/>
      <c r="L92"/>
      <c r="M92"/>
      <c r="N92"/>
      <c r="O92"/>
      <c r="P92"/>
      <c r="Q92"/>
      <c r="R92"/>
      <c r="S92"/>
      <c r="T92"/>
      <c r="U92" s="300"/>
      <c r="W92" s="8"/>
      <c r="X92" s="8"/>
      <c r="Y92" s="8"/>
      <c r="Z92" s="300"/>
      <c r="AA92" s="8"/>
      <c r="AB92" s="8"/>
      <c r="AC92" s="8"/>
      <c r="AD92" s="8"/>
      <c r="AE92" s="8"/>
      <c r="AF92" s="8"/>
      <c r="AG92" s="304"/>
      <c r="AH92"/>
      <c r="AI92"/>
      <c r="AJ92"/>
      <c r="AL92" s="289" t="str">
        <f>A92</f>
        <v>ROQU</v>
      </c>
      <c r="AM92" s="287" t="e">
        <f>IF(#REF!&gt;=12,"0",(B92/12))</f>
        <v>#REF!</v>
      </c>
      <c r="AN92" s="288">
        <f>C92</f>
        <v>84</v>
      </c>
      <c r="AO92" s="288">
        <f>D92</f>
        <v>18</v>
      </c>
      <c r="AP92" s="324">
        <f>G92</f>
        <v>21.4</v>
      </c>
      <c r="AQ92" s="286">
        <f>AN92-AO92</f>
        <v>66</v>
      </c>
    </row>
    <row r="93" spans="1:43" s="89" customFormat="1" ht="18" customHeight="1" x14ac:dyDescent="0.25">
      <c r="A93" s="76" t="str">
        <f>Config!$B$23</f>
        <v>CALZ</v>
      </c>
      <c r="B93" s="71">
        <f>METAS!$BD$36</f>
        <v>94</v>
      </c>
      <c r="C93" s="52">
        <f>ROUNDUP((B93/12)*Config!$C$6,0)</f>
        <v>94</v>
      </c>
      <c r="D93" s="71">
        <f>ACUMULADO!$BC$38</f>
        <v>35</v>
      </c>
      <c r="E93" s="81">
        <f t="shared" si="52"/>
        <v>100</v>
      </c>
      <c r="F93" s="81"/>
      <c r="G93" s="77">
        <f t="shared" si="55"/>
        <v>37.200000000000003</v>
      </c>
      <c r="H93" s="78">
        <f t="shared" si="53"/>
        <v>37.200000000000003</v>
      </c>
      <c r="I93" s="78" t="str">
        <f t="shared" si="54"/>
        <v/>
      </c>
      <c r="J93" s="78" t="str">
        <f t="shared" si="50"/>
        <v/>
      </c>
      <c r="K93"/>
      <c r="L93"/>
      <c r="M93"/>
      <c r="N93"/>
      <c r="O93"/>
      <c r="P93"/>
      <c r="Q93"/>
      <c r="R93"/>
      <c r="S93"/>
      <c r="T93"/>
      <c r="U93" s="300"/>
      <c r="V93" s="314"/>
      <c r="W93" s="8"/>
      <c r="X93" s="8"/>
      <c r="Y93" s="8"/>
      <c r="Z93" s="300"/>
      <c r="AA93" s="8"/>
      <c r="AB93" s="8"/>
      <c r="AC93" s="8"/>
      <c r="AD93" s="8"/>
      <c r="AE93" s="8"/>
      <c r="AF93" s="8"/>
      <c r="AG93" s="304"/>
      <c r="AH93"/>
      <c r="AI93"/>
      <c r="AJ93"/>
      <c r="AL93" s="289" t="str">
        <f t="shared" si="46"/>
        <v>CALZ</v>
      </c>
      <c r="AM93" s="287" t="e">
        <f>IF(#REF!&gt;=12,"0",(B93/12))</f>
        <v>#REF!</v>
      </c>
      <c r="AN93" s="288">
        <f t="shared" si="49"/>
        <v>94</v>
      </c>
      <c r="AO93" s="288">
        <f t="shared" si="47"/>
        <v>35</v>
      </c>
      <c r="AP93" s="324">
        <f t="shared" si="48"/>
        <v>37.200000000000003</v>
      </c>
      <c r="AQ93" s="286">
        <f t="shared" si="51"/>
        <v>59</v>
      </c>
    </row>
    <row r="94" spans="1:43" s="89" customFormat="1" ht="18" customHeight="1" x14ac:dyDescent="0.25">
      <c r="A94" s="76" t="str">
        <f>Config!$B$24</f>
        <v>PUEB</v>
      </c>
      <c r="B94" s="71">
        <f>METAS!$BE$36</f>
        <v>110</v>
      </c>
      <c r="C94" s="52">
        <f>ROUNDUP((B94/12)*Config!$C$6,0)</f>
        <v>110</v>
      </c>
      <c r="D94" s="71">
        <f>ACUMULADO!$BD$38</f>
        <v>0</v>
      </c>
      <c r="E94" s="81">
        <f t="shared" si="52"/>
        <v>100</v>
      </c>
      <c r="F94" s="81"/>
      <c r="G94" s="77">
        <f t="shared" si="55"/>
        <v>0</v>
      </c>
      <c r="H94" s="78">
        <f t="shared" si="53"/>
        <v>0</v>
      </c>
      <c r="I94" s="78" t="str">
        <f t="shared" si="54"/>
        <v/>
      </c>
      <c r="J94" s="78" t="str">
        <f t="shared" si="50"/>
        <v/>
      </c>
      <c r="K94"/>
      <c r="L94"/>
      <c r="M94"/>
      <c r="N94"/>
      <c r="O94"/>
      <c r="P94"/>
      <c r="Q94"/>
      <c r="R94"/>
      <c r="S94"/>
      <c r="T94"/>
      <c r="U94" s="300"/>
      <c r="W94" s="8"/>
      <c r="X94" s="8"/>
      <c r="Y94" s="8"/>
      <c r="Z94" s="300"/>
      <c r="AA94" s="8"/>
      <c r="AB94" s="8"/>
      <c r="AC94" s="8"/>
      <c r="AD94" s="8"/>
      <c r="AE94" s="8"/>
      <c r="AF94" s="8"/>
      <c r="AG94" s="304"/>
      <c r="AH94"/>
      <c r="AI94"/>
      <c r="AJ94"/>
      <c r="AL94" s="289" t="str">
        <f>A94</f>
        <v>PUEB</v>
      </c>
      <c r="AM94" s="287" t="e">
        <f>IF(#REF!&gt;=12,"0",(B94/12))</f>
        <v>#REF!</v>
      </c>
      <c r="AN94" s="288">
        <f>C94</f>
        <v>110</v>
      </c>
      <c r="AO94" s="288">
        <f t="shared" si="47"/>
        <v>0</v>
      </c>
      <c r="AP94" s="324">
        <f>G94</f>
        <v>0</v>
      </c>
      <c r="AQ94" s="286">
        <f>AN94-AO94</f>
        <v>110</v>
      </c>
    </row>
    <row r="95" spans="1:43" s="89" customFormat="1" ht="18" customHeight="1" x14ac:dyDescent="0.25">
      <c r="A95" s="305"/>
      <c r="H95"/>
      <c r="I95"/>
      <c r="J95"/>
      <c r="K95"/>
      <c r="L95"/>
      <c r="M95"/>
      <c r="N95"/>
      <c r="O95"/>
      <c r="P95"/>
      <c r="Q95"/>
      <c r="R95"/>
      <c r="S95"/>
      <c r="T95"/>
      <c r="U95" s="300"/>
      <c r="V95" s="314"/>
      <c r="W95" s="8"/>
      <c r="X95" s="8"/>
      <c r="Y95" s="8"/>
      <c r="Z95" s="300"/>
      <c r="AA95" s="8"/>
      <c r="AB95" s="8"/>
      <c r="AC95" s="8"/>
      <c r="AD95" s="8"/>
      <c r="AE95" s="8"/>
      <c r="AF95" s="8"/>
      <c r="AG95" s="304"/>
      <c r="AH95"/>
      <c r="AI95"/>
      <c r="AJ95"/>
      <c r="AO95"/>
      <c r="AP95" s="285"/>
    </row>
    <row r="96" spans="1:43" s="89" customFormat="1" ht="18" customHeight="1" x14ac:dyDescent="0.25">
      <c r="A96" s="305"/>
      <c r="H96"/>
      <c r="I96"/>
      <c r="J96"/>
      <c r="K96"/>
      <c r="L96"/>
      <c r="M96"/>
      <c r="N96"/>
      <c r="O96"/>
      <c r="P96"/>
      <c r="Q96"/>
      <c r="R96"/>
      <c r="S96"/>
      <c r="T96"/>
      <c r="U96" s="300"/>
      <c r="V96" s="314"/>
      <c r="W96" s="8"/>
      <c r="X96" s="8"/>
      <c r="Y96" s="8"/>
      <c r="Z96" s="300"/>
      <c r="AA96" s="8"/>
      <c r="AB96" s="8"/>
      <c r="AC96" s="8"/>
      <c r="AD96" s="8"/>
      <c r="AE96" s="8"/>
      <c r="AF96" s="8"/>
      <c r="AG96" s="304"/>
      <c r="AH96"/>
      <c r="AI96"/>
      <c r="AJ96"/>
      <c r="AO96"/>
      <c r="AP96" s="285"/>
    </row>
    <row r="97" spans="1:43" s="89" customFormat="1" ht="18" customHeight="1" x14ac:dyDescent="0.25">
      <c r="A97" s="305"/>
      <c r="H97"/>
      <c r="I97"/>
      <c r="J97"/>
      <c r="K97"/>
      <c r="L97"/>
      <c r="M97"/>
      <c r="N97"/>
      <c r="O97"/>
      <c r="P97"/>
      <c r="Q97"/>
      <c r="R97"/>
      <c r="S97"/>
      <c r="T97"/>
      <c r="U97" s="300"/>
      <c r="V97" s="314"/>
      <c r="W97" s="8"/>
      <c r="X97" s="8"/>
      <c r="Y97" s="8"/>
      <c r="Z97" s="300"/>
      <c r="AA97" s="8"/>
      <c r="AB97" s="8"/>
      <c r="AC97" s="8"/>
      <c r="AD97" s="8"/>
      <c r="AE97" s="8"/>
      <c r="AF97" s="8"/>
      <c r="AG97" s="304"/>
      <c r="AH97"/>
      <c r="AI97"/>
      <c r="AJ97"/>
      <c r="AO97"/>
      <c r="AP97" s="285"/>
    </row>
    <row r="98" spans="1:43" s="89" customFormat="1" ht="18" customHeight="1" x14ac:dyDescent="0.25">
      <c r="A98" s="305"/>
      <c r="H98"/>
      <c r="I98"/>
      <c r="J98"/>
      <c r="K98" s="9"/>
      <c r="L98"/>
      <c r="M98"/>
      <c r="N98"/>
      <c r="O98"/>
      <c r="P98"/>
      <c r="Q98"/>
      <c r="R98"/>
      <c r="S98"/>
      <c r="T98"/>
      <c r="U98" s="300"/>
      <c r="V98" s="314"/>
      <c r="W98" s="8"/>
      <c r="X98" s="8"/>
      <c r="Y98" s="8"/>
      <c r="Z98" s="300"/>
      <c r="AA98" s="8"/>
      <c r="AB98" s="8"/>
      <c r="AC98" s="8"/>
      <c r="AD98" s="8"/>
      <c r="AE98" s="8"/>
      <c r="AF98" s="8"/>
      <c r="AG98" s="304"/>
      <c r="AH98"/>
      <c r="AI98"/>
      <c r="AJ98"/>
      <c r="AO98"/>
      <c r="AP98" s="285"/>
    </row>
    <row r="99" spans="1:43" s="89" customFormat="1" ht="18" customHeight="1" x14ac:dyDescent="0.25">
      <c r="A99" s="305"/>
      <c r="H99"/>
      <c r="I99"/>
      <c r="J99"/>
      <c r="K99"/>
      <c r="L99"/>
      <c r="M99"/>
      <c r="N99"/>
      <c r="O99"/>
      <c r="P99"/>
      <c r="Q99"/>
      <c r="R99"/>
      <c r="S99"/>
      <c r="T99"/>
      <c r="U99" s="300"/>
      <c r="V99" s="314"/>
      <c r="W99" s="8"/>
      <c r="X99" s="8"/>
      <c r="Y99" s="8"/>
      <c r="Z99" s="300"/>
      <c r="AA99" s="8"/>
      <c r="AB99" s="8"/>
      <c r="AC99" s="8"/>
      <c r="AD99" s="8"/>
      <c r="AE99" s="8"/>
      <c r="AF99" s="8"/>
      <c r="AG99" s="304"/>
      <c r="AH99"/>
      <c r="AI99"/>
      <c r="AJ99"/>
      <c r="AO99"/>
      <c r="AP99" s="285"/>
    </row>
    <row r="100" spans="1:43" s="89" customFormat="1" ht="18" customHeight="1" x14ac:dyDescent="0.25">
      <c r="A100" s="305"/>
      <c r="H100"/>
      <c r="I100"/>
      <c r="J100"/>
      <c r="K100" s="9"/>
      <c r="L100"/>
      <c r="M100"/>
      <c r="N100"/>
      <c r="O100"/>
      <c r="P100"/>
      <c r="Q100"/>
      <c r="R100"/>
      <c r="S100"/>
      <c r="T100"/>
      <c r="U100" s="300"/>
      <c r="V100" s="314"/>
      <c r="W100" s="8"/>
      <c r="X100" s="8"/>
      <c r="Y100" s="8"/>
      <c r="Z100" s="300"/>
      <c r="AA100" s="8"/>
      <c r="AB100" s="8"/>
      <c r="AC100" s="8"/>
      <c r="AD100" s="8"/>
      <c r="AE100" s="8"/>
      <c r="AF100" s="8"/>
      <c r="AG100" s="304"/>
      <c r="AH100"/>
      <c r="AI100"/>
      <c r="AJ100"/>
      <c r="AO100"/>
      <c r="AP100" s="285"/>
    </row>
    <row r="101" spans="1:43" s="89" customFormat="1" ht="18" customHeight="1" x14ac:dyDescent="0.25">
      <c r="A101" s="305"/>
      <c r="H101"/>
      <c r="I101"/>
      <c r="J101"/>
      <c r="K101" s="9"/>
      <c r="L101"/>
      <c r="M101"/>
      <c r="N101"/>
      <c r="O101"/>
      <c r="P101"/>
      <c r="Q101"/>
      <c r="R101"/>
      <c r="S101"/>
      <c r="T101"/>
      <c r="U101" s="300"/>
      <c r="V101" s="314"/>
      <c r="W101" s="8"/>
      <c r="X101" s="8"/>
      <c r="Y101" s="8"/>
      <c r="Z101" s="300"/>
      <c r="AA101" s="8"/>
      <c r="AB101" s="8"/>
      <c r="AC101" s="8"/>
      <c r="AD101" s="8"/>
      <c r="AE101" s="8"/>
      <c r="AF101" s="8"/>
      <c r="AG101" s="304"/>
      <c r="AH101"/>
      <c r="AI101"/>
      <c r="AJ101"/>
      <c r="AO101"/>
      <c r="AP101" s="285"/>
    </row>
    <row r="102" spans="1:43" s="89" customFormat="1" ht="18" customHeight="1" x14ac:dyDescent="0.25">
      <c r="A102" s="4" t="str">
        <f>METAS!B37</f>
        <v>PORCENTAJE DE NIÑOS/NIÑAS MENORES DE 36 MESES CON SUPLEMENTACION PREVENTIVA (TA)</v>
      </c>
      <c r="B102"/>
      <c r="C102" s="54"/>
      <c r="D102" s="55"/>
      <c r="E102" s="55"/>
      <c r="F102" s="56"/>
      <c r="G102" s="56"/>
      <c r="H102" s="56"/>
      <c r="I102" s="332"/>
      <c r="J102" s="330"/>
      <c r="K102"/>
      <c r="L102"/>
      <c r="M102"/>
      <c r="N102"/>
      <c r="O102"/>
      <c r="P102"/>
      <c r="Q102"/>
      <c r="R102"/>
      <c r="S102"/>
      <c r="T102"/>
      <c r="U102" s="300"/>
      <c r="W102" s="8"/>
      <c r="X102" s="8"/>
      <c r="Y102" s="8"/>
      <c r="Z102" s="300"/>
      <c r="AA102" s="8"/>
      <c r="AB102" s="8"/>
      <c r="AC102" s="8"/>
      <c r="AD102" s="8"/>
      <c r="AE102" s="8"/>
      <c r="AF102" s="8"/>
      <c r="AG102" s="304"/>
      <c r="AH102"/>
      <c r="AI102"/>
      <c r="AJ102"/>
      <c r="AL102" t="str">
        <f t="shared" ref="AL102:AL109" si="56">A102</f>
        <v>PORCENTAJE DE NIÑOS/NIÑAS MENORES DE 36 MESES CON SUPLEMENTACION PREVENTIVA (TA)</v>
      </c>
      <c r="AM102"/>
      <c r="AN102"/>
      <c r="AO102"/>
      <c r="AP102" s="285"/>
      <c r="AQ102"/>
    </row>
    <row r="103" spans="1:43" s="89" customFormat="1" ht="48" customHeight="1" thickBot="1" x14ac:dyDescent="0.3">
      <c r="A103" s="59" t="s">
        <v>2</v>
      </c>
      <c r="B103" s="60" t="s">
        <v>574</v>
      </c>
      <c r="C103" s="61" t="s">
        <v>565</v>
      </c>
      <c r="D103" s="60" t="s">
        <v>585</v>
      </c>
      <c r="E103" s="60" t="s">
        <v>1</v>
      </c>
      <c r="F103" s="62"/>
      <c r="G103" s="63" t="s">
        <v>579</v>
      </c>
      <c r="H103" s="64" t="str">
        <f>"DEFICIENTE &lt; "&amp;$E$3</f>
        <v>DEFICIENTE &lt; 90</v>
      </c>
      <c r="I103" s="64" t="str">
        <f>"PROCESO &gt;= "&amp;$E$3&amp;"  -  &lt; "&amp;$F$3</f>
        <v>PROCESO &gt;= 90  -  &lt; 100</v>
      </c>
      <c r="J103" s="64" t="str">
        <f>"OPTIMO &gt;= "&amp;$F$3</f>
        <v>OPTIMO &gt;= 100</v>
      </c>
      <c r="K103"/>
      <c r="L103"/>
      <c r="M103"/>
      <c r="N103"/>
      <c r="O103"/>
      <c r="P103"/>
      <c r="Q103"/>
      <c r="R103"/>
      <c r="S103"/>
      <c r="T103"/>
      <c r="U103" s="300"/>
      <c r="V103" s="51" t="str">
        <f>A102</f>
        <v>PORCENTAJE DE NIÑOS/NIÑAS MENORES DE 36 MESES CON SUPLEMENTACION PREVENTIVA (TA)</v>
      </c>
      <c r="W103" s="8"/>
      <c r="X103" s="8"/>
      <c r="Y103" s="8"/>
      <c r="Z103" s="300"/>
      <c r="AA103" s="8"/>
      <c r="AB103" s="8"/>
      <c r="AC103" s="8"/>
      <c r="AD103" s="8"/>
      <c r="AE103" s="8"/>
      <c r="AF103" s="300"/>
      <c r="AG103" s="300"/>
      <c r="AH103"/>
      <c r="AI103"/>
      <c r="AJ103"/>
      <c r="AL103" s="316" t="str">
        <f t="shared" si="56"/>
        <v>ESTABLECIMIENTOS</v>
      </c>
      <c r="AM103" s="317" t="s">
        <v>580</v>
      </c>
      <c r="AN103" s="318" t="s">
        <v>581</v>
      </c>
      <c r="AO103" s="319" t="str">
        <f t="shared" ref="AO103:AO109" si="57">D103</f>
        <v>&lt; 36 M Sup Hierro</v>
      </c>
      <c r="AP103" s="319" t="str">
        <f t="shared" ref="AP103:AP109" si="58">G103</f>
        <v>%</v>
      </c>
      <c r="AQ103" s="320" t="s">
        <v>582</v>
      </c>
    </row>
    <row r="104" spans="1:43" s="89" customFormat="1" ht="18" customHeight="1" thickBot="1" x14ac:dyDescent="0.3">
      <c r="A104" s="65" t="str">
        <f>Config!$B$15</f>
        <v>RED</v>
      </c>
      <c r="B104" s="66">
        <f>SUM(B105:B113)</f>
        <v>3662</v>
      </c>
      <c r="C104" s="66">
        <f>SUM(C105:C113)</f>
        <v>3662</v>
      </c>
      <c r="D104" s="66">
        <f>SUM(D105:D113)</f>
        <v>1318</v>
      </c>
      <c r="E104" s="67">
        <f>Config!$C$9</f>
        <v>100</v>
      </c>
      <c r="F104" s="67"/>
      <c r="G104" s="66">
        <f>IFERROR(ROUND(D104*100/B104,1),0)</f>
        <v>36</v>
      </c>
      <c r="H104" s="68">
        <f>IF(G104&lt;$E$3,G104,"")</f>
        <v>36</v>
      </c>
      <c r="I104" s="68" t="str">
        <f>IF(G104&gt;=$E$3,IF(G104&lt;$F$3,G104,""),"")</f>
        <v/>
      </c>
      <c r="J104" s="68" t="str">
        <f>IF(G104&gt;=$F$3,G104,"")</f>
        <v/>
      </c>
      <c r="K104"/>
      <c r="L104"/>
      <c r="M104"/>
      <c r="N104"/>
      <c r="O104"/>
      <c r="P104"/>
      <c r="Q104"/>
      <c r="R104"/>
      <c r="S104"/>
      <c r="T104"/>
      <c r="U104" s="300"/>
      <c r="V104" s="80" t="str">
        <f>$V$1&amp;"  "&amp;V103&amp;"  "&amp;$V$3&amp;"  "&amp;$V$2</f>
        <v>RED. MOYOBAMBA:  PORCENTAJE DE NIÑOS/NIÑAS MENORES DE 36 MESES CON SUPLEMENTACION PREVENTIVA (TA)  - POR MICROREDES :   ENERO - DICIEMBRE 2024</v>
      </c>
      <c r="W104" s="8"/>
      <c r="X104" s="8"/>
      <c r="Y104" s="8"/>
      <c r="Z104" s="300"/>
      <c r="AA104" s="8"/>
      <c r="AB104" s="8"/>
      <c r="AC104" s="8"/>
      <c r="AD104" s="8"/>
      <c r="AE104" s="8"/>
      <c r="AF104" s="300"/>
      <c r="AG104" s="300"/>
      <c r="AH104"/>
      <c r="AI104"/>
      <c r="AJ104"/>
      <c r="AL104" s="321" t="str">
        <f t="shared" si="56"/>
        <v>RED</v>
      </c>
      <c r="AM104" s="322" t="e">
        <f>SUM(AM105:AM112)</f>
        <v>#REF!</v>
      </c>
      <c r="AN104" s="323">
        <f t="shared" ref="AN104:AN109" si="59">C104</f>
        <v>3662</v>
      </c>
      <c r="AO104" s="322">
        <f t="shared" si="57"/>
        <v>1318</v>
      </c>
      <c r="AP104" s="323">
        <f t="shared" si="58"/>
        <v>36</v>
      </c>
      <c r="AQ104" s="323">
        <f>AN104-AP104</f>
        <v>3626</v>
      </c>
    </row>
    <row r="105" spans="1:43" s="89" customFormat="1" ht="17.25" customHeight="1" x14ac:dyDescent="0.25">
      <c r="A105" s="76" t="str">
        <f>Config!$B$16</f>
        <v>HOSP</v>
      </c>
      <c r="B105" s="71">
        <f>METAS!$AW$37</f>
        <v>0</v>
      </c>
      <c r="C105" s="52">
        <f>ROUNDUP((B105/12)*Config!$C$6,0)</f>
        <v>0</v>
      </c>
      <c r="D105" s="71">
        <f>ACUMULADO!$AV$39</f>
        <v>0</v>
      </c>
      <c r="E105" s="81">
        <f>E104</f>
        <v>100</v>
      </c>
      <c r="F105" s="81"/>
      <c r="G105" s="77">
        <f>IFERROR(ROUND(D105*100/C105,1),0)</f>
        <v>0</v>
      </c>
      <c r="H105" s="78">
        <f>IF(G105&lt;$E$3,G105,"")</f>
        <v>0</v>
      </c>
      <c r="I105" s="78" t="str">
        <f>IF(G105&gt;=$E$3,IF(G105&lt;$F$3,G105,""),"")</f>
        <v/>
      </c>
      <c r="J105" s="78" t="str">
        <f t="shared" ref="J105:J113" si="60">IF(G105&gt;=$F$3,G105,"")</f>
        <v/>
      </c>
      <c r="K105"/>
      <c r="L105"/>
      <c r="M105"/>
      <c r="N105"/>
      <c r="O105"/>
      <c r="P105"/>
      <c r="Q105"/>
      <c r="R105"/>
      <c r="S105"/>
      <c r="T105"/>
      <c r="U105" s="300"/>
      <c r="W105" s="8"/>
      <c r="X105" s="8"/>
      <c r="Y105" s="8"/>
      <c r="Z105" s="300"/>
      <c r="AA105" s="8"/>
      <c r="AB105" s="8"/>
      <c r="AC105" s="8"/>
      <c r="AD105" s="8"/>
      <c r="AE105" s="8"/>
      <c r="AF105" s="300"/>
      <c r="AG105" s="300"/>
      <c r="AH105"/>
      <c r="AI105"/>
      <c r="AJ105"/>
      <c r="AL105" s="289" t="str">
        <f t="shared" si="56"/>
        <v>HOSP</v>
      </c>
      <c r="AM105" s="287" t="e">
        <f>IF(#REF!&gt;=12,"0",(B105/12))</f>
        <v>#REF!</v>
      </c>
      <c r="AN105" s="288">
        <f t="shared" si="59"/>
        <v>0</v>
      </c>
      <c r="AO105" s="288">
        <f t="shared" si="57"/>
        <v>0</v>
      </c>
      <c r="AP105" s="324">
        <f t="shared" si="58"/>
        <v>0</v>
      </c>
      <c r="AQ105" s="286">
        <f t="shared" ref="AQ105:AQ109" si="61">AN105-AO105</f>
        <v>0</v>
      </c>
    </row>
    <row r="106" spans="1:43" s="89" customFormat="1" ht="18" customHeight="1" x14ac:dyDescent="0.25">
      <c r="A106" s="76" t="str">
        <f>Config!$B$17</f>
        <v>LLUI</v>
      </c>
      <c r="B106" s="71">
        <f>METAS!$AX$37</f>
        <v>1506</v>
      </c>
      <c r="C106" s="52">
        <f>ROUNDUP((B106/12)*Config!$C$6,0)</f>
        <v>1506</v>
      </c>
      <c r="D106" s="71">
        <f>ACUMULADO!$AW$39</f>
        <v>454</v>
      </c>
      <c r="E106" s="81">
        <f t="shared" ref="E106:E113" si="62">E105</f>
        <v>100</v>
      </c>
      <c r="F106" s="81"/>
      <c r="G106" s="77">
        <f>IFERROR(ROUND(D106*100/B106,1),0)</f>
        <v>30.1</v>
      </c>
      <c r="H106" s="78">
        <f t="shared" ref="H106:H113" si="63">IF(G106&lt;$E$3,G106,"")</f>
        <v>30.1</v>
      </c>
      <c r="I106" s="78" t="str">
        <f t="shared" ref="I106:I113" si="64">IF(G106&gt;=$E$3,IF(G106&lt;$F$3,G106,""),"")</f>
        <v/>
      </c>
      <c r="J106" s="78" t="str">
        <f t="shared" si="60"/>
        <v/>
      </c>
      <c r="K106"/>
      <c r="L106"/>
      <c r="M106"/>
      <c r="N106"/>
      <c r="O106"/>
      <c r="P106"/>
      <c r="Q106"/>
      <c r="R106"/>
      <c r="S106"/>
      <c r="T106"/>
      <c r="U106" s="300"/>
      <c r="V106" s="51"/>
      <c r="W106" s="302"/>
      <c r="X106" s="302"/>
      <c r="Y106" s="8"/>
      <c r="Z106" s="300"/>
      <c r="AA106" s="8"/>
      <c r="AB106" s="8"/>
      <c r="AC106" s="8"/>
      <c r="AD106" s="8"/>
      <c r="AE106" s="8"/>
      <c r="AF106" s="300"/>
      <c r="AG106" s="300"/>
      <c r="AH106"/>
      <c r="AI106"/>
      <c r="AJ106"/>
      <c r="AL106" s="289" t="str">
        <f t="shared" si="56"/>
        <v>LLUI</v>
      </c>
      <c r="AM106" s="287" t="e">
        <f>IF(#REF!&gt;=12,"0",(B106/12))</f>
        <v>#REF!</v>
      </c>
      <c r="AN106" s="288">
        <f t="shared" si="59"/>
        <v>1506</v>
      </c>
      <c r="AO106" s="288">
        <f t="shared" si="57"/>
        <v>454</v>
      </c>
      <c r="AP106" s="324">
        <f t="shared" si="58"/>
        <v>30.1</v>
      </c>
      <c r="AQ106" s="286">
        <f t="shared" si="61"/>
        <v>1052</v>
      </c>
    </row>
    <row r="107" spans="1:43" s="89" customFormat="1" ht="18" customHeight="1" x14ac:dyDescent="0.25">
      <c r="A107" s="76" t="str">
        <f>Config!$B$18</f>
        <v>JERI</v>
      </c>
      <c r="B107" s="71">
        <f>METAS!$AY$37</f>
        <v>151</v>
      </c>
      <c r="C107" s="52">
        <f>ROUNDUP((B107/12)*Config!$C$6,0)</f>
        <v>151</v>
      </c>
      <c r="D107" s="71">
        <f>ACUMULADO!$AX$39</f>
        <v>96</v>
      </c>
      <c r="E107" s="81">
        <f t="shared" si="62"/>
        <v>100</v>
      </c>
      <c r="F107" s="81"/>
      <c r="G107" s="77">
        <f t="shared" ref="G107:G113" si="65">IFERROR(ROUND(D107*100/B107,1),0)</f>
        <v>63.6</v>
      </c>
      <c r="H107" s="78">
        <f t="shared" si="63"/>
        <v>63.6</v>
      </c>
      <c r="I107" s="78" t="str">
        <f t="shared" si="64"/>
        <v/>
      </c>
      <c r="J107" s="78" t="str">
        <f t="shared" si="60"/>
        <v/>
      </c>
      <c r="K107"/>
      <c r="L107"/>
      <c r="M107"/>
      <c r="N107"/>
      <c r="O107"/>
      <c r="P107"/>
      <c r="Q107"/>
      <c r="R107"/>
      <c r="S107"/>
      <c r="T107"/>
      <c r="U107" s="300"/>
      <c r="V107" s="51"/>
      <c r="W107" s="8"/>
      <c r="X107" s="8"/>
      <c r="Y107" s="8"/>
      <c r="Z107" s="300"/>
      <c r="AA107" s="8"/>
      <c r="AB107" s="8"/>
      <c r="AC107" s="8"/>
      <c r="AD107" s="8"/>
      <c r="AE107" s="8"/>
      <c r="AF107" s="300"/>
      <c r="AG107" s="300"/>
      <c r="AH107"/>
      <c r="AI107"/>
      <c r="AJ107"/>
      <c r="AL107" s="289" t="str">
        <f t="shared" si="56"/>
        <v>JERI</v>
      </c>
      <c r="AM107" s="287" t="e">
        <f>IF(#REF!&gt;=12,"0",(B107/12))</f>
        <v>#REF!</v>
      </c>
      <c r="AN107" s="288">
        <f t="shared" si="59"/>
        <v>151</v>
      </c>
      <c r="AO107" s="288">
        <f t="shared" si="57"/>
        <v>96</v>
      </c>
      <c r="AP107" s="324">
        <f t="shared" si="58"/>
        <v>63.6</v>
      </c>
      <c r="AQ107" s="286">
        <f t="shared" si="61"/>
        <v>55</v>
      </c>
    </row>
    <row r="108" spans="1:43" s="89" customFormat="1" ht="18" customHeight="1" x14ac:dyDescent="0.25">
      <c r="A108" s="76" t="str">
        <f>Config!$B$19</f>
        <v>YANT</v>
      </c>
      <c r="B108" s="71">
        <f>METAS!$AZ$37</f>
        <v>275</v>
      </c>
      <c r="C108" s="52">
        <f>ROUNDUP((B108/12)*Config!$C$6,0)</f>
        <v>275</v>
      </c>
      <c r="D108" s="71">
        <f>ACUMULADO!$AY$39</f>
        <v>62</v>
      </c>
      <c r="E108" s="81">
        <f t="shared" si="62"/>
        <v>100</v>
      </c>
      <c r="F108" s="81"/>
      <c r="G108" s="77">
        <f t="shared" si="65"/>
        <v>22.5</v>
      </c>
      <c r="H108" s="78">
        <f t="shared" si="63"/>
        <v>22.5</v>
      </c>
      <c r="I108" s="78" t="str">
        <f t="shared" si="64"/>
        <v/>
      </c>
      <c r="J108" s="78" t="str">
        <f t="shared" si="60"/>
        <v/>
      </c>
      <c r="K108"/>
      <c r="L108"/>
      <c r="M108"/>
      <c r="N108"/>
      <c r="O108"/>
      <c r="P108"/>
      <c r="Q108"/>
      <c r="R108"/>
      <c r="S108"/>
      <c r="T108"/>
      <c r="U108" s="300"/>
      <c r="V108"/>
      <c r="W108" s="8"/>
      <c r="X108" s="8"/>
      <c r="Y108" s="8"/>
      <c r="Z108" s="300"/>
      <c r="AA108" s="8"/>
      <c r="AB108" s="8"/>
      <c r="AC108" s="8"/>
      <c r="AD108" s="8"/>
      <c r="AE108" s="8"/>
      <c r="AF108" s="300"/>
      <c r="AG108" s="300"/>
      <c r="AH108"/>
      <c r="AI108"/>
      <c r="AJ108"/>
      <c r="AL108" s="289" t="str">
        <f t="shared" si="56"/>
        <v>YANT</v>
      </c>
      <c r="AM108" s="287" t="e">
        <f>IF(#REF!&gt;=12,"0",(B108/12))</f>
        <v>#REF!</v>
      </c>
      <c r="AN108" s="288">
        <f t="shared" si="59"/>
        <v>275</v>
      </c>
      <c r="AO108" s="288">
        <f t="shared" si="57"/>
        <v>62</v>
      </c>
      <c r="AP108" s="324">
        <f t="shared" si="58"/>
        <v>22.5</v>
      </c>
      <c r="AQ108" s="286">
        <f t="shared" si="61"/>
        <v>213</v>
      </c>
    </row>
    <row r="109" spans="1:43" s="89" customFormat="1" ht="18" customHeight="1" x14ac:dyDescent="0.25">
      <c r="A109" s="76" t="str">
        <f>Config!$B$20</f>
        <v>SORI</v>
      </c>
      <c r="B109" s="71">
        <f>METAS!$BA$37</f>
        <v>755</v>
      </c>
      <c r="C109" s="52">
        <f>ROUNDUP((B109/12)*Config!$C$6,0)</f>
        <v>755</v>
      </c>
      <c r="D109" s="71">
        <f>ACUMULADO!$AZ$39</f>
        <v>361</v>
      </c>
      <c r="E109" s="81">
        <f t="shared" si="62"/>
        <v>100</v>
      </c>
      <c r="F109" s="81"/>
      <c r="G109" s="77">
        <f t="shared" si="65"/>
        <v>47.8</v>
      </c>
      <c r="H109" s="78">
        <f t="shared" si="63"/>
        <v>47.8</v>
      </c>
      <c r="I109" s="78" t="str">
        <f t="shared" si="64"/>
        <v/>
      </c>
      <c r="J109" s="78" t="str">
        <f t="shared" si="60"/>
        <v/>
      </c>
      <c r="K109"/>
      <c r="L109"/>
      <c r="M109"/>
      <c r="N109"/>
      <c r="O109"/>
      <c r="P109"/>
      <c r="Q109"/>
      <c r="R109"/>
      <c r="S109"/>
      <c r="T109"/>
      <c r="U109" s="300"/>
      <c r="V109" s="314"/>
      <c r="W109" s="8"/>
      <c r="X109" s="8"/>
      <c r="Y109" s="8"/>
      <c r="Z109" s="300"/>
      <c r="AA109" s="8"/>
      <c r="AB109" s="8"/>
      <c r="AC109" s="8"/>
      <c r="AD109" s="8"/>
      <c r="AE109" s="8"/>
      <c r="AF109" s="300"/>
      <c r="AG109" s="300"/>
      <c r="AH109"/>
      <c r="AI109"/>
      <c r="AJ109"/>
      <c r="AL109" s="289" t="str">
        <f t="shared" si="56"/>
        <v>SORI</v>
      </c>
      <c r="AM109" s="287" t="e">
        <f>IF(#REF!&gt;=12,"0",(B109/12))</f>
        <v>#REF!</v>
      </c>
      <c r="AN109" s="288">
        <f t="shared" si="59"/>
        <v>755</v>
      </c>
      <c r="AO109" s="288">
        <f t="shared" si="57"/>
        <v>361</v>
      </c>
      <c r="AP109" s="324">
        <f t="shared" si="58"/>
        <v>47.8</v>
      </c>
      <c r="AQ109" s="286">
        <f t="shared" si="61"/>
        <v>394</v>
      </c>
    </row>
    <row r="110" spans="1:43" s="89" customFormat="1" ht="18" customHeight="1" x14ac:dyDescent="0.25">
      <c r="A110" s="76" t="str">
        <f>Config!$B$21</f>
        <v>JEPE</v>
      </c>
      <c r="B110" s="71">
        <f>METAS!$BB$37</f>
        <v>292</v>
      </c>
      <c r="C110" s="52">
        <f>ROUNDUP((B110/12)*Config!$C$6,0)</f>
        <v>292</v>
      </c>
      <c r="D110" s="71">
        <f>ACUMULADO!$BA$39</f>
        <v>134</v>
      </c>
      <c r="E110" s="81">
        <f t="shared" si="62"/>
        <v>100</v>
      </c>
      <c r="F110" s="81"/>
      <c r="G110" s="77">
        <f t="shared" si="65"/>
        <v>45.9</v>
      </c>
      <c r="H110" s="78">
        <f t="shared" si="63"/>
        <v>45.9</v>
      </c>
      <c r="I110" s="78" t="str">
        <f t="shared" si="64"/>
        <v/>
      </c>
      <c r="J110" s="78" t="str">
        <f t="shared" si="60"/>
        <v/>
      </c>
      <c r="K110"/>
      <c r="L110"/>
      <c r="M110"/>
      <c r="N110"/>
      <c r="O110"/>
      <c r="P110"/>
      <c r="Q110"/>
      <c r="R110"/>
      <c r="S110"/>
      <c r="T110"/>
      <c r="U110" s="300"/>
      <c r="V110" s="334"/>
      <c r="W110" s="304"/>
      <c r="X110" s="304"/>
      <c r="Y110" s="8"/>
      <c r="Z110" s="300"/>
      <c r="AA110" s="8"/>
      <c r="AB110" s="8"/>
      <c r="AC110" s="8"/>
      <c r="AD110" s="8"/>
      <c r="AE110" s="8"/>
      <c r="AF110" s="300"/>
      <c r="AG110" s="300"/>
      <c r="AH110"/>
      <c r="AI110"/>
      <c r="AJ110"/>
      <c r="AL110" s="289" t="str">
        <f>A110</f>
        <v>JEPE</v>
      </c>
      <c r="AM110" s="287" t="e">
        <f>IF(#REF!&gt;=12,"0",(B110/12))</f>
        <v>#REF!</v>
      </c>
      <c r="AN110" s="288">
        <f>C110</f>
        <v>292</v>
      </c>
      <c r="AO110" s="288">
        <f>D110</f>
        <v>134</v>
      </c>
      <c r="AP110" s="324">
        <f>G110</f>
        <v>45.9</v>
      </c>
      <c r="AQ110" s="286">
        <f>AN110-AO110</f>
        <v>158</v>
      </c>
    </row>
    <row r="111" spans="1:43" s="89" customFormat="1" ht="18" customHeight="1" x14ac:dyDescent="0.25">
      <c r="A111" s="76" t="str">
        <f>Config!$B$22</f>
        <v>ROQU</v>
      </c>
      <c r="B111" s="71">
        <f>METAS!$BC$37</f>
        <v>230</v>
      </c>
      <c r="C111" s="52">
        <f>ROUNDUP((B111/12)*Config!$C$6,0)</f>
        <v>230</v>
      </c>
      <c r="D111" s="71">
        <f>ACUMULADO!$BB$39</f>
        <v>66</v>
      </c>
      <c r="E111" s="81">
        <f t="shared" si="62"/>
        <v>100</v>
      </c>
      <c r="F111" s="81"/>
      <c r="G111" s="77">
        <f t="shared" si="65"/>
        <v>28.7</v>
      </c>
      <c r="H111" s="78">
        <f t="shared" si="63"/>
        <v>28.7</v>
      </c>
      <c r="I111" s="78" t="str">
        <f t="shared" si="64"/>
        <v/>
      </c>
      <c r="J111" s="78" t="str">
        <f t="shared" si="60"/>
        <v/>
      </c>
      <c r="K111"/>
      <c r="L111"/>
      <c r="M111"/>
      <c r="N111"/>
      <c r="O111"/>
      <c r="P111"/>
      <c r="Q111"/>
      <c r="R111"/>
      <c r="S111"/>
      <c r="T111"/>
      <c r="U111" s="300"/>
      <c r="W111" s="8"/>
      <c r="X111" s="8"/>
      <c r="Y111" s="8"/>
      <c r="Z111" s="300"/>
      <c r="AA111" s="8"/>
      <c r="AB111" s="8"/>
      <c r="AC111" s="8"/>
      <c r="AD111" s="8"/>
      <c r="AE111" s="8"/>
      <c r="AF111" s="300"/>
      <c r="AG111" s="300"/>
      <c r="AH111"/>
      <c r="AI111"/>
      <c r="AJ111"/>
      <c r="AL111" s="289" t="str">
        <f>A111</f>
        <v>ROQU</v>
      </c>
      <c r="AM111" s="287" t="e">
        <f>IF(#REF!&gt;=12,"0",(B111/12))</f>
        <v>#REF!</v>
      </c>
      <c r="AN111" s="288">
        <f>C111</f>
        <v>230</v>
      </c>
      <c r="AO111" s="288">
        <f>D111</f>
        <v>66</v>
      </c>
      <c r="AP111" s="324">
        <f>G111</f>
        <v>28.7</v>
      </c>
      <c r="AQ111" s="286">
        <f>AN111-AO111</f>
        <v>164</v>
      </c>
    </row>
    <row r="112" spans="1:43" s="89" customFormat="1" ht="18" customHeight="1" x14ac:dyDescent="0.25">
      <c r="A112" s="76" t="str">
        <f>Config!$B$23</f>
        <v>CALZ</v>
      </c>
      <c r="B112" s="71">
        <f>METAS!$BD$37</f>
        <v>214</v>
      </c>
      <c r="C112" s="52">
        <f>ROUNDUP((B112/12)*Config!$C$6,0)</f>
        <v>214</v>
      </c>
      <c r="D112" s="71">
        <f>ACUMULADO!$BC$39</f>
        <v>86</v>
      </c>
      <c r="E112" s="81">
        <f t="shared" si="62"/>
        <v>100</v>
      </c>
      <c r="F112" s="81"/>
      <c r="G112" s="77">
        <f t="shared" si="65"/>
        <v>40.200000000000003</v>
      </c>
      <c r="H112" s="78">
        <f t="shared" si="63"/>
        <v>40.200000000000003</v>
      </c>
      <c r="I112" s="78" t="str">
        <f t="shared" si="64"/>
        <v/>
      </c>
      <c r="J112" s="78" t="str">
        <f t="shared" si="60"/>
        <v/>
      </c>
      <c r="K112"/>
      <c r="L112"/>
      <c r="M112"/>
      <c r="N112"/>
      <c r="O112"/>
      <c r="P112"/>
      <c r="Q112"/>
      <c r="R112"/>
      <c r="S112"/>
      <c r="T112"/>
      <c r="U112" s="300"/>
      <c r="V112" s="314"/>
      <c r="W112" s="8"/>
      <c r="X112" s="8"/>
      <c r="Y112" s="8"/>
      <c r="Z112" s="300"/>
      <c r="AA112" s="8"/>
      <c r="AB112" s="8"/>
      <c r="AC112" s="8"/>
      <c r="AD112" s="8"/>
      <c r="AE112" s="8"/>
      <c r="AF112" s="300"/>
      <c r="AG112" s="300"/>
      <c r="AH112"/>
      <c r="AI112"/>
      <c r="AJ112"/>
      <c r="AL112" s="289" t="str">
        <f t="shared" ref="AL112" si="66">A112</f>
        <v>CALZ</v>
      </c>
      <c r="AM112" s="287" t="e">
        <f>IF(#REF!&gt;=12,"0",(B112/12))</f>
        <v>#REF!</v>
      </c>
      <c r="AN112" s="288">
        <f t="shared" ref="AN112:AO113" si="67">C112</f>
        <v>214</v>
      </c>
      <c r="AO112" s="288">
        <f t="shared" si="67"/>
        <v>86</v>
      </c>
      <c r="AP112" s="324">
        <f t="shared" ref="AP112" si="68">G112</f>
        <v>40.200000000000003</v>
      </c>
      <c r="AQ112" s="286">
        <f t="shared" ref="AQ112" si="69">AN112-AO112</f>
        <v>128</v>
      </c>
    </row>
    <row r="113" spans="1:43" s="89" customFormat="1" ht="18" customHeight="1" x14ac:dyDescent="0.25">
      <c r="A113" s="76" t="str">
        <f>Config!$B$24</f>
        <v>PUEB</v>
      </c>
      <c r="B113" s="71">
        <f>METAS!$BE$37</f>
        <v>239</v>
      </c>
      <c r="C113" s="52">
        <f>ROUNDUP((B113/12)*Config!$C$6,0)</f>
        <v>239</v>
      </c>
      <c r="D113" s="71">
        <f>ACUMULADO!$BD$39</f>
        <v>59</v>
      </c>
      <c r="E113" s="81">
        <f t="shared" si="62"/>
        <v>100</v>
      </c>
      <c r="F113" s="81"/>
      <c r="G113" s="77">
        <f t="shared" si="65"/>
        <v>24.7</v>
      </c>
      <c r="H113" s="78">
        <f t="shared" si="63"/>
        <v>24.7</v>
      </c>
      <c r="I113" s="78" t="str">
        <f t="shared" si="64"/>
        <v/>
      </c>
      <c r="J113" s="78" t="str">
        <f t="shared" si="60"/>
        <v/>
      </c>
      <c r="K113"/>
      <c r="L113"/>
      <c r="M113"/>
      <c r="N113"/>
      <c r="O113"/>
      <c r="P113"/>
      <c r="Q113"/>
      <c r="R113"/>
      <c r="S113"/>
      <c r="T113"/>
      <c r="U113" s="300"/>
      <c r="W113" s="8"/>
      <c r="X113" s="8"/>
      <c r="Y113" s="8"/>
      <c r="Z113" s="300"/>
      <c r="AA113" s="8"/>
      <c r="AB113" s="8"/>
      <c r="AC113" s="8"/>
      <c r="AD113" s="8"/>
      <c r="AE113" s="8"/>
      <c r="AF113" s="300"/>
      <c r="AG113" s="300"/>
      <c r="AH113"/>
      <c r="AI113"/>
      <c r="AJ113"/>
      <c r="AL113" s="289" t="str">
        <f>A113</f>
        <v>PUEB</v>
      </c>
      <c r="AM113" s="287" t="e">
        <f>IF(#REF!&gt;=12,"0",(B113/12))</f>
        <v>#REF!</v>
      </c>
      <c r="AN113" s="288">
        <f>C113</f>
        <v>239</v>
      </c>
      <c r="AO113" s="288">
        <f t="shared" si="67"/>
        <v>59</v>
      </c>
      <c r="AP113" s="324">
        <f>G113</f>
        <v>24.7</v>
      </c>
      <c r="AQ113" s="286">
        <f>AN113-AO113</f>
        <v>180</v>
      </c>
    </row>
    <row r="114" spans="1:43" s="89" customFormat="1" ht="18" customHeight="1" x14ac:dyDescent="0.25">
      <c r="A114" s="305"/>
      <c r="B114" s="327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 s="300"/>
      <c r="V114" s="314"/>
      <c r="W114" s="8"/>
      <c r="X114" s="8"/>
      <c r="Y114" s="8"/>
      <c r="Z114" s="300"/>
      <c r="AA114" s="8"/>
      <c r="AB114" s="8"/>
      <c r="AC114" s="8"/>
      <c r="AD114" s="8"/>
      <c r="AE114" s="8"/>
      <c r="AF114" s="8"/>
      <c r="AG114" s="304"/>
      <c r="AH114"/>
      <c r="AI114"/>
      <c r="AJ114"/>
      <c r="AO114"/>
      <c r="AP114" s="285"/>
    </row>
    <row r="115" spans="1:43" s="89" customFormat="1" ht="18" customHeight="1" x14ac:dyDescent="0.25">
      <c r="A115" s="305"/>
      <c r="B115" s="327"/>
      <c r="D115" s="33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 s="300"/>
      <c r="V115" s="314"/>
      <c r="W115" s="8"/>
      <c r="X115" s="8"/>
      <c r="Y115" s="8"/>
      <c r="Z115" s="300"/>
      <c r="AA115" s="8"/>
      <c r="AB115" s="8"/>
      <c r="AC115" s="8"/>
      <c r="AD115" s="8"/>
      <c r="AE115" s="8"/>
      <c r="AF115" s="8"/>
      <c r="AG115" s="304"/>
      <c r="AH115"/>
      <c r="AI115"/>
      <c r="AJ115"/>
      <c r="AO115"/>
      <c r="AP115" s="285"/>
    </row>
    <row r="116" spans="1:43" s="89" customFormat="1" ht="18" customHeight="1" x14ac:dyDescent="0.25">
      <c r="A116" s="305"/>
      <c r="B116" s="327"/>
      <c r="D116" s="335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300"/>
      <c r="V116" s="314"/>
      <c r="W116" s="8"/>
      <c r="X116" s="8"/>
      <c r="Y116" s="8"/>
      <c r="Z116" s="300"/>
      <c r="AA116" s="8"/>
      <c r="AB116" s="8"/>
      <c r="AC116" s="8"/>
      <c r="AD116" s="8"/>
      <c r="AE116" s="8"/>
      <c r="AF116" s="8"/>
      <c r="AG116" s="304"/>
      <c r="AH116"/>
      <c r="AI116"/>
      <c r="AJ116"/>
      <c r="AO116"/>
      <c r="AP116" s="285"/>
    </row>
    <row r="117" spans="1:43" s="89" customFormat="1" ht="18" customHeight="1" x14ac:dyDescent="0.25">
      <c r="A117" s="305"/>
      <c r="B117" s="327"/>
      <c r="D117" s="335"/>
      <c r="H117"/>
      <c r="I117"/>
      <c r="J117"/>
      <c r="K117" s="9"/>
      <c r="L117"/>
      <c r="M117"/>
      <c r="N117"/>
      <c r="O117"/>
      <c r="P117"/>
      <c r="Q117"/>
      <c r="R117"/>
      <c r="S117"/>
      <c r="T117"/>
      <c r="U117" s="300"/>
      <c r="V117" s="314"/>
      <c r="W117" s="8"/>
      <c r="X117" s="8"/>
      <c r="Y117" s="8"/>
      <c r="Z117" s="300"/>
      <c r="AA117" s="8"/>
      <c r="AB117" s="8"/>
      <c r="AC117" s="8"/>
      <c r="AD117" s="8"/>
      <c r="AE117" s="8"/>
      <c r="AF117" s="8"/>
      <c r="AG117" s="304"/>
      <c r="AH117"/>
      <c r="AI117"/>
      <c r="AJ117"/>
      <c r="AO117"/>
      <c r="AP117" s="285"/>
    </row>
    <row r="118" spans="1:43" s="89" customFormat="1" ht="18" customHeight="1" x14ac:dyDescent="0.25">
      <c r="A118" s="305"/>
      <c r="B118" s="327"/>
      <c r="D118" s="335"/>
      <c r="H118"/>
      <c r="I118"/>
      <c r="J118"/>
      <c r="K118" s="9"/>
      <c r="L118"/>
      <c r="M118"/>
      <c r="N118"/>
      <c r="O118"/>
      <c r="P118"/>
      <c r="Q118"/>
      <c r="R118"/>
      <c r="S118"/>
      <c r="T118"/>
      <c r="U118" s="300"/>
      <c r="V118" s="314"/>
      <c r="W118" s="8"/>
      <c r="X118" s="8"/>
      <c r="Y118" s="8"/>
      <c r="Z118" s="300"/>
      <c r="AA118" s="8"/>
      <c r="AB118" s="8"/>
      <c r="AC118" s="8"/>
      <c r="AD118" s="8"/>
      <c r="AE118" s="8"/>
      <c r="AF118" s="8"/>
      <c r="AG118" s="304"/>
      <c r="AH118"/>
      <c r="AI118"/>
      <c r="AJ118"/>
      <c r="AO118"/>
      <c r="AP118" s="285"/>
    </row>
    <row r="119" spans="1:43" s="89" customFormat="1" ht="18" customHeight="1" x14ac:dyDescent="0.25">
      <c r="A119" s="4"/>
      <c r="B119" s="327"/>
      <c r="C119" s="54"/>
      <c r="D119" s="335"/>
      <c r="E119" s="55"/>
      <c r="F119" s="56"/>
      <c r="G119" s="56"/>
      <c r="H119" s="56"/>
      <c r="I119" s="329"/>
      <c r="J119" s="330"/>
      <c r="K119"/>
      <c r="L119"/>
      <c r="M119"/>
      <c r="N119"/>
      <c r="O119"/>
      <c r="P119"/>
      <c r="Q119"/>
      <c r="R119"/>
      <c r="S119"/>
      <c r="T119"/>
      <c r="U119" s="300"/>
      <c r="V119" s="314"/>
      <c r="W119" s="8"/>
      <c r="X119" s="8"/>
      <c r="Y119" s="8"/>
      <c r="Z119" s="300"/>
      <c r="AA119" s="8"/>
      <c r="AB119" s="8"/>
      <c r="AC119" s="8"/>
      <c r="AD119" s="8"/>
      <c r="AE119" s="8"/>
      <c r="AF119" s="8"/>
      <c r="AG119" s="304"/>
      <c r="AH119"/>
      <c r="AI119"/>
      <c r="AJ119"/>
      <c r="AO119"/>
      <c r="AP119" s="285"/>
    </row>
    <row r="120" spans="1:43" s="89" customFormat="1" ht="18" customHeight="1" x14ac:dyDescent="0.25">
      <c r="A120" s="4"/>
      <c r="B120" s="327"/>
      <c r="C120" s="54"/>
      <c r="D120" s="335"/>
      <c r="E120" s="55"/>
      <c r="F120" s="56"/>
      <c r="G120" s="56"/>
      <c r="H120" s="56"/>
      <c r="I120" s="329"/>
      <c r="J120" s="330"/>
      <c r="K120"/>
      <c r="L120"/>
      <c r="M120"/>
      <c r="N120"/>
      <c r="O120"/>
      <c r="P120"/>
      <c r="Q120"/>
      <c r="R120"/>
      <c r="S120"/>
      <c r="T120"/>
      <c r="U120" s="300"/>
      <c r="W120" s="8"/>
      <c r="X120" s="8"/>
      <c r="Y120" s="8"/>
      <c r="Z120" s="300"/>
      <c r="AA120" s="8"/>
      <c r="AB120" s="8"/>
      <c r="AC120" s="8"/>
      <c r="AD120" s="8"/>
      <c r="AE120" s="8"/>
      <c r="AF120" s="8"/>
      <c r="AG120" s="304"/>
      <c r="AH120"/>
      <c r="AI120"/>
      <c r="AJ120"/>
      <c r="AO120"/>
      <c r="AP120" s="285"/>
    </row>
    <row r="121" spans="1:43" s="89" customFormat="1" ht="18" customHeight="1" x14ac:dyDescent="0.25">
      <c r="A121" s="4"/>
      <c r="B121" s="327"/>
      <c r="C121" s="54"/>
      <c r="D121" s="335"/>
      <c r="E121" s="55"/>
      <c r="F121" s="56"/>
      <c r="G121" s="56"/>
      <c r="H121" s="56"/>
      <c r="I121" s="329"/>
      <c r="J121" s="330"/>
      <c r="K121"/>
      <c r="L121"/>
      <c r="M121"/>
      <c r="N121"/>
      <c r="O121"/>
      <c r="P121"/>
      <c r="Q121"/>
      <c r="R121"/>
      <c r="S121"/>
      <c r="T121"/>
      <c r="U121" s="300"/>
      <c r="W121" s="8"/>
      <c r="X121" s="8"/>
      <c r="Y121" s="8"/>
      <c r="Z121" s="300"/>
      <c r="AA121" s="8"/>
      <c r="AB121" s="8"/>
      <c r="AC121" s="8"/>
      <c r="AD121" s="8"/>
      <c r="AE121" s="8"/>
      <c r="AF121" s="8"/>
      <c r="AG121" s="304"/>
      <c r="AH121"/>
      <c r="AI121"/>
      <c r="AJ121"/>
      <c r="AO121"/>
      <c r="AP121" s="285"/>
    </row>
    <row r="122" spans="1:43" s="89" customFormat="1" ht="18" customHeight="1" x14ac:dyDescent="0.25">
      <c r="A122" s="305"/>
      <c r="D122" s="335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 s="300"/>
      <c r="V122" s="314"/>
      <c r="W122" s="8"/>
      <c r="X122" s="8"/>
      <c r="Y122" s="8"/>
      <c r="Z122" s="300"/>
      <c r="AA122" s="8"/>
      <c r="AB122" s="8"/>
      <c r="AC122" s="8"/>
      <c r="AD122" s="8"/>
      <c r="AE122" s="8"/>
      <c r="AF122" s="8"/>
      <c r="AG122" s="304"/>
      <c r="AH122"/>
      <c r="AI122"/>
      <c r="AJ122"/>
      <c r="AO122"/>
      <c r="AP122" s="285"/>
    </row>
    <row r="123" spans="1:43" s="89" customFormat="1" ht="18" customHeight="1" x14ac:dyDescent="0.25">
      <c r="A123" s="305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 s="300"/>
      <c r="W123" s="8"/>
      <c r="X123" s="8"/>
      <c r="Y123" s="8"/>
      <c r="Z123" s="300"/>
      <c r="AA123" s="8"/>
      <c r="AB123" s="8"/>
      <c r="AC123" s="8"/>
      <c r="AD123" s="8"/>
      <c r="AE123" s="8"/>
      <c r="AF123" s="8"/>
      <c r="AG123" s="304"/>
      <c r="AH123"/>
      <c r="AI123"/>
      <c r="AJ123"/>
      <c r="AO123"/>
      <c r="AP123" s="285"/>
    </row>
    <row r="124" spans="1:43" s="89" customFormat="1" ht="18" customHeight="1" x14ac:dyDescent="0.25">
      <c r="A124" s="4" t="str">
        <f>METAS!B38</f>
        <v>PORCENTAJE DE NIÑOS MENORES DE UN AÑO  ( 6 A 11 MESES) CON  SUPLEMENTO DE VITAMINA A</v>
      </c>
      <c r="B124"/>
      <c r="C124" s="54"/>
      <c r="D124" s="55"/>
      <c r="E124" s="55"/>
      <c r="F124" s="56"/>
      <c r="G124" s="56"/>
      <c r="H124" s="56"/>
      <c r="I124" s="332"/>
      <c r="J124" s="330"/>
      <c r="K124"/>
      <c r="L124"/>
      <c r="M124"/>
      <c r="N124"/>
      <c r="O124"/>
      <c r="P124"/>
      <c r="Q124"/>
      <c r="R124"/>
      <c r="S124"/>
      <c r="T124"/>
      <c r="U124" s="300"/>
      <c r="V124" s="51" t="str">
        <f>A124</f>
        <v>PORCENTAJE DE NIÑOS MENORES DE UN AÑO  ( 6 A 11 MESES) CON  SUPLEMENTO DE VITAMINA A</v>
      </c>
      <c r="W124" s="8"/>
      <c r="X124" s="8"/>
      <c r="Y124" s="8"/>
      <c r="Z124" s="300"/>
      <c r="AA124" s="8"/>
      <c r="AB124" s="8"/>
      <c r="AC124" s="8"/>
      <c r="AD124" s="8"/>
      <c r="AE124" s="8"/>
      <c r="AF124" s="8"/>
      <c r="AG124" s="304"/>
      <c r="AH124"/>
      <c r="AI124"/>
      <c r="AJ124"/>
      <c r="AL124" t="str">
        <f t="shared" ref="AL124:AL134" si="70">A124</f>
        <v>PORCENTAJE DE NIÑOS MENORES DE UN AÑO  ( 6 A 11 MESES) CON  SUPLEMENTO DE VITAMINA A</v>
      </c>
      <c r="AM124"/>
      <c r="AN124"/>
      <c r="AO124"/>
      <c r="AP124" s="285"/>
      <c r="AQ124"/>
    </row>
    <row r="125" spans="1:43" s="89" customFormat="1" ht="48" customHeight="1" thickBot="1" x14ac:dyDescent="0.3">
      <c r="A125" s="59" t="s">
        <v>2</v>
      </c>
      <c r="B125" s="60" t="s">
        <v>574</v>
      </c>
      <c r="C125" s="61" t="s">
        <v>565</v>
      </c>
      <c r="D125" s="60" t="s">
        <v>586</v>
      </c>
      <c r="E125" s="60" t="s">
        <v>1</v>
      </c>
      <c r="F125" s="62"/>
      <c r="G125" s="63" t="s">
        <v>579</v>
      </c>
      <c r="H125" s="64" t="str">
        <f>"DEFICIENTE &lt; "&amp;$E$3</f>
        <v>DEFICIENTE &lt; 90</v>
      </c>
      <c r="I125" s="64" t="str">
        <f>"PROCESO &gt;= "&amp;$E$3&amp;"  -  &lt; "&amp;$F$3</f>
        <v>PROCESO &gt;= 90  -  &lt; 100</v>
      </c>
      <c r="J125" s="64" t="str">
        <f>"OPTIMO &gt;= "&amp;$F$3</f>
        <v>OPTIMO &gt;= 100</v>
      </c>
      <c r="K125"/>
      <c r="L125"/>
      <c r="M125"/>
      <c r="N125"/>
      <c r="O125"/>
      <c r="P125"/>
      <c r="Q125"/>
      <c r="R125"/>
      <c r="S125"/>
      <c r="T125"/>
      <c r="U125" s="300"/>
      <c r="V125" s="80" t="str">
        <f>$V$1&amp;"  "&amp;V124&amp;"  "&amp;$V$3&amp;"  "&amp;$V$2</f>
        <v>RED. MOYOBAMBA:  PORCENTAJE DE NIÑOS MENORES DE UN AÑO  ( 6 A 11 MESES) CON  SUPLEMENTO DE VITAMINA A  - POR MICROREDES :   ENERO - DICIEMBRE 2024</v>
      </c>
      <c r="W125" s="8"/>
      <c r="X125" s="8"/>
      <c r="Y125" s="8"/>
      <c r="Z125" s="300"/>
      <c r="AA125" s="8"/>
      <c r="AB125" s="8"/>
      <c r="AC125" s="8"/>
      <c r="AD125" s="8"/>
      <c r="AE125" s="8"/>
      <c r="AF125" s="8"/>
      <c r="AG125" s="304"/>
      <c r="AH125"/>
      <c r="AI125"/>
      <c r="AJ125"/>
      <c r="AL125" s="316" t="str">
        <f t="shared" si="70"/>
        <v>ESTABLECIMIENTOS</v>
      </c>
      <c r="AM125" s="317"/>
      <c r="AN125" s="318" t="s">
        <v>568</v>
      </c>
      <c r="AO125" s="319" t="str">
        <f t="shared" ref="AO125:AO134" si="71">D125</f>
        <v>6 - 11 M Vitamina A</v>
      </c>
      <c r="AP125" s="319" t="str">
        <f t="shared" ref="AP125:AP134" si="72">G125</f>
        <v>%</v>
      </c>
      <c r="AQ125" s="320"/>
    </row>
    <row r="126" spans="1:43" s="89" customFormat="1" ht="18" customHeight="1" thickBot="1" x14ac:dyDescent="0.3">
      <c r="A126" s="65" t="str">
        <f>Config!$B$15</f>
        <v>RED</v>
      </c>
      <c r="B126" s="66">
        <f>SUM(B127:B135)</f>
        <v>2204</v>
      </c>
      <c r="C126" s="66">
        <f>SUM(C127:C135)</f>
        <v>2204</v>
      </c>
      <c r="D126" s="66">
        <f>SUM(D127:D135)</f>
        <v>1210</v>
      </c>
      <c r="E126" s="67">
        <f>Config!$C$9</f>
        <v>100</v>
      </c>
      <c r="F126" s="67"/>
      <c r="G126" s="66">
        <f>IFERROR(ROUND(D126*100/B126,1),0)</f>
        <v>54.9</v>
      </c>
      <c r="H126" s="68">
        <f>IF(G126&lt;$E$3,G126,"")</f>
        <v>54.9</v>
      </c>
      <c r="I126" s="68" t="str">
        <f>IF(G126&gt;=$E$3,IF(G126&lt;$F$3,G126,""),"")</f>
        <v/>
      </c>
      <c r="J126" s="68" t="str">
        <f>IF(G126&gt;=$F$3,G126,"")</f>
        <v/>
      </c>
      <c r="K126"/>
      <c r="L126"/>
      <c r="M126"/>
      <c r="N126"/>
      <c r="O126"/>
      <c r="P126"/>
      <c r="Q126"/>
      <c r="R126"/>
      <c r="S126"/>
      <c r="T126"/>
      <c r="U126" s="300"/>
      <c r="W126" s="8"/>
      <c r="X126" s="8"/>
      <c r="Y126" s="8"/>
      <c r="Z126" s="300"/>
      <c r="AA126" s="8"/>
      <c r="AB126" s="8"/>
      <c r="AC126" s="8"/>
      <c r="AD126" s="8"/>
      <c r="AE126" s="8"/>
      <c r="AF126" s="8"/>
      <c r="AG126" s="304"/>
      <c r="AH126"/>
      <c r="AI126"/>
      <c r="AJ126"/>
      <c r="AL126" s="321" t="str">
        <f t="shared" si="70"/>
        <v>RED</v>
      </c>
      <c r="AM126" s="322"/>
      <c r="AN126" s="323">
        <f t="shared" ref="AN126:AN134" si="73">C126</f>
        <v>2204</v>
      </c>
      <c r="AO126" s="322">
        <f t="shared" si="71"/>
        <v>1210</v>
      </c>
      <c r="AP126" s="323">
        <f t="shared" si="72"/>
        <v>54.9</v>
      </c>
      <c r="AQ126" s="323"/>
    </row>
    <row r="127" spans="1:43" s="89" customFormat="1" ht="15" customHeight="1" x14ac:dyDescent="0.25">
      <c r="A127" s="76" t="str">
        <f>Config!$B$16</f>
        <v>HOSP</v>
      </c>
      <c r="B127" s="71">
        <f>METAS!$AW$38</f>
        <v>0</v>
      </c>
      <c r="C127" s="52">
        <f>ROUNDUP((B127/12)*Config!$C$6,0)</f>
        <v>0</v>
      </c>
      <c r="D127" s="71">
        <f>ACUMULADO!$AV$40</f>
        <v>0</v>
      </c>
      <c r="E127" s="81">
        <f>E126</f>
        <v>100</v>
      </c>
      <c r="F127" s="81"/>
      <c r="G127" s="77">
        <f>IFERROR(ROUND(D127*100/C127,1),0)</f>
        <v>0</v>
      </c>
      <c r="H127" s="78">
        <f>IF(G127&lt;$E$3,G127,"")</f>
        <v>0</v>
      </c>
      <c r="I127" s="78" t="str">
        <f>IF(G127&gt;=$E$3,IF(G127&lt;$F$3,G127,""),"")</f>
        <v/>
      </c>
      <c r="J127" s="78" t="str">
        <f t="shared" ref="J127:J135" si="74">IF(G127&gt;=$F$3,G127,"")</f>
        <v/>
      </c>
      <c r="K127"/>
      <c r="L127"/>
      <c r="M127"/>
      <c r="N127"/>
      <c r="O127"/>
      <c r="P127"/>
      <c r="Q127"/>
      <c r="R127"/>
      <c r="S127"/>
      <c r="T127"/>
      <c r="U127" s="300"/>
      <c r="V127" s="51"/>
      <c r="W127" s="8"/>
      <c r="X127" s="8"/>
      <c r="Y127" s="8"/>
      <c r="Z127" s="300"/>
      <c r="AA127" s="8"/>
      <c r="AB127" s="8"/>
      <c r="AC127" s="8"/>
      <c r="AD127" s="8"/>
      <c r="AE127" s="8"/>
      <c r="AF127" s="8"/>
      <c r="AG127" s="304"/>
      <c r="AH127"/>
      <c r="AI127"/>
      <c r="AJ127"/>
      <c r="AL127" s="289" t="str">
        <f t="shared" si="70"/>
        <v>HOSP</v>
      </c>
      <c r="AM127" s="287"/>
      <c r="AN127" s="288">
        <f t="shared" si="73"/>
        <v>0</v>
      </c>
      <c r="AO127" s="287">
        <f t="shared" si="71"/>
        <v>0</v>
      </c>
      <c r="AP127" s="324">
        <f t="shared" si="72"/>
        <v>0</v>
      </c>
      <c r="AQ127" s="336"/>
    </row>
    <row r="128" spans="1:43" s="89" customFormat="1" ht="18" customHeight="1" x14ac:dyDescent="0.25">
      <c r="A128" s="76" t="str">
        <f>Config!$B$17</f>
        <v>LLUI</v>
      </c>
      <c r="B128" s="71">
        <f>METAS!$AX$38</f>
        <v>872</v>
      </c>
      <c r="C128" s="52">
        <f>ROUNDUP((B128/12)*Config!$C$6,0)</f>
        <v>872</v>
      </c>
      <c r="D128" s="71">
        <f>ACUMULADO!$AW$40</f>
        <v>493</v>
      </c>
      <c r="E128" s="81">
        <f t="shared" ref="E128:E135" si="75">E127</f>
        <v>100</v>
      </c>
      <c r="F128" s="81"/>
      <c r="G128" s="77">
        <f>IFERROR(ROUND(D128*100/B128,1),0)</f>
        <v>56.5</v>
      </c>
      <c r="H128" s="78">
        <f t="shared" ref="H128:H135" si="76">IF(G128&lt;$E$3,G128,"")</f>
        <v>56.5</v>
      </c>
      <c r="I128" s="78" t="str">
        <f t="shared" ref="I128:I135" si="77">IF(G128&gt;=$E$3,IF(G128&lt;$F$3,G128,""),"")</f>
        <v/>
      </c>
      <c r="J128" s="78" t="str">
        <f t="shared" si="74"/>
        <v/>
      </c>
      <c r="K128"/>
      <c r="L128"/>
      <c r="M128"/>
      <c r="N128"/>
      <c r="O128"/>
      <c r="P128"/>
      <c r="Q128"/>
      <c r="R128"/>
      <c r="S128"/>
      <c r="T128"/>
      <c r="U128" s="300"/>
      <c r="V128" s="51"/>
      <c r="W128" s="8"/>
      <c r="X128" s="8"/>
      <c r="Y128" s="8"/>
      <c r="Z128" s="300"/>
      <c r="AA128" s="8"/>
      <c r="AB128" s="8"/>
      <c r="AC128" s="8"/>
      <c r="AD128" s="8"/>
      <c r="AE128" s="8"/>
      <c r="AF128" s="8"/>
      <c r="AG128" s="304"/>
      <c r="AH128"/>
      <c r="AI128"/>
      <c r="AJ128"/>
      <c r="AL128" s="289" t="str">
        <f t="shared" si="70"/>
        <v>LLUI</v>
      </c>
      <c r="AM128" s="287"/>
      <c r="AN128" s="288">
        <f t="shared" si="73"/>
        <v>872</v>
      </c>
      <c r="AO128" s="287">
        <f t="shared" si="71"/>
        <v>493</v>
      </c>
      <c r="AP128" s="324">
        <f t="shared" si="72"/>
        <v>56.5</v>
      </c>
      <c r="AQ128" s="336"/>
    </row>
    <row r="129" spans="1:43" s="89" customFormat="1" ht="18" customHeight="1" x14ac:dyDescent="0.25">
      <c r="A129" s="76" t="str">
        <f>Config!$B$18</f>
        <v>JERI</v>
      </c>
      <c r="B129" s="71">
        <f>METAS!$AY$38</f>
        <v>99</v>
      </c>
      <c r="C129" s="52">
        <f>ROUNDUP((B129/12)*Config!$C$6,0)</f>
        <v>99</v>
      </c>
      <c r="D129" s="71">
        <f>ACUMULADO!$AX$40</f>
        <v>54</v>
      </c>
      <c r="E129" s="81">
        <f t="shared" si="75"/>
        <v>100</v>
      </c>
      <c r="F129" s="81"/>
      <c r="G129" s="77">
        <f t="shared" ref="G129:G135" si="78">IFERROR(ROUND(D129*100/B129,1),0)</f>
        <v>54.5</v>
      </c>
      <c r="H129" s="78">
        <f t="shared" si="76"/>
        <v>54.5</v>
      </c>
      <c r="I129" s="78" t="str">
        <f t="shared" si="77"/>
        <v/>
      </c>
      <c r="J129" s="78" t="str">
        <f t="shared" si="74"/>
        <v/>
      </c>
      <c r="K129"/>
      <c r="L129"/>
      <c r="M129"/>
      <c r="N129"/>
      <c r="O129"/>
      <c r="P129"/>
      <c r="Q129"/>
      <c r="R129"/>
      <c r="S129"/>
      <c r="T129"/>
      <c r="U129" s="300"/>
      <c r="V129" s="314"/>
      <c r="W129" s="8"/>
      <c r="X129" s="8"/>
      <c r="Y129" s="8"/>
      <c r="Z129" s="300"/>
      <c r="AA129" s="8"/>
      <c r="AB129" s="8"/>
      <c r="AC129" s="8"/>
      <c r="AD129" s="8"/>
      <c r="AE129" s="8"/>
      <c r="AF129" s="8"/>
      <c r="AG129" s="304"/>
      <c r="AH129"/>
      <c r="AI129"/>
      <c r="AJ129"/>
      <c r="AL129" s="289" t="str">
        <f t="shared" si="70"/>
        <v>JERI</v>
      </c>
      <c r="AM129" s="287"/>
      <c r="AN129" s="288">
        <f t="shared" si="73"/>
        <v>99</v>
      </c>
      <c r="AO129" s="287">
        <f t="shared" si="71"/>
        <v>54</v>
      </c>
      <c r="AP129" s="324">
        <f t="shared" si="72"/>
        <v>54.5</v>
      </c>
      <c r="AQ129" s="336"/>
    </row>
    <row r="130" spans="1:43" s="89" customFormat="1" ht="18" customHeight="1" x14ac:dyDescent="0.25">
      <c r="A130" s="76" t="str">
        <f>Config!$B$19</f>
        <v>YANT</v>
      </c>
      <c r="B130" s="71">
        <f>METAS!$AZ$38</f>
        <v>163</v>
      </c>
      <c r="C130" s="52">
        <f>ROUNDUP((B130/12)*Config!$C$6,0)</f>
        <v>163</v>
      </c>
      <c r="D130" s="71">
        <f>ACUMULADO!$AY$40</f>
        <v>93</v>
      </c>
      <c r="E130" s="81">
        <f t="shared" si="75"/>
        <v>100</v>
      </c>
      <c r="F130" s="81"/>
      <c r="G130" s="77">
        <f t="shared" si="78"/>
        <v>57.1</v>
      </c>
      <c r="H130" s="78">
        <f t="shared" si="76"/>
        <v>57.1</v>
      </c>
      <c r="I130" s="78" t="str">
        <f t="shared" si="77"/>
        <v/>
      </c>
      <c r="J130" s="78" t="str">
        <f t="shared" si="74"/>
        <v/>
      </c>
      <c r="K130"/>
      <c r="L130"/>
      <c r="M130"/>
      <c r="N130"/>
      <c r="O130"/>
      <c r="P130"/>
      <c r="Q130"/>
      <c r="R130"/>
      <c r="S130"/>
      <c r="T130"/>
      <c r="U130" s="300"/>
      <c r="V130" s="314"/>
      <c r="W130" s="8"/>
      <c r="X130" s="8"/>
      <c r="Y130" s="8"/>
      <c r="Z130" s="300"/>
      <c r="AA130" s="8"/>
      <c r="AB130" s="8"/>
      <c r="AC130" s="8"/>
      <c r="AD130" s="8"/>
      <c r="AE130" s="8"/>
      <c r="AF130" s="8"/>
      <c r="AG130" s="304"/>
      <c r="AH130"/>
      <c r="AI130"/>
      <c r="AJ130"/>
      <c r="AL130" s="289" t="str">
        <f t="shared" si="70"/>
        <v>YANT</v>
      </c>
      <c r="AM130" s="287"/>
      <c r="AN130" s="288">
        <f t="shared" si="73"/>
        <v>163</v>
      </c>
      <c r="AO130" s="287">
        <f t="shared" si="71"/>
        <v>93</v>
      </c>
      <c r="AP130" s="324">
        <f t="shared" si="72"/>
        <v>57.1</v>
      </c>
      <c r="AQ130" s="336"/>
    </row>
    <row r="131" spans="1:43" s="89" customFormat="1" ht="18" customHeight="1" x14ac:dyDescent="0.25">
      <c r="A131" s="76" t="str">
        <f>Config!$B$20</f>
        <v>SORI</v>
      </c>
      <c r="B131" s="71">
        <f>METAS!$BA$38</f>
        <v>475</v>
      </c>
      <c r="C131" s="52">
        <f>ROUNDUP((B131/12)*Config!$C$6,0)</f>
        <v>475</v>
      </c>
      <c r="D131" s="71">
        <f>ACUMULADO!$AZ$40</f>
        <v>220</v>
      </c>
      <c r="E131" s="81">
        <f t="shared" si="75"/>
        <v>100</v>
      </c>
      <c r="F131" s="81"/>
      <c r="G131" s="77">
        <f t="shared" si="78"/>
        <v>46.3</v>
      </c>
      <c r="H131" s="78">
        <f t="shared" si="76"/>
        <v>46.3</v>
      </c>
      <c r="I131" s="78" t="str">
        <f t="shared" si="77"/>
        <v/>
      </c>
      <c r="J131" s="78" t="str">
        <f t="shared" si="74"/>
        <v/>
      </c>
      <c r="K131"/>
      <c r="L131"/>
      <c r="M131"/>
      <c r="N131"/>
      <c r="O131"/>
      <c r="P131"/>
      <c r="Q131"/>
      <c r="R131"/>
      <c r="S131"/>
      <c r="T131"/>
      <c r="U131" s="300"/>
      <c r="V131" s="314"/>
      <c r="W131" s="8"/>
      <c r="X131" s="8"/>
      <c r="Y131" s="8"/>
      <c r="Z131" s="300"/>
      <c r="AA131" s="8"/>
      <c r="AB131" s="8"/>
      <c r="AC131" s="8"/>
      <c r="AD131" s="8"/>
      <c r="AE131" s="8"/>
      <c r="AF131" s="8"/>
      <c r="AG131" s="304"/>
      <c r="AH131"/>
      <c r="AI131"/>
      <c r="AJ131"/>
      <c r="AL131" s="289" t="str">
        <f t="shared" si="70"/>
        <v>SORI</v>
      </c>
      <c r="AM131" s="287"/>
      <c r="AN131" s="288">
        <f t="shared" si="73"/>
        <v>475</v>
      </c>
      <c r="AO131" s="287">
        <f t="shared" si="71"/>
        <v>220</v>
      </c>
      <c r="AP131" s="324">
        <f t="shared" si="72"/>
        <v>46.3</v>
      </c>
      <c r="AQ131" s="336"/>
    </row>
    <row r="132" spans="1:43" s="89" customFormat="1" ht="18" customHeight="1" x14ac:dyDescent="0.25">
      <c r="A132" s="76" t="str">
        <f>Config!$B$21</f>
        <v>JEPE</v>
      </c>
      <c r="B132" s="71">
        <f>METAS!$BB$38</f>
        <v>193</v>
      </c>
      <c r="C132" s="52">
        <f>ROUNDUP((B132/12)*Config!$C$6,0)</f>
        <v>193</v>
      </c>
      <c r="D132" s="71">
        <f>ACUMULADO!$BA$40</f>
        <v>121</v>
      </c>
      <c r="E132" s="81">
        <f t="shared" si="75"/>
        <v>100</v>
      </c>
      <c r="F132" s="81"/>
      <c r="G132" s="77">
        <f t="shared" si="78"/>
        <v>62.7</v>
      </c>
      <c r="H132" s="78">
        <f t="shared" si="76"/>
        <v>62.7</v>
      </c>
      <c r="I132" s="78" t="str">
        <f t="shared" si="77"/>
        <v/>
      </c>
      <c r="J132" s="78" t="str">
        <f t="shared" si="74"/>
        <v/>
      </c>
      <c r="K132"/>
      <c r="L132"/>
      <c r="M132"/>
      <c r="N132"/>
      <c r="O132"/>
      <c r="P132"/>
      <c r="Q132"/>
      <c r="R132"/>
      <c r="S132"/>
      <c r="T132"/>
      <c r="U132" s="300"/>
      <c r="V132" s="314"/>
      <c r="W132" s="8"/>
      <c r="X132" s="8"/>
      <c r="Y132" s="8"/>
      <c r="Z132" s="300"/>
      <c r="AA132" s="8"/>
      <c r="AB132" s="8"/>
      <c r="AC132" s="8"/>
      <c r="AD132" s="8"/>
      <c r="AE132" s="8"/>
      <c r="AF132" s="8"/>
      <c r="AG132" s="304"/>
      <c r="AH132"/>
      <c r="AI132"/>
      <c r="AJ132"/>
      <c r="AL132" s="289" t="str">
        <f>A132</f>
        <v>JEPE</v>
      </c>
      <c r="AM132" s="287"/>
      <c r="AN132" s="288">
        <f>C132</f>
        <v>193</v>
      </c>
      <c r="AO132" s="287">
        <f>D132</f>
        <v>121</v>
      </c>
      <c r="AP132" s="324">
        <f>G132</f>
        <v>62.7</v>
      </c>
      <c r="AQ132" s="336"/>
    </row>
    <row r="133" spans="1:43" s="89" customFormat="1" ht="18" customHeight="1" x14ac:dyDescent="0.25">
      <c r="A133" s="76" t="str">
        <f>Config!$B$22</f>
        <v>ROQU</v>
      </c>
      <c r="B133" s="71">
        <f>METAS!$BC$38</f>
        <v>149</v>
      </c>
      <c r="C133" s="52">
        <f>ROUNDUP((B133/12)*Config!$C$6,0)</f>
        <v>149</v>
      </c>
      <c r="D133" s="71">
        <f>ACUMULADO!$BB$40</f>
        <v>48</v>
      </c>
      <c r="E133" s="81">
        <f t="shared" si="75"/>
        <v>100</v>
      </c>
      <c r="F133" s="81"/>
      <c r="G133" s="77">
        <f t="shared" si="78"/>
        <v>32.200000000000003</v>
      </c>
      <c r="H133" s="78">
        <f t="shared" si="76"/>
        <v>32.200000000000003</v>
      </c>
      <c r="I133" s="78" t="str">
        <f t="shared" si="77"/>
        <v/>
      </c>
      <c r="J133" s="78" t="str">
        <f t="shared" si="74"/>
        <v/>
      </c>
      <c r="K133"/>
      <c r="L133"/>
      <c r="M133"/>
      <c r="N133"/>
      <c r="O133"/>
      <c r="P133"/>
      <c r="Q133"/>
      <c r="R133"/>
      <c r="S133"/>
      <c r="T133"/>
      <c r="U133" s="300"/>
      <c r="W133" s="8"/>
      <c r="X133" s="8"/>
      <c r="Y133" s="8"/>
      <c r="Z133" s="300"/>
      <c r="AA133" s="8"/>
      <c r="AB133" s="8"/>
      <c r="AC133" s="8"/>
      <c r="AD133" s="8"/>
      <c r="AE133" s="8"/>
      <c r="AF133" s="8"/>
      <c r="AG133" s="304"/>
      <c r="AH133"/>
      <c r="AI133"/>
      <c r="AJ133"/>
      <c r="AL133" s="289" t="str">
        <f>A133</f>
        <v>ROQU</v>
      </c>
      <c r="AM133" s="287"/>
      <c r="AN133" s="288">
        <f>C133</f>
        <v>149</v>
      </c>
      <c r="AO133" s="287">
        <f>D133</f>
        <v>48</v>
      </c>
      <c r="AP133" s="324">
        <f>G133</f>
        <v>32.200000000000003</v>
      </c>
      <c r="AQ133" s="336"/>
    </row>
    <row r="134" spans="1:43" s="89" customFormat="1" ht="18" customHeight="1" x14ac:dyDescent="0.25">
      <c r="A134" s="76" t="str">
        <f>Config!$B$23</f>
        <v>CALZ</v>
      </c>
      <c r="B134" s="71">
        <f>METAS!$BD$38</f>
        <v>114</v>
      </c>
      <c r="C134" s="52">
        <f>ROUNDUP((B134/12)*Config!$C$6,0)</f>
        <v>114</v>
      </c>
      <c r="D134" s="71">
        <f>ACUMULADO!$BC$40</f>
        <v>70</v>
      </c>
      <c r="E134" s="81">
        <f t="shared" si="75"/>
        <v>100</v>
      </c>
      <c r="F134" s="81"/>
      <c r="G134" s="77">
        <f t="shared" si="78"/>
        <v>61.4</v>
      </c>
      <c r="H134" s="78">
        <f t="shared" si="76"/>
        <v>61.4</v>
      </c>
      <c r="I134" s="78" t="str">
        <f t="shared" si="77"/>
        <v/>
      </c>
      <c r="J134" s="78" t="str">
        <f t="shared" si="74"/>
        <v/>
      </c>
      <c r="K134"/>
      <c r="L134"/>
      <c r="M134"/>
      <c r="N134"/>
      <c r="O134"/>
      <c r="P134"/>
      <c r="Q134"/>
      <c r="R134"/>
      <c r="S134"/>
      <c r="T134"/>
      <c r="U134" s="300"/>
      <c r="V134" s="314"/>
      <c r="W134" s="8"/>
      <c r="X134" s="8"/>
      <c r="Y134" s="8"/>
      <c r="Z134" s="300"/>
      <c r="AA134" s="8"/>
      <c r="AB134" s="8"/>
      <c r="AC134" s="8"/>
      <c r="AD134" s="8"/>
      <c r="AE134" s="8"/>
      <c r="AF134" s="8"/>
      <c r="AG134" s="304"/>
      <c r="AH134"/>
      <c r="AI134"/>
      <c r="AJ134"/>
      <c r="AL134" s="289" t="str">
        <f t="shared" si="70"/>
        <v>CALZ</v>
      </c>
      <c r="AM134" s="287"/>
      <c r="AN134" s="288">
        <f t="shared" si="73"/>
        <v>114</v>
      </c>
      <c r="AO134" s="287">
        <f t="shared" si="71"/>
        <v>70</v>
      </c>
      <c r="AP134" s="324">
        <f t="shared" si="72"/>
        <v>61.4</v>
      </c>
      <c r="AQ134" s="336"/>
    </row>
    <row r="135" spans="1:43" s="89" customFormat="1" ht="18" customHeight="1" x14ac:dyDescent="0.25">
      <c r="A135" s="76" t="str">
        <f>Config!$B$24</f>
        <v>PUEB</v>
      </c>
      <c r="B135" s="71">
        <f>METAS!$BE$38</f>
        <v>139</v>
      </c>
      <c r="C135" s="52">
        <f>ROUNDUP((B135/12)*Config!$C$6,0)</f>
        <v>139</v>
      </c>
      <c r="D135" s="71">
        <f>ACUMULADO!$BD$40</f>
        <v>111</v>
      </c>
      <c r="E135" s="81">
        <f t="shared" si="75"/>
        <v>100</v>
      </c>
      <c r="F135" s="81"/>
      <c r="G135" s="77">
        <f t="shared" si="78"/>
        <v>79.900000000000006</v>
      </c>
      <c r="H135" s="78">
        <f t="shared" si="76"/>
        <v>79.900000000000006</v>
      </c>
      <c r="I135" s="78" t="str">
        <f t="shared" si="77"/>
        <v/>
      </c>
      <c r="J135" s="78" t="str">
        <f t="shared" si="74"/>
        <v/>
      </c>
      <c r="K135"/>
      <c r="L135"/>
      <c r="M135"/>
      <c r="N135"/>
      <c r="O135"/>
      <c r="P135"/>
      <c r="Q135"/>
      <c r="R135"/>
      <c r="S135"/>
      <c r="T135"/>
      <c r="U135" s="300"/>
      <c r="W135" s="8"/>
      <c r="X135" s="8"/>
      <c r="Y135" s="8"/>
      <c r="Z135" s="300"/>
      <c r="AA135" s="8"/>
      <c r="AB135" s="8"/>
      <c r="AC135" s="8"/>
      <c r="AD135" s="8"/>
      <c r="AE135" s="8"/>
      <c r="AF135" s="8"/>
      <c r="AG135" s="304"/>
      <c r="AH135"/>
      <c r="AI135"/>
      <c r="AJ135"/>
      <c r="AL135" s="289" t="str">
        <f>A135</f>
        <v>PUEB</v>
      </c>
      <c r="AM135" s="287"/>
      <c r="AN135" s="288">
        <f>C135</f>
        <v>139</v>
      </c>
      <c r="AO135" s="287">
        <f>D135</f>
        <v>111</v>
      </c>
      <c r="AP135" s="324">
        <f>G135</f>
        <v>79.900000000000006</v>
      </c>
      <c r="AQ135" s="336"/>
    </row>
    <row r="136" spans="1:43" s="89" customFormat="1" ht="18" customHeight="1" x14ac:dyDescent="0.25">
      <c r="A136" s="305"/>
      <c r="H136"/>
      <c r="I136"/>
      <c r="J136"/>
      <c r="K136" s="9"/>
      <c r="L136"/>
      <c r="M136"/>
      <c r="N136"/>
      <c r="O136"/>
      <c r="P136"/>
      <c r="Q136"/>
      <c r="R136"/>
      <c r="S136"/>
      <c r="T136"/>
      <c r="U136" s="300"/>
      <c r="V136" s="314"/>
      <c r="W136" s="8"/>
      <c r="X136" s="8"/>
      <c r="Y136" s="8"/>
      <c r="Z136" s="300"/>
      <c r="AA136" s="8"/>
      <c r="AB136" s="8"/>
      <c r="AC136" s="8"/>
      <c r="AD136" s="8"/>
      <c r="AE136" s="8"/>
      <c r="AF136" s="8"/>
      <c r="AG136" s="304"/>
      <c r="AH136"/>
      <c r="AI136"/>
      <c r="AJ136"/>
      <c r="AO136"/>
      <c r="AP136" s="285"/>
    </row>
    <row r="137" spans="1:43" s="89" customFormat="1" ht="18" customHeight="1" x14ac:dyDescent="0.25">
      <c r="A137" s="305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 s="300"/>
      <c r="V137" s="314"/>
      <c r="W137" s="8"/>
      <c r="X137" s="8"/>
      <c r="Y137" s="8"/>
      <c r="Z137" s="300"/>
      <c r="AA137" s="8"/>
      <c r="AB137" s="8"/>
      <c r="AC137" s="8"/>
      <c r="AD137" s="8"/>
      <c r="AE137" s="8"/>
      <c r="AF137" s="8"/>
      <c r="AG137" s="304"/>
      <c r="AH137"/>
      <c r="AI137"/>
      <c r="AJ137"/>
      <c r="AO137"/>
      <c r="AP137" s="285"/>
    </row>
    <row r="138" spans="1:43" s="89" customFormat="1" ht="18" customHeight="1" x14ac:dyDescent="0.25">
      <c r="A138" s="305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 s="300"/>
      <c r="V138" s="314"/>
      <c r="W138" s="8"/>
      <c r="X138" s="8"/>
      <c r="Y138" s="8"/>
      <c r="Z138" s="300"/>
      <c r="AA138" s="8"/>
      <c r="AB138" s="8"/>
      <c r="AC138" s="8"/>
      <c r="AD138" s="8"/>
      <c r="AE138" s="8"/>
      <c r="AF138" s="8"/>
      <c r="AG138" s="304"/>
      <c r="AH138"/>
      <c r="AI138"/>
      <c r="AJ138"/>
      <c r="AO138"/>
      <c r="AP138" s="285"/>
    </row>
    <row r="139" spans="1:43" s="89" customFormat="1" ht="18" customHeight="1" x14ac:dyDescent="0.25">
      <c r="A139" s="305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300"/>
      <c r="V139" s="314"/>
      <c r="W139" s="8"/>
      <c r="X139" s="8"/>
      <c r="Y139" s="8"/>
      <c r="Z139" s="300"/>
      <c r="AA139" s="8"/>
      <c r="AB139" s="8"/>
      <c r="AC139" s="8"/>
      <c r="AD139" s="8"/>
      <c r="AE139" s="8"/>
      <c r="AF139" s="8"/>
      <c r="AG139" s="304"/>
      <c r="AH139"/>
      <c r="AI139"/>
      <c r="AJ139"/>
      <c r="AO139"/>
      <c r="AP139" s="285"/>
    </row>
    <row r="140" spans="1:43" s="89" customFormat="1" ht="18" customHeight="1" x14ac:dyDescent="0.25">
      <c r="A140" s="4"/>
      <c r="B140"/>
      <c r="C140" s="54"/>
      <c r="D140" s="55"/>
      <c r="E140" s="55"/>
      <c r="F140" s="56"/>
      <c r="G140" s="56"/>
      <c r="H140" s="56"/>
      <c r="I140" s="329"/>
      <c r="J140" s="330"/>
      <c r="K140"/>
      <c r="L140"/>
      <c r="M140"/>
      <c r="N140"/>
      <c r="O140"/>
      <c r="P140"/>
      <c r="Q140"/>
      <c r="R140"/>
      <c r="S140"/>
      <c r="T140"/>
      <c r="U140" s="300"/>
      <c r="V140" s="314"/>
      <c r="W140" s="8"/>
      <c r="X140" s="8"/>
      <c r="Y140" s="8"/>
      <c r="Z140" s="300"/>
      <c r="AA140" s="8"/>
      <c r="AB140" s="8"/>
      <c r="AC140" s="8"/>
      <c r="AD140" s="8"/>
      <c r="AE140" s="8"/>
      <c r="AF140" s="8"/>
      <c r="AG140" s="304"/>
      <c r="AH140"/>
      <c r="AI140"/>
      <c r="AJ140"/>
      <c r="AO140"/>
      <c r="AP140" s="285"/>
    </row>
    <row r="141" spans="1:43" s="89" customFormat="1" ht="18" customHeight="1" x14ac:dyDescent="0.25">
      <c r="A141" s="4"/>
      <c r="B141"/>
      <c r="C141" s="54"/>
      <c r="D141" s="55"/>
      <c r="E141" s="55"/>
      <c r="F141" s="56"/>
      <c r="G141" s="56"/>
      <c r="H141" s="56"/>
      <c r="I141" s="329"/>
      <c r="J141" s="330"/>
      <c r="K141"/>
      <c r="L141"/>
      <c r="M141"/>
      <c r="N141"/>
      <c r="O141"/>
      <c r="P141"/>
      <c r="Q141"/>
      <c r="R141"/>
      <c r="S141"/>
      <c r="T141"/>
      <c r="U141" s="300"/>
      <c r="V141" s="314"/>
      <c r="W141" s="8"/>
      <c r="X141" s="8"/>
      <c r="Y141" s="8"/>
      <c r="Z141" s="300"/>
      <c r="AA141" s="8"/>
      <c r="AB141" s="8"/>
      <c r="AC141" s="8"/>
      <c r="AD141" s="8"/>
      <c r="AE141" s="8"/>
      <c r="AF141" s="8"/>
      <c r="AG141" s="304"/>
      <c r="AH141"/>
      <c r="AI141"/>
      <c r="AJ141"/>
      <c r="AO141"/>
      <c r="AP141" s="285"/>
    </row>
    <row r="142" spans="1:43" s="89" customFormat="1" ht="18" customHeight="1" x14ac:dyDescent="0.25">
      <c r="A142" s="4"/>
      <c r="B142"/>
      <c r="C142" s="54"/>
      <c r="D142" s="55"/>
      <c r="E142" s="55"/>
      <c r="F142" s="56"/>
      <c r="G142" s="56"/>
      <c r="H142" s="56"/>
      <c r="I142" s="329"/>
      <c r="J142" s="330"/>
      <c r="K142"/>
      <c r="L142"/>
      <c r="M142"/>
      <c r="N142"/>
      <c r="O142"/>
      <c r="P142"/>
      <c r="Q142"/>
      <c r="R142"/>
      <c r="S142"/>
      <c r="T142"/>
      <c r="U142" s="300"/>
      <c r="V142" s="314"/>
      <c r="W142" s="8"/>
      <c r="X142" s="8"/>
      <c r="Y142" s="8"/>
      <c r="Z142" s="300"/>
      <c r="AA142" s="8"/>
      <c r="AB142" s="8"/>
      <c r="AC142" s="8"/>
      <c r="AD142" s="8"/>
      <c r="AE142" s="8"/>
      <c r="AF142" s="8"/>
      <c r="AG142" s="304"/>
      <c r="AH142"/>
      <c r="AI142"/>
      <c r="AJ142"/>
      <c r="AO142"/>
      <c r="AP142" s="285"/>
    </row>
    <row r="143" spans="1:43" s="89" customFormat="1" ht="18" customHeight="1" x14ac:dyDescent="0.25">
      <c r="A143" s="4" t="str">
        <f>METAS!B39</f>
        <v xml:space="preserve">PORCENTAJE DE NIÑOS  DE 12 A 59 MESES CON  SUPLEMENTO DE VITAMINA A  </v>
      </c>
      <c r="B143"/>
      <c r="C143" s="54"/>
      <c r="D143" s="55"/>
      <c r="E143" s="55"/>
      <c r="F143" s="56"/>
      <c r="G143" s="56"/>
      <c r="H143" s="56"/>
      <c r="I143" s="332"/>
      <c r="J143" s="330"/>
      <c r="K143"/>
      <c r="L143"/>
      <c r="M143"/>
      <c r="N143"/>
      <c r="O143"/>
      <c r="P143"/>
      <c r="Q143"/>
      <c r="R143"/>
      <c r="S143"/>
      <c r="T143"/>
      <c r="U143" s="300"/>
      <c r="W143" s="8"/>
      <c r="X143" s="8"/>
      <c r="Y143" s="8"/>
      <c r="Z143" s="300"/>
      <c r="AA143" s="8"/>
      <c r="AB143" s="8"/>
      <c r="AC143" s="8"/>
      <c r="AD143" s="8"/>
      <c r="AE143" s="8"/>
      <c r="AF143" s="8"/>
      <c r="AG143" s="304"/>
      <c r="AH143"/>
      <c r="AI143"/>
      <c r="AJ143"/>
      <c r="AL143" t="str">
        <f t="shared" ref="AL143:AL153" si="79">A143</f>
        <v xml:space="preserve">PORCENTAJE DE NIÑOS  DE 12 A 59 MESES CON  SUPLEMENTO DE VITAMINA A  </v>
      </c>
      <c r="AM143"/>
      <c r="AN143"/>
      <c r="AO143"/>
      <c r="AP143" s="285"/>
      <c r="AQ143"/>
    </row>
    <row r="144" spans="1:43" s="89" customFormat="1" ht="48" customHeight="1" thickBot="1" x14ac:dyDescent="0.3">
      <c r="A144" s="59" t="s">
        <v>2</v>
      </c>
      <c r="B144" s="60" t="s">
        <v>574</v>
      </c>
      <c r="C144" s="61" t="s">
        <v>565</v>
      </c>
      <c r="D144" s="60" t="s">
        <v>587</v>
      </c>
      <c r="E144" s="60" t="s">
        <v>1</v>
      </c>
      <c r="F144" s="62"/>
      <c r="G144" s="63" t="s">
        <v>579</v>
      </c>
      <c r="H144" s="64" t="str">
        <f>"DEFICIENTE &lt; "&amp;$E$3</f>
        <v>DEFICIENTE &lt; 90</v>
      </c>
      <c r="I144" s="64" t="str">
        <f>"PROCESO &gt;= "&amp;$E$3&amp;"  -  &lt; "&amp;$F$3</f>
        <v>PROCESO &gt;= 90  -  &lt; 100</v>
      </c>
      <c r="J144" s="64" t="str">
        <f>"OPTIMO &gt;= "&amp;$F$3</f>
        <v>OPTIMO &gt;= 100</v>
      </c>
      <c r="K144"/>
      <c r="L144"/>
      <c r="M144"/>
      <c r="N144"/>
      <c r="O144"/>
      <c r="P144"/>
      <c r="Q144"/>
      <c r="R144"/>
      <c r="S144"/>
      <c r="T144"/>
      <c r="U144" s="300"/>
      <c r="V144" s="51" t="str">
        <f>A143</f>
        <v xml:space="preserve">PORCENTAJE DE NIÑOS  DE 12 A 59 MESES CON  SUPLEMENTO DE VITAMINA A  </v>
      </c>
      <c r="W144" s="8"/>
      <c r="X144" s="8"/>
      <c r="Y144" s="8"/>
      <c r="Z144" s="300"/>
      <c r="AA144" s="8"/>
      <c r="AB144" s="8"/>
      <c r="AC144" s="8"/>
      <c r="AD144" s="8"/>
      <c r="AE144" s="8"/>
      <c r="AF144" s="300"/>
      <c r="AG144" s="300"/>
      <c r="AH144"/>
      <c r="AI144"/>
      <c r="AJ144"/>
      <c r="AL144" s="316" t="str">
        <f t="shared" si="79"/>
        <v>ESTABLECIMIENTOS</v>
      </c>
      <c r="AM144" s="317" t="s">
        <v>580</v>
      </c>
      <c r="AN144" s="318" t="s">
        <v>581</v>
      </c>
      <c r="AO144" s="319" t="str">
        <f t="shared" ref="AO144:AO154" si="80">D144</f>
        <v>12 - 59 M Vitamina A</v>
      </c>
      <c r="AP144" s="319" t="str">
        <f t="shared" ref="AP144:AP153" si="81">G144</f>
        <v>%</v>
      </c>
      <c r="AQ144" s="320" t="s">
        <v>582</v>
      </c>
    </row>
    <row r="145" spans="1:43" s="89" customFormat="1" ht="18" customHeight="1" thickBot="1" x14ac:dyDescent="0.3">
      <c r="A145" s="65" t="str">
        <f>Config!$B$15</f>
        <v>RED</v>
      </c>
      <c r="B145" s="66">
        <f>SUM(B146:B154)</f>
        <v>9963</v>
      </c>
      <c r="C145" s="66">
        <f>SUM(C146:C154)</f>
        <v>9963</v>
      </c>
      <c r="D145" s="66">
        <f>SUM(D146:D154)</f>
        <v>2701</v>
      </c>
      <c r="E145" s="67">
        <f>Config!$C$9</f>
        <v>100</v>
      </c>
      <c r="F145" s="67"/>
      <c r="G145" s="67">
        <f>IFERROR(ROUND(D145*100/B145,1),0)</f>
        <v>27.1</v>
      </c>
      <c r="H145" s="68">
        <f>IF(G145&lt;$E$3,G145,"")</f>
        <v>27.1</v>
      </c>
      <c r="I145" s="68" t="str">
        <f>IF(G145&gt;=$E$3,IF(G145&lt;$F$3,G145,""),"")</f>
        <v/>
      </c>
      <c r="J145" s="68" t="str">
        <f>IF(G145&gt;=$F$3,G145,"")</f>
        <v/>
      </c>
      <c r="K145"/>
      <c r="L145"/>
      <c r="M145"/>
      <c r="N145"/>
      <c r="O145"/>
      <c r="P145"/>
      <c r="Q145"/>
      <c r="R145"/>
      <c r="S145"/>
      <c r="T145"/>
      <c r="U145" s="300"/>
      <c r="V145" s="80" t="str">
        <f>$V$1&amp;"  "&amp;V144&amp;"  "&amp;$V$3&amp;"  "&amp;$V$2</f>
        <v>RED. MOYOBAMBA:  PORCENTAJE DE NIÑOS  DE 12 A 59 MESES CON  SUPLEMENTO DE VITAMINA A    - POR MICROREDES :   ENERO - DICIEMBRE 2024</v>
      </c>
      <c r="W145" s="8"/>
      <c r="X145" s="8"/>
      <c r="Y145" s="8"/>
      <c r="Z145" s="300"/>
      <c r="AA145" s="8"/>
      <c r="AB145" s="8"/>
      <c r="AC145" s="8"/>
      <c r="AD145" s="8"/>
      <c r="AE145" s="8"/>
      <c r="AF145" s="300"/>
      <c r="AG145" s="300"/>
      <c r="AH145"/>
      <c r="AI145"/>
      <c r="AJ145"/>
      <c r="AL145" s="321" t="str">
        <f t="shared" si="79"/>
        <v>RED</v>
      </c>
      <c r="AM145" s="322" t="e">
        <f>SUM(AM146:AM153)</f>
        <v>#REF!</v>
      </c>
      <c r="AN145" s="323">
        <f t="shared" ref="AN145:AN153" si="82">C145</f>
        <v>9963</v>
      </c>
      <c r="AO145" s="322">
        <f t="shared" si="80"/>
        <v>2701</v>
      </c>
      <c r="AP145" s="323">
        <f t="shared" si="81"/>
        <v>27.1</v>
      </c>
      <c r="AQ145" s="323">
        <f>AN145-AP145</f>
        <v>9935.9</v>
      </c>
    </row>
    <row r="146" spans="1:43" s="89" customFormat="1" ht="19.5" customHeight="1" x14ac:dyDescent="0.25">
      <c r="A146" s="76" t="str">
        <f>Config!$B$16</f>
        <v>HOSP</v>
      </c>
      <c r="B146" s="71">
        <f>METAS!$AW$39</f>
        <v>0</v>
      </c>
      <c r="C146" s="52">
        <f>ROUNDUP((B146/12)*Config!$C$6,0)</f>
        <v>0</v>
      </c>
      <c r="D146" s="71">
        <f>ACUMULADO!$AV$41</f>
        <v>0</v>
      </c>
      <c r="E146" s="81">
        <f>E145</f>
        <v>100</v>
      </c>
      <c r="F146" s="81"/>
      <c r="G146" s="77">
        <f>IFERROR(ROUND(D146*100/C146,1),0)</f>
        <v>0</v>
      </c>
      <c r="H146" s="78">
        <f>IF(G146&lt;$E$3,G146,"")</f>
        <v>0</v>
      </c>
      <c r="I146" s="78" t="str">
        <f>IF(G146&gt;=$E$3,IF(G146&lt;$F$3,G146,""),"")</f>
        <v/>
      </c>
      <c r="J146" s="78" t="str">
        <f t="shared" ref="J146:J154" si="83">IF(G146&gt;=$F$3,G146,"")</f>
        <v/>
      </c>
      <c r="K146"/>
      <c r="L146"/>
      <c r="M146"/>
      <c r="N146"/>
      <c r="O146"/>
      <c r="P146"/>
      <c r="Q146"/>
      <c r="R146"/>
      <c r="S146"/>
      <c r="T146"/>
      <c r="U146" s="300"/>
      <c r="W146" s="8"/>
      <c r="X146" s="8"/>
      <c r="Y146" s="8"/>
      <c r="Z146" s="300"/>
      <c r="AA146" s="8"/>
      <c r="AB146" s="8"/>
      <c r="AC146" s="8"/>
      <c r="AD146" s="8"/>
      <c r="AE146" s="8"/>
      <c r="AF146" s="300"/>
      <c r="AG146" s="300"/>
      <c r="AH146"/>
      <c r="AI146"/>
      <c r="AJ146"/>
      <c r="AL146" s="289" t="str">
        <f t="shared" si="79"/>
        <v>HOSP</v>
      </c>
      <c r="AM146" s="287" t="e">
        <f>IF(#REF!&gt;=12,"0",(B146/12))</f>
        <v>#REF!</v>
      </c>
      <c r="AN146" s="288">
        <f t="shared" si="82"/>
        <v>0</v>
      </c>
      <c r="AO146" s="288">
        <f t="shared" si="80"/>
        <v>0</v>
      </c>
      <c r="AP146" s="324">
        <f t="shared" si="81"/>
        <v>0</v>
      </c>
      <c r="AQ146" s="286">
        <f t="shared" ref="AQ146:AQ153" si="84">AN146-AO146</f>
        <v>0</v>
      </c>
    </row>
    <row r="147" spans="1:43" s="89" customFormat="1" ht="18" customHeight="1" x14ac:dyDescent="0.25">
      <c r="A147" s="76" t="str">
        <f>Config!$B$17</f>
        <v>LLUI</v>
      </c>
      <c r="B147" s="71">
        <f>METAS!$AX$39</f>
        <v>4134</v>
      </c>
      <c r="C147" s="52">
        <f>ROUNDUP((B147/12)*Config!$C$6,0)</f>
        <v>4134</v>
      </c>
      <c r="D147" s="71">
        <f>ACUMULADO!$AW$41</f>
        <v>1264</v>
      </c>
      <c r="E147" s="81">
        <f t="shared" ref="E147:E154" si="85">E146</f>
        <v>100</v>
      </c>
      <c r="F147" s="81"/>
      <c r="G147" s="77">
        <f>IFERROR(ROUND(D147*100/B147,1),0)</f>
        <v>30.6</v>
      </c>
      <c r="H147" s="78">
        <f t="shared" ref="H147:H154" si="86">IF(G147&lt;$E$3,G147,"")</f>
        <v>30.6</v>
      </c>
      <c r="I147" s="78" t="str">
        <f t="shared" ref="I147:I154" si="87">IF(G147&gt;=$E$3,IF(G147&lt;$F$3,G147,""),"")</f>
        <v/>
      </c>
      <c r="J147" s="78" t="str">
        <f t="shared" si="83"/>
        <v/>
      </c>
      <c r="K147"/>
      <c r="L147"/>
      <c r="M147"/>
      <c r="N147"/>
      <c r="O147"/>
      <c r="P147"/>
      <c r="Q147"/>
      <c r="R147"/>
      <c r="S147"/>
      <c r="T147"/>
      <c r="U147" s="300"/>
      <c r="V147" s="51"/>
      <c r="W147" s="302"/>
      <c r="X147" s="302"/>
      <c r="Y147" s="8"/>
      <c r="Z147" s="300"/>
      <c r="AA147" s="8"/>
      <c r="AB147" s="8"/>
      <c r="AC147" s="8"/>
      <c r="AD147" s="8"/>
      <c r="AE147" s="8"/>
      <c r="AF147" s="300"/>
      <c r="AG147" s="300"/>
      <c r="AH147"/>
      <c r="AI147"/>
      <c r="AJ147"/>
      <c r="AL147" s="289" t="str">
        <f t="shared" si="79"/>
        <v>LLUI</v>
      </c>
      <c r="AM147" s="287" t="e">
        <f>IF(#REF!&gt;=12,"0",(B147/12))</f>
        <v>#REF!</v>
      </c>
      <c r="AN147" s="288">
        <f t="shared" si="82"/>
        <v>4134</v>
      </c>
      <c r="AO147" s="288">
        <f t="shared" si="80"/>
        <v>1264</v>
      </c>
      <c r="AP147" s="324">
        <f t="shared" si="81"/>
        <v>30.6</v>
      </c>
      <c r="AQ147" s="286">
        <f t="shared" si="84"/>
        <v>2870</v>
      </c>
    </row>
    <row r="148" spans="1:43" s="89" customFormat="1" ht="18" customHeight="1" x14ac:dyDescent="0.25">
      <c r="A148" s="76" t="str">
        <f>Config!$B$18</f>
        <v>JERI</v>
      </c>
      <c r="B148" s="71">
        <f>METAS!$AY$39</f>
        <v>419</v>
      </c>
      <c r="C148" s="52">
        <f>ROUNDUP((B148/12)*Config!$C$6,0)</f>
        <v>419</v>
      </c>
      <c r="D148" s="71">
        <f>ACUMULADO!$AX$41</f>
        <v>101</v>
      </c>
      <c r="E148" s="81">
        <f t="shared" si="85"/>
        <v>100</v>
      </c>
      <c r="F148" s="81"/>
      <c r="G148" s="77">
        <f t="shared" ref="G148:G154" si="88">IFERROR(ROUND(D148*100/B148,1),0)</f>
        <v>24.1</v>
      </c>
      <c r="H148" s="78">
        <f t="shared" si="86"/>
        <v>24.1</v>
      </c>
      <c r="I148" s="78" t="str">
        <f t="shared" si="87"/>
        <v/>
      </c>
      <c r="J148" s="78" t="str">
        <f t="shared" si="83"/>
        <v/>
      </c>
      <c r="K148"/>
      <c r="L148"/>
      <c r="M148"/>
      <c r="N148"/>
      <c r="O148"/>
      <c r="P148"/>
      <c r="Q148"/>
      <c r="R148"/>
      <c r="S148"/>
      <c r="T148"/>
      <c r="U148" s="300"/>
      <c r="V148" s="51"/>
      <c r="W148" s="8"/>
      <c r="X148" s="8"/>
      <c r="Y148" s="8"/>
      <c r="Z148" s="300"/>
      <c r="AA148" s="8"/>
      <c r="AB148" s="8"/>
      <c r="AC148" s="8"/>
      <c r="AD148" s="8"/>
      <c r="AE148" s="8"/>
      <c r="AF148" s="300"/>
      <c r="AG148" s="300"/>
      <c r="AH148"/>
      <c r="AI148"/>
      <c r="AJ148"/>
      <c r="AL148" s="289" t="str">
        <f t="shared" si="79"/>
        <v>JERI</v>
      </c>
      <c r="AM148" s="287" t="e">
        <f>IF(#REF!&gt;=12,"0",(B148/12))</f>
        <v>#REF!</v>
      </c>
      <c r="AN148" s="288">
        <f t="shared" si="82"/>
        <v>419</v>
      </c>
      <c r="AO148" s="288">
        <f t="shared" si="80"/>
        <v>101</v>
      </c>
      <c r="AP148" s="324">
        <f t="shared" si="81"/>
        <v>24.1</v>
      </c>
      <c r="AQ148" s="286">
        <f t="shared" si="84"/>
        <v>318</v>
      </c>
    </row>
    <row r="149" spans="1:43" s="89" customFormat="1" ht="18" customHeight="1" x14ac:dyDescent="0.25">
      <c r="A149" s="76" t="str">
        <f>Config!$B$19</f>
        <v>YANT</v>
      </c>
      <c r="B149" s="71">
        <f>METAS!$AZ$39</f>
        <v>733</v>
      </c>
      <c r="C149" s="52">
        <f>ROUNDUP((B149/12)*Config!$C$6,0)</f>
        <v>733</v>
      </c>
      <c r="D149" s="71">
        <f>ACUMULADO!$AY$41</f>
        <v>205</v>
      </c>
      <c r="E149" s="81">
        <f t="shared" si="85"/>
        <v>100</v>
      </c>
      <c r="F149" s="81"/>
      <c r="G149" s="77">
        <f t="shared" si="88"/>
        <v>28</v>
      </c>
      <c r="H149" s="78">
        <f t="shared" si="86"/>
        <v>28</v>
      </c>
      <c r="I149" s="78" t="str">
        <f t="shared" si="87"/>
        <v/>
      </c>
      <c r="J149" s="78" t="str">
        <f t="shared" si="83"/>
        <v/>
      </c>
      <c r="K149"/>
      <c r="L149"/>
      <c r="M149"/>
      <c r="N149"/>
      <c r="O149"/>
      <c r="P149"/>
      <c r="Q149"/>
      <c r="R149"/>
      <c r="S149"/>
      <c r="T149"/>
      <c r="U149" s="300"/>
      <c r="V149"/>
      <c r="W149" s="8"/>
      <c r="X149" s="8"/>
      <c r="Y149" s="8"/>
      <c r="Z149" s="300"/>
      <c r="AA149" s="8"/>
      <c r="AB149" s="8"/>
      <c r="AC149" s="8"/>
      <c r="AD149" s="8"/>
      <c r="AE149" s="8"/>
      <c r="AF149" s="300"/>
      <c r="AG149" s="300"/>
      <c r="AH149"/>
      <c r="AI149"/>
      <c r="AJ149"/>
      <c r="AL149" s="289" t="str">
        <f t="shared" si="79"/>
        <v>YANT</v>
      </c>
      <c r="AM149" s="287" t="e">
        <f>IF(#REF!&gt;=12,"0",(B149/12))</f>
        <v>#REF!</v>
      </c>
      <c r="AN149" s="288">
        <f t="shared" si="82"/>
        <v>733</v>
      </c>
      <c r="AO149" s="288">
        <f t="shared" si="80"/>
        <v>205</v>
      </c>
      <c r="AP149" s="324">
        <f t="shared" si="81"/>
        <v>28</v>
      </c>
      <c r="AQ149" s="286">
        <f t="shared" si="84"/>
        <v>528</v>
      </c>
    </row>
    <row r="150" spans="1:43" s="89" customFormat="1" ht="18" customHeight="1" x14ac:dyDescent="0.25">
      <c r="A150" s="76" t="str">
        <f>Config!$B$20</f>
        <v>SORI</v>
      </c>
      <c r="B150" s="71">
        <f>METAS!$BA$39</f>
        <v>2007</v>
      </c>
      <c r="C150" s="52">
        <f>ROUNDUP((B150/12)*Config!$C$6,0)</f>
        <v>2007</v>
      </c>
      <c r="D150" s="71">
        <f>ACUMULADO!$AZ$41</f>
        <v>282</v>
      </c>
      <c r="E150" s="81">
        <f t="shared" si="85"/>
        <v>100</v>
      </c>
      <c r="F150" s="81"/>
      <c r="G150" s="77">
        <f t="shared" si="88"/>
        <v>14.1</v>
      </c>
      <c r="H150" s="78">
        <f t="shared" si="86"/>
        <v>14.1</v>
      </c>
      <c r="I150" s="78" t="str">
        <f t="shared" si="87"/>
        <v/>
      </c>
      <c r="J150" s="78" t="str">
        <f t="shared" si="83"/>
        <v/>
      </c>
      <c r="K150"/>
      <c r="L150"/>
      <c r="M150"/>
      <c r="N150"/>
      <c r="O150"/>
      <c r="P150"/>
      <c r="Q150"/>
      <c r="R150"/>
      <c r="S150"/>
      <c r="T150"/>
      <c r="U150" s="300"/>
      <c r="V150" s="314"/>
      <c r="W150" s="8"/>
      <c r="X150" s="8"/>
      <c r="Y150" s="8"/>
      <c r="Z150" s="300"/>
      <c r="AA150" s="8"/>
      <c r="AB150" s="8"/>
      <c r="AC150" s="8"/>
      <c r="AD150" s="8"/>
      <c r="AE150" s="8"/>
      <c r="AF150" s="300"/>
      <c r="AG150" s="300"/>
      <c r="AH150"/>
      <c r="AI150"/>
      <c r="AJ150"/>
      <c r="AL150" s="289" t="str">
        <f t="shared" si="79"/>
        <v>SORI</v>
      </c>
      <c r="AM150" s="287" t="e">
        <f>IF(#REF!&gt;=12,"0",(B150/12))</f>
        <v>#REF!</v>
      </c>
      <c r="AN150" s="288">
        <f t="shared" si="82"/>
        <v>2007</v>
      </c>
      <c r="AO150" s="288">
        <f t="shared" si="80"/>
        <v>282</v>
      </c>
      <c r="AP150" s="324">
        <f t="shared" si="81"/>
        <v>14.1</v>
      </c>
      <c r="AQ150" s="286">
        <f t="shared" si="84"/>
        <v>1725</v>
      </c>
    </row>
    <row r="151" spans="1:43" s="89" customFormat="1" ht="18" customHeight="1" x14ac:dyDescent="0.25">
      <c r="A151" s="76" t="str">
        <f>Config!$B$21</f>
        <v>JEPE</v>
      </c>
      <c r="B151" s="71">
        <f>METAS!$BB$39</f>
        <v>808</v>
      </c>
      <c r="C151" s="52">
        <f>ROUNDUP((B151/12)*Config!$C$6,0)</f>
        <v>808</v>
      </c>
      <c r="D151" s="71">
        <f>ACUMULADO!$BA$41</f>
        <v>333</v>
      </c>
      <c r="E151" s="81">
        <f t="shared" si="85"/>
        <v>100</v>
      </c>
      <c r="F151" s="81"/>
      <c r="G151" s="77">
        <f t="shared" si="88"/>
        <v>41.2</v>
      </c>
      <c r="H151" s="78">
        <f t="shared" si="86"/>
        <v>41.2</v>
      </c>
      <c r="I151" s="78" t="str">
        <f t="shared" si="87"/>
        <v/>
      </c>
      <c r="J151" s="78" t="str">
        <f t="shared" si="83"/>
        <v/>
      </c>
      <c r="K151"/>
      <c r="L151"/>
      <c r="M151"/>
      <c r="N151"/>
      <c r="O151"/>
      <c r="P151"/>
      <c r="Q151"/>
      <c r="R151"/>
      <c r="S151"/>
      <c r="T151"/>
      <c r="U151" s="300"/>
      <c r="V151" s="334"/>
      <c r="W151" s="304"/>
      <c r="X151" s="304"/>
      <c r="Y151" s="8"/>
      <c r="Z151" s="300"/>
      <c r="AA151" s="8"/>
      <c r="AB151" s="8"/>
      <c r="AC151" s="8"/>
      <c r="AD151" s="8"/>
      <c r="AE151" s="8"/>
      <c r="AF151" s="300"/>
      <c r="AG151" s="300"/>
      <c r="AH151"/>
      <c r="AI151"/>
      <c r="AJ151"/>
      <c r="AL151" s="289" t="str">
        <f>A151</f>
        <v>JEPE</v>
      </c>
      <c r="AM151" s="287" t="e">
        <f>IF(#REF!&gt;=12,"0",(B151/12))</f>
        <v>#REF!</v>
      </c>
      <c r="AN151" s="288">
        <f>C151</f>
        <v>808</v>
      </c>
      <c r="AO151" s="288">
        <f>D151</f>
        <v>333</v>
      </c>
      <c r="AP151" s="324">
        <f>G151</f>
        <v>41.2</v>
      </c>
      <c r="AQ151" s="286">
        <f>AN151-AO151</f>
        <v>475</v>
      </c>
    </row>
    <row r="152" spans="1:43" s="89" customFormat="1" ht="18" customHeight="1" x14ac:dyDescent="0.25">
      <c r="A152" s="76" t="str">
        <f>Config!$B$22</f>
        <v>ROQU</v>
      </c>
      <c r="B152" s="71">
        <f>METAS!$BC$39</f>
        <v>606</v>
      </c>
      <c r="C152" s="52">
        <f>ROUNDUP((B152/12)*Config!$C$6,0)</f>
        <v>606</v>
      </c>
      <c r="D152" s="71">
        <f>ACUMULADO!$BB$41</f>
        <v>95</v>
      </c>
      <c r="E152" s="81">
        <f t="shared" si="85"/>
        <v>100</v>
      </c>
      <c r="F152" s="81"/>
      <c r="G152" s="77">
        <f t="shared" si="88"/>
        <v>15.7</v>
      </c>
      <c r="H152" s="78">
        <f t="shared" si="86"/>
        <v>15.7</v>
      </c>
      <c r="I152" s="78" t="str">
        <f t="shared" si="87"/>
        <v/>
      </c>
      <c r="J152" s="78" t="str">
        <f t="shared" si="83"/>
        <v/>
      </c>
      <c r="K152"/>
      <c r="L152"/>
      <c r="M152"/>
      <c r="N152"/>
      <c r="O152"/>
      <c r="P152"/>
      <c r="Q152"/>
      <c r="R152"/>
      <c r="S152"/>
      <c r="T152"/>
      <c r="U152" s="300"/>
      <c r="W152" s="8"/>
      <c r="X152" s="8"/>
      <c r="Y152" s="8"/>
      <c r="Z152" s="300"/>
      <c r="AA152" s="8"/>
      <c r="AB152" s="8"/>
      <c r="AC152" s="8"/>
      <c r="AD152" s="8"/>
      <c r="AE152" s="8"/>
      <c r="AF152" s="300"/>
      <c r="AG152" s="300"/>
      <c r="AH152"/>
      <c r="AI152"/>
      <c r="AJ152"/>
      <c r="AL152" s="289" t="str">
        <f>A152</f>
        <v>ROQU</v>
      </c>
      <c r="AM152" s="287" t="e">
        <f>IF(#REF!&gt;=12,"0",(B152/12))</f>
        <v>#REF!</v>
      </c>
      <c r="AN152" s="288">
        <f>C152</f>
        <v>606</v>
      </c>
      <c r="AO152" s="288">
        <f>D152</f>
        <v>95</v>
      </c>
      <c r="AP152" s="324">
        <f>G152</f>
        <v>15.7</v>
      </c>
      <c r="AQ152" s="286">
        <f>AN152-AO152</f>
        <v>511</v>
      </c>
    </row>
    <row r="153" spans="1:43" s="89" customFormat="1" ht="18" customHeight="1" x14ac:dyDescent="0.25">
      <c r="A153" s="76" t="str">
        <f>Config!$B$23</f>
        <v>CALZ</v>
      </c>
      <c r="B153" s="71">
        <f>METAS!$BD$39</f>
        <v>600</v>
      </c>
      <c r="C153" s="52">
        <f>ROUNDUP((B153/12)*Config!$C$6,0)</f>
        <v>600</v>
      </c>
      <c r="D153" s="71">
        <f>ACUMULADO!$BC$41</f>
        <v>257</v>
      </c>
      <c r="E153" s="81">
        <f t="shared" si="85"/>
        <v>100</v>
      </c>
      <c r="F153" s="81"/>
      <c r="G153" s="77">
        <f t="shared" si="88"/>
        <v>42.8</v>
      </c>
      <c r="H153" s="78">
        <f t="shared" si="86"/>
        <v>42.8</v>
      </c>
      <c r="I153" s="78" t="str">
        <f t="shared" si="87"/>
        <v/>
      </c>
      <c r="J153" s="78" t="str">
        <f t="shared" si="83"/>
        <v/>
      </c>
      <c r="K153"/>
      <c r="L153"/>
      <c r="M153"/>
      <c r="N153"/>
      <c r="O153"/>
      <c r="P153"/>
      <c r="Q153"/>
      <c r="R153"/>
      <c r="S153"/>
      <c r="T153"/>
      <c r="U153" s="300"/>
      <c r="V153" s="314"/>
      <c r="W153" s="8"/>
      <c r="X153" s="8"/>
      <c r="Y153" s="8"/>
      <c r="Z153" s="300"/>
      <c r="AA153" s="8"/>
      <c r="AB153" s="8"/>
      <c r="AC153" s="8"/>
      <c r="AD153" s="8"/>
      <c r="AE153" s="8"/>
      <c r="AF153" s="300"/>
      <c r="AG153" s="300"/>
      <c r="AH153"/>
      <c r="AI153"/>
      <c r="AJ153"/>
      <c r="AL153" s="289" t="str">
        <f t="shared" si="79"/>
        <v>CALZ</v>
      </c>
      <c r="AM153" s="287" t="e">
        <f>IF(#REF!&gt;=12,"0",(B153/12))</f>
        <v>#REF!</v>
      </c>
      <c r="AN153" s="288">
        <f t="shared" si="82"/>
        <v>600</v>
      </c>
      <c r="AO153" s="288">
        <f t="shared" si="80"/>
        <v>257</v>
      </c>
      <c r="AP153" s="324">
        <f t="shared" si="81"/>
        <v>42.8</v>
      </c>
      <c r="AQ153" s="286">
        <f t="shared" si="84"/>
        <v>343</v>
      </c>
    </row>
    <row r="154" spans="1:43" s="89" customFormat="1" ht="18" customHeight="1" x14ac:dyDescent="0.25">
      <c r="A154" s="76" t="str">
        <f>Config!$B$24</f>
        <v>PUEB</v>
      </c>
      <c r="B154" s="71">
        <f>METAS!$BE$39</f>
        <v>656</v>
      </c>
      <c r="C154" s="52">
        <f>ROUNDUP((B154/12)*Config!$C$6,0)</f>
        <v>656</v>
      </c>
      <c r="D154" s="71">
        <f>ACUMULADO!$BD$41</f>
        <v>164</v>
      </c>
      <c r="E154" s="81">
        <f t="shared" si="85"/>
        <v>100</v>
      </c>
      <c r="F154" s="81"/>
      <c r="G154" s="77">
        <f t="shared" si="88"/>
        <v>25</v>
      </c>
      <c r="H154" s="78">
        <f t="shared" si="86"/>
        <v>25</v>
      </c>
      <c r="I154" s="78" t="str">
        <f t="shared" si="87"/>
        <v/>
      </c>
      <c r="J154" s="78" t="str">
        <f t="shared" si="83"/>
        <v/>
      </c>
      <c r="K154"/>
      <c r="L154"/>
      <c r="M154"/>
      <c r="N154"/>
      <c r="O154"/>
      <c r="P154"/>
      <c r="Q154"/>
      <c r="R154"/>
      <c r="S154"/>
      <c r="T154"/>
      <c r="U154" s="300"/>
      <c r="W154" s="8"/>
      <c r="X154" s="8"/>
      <c r="Y154" s="8"/>
      <c r="Z154" s="300"/>
      <c r="AA154" s="8"/>
      <c r="AB154" s="8"/>
      <c r="AC154" s="8"/>
      <c r="AD154" s="8"/>
      <c r="AE154" s="8"/>
      <c r="AF154" s="300"/>
      <c r="AG154" s="300"/>
      <c r="AH154"/>
      <c r="AI154"/>
      <c r="AJ154"/>
      <c r="AL154" s="289" t="str">
        <f>A154</f>
        <v>PUEB</v>
      </c>
      <c r="AM154" s="287" t="e">
        <f>IF(#REF!&gt;=12,"0",(B154/12))</f>
        <v>#REF!</v>
      </c>
      <c r="AN154" s="288">
        <f>C154</f>
        <v>656</v>
      </c>
      <c r="AO154" s="288">
        <f t="shared" si="80"/>
        <v>164</v>
      </c>
      <c r="AP154" s="324">
        <f>G154</f>
        <v>25</v>
      </c>
      <c r="AQ154" s="286">
        <f>AN154-AO154</f>
        <v>492</v>
      </c>
    </row>
    <row r="155" spans="1:43" s="89" customFormat="1" ht="18" customHeight="1" x14ac:dyDescent="0.25">
      <c r="A155" s="305"/>
      <c r="B155" s="327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 s="300"/>
      <c r="V155" s="314"/>
      <c r="W155" s="8"/>
      <c r="X155" s="8"/>
      <c r="Y155" s="8"/>
      <c r="Z155" s="300"/>
      <c r="AA155" s="8"/>
      <c r="AB155" s="8"/>
      <c r="AC155" s="8"/>
      <c r="AD155" s="8"/>
      <c r="AE155" s="8"/>
      <c r="AF155" s="8"/>
      <c r="AG155" s="304"/>
      <c r="AH155"/>
      <c r="AI155"/>
      <c r="AJ155"/>
      <c r="AO155"/>
      <c r="AP155" s="285"/>
    </row>
    <row r="156" spans="1:43" s="89" customFormat="1" ht="18" customHeight="1" x14ac:dyDescent="0.25">
      <c r="A156" s="305"/>
      <c r="B156" s="327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 s="300"/>
      <c r="W156" s="8"/>
      <c r="X156" s="8"/>
      <c r="Y156" s="8"/>
      <c r="Z156" s="300"/>
      <c r="AA156" s="8"/>
      <c r="AB156" s="8"/>
      <c r="AC156" s="8"/>
      <c r="AD156" s="8"/>
      <c r="AE156" s="8"/>
      <c r="AF156" s="8"/>
      <c r="AG156" s="304"/>
      <c r="AH156"/>
      <c r="AI156"/>
      <c r="AJ156"/>
      <c r="AO156"/>
      <c r="AP156" s="285"/>
    </row>
    <row r="157" spans="1:43" s="89" customFormat="1" ht="18" customHeight="1" x14ac:dyDescent="0.25">
      <c r="A157" s="305"/>
      <c r="B157" s="327"/>
      <c r="H157"/>
      <c r="I157"/>
      <c r="J157"/>
      <c r="K157" s="9"/>
      <c r="L157"/>
      <c r="M157"/>
      <c r="N157"/>
      <c r="O157"/>
      <c r="P157"/>
      <c r="Q157"/>
      <c r="R157"/>
      <c r="S157"/>
      <c r="T157"/>
      <c r="U157" s="300"/>
      <c r="V157" s="314"/>
      <c r="W157" s="8"/>
      <c r="X157" s="8"/>
      <c r="Y157" s="8"/>
      <c r="Z157" s="300"/>
      <c r="AA157" s="8"/>
      <c r="AB157" s="8"/>
      <c r="AC157" s="8"/>
      <c r="AD157" s="8"/>
      <c r="AE157" s="8"/>
      <c r="AF157" s="8"/>
      <c r="AG157" s="304"/>
      <c r="AH157"/>
      <c r="AI157"/>
      <c r="AJ157"/>
      <c r="AO157"/>
      <c r="AP157" s="285"/>
    </row>
    <row r="158" spans="1:43" s="89" customFormat="1" ht="18" customHeight="1" x14ac:dyDescent="0.25">
      <c r="A158" s="305"/>
      <c r="B158" s="327"/>
      <c r="H158"/>
      <c r="I158"/>
      <c r="J158"/>
      <c r="K158" s="9"/>
      <c r="L158"/>
      <c r="M158"/>
      <c r="N158"/>
      <c r="O158"/>
      <c r="P158"/>
      <c r="Q158"/>
      <c r="R158"/>
      <c r="S158"/>
      <c r="T158"/>
      <c r="U158" s="300"/>
      <c r="V158" s="314"/>
      <c r="W158" s="8"/>
      <c r="X158" s="8"/>
      <c r="Y158" s="8"/>
      <c r="Z158" s="300"/>
      <c r="AA158" s="8"/>
      <c r="AB158" s="8"/>
      <c r="AC158" s="8"/>
      <c r="AD158" s="8"/>
      <c r="AE158" s="8"/>
      <c r="AF158" s="8"/>
      <c r="AG158" s="304"/>
      <c r="AH158"/>
      <c r="AI158"/>
      <c r="AJ158"/>
      <c r="AO158"/>
      <c r="AP158" s="285"/>
    </row>
    <row r="159" spans="1:43" s="89" customFormat="1" ht="18" customHeight="1" x14ac:dyDescent="0.25">
      <c r="A159" s="4"/>
      <c r="B159" s="327"/>
      <c r="C159" s="54"/>
      <c r="D159" s="55"/>
      <c r="E159" s="55"/>
      <c r="F159" s="56"/>
      <c r="G159" s="56"/>
      <c r="H159" s="56"/>
      <c r="I159" s="329"/>
      <c r="J159" s="330"/>
      <c r="K159"/>
      <c r="L159"/>
      <c r="M159"/>
      <c r="N159"/>
      <c r="O159"/>
      <c r="P159"/>
      <c r="Q159"/>
      <c r="R159"/>
      <c r="S159"/>
      <c r="T159"/>
      <c r="U159" s="300"/>
      <c r="V159" s="314"/>
      <c r="W159" s="8"/>
      <c r="X159" s="8"/>
      <c r="Y159" s="8"/>
      <c r="Z159" s="300"/>
      <c r="AA159" s="8"/>
      <c r="AB159" s="8"/>
      <c r="AC159" s="8"/>
      <c r="AD159" s="8"/>
      <c r="AE159" s="8"/>
      <c r="AF159" s="8"/>
      <c r="AG159" s="304"/>
      <c r="AH159"/>
      <c r="AI159"/>
      <c r="AJ159"/>
      <c r="AO159"/>
      <c r="AP159" s="285"/>
    </row>
    <row r="160" spans="1:43" s="89" customFormat="1" ht="18" customHeight="1" x14ac:dyDescent="0.25">
      <c r="A160" s="4"/>
      <c r="B160" s="327"/>
      <c r="C160" s="54"/>
      <c r="D160" s="55"/>
      <c r="E160" s="55"/>
      <c r="F160" s="56"/>
      <c r="G160" s="56"/>
      <c r="H160" s="56"/>
      <c r="I160" s="329"/>
      <c r="J160" s="330"/>
      <c r="K160"/>
      <c r="L160"/>
      <c r="M160"/>
      <c r="N160"/>
      <c r="O160"/>
      <c r="P160"/>
      <c r="Q160"/>
      <c r="R160"/>
      <c r="S160"/>
      <c r="T160"/>
      <c r="U160" s="300"/>
      <c r="W160" s="8"/>
      <c r="X160" s="8"/>
      <c r="Y160" s="8"/>
      <c r="Z160" s="300"/>
      <c r="AA160" s="8"/>
      <c r="AB160" s="8"/>
      <c r="AC160" s="8"/>
      <c r="AD160" s="8"/>
      <c r="AE160" s="8"/>
      <c r="AF160" s="8"/>
      <c r="AG160" s="304"/>
      <c r="AH160"/>
      <c r="AI160"/>
      <c r="AJ160"/>
      <c r="AO160"/>
      <c r="AP160" s="285"/>
    </row>
    <row r="161" spans="1:45" s="89" customFormat="1" ht="18" customHeight="1" x14ac:dyDescent="0.25">
      <c r="A161" s="4"/>
      <c r="B161" s="327"/>
      <c r="C161" s="54"/>
      <c r="D161" s="55"/>
      <c r="E161" s="55"/>
      <c r="F161" s="56"/>
      <c r="G161" s="56"/>
      <c r="H161" s="56"/>
      <c r="I161" s="329"/>
      <c r="J161" s="330"/>
      <c r="K161"/>
      <c r="L161"/>
      <c r="M161"/>
      <c r="N161"/>
      <c r="O161"/>
      <c r="P161"/>
      <c r="Q161"/>
      <c r="R161"/>
      <c r="S161"/>
      <c r="T161"/>
      <c r="U161" s="300"/>
      <c r="W161" s="8"/>
      <c r="X161" s="8"/>
      <c r="Y161" s="8"/>
      <c r="Z161" s="300"/>
      <c r="AA161" s="8"/>
      <c r="AB161" s="8"/>
      <c r="AC161" s="8"/>
      <c r="AD161" s="8"/>
      <c r="AE161" s="8"/>
      <c r="AF161" s="8"/>
      <c r="AG161" s="304"/>
      <c r="AH161"/>
      <c r="AI161"/>
      <c r="AJ161"/>
      <c r="AO161"/>
      <c r="AP161" s="285"/>
    </row>
    <row r="162" spans="1:45" s="89" customFormat="1" ht="18" customHeight="1" x14ac:dyDescent="0.25">
      <c r="A162" s="4"/>
      <c r="B162"/>
      <c r="C162" s="54"/>
      <c r="D162" s="55"/>
      <c r="E162" s="55"/>
      <c r="F162" s="56"/>
      <c r="G162" s="56"/>
      <c r="H162" s="56"/>
      <c r="I162" s="329"/>
      <c r="J162" s="330"/>
      <c r="K162"/>
      <c r="L162"/>
      <c r="M162"/>
      <c r="N162"/>
      <c r="O162"/>
      <c r="P162"/>
      <c r="Q162"/>
      <c r="R162"/>
      <c r="S162"/>
      <c r="T162"/>
      <c r="U162" s="300"/>
      <c r="W162" s="8"/>
      <c r="X162" s="8"/>
      <c r="Y162" s="8"/>
      <c r="Z162" s="300"/>
      <c r="AA162" s="8"/>
      <c r="AB162" s="8"/>
      <c r="AC162" s="8"/>
      <c r="AD162" s="8"/>
      <c r="AE162" s="8"/>
      <c r="AF162" s="8"/>
      <c r="AG162" s="304"/>
      <c r="AH162"/>
      <c r="AI162"/>
      <c r="AJ162"/>
      <c r="AO162"/>
      <c r="AP162" s="285"/>
    </row>
    <row r="163" spans="1:45" s="89" customFormat="1" ht="18" customHeight="1" x14ac:dyDescent="0.25">
      <c r="A163" s="4" t="str">
        <f>METAS!B40</f>
        <v>PORCENTAJE DE NIÑOS &lt; 5 AÑOS CON SUPLEMENTO DE VITAMINA A</v>
      </c>
      <c r="B163"/>
      <c r="C163" s="54"/>
      <c r="D163" s="55"/>
      <c r="E163" s="55"/>
      <c r="F163" s="56"/>
      <c r="G163" s="56"/>
      <c r="H163" s="56"/>
      <c r="I163" s="332"/>
      <c r="J163" s="330"/>
      <c r="K163"/>
      <c r="L163"/>
      <c r="M163"/>
      <c r="N163"/>
      <c r="O163"/>
      <c r="P163"/>
      <c r="Q163"/>
      <c r="R163"/>
      <c r="S163"/>
      <c r="T163"/>
      <c r="U163" s="300"/>
      <c r="W163" s="8"/>
      <c r="X163" s="8"/>
      <c r="Y163" s="8"/>
      <c r="Z163" s="300"/>
      <c r="AA163" s="8"/>
      <c r="AB163" s="8"/>
      <c r="AC163" s="8"/>
      <c r="AD163" s="8"/>
      <c r="AE163" s="8"/>
      <c r="AF163" s="8"/>
      <c r="AG163" s="304"/>
      <c r="AH163"/>
      <c r="AI163"/>
      <c r="AJ163"/>
      <c r="AL163" t="str">
        <f t="shared" ref="AL163:AN174" si="89">A163</f>
        <v>PORCENTAJE DE NIÑOS &lt; 5 AÑOS CON SUPLEMENTO DE VITAMINA A</v>
      </c>
      <c r="AM163"/>
      <c r="AN163"/>
      <c r="AO163"/>
      <c r="AP163" s="285"/>
      <c r="AQ163"/>
      <c r="AR163" s="285"/>
      <c r="AS163"/>
    </row>
    <row r="164" spans="1:45" s="89" customFormat="1" ht="48" customHeight="1" thickBot="1" x14ac:dyDescent="0.3">
      <c r="A164" s="59" t="s">
        <v>2</v>
      </c>
      <c r="B164" s="60" t="s">
        <v>574</v>
      </c>
      <c r="C164" s="61" t="s">
        <v>565</v>
      </c>
      <c r="D164" s="60" t="s">
        <v>588</v>
      </c>
      <c r="E164" s="60" t="s">
        <v>1</v>
      </c>
      <c r="F164" s="62"/>
      <c r="G164" s="63" t="s">
        <v>579</v>
      </c>
      <c r="H164" s="64" t="str">
        <f>"DEFICIENTE &lt; "&amp;$E$3</f>
        <v>DEFICIENTE &lt; 90</v>
      </c>
      <c r="I164" s="64" t="str">
        <f>"PROCESO &gt;= "&amp;$E$3&amp;"  -  &lt; "&amp;$F$3</f>
        <v>PROCESO &gt;= 90  -  &lt; 100</v>
      </c>
      <c r="J164" s="64" t="str">
        <f>"OPTIMO &gt;= "&amp;$F$3</f>
        <v>OPTIMO &gt;= 100</v>
      </c>
      <c r="K164" s="285"/>
      <c r="L164"/>
      <c r="M164"/>
      <c r="N164"/>
      <c r="O164"/>
      <c r="P164"/>
      <c r="Q164"/>
      <c r="R164"/>
      <c r="S164"/>
      <c r="T164"/>
      <c r="U164" s="300"/>
      <c r="V164" s="51" t="str">
        <f>A163</f>
        <v>PORCENTAJE DE NIÑOS &lt; 5 AÑOS CON SUPLEMENTO DE VITAMINA A</v>
      </c>
      <c r="W164" s="8"/>
      <c r="X164" s="8"/>
      <c r="Y164" s="8"/>
      <c r="Z164" s="300"/>
      <c r="AA164" s="8"/>
      <c r="AB164" s="8"/>
      <c r="AC164" s="8"/>
      <c r="AD164" s="8"/>
      <c r="AE164" s="8"/>
      <c r="AF164" s="8"/>
      <c r="AG164" s="304"/>
      <c r="AH164"/>
      <c r="AI164" s="5"/>
      <c r="AJ164" s="5"/>
      <c r="AL164" s="316" t="str">
        <f t="shared" si="89"/>
        <v>ESTABLECIMIENTOS</v>
      </c>
      <c r="AM164" s="317" t="s">
        <v>589</v>
      </c>
      <c r="AN164" s="318" t="str">
        <f t="shared" ref="AN164:AN174" si="90">C164</f>
        <v>Pob. Suj</v>
      </c>
      <c r="AO164" s="319" t="str">
        <f t="shared" ref="AO164:AO174" si="91">E164</f>
        <v>META</v>
      </c>
      <c r="AP164" s="319" t="s">
        <v>10</v>
      </c>
      <c r="AQ164" s="320" t="s">
        <v>582</v>
      </c>
    </row>
    <row r="165" spans="1:45" s="89" customFormat="1" ht="31.5" customHeight="1" thickBot="1" x14ac:dyDescent="0.3">
      <c r="A165" s="65" t="str">
        <f>Config!$B$15</f>
        <v>RED</v>
      </c>
      <c r="B165" s="66">
        <f>SUM(B166:B174)</f>
        <v>12167</v>
      </c>
      <c r="C165" s="66">
        <f>SUM(C166:C174)</f>
        <v>12167</v>
      </c>
      <c r="D165" s="66">
        <f>SUM(D166:D174)</f>
        <v>3911</v>
      </c>
      <c r="E165" s="67">
        <f>Config!$C$9</f>
        <v>100</v>
      </c>
      <c r="F165" s="67"/>
      <c r="G165" s="67">
        <f>IFERROR(ROUND(D165*100/B165,1),0)</f>
        <v>32.1</v>
      </c>
      <c r="H165" s="68">
        <f>IF(G165&lt;$E$3,G165,"")</f>
        <v>32.1</v>
      </c>
      <c r="I165" s="68" t="str">
        <f>IF(G165&gt;=$E$3,IF(G165&lt;$F$3,G165,""),"")</f>
        <v/>
      </c>
      <c r="J165" s="68" t="str">
        <f>IF(G165&gt;=$F$3,G165,"")</f>
        <v/>
      </c>
      <c r="K165" s="285"/>
      <c r="L165"/>
      <c r="M165"/>
      <c r="N165"/>
      <c r="O165"/>
      <c r="P165"/>
      <c r="Q165"/>
      <c r="R165"/>
      <c r="S165"/>
      <c r="T165"/>
      <c r="U165" s="300"/>
      <c r="V165" s="80" t="str">
        <f>$V$1&amp;"  "&amp;V164&amp;"  "&amp;$V$3&amp;"  "&amp;$V$2</f>
        <v>RED. MOYOBAMBA:  PORCENTAJE DE NIÑOS &lt; 5 AÑOS CON SUPLEMENTO DE VITAMINA A  - POR MICROREDES :   ENERO - DICIEMBRE 2024</v>
      </c>
      <c r="W165" s="337"/>
      <c r="X165" s="8"/>
      <c r="Y165" s="8"/>
      <c r="Z165" s="300"/>
      <c r="AA165" s="8"/>
      <c r="AB165" s="8"/>
      <c r="AC165" s="8"/>
      <c r="AD165" s="8"/>
      <c r="AE165" s="8"/>
      <c r="AF165" s="8"/>
      <c r="AG165" s="304"/>
      <c r="AH165"/>
      <c r="AI165" s="5"/>
      <c r="AJ165" s="5"/>
      <c r="AL165" s="321" t="str">
        <f t="shared" si="89"/>
        <v>RED</v>
      </c>
      <c r="AM165" s="322">
        <f t="shared" si="89"/>
        <v>12167</v>
      </c>
      <c r="AN165" s="323">
        <f t="shared" si="90"/>
        <v>12167</v>
      </c>
      <c r="AO165" s="322">
        <f t="shared" si="91"/>
        <v>100</v>
      </c>
      <c r="AP165" s="323">
        <f t="shared" ref="AP165:AP174" si="92">G165</f>
        <v>32.1</v>
      </c>
      <c r="AQ165" s="323">
        <f t="shared" ref="AQ165:AQ173" si="93">AN165-AO165</f>
        <v>12067</v>
      </c>
    </row>
    <row r="166" spans="1:45" s="89" customFormat="1" ht="16.5" customHeight="1" x14ac:dyDescent="0.25">
      <c r="A166" s="76" t="str">
        <f>Config!$B$16</f>
        <v>HOSP</v>
      </c>
      <c r="B166" s="71">
        <f>METAS!$AW$40</f>
        <v>0</v>
      </c>
      <c r="C166" s="52">
        <f>ROUNDUP((B166/12)*Config!$C$6,0)</f>
        <v>0</v>
      </c>
      <c r="D166" s="71">
        <f>ACUMULADO!$AV$42</f>
        <v>0</v>
      </c>
      <c r="E166" s="81">
        <f>E165</f>
        <v>100</v>
      </c>
      <c r="F166" s="81"/>
      <c r="G166" s="77">
        <f>IFERROR(ROUND(D166*100/C166,1),0)</f>
        <v>0</v>
      </c>
      <c r="H166" s="78">
        <f>IF(G166&lt;$E$3,G166,"")</f>
        <v>0</v>
      </c>
      <c r="I166" s="78" t="str">
        <f>IF(G166&gt;=$E$3,IF(G166&lt;$F$3,G166,""),"")</f>
        <v/>
      </c>
      <c r="J166" s="78" t="str">
        <f t="shared" ref="J166:J174" si="94">IF(G166&gt;=$F$3,G166,"")</f>
        <v/>
      </c>
      <c r="K166" s="285"/>
      <c r="L166"/>
      <c r="M166"/>
      <c r="N166"/>
      <c r="O166"/>
      <c r="P166"/>
      <c r="Q166"/>
      <c r="R166"/>
      <c r="S166"/>
      <c r="T166"/>
      <c r="U166" s="300"/>
      <c r="W166" s="8"/>
      <c r="X166" s="8"/>
      <c r="Y166" s="8"/>
      <c r="Z166" s="300"/>
      <c r="AA166" s="8"/>
      <c r="AB166" s="8"/>
      <c r="AC166" s="8"/>
      <c r="AD166" s="8"/>
      <c r="AE166" s="8"/>
      <c r="AF166" s="8"/>
      <c r="AG166" s="304"/>
      <c r="AH166"/>
      <c r="AI166" s="5"/>
      <c r="AJ166" s="5"/>
      <c r="AL166" s="289" t="str">
        <f t="shared" si="89"/>
        <v>HOSP</v>
      </c>
      <c r="AM166" s="288">
        <f t="shared" si="89"/>
        <v>0</v>
      </c>
      <c r="AN166" s="288">
        <f t="shared" si="90"/>
        <v>0</v>
      </c>
      <c r="AO166" s="287">
        <f t="shared" si="91"/>
        <v>100</v>
      </c>
      <c r="AP166" s="324">
        <f t="shared" si="92"/>
        <v>0</v>
      </c>
      <c r="AQ166" s="286">
        <f t="shared" si="93"/>
        <v>-100</v>
      </c>
    </row>
    <row r="167" spans="1:45" s="89" customFormat="1" ht="18" customHeight="1" x14ac:dyDescent="0.25">
      <c r="A167" s="76" t="str">
        <f>Config!$B$17</f>
        <v>LLUI</v>
      </c>
      <c r="B167" s="71">
        <f>METAS!$AX$40</f>
        <v>5006</v>
      </c>
      <c r="C167" s="52">
        <f>ROUNDUP((B167/12)*Config!$C$6,0)</f>
        <v>5006</v>
      </c>
      <c r="D167" s="71">
        <f>ACUMULADO!$AW$42</f>
        <v>1757</v>
      </c>
      <c r="E167" s="81">
        <f t="shared" ref="E167:E174" si="95">E166</f>
        <v>100</v>
      </c>
      <c r="F167" s="81"/>
      <c r="G167" s="77">
        <f>IFERROR(ROUND(D167*100/B167,1),0)</f>
        <v>35.1</v>
      </c>
      <c r="H167" s="78">
        <f t="shared" ref="H167:H174" si="96">IF(G167&lt;$E$3,G167,"")</f>
        <v>35.1</v>
      </c>
      <c r="I167" s="78" t="str">
        <f t="shared" ref="I167:I174" si="97">IF(G167&gt;=$E$3,IF(G167&lt;$F$3,G167,""),"")</f>
        <v/>
      </c>
      <c r="J167" s="78" t="str">
        <f t="shared" si="94"/>
        <v/>
      </c>
      <c r="K167" s="285"/>
      <c r="L167"/>
      <c r="M167"/>
      <c r="N167"/>
      <c r="O167"/>
      <c r="P167"/>
      <c r="Q167"/>
      <c r="R167"/>
      <c r="S167"/>
      <c r="T167"/>
      <c r="U167" s="300"/>
      <c r="V167" s="51"/>
      <c r="W167" s="302"/>
      <c r="X167" s="302"/>
      <c r="Y167" s="8"/>
      <c r="Z167" s="300"/>
      <c r="AA167" s="8"/>
      <c r="AB167" s="8"/>
      <c r="AC167" s="8"/>
      <c r="AD167" s="8"/>
      <c r="AE167" s="8"/>
      <c r="AF167" s="8"/>
      <c r="AG167" s="304"/>
      <c r="AH167"/>
      <c r="AI167" s="5"/>
      <c r="AJ167" s="5"/>
      <c r="AL167" s="289" t="str">
        <f t="shared" si="89"/>
        <v>LLUI</v>
      </c>
      <c r="AM167" s="288">
        <f t="shared" si="89"/>
        <v>5006</v>
      </c>
      <c r="AN167" s="288">
        <f t="shared" si="90"/>
        <v>5006</v>
      </c>
      <c r="AO167" s="287">
        <f t="shared" si="91"/>
        <v>100</v>
      </c>
      <c r="AP167" s="324">
        <f t="shared" si="92"/>
        <v>35.1</v>
      </c>
      <c r="AQ167" s="286">
        <f t="shared" si="93"/>
        <v>4906</v>
      </c>
    </row>
    <row r="168" spans="1:45" s="89" customFormat="1" ht="18" customHeight="1" x14ac:dyDescent="0.25">
      <c r="A168" s="76" t="str">
        <f>Config!$B$18</f>
        <v>JERI</v>
      </c>
      <c r="B168" s="71">
        <f>METAS!$AY$40</f>
        <v>518</v>
      </c>
      <c r="C168" s="52">
        <f>ROUNDUP((B168/12)*Config!$C$6,0)</f>
        <v>518</v>
      </c>
      <c r="D168" s="71">
        <f>ACUMULADO!$AX$42</f>
        <v>155</v>
      </c>
      <c r="E168" s="81">
        <f t="shared" si="95"/>
        <v>100</v>
      </c>
      <c r="F168" s="81"/>
      <c r="G168" s="77">
        <f t="shared" ref="G168:G174" si="98">IFERROR(ROUND(D168*100/B168,1),0)</f>
        <v>29.9</v>
      </c>
      <c r="H168" s="78">
        <f t="shared" si="96"/>
        <v>29.9</v>
      </c>
      <c r="I168" s="78" t="str">
        <f t="shared" si="97"/>
        <v/>
      </c>
      <c r="J168" s="78" t="str">
        <f t="shared" si="94"/>
        <v/>
      </c>
      <c r="K168" s="285"/>
      <c r="L168"/>
      <c r="M168"/>
      <c r="N168"/>
      <c r="O168"/>
      <c r="P168"/>
      <c r="Q168"/>
      <c r="R168"/>
      <c r="S168"/>
      <c r="T168"/>
      <c r="U168" s="300"/>
      <c r="V168" s="51"/>
      <c r="W168" s="8"/>
      <c r="X168" s="8"/>
      <c r="Y168" s="8"/>
      <c r="Z168" s="300"/>
      <c r="AA168" s="8"/>
      <c r="AB168" s="8"/>
      <c r="AC168" s="8"/>
      <c r="AD168" s="8"/>
      <c r="AE168" s="8"/>
      <c r="AF168" s="8"/>
      <c r="AG168" s="304"/>
      <c r="AH168"/>
      <c r="AI168" s="5"/>
      <c r="AJ168" s="5"/>
      <c r="AL168" s="289" t="str">
        <f t="shared" si="89"/>
        <v>JERI</v>
      </c>
      <c r="AM168" s="288">
        <f t="shared" si="89"/>
        <v>518</v>
      </c>
      <c r="AN168" s="288">
        <f t="shared" si="90"/>
        <v>518</v>
      </c>
      <c r="AO168" s="287">
        <f t="shared" si="91"/>
        <v>100</v>
      </c>
      <c r="AP168" s="324">
        <f t="shared" si="92"/>
        <v>29.9</v>
      </c>
      <c r="AQ168" s="286">
        <f t="shared" si="93"/>
        <v>418</v>
      </c>
    </row>
    <row r="169" spans="1:45" s="89" customFormat="1" ht="18" customHeight="1" x14ac:dyDescent="0.25">
      <c r="A169" s="76" t="str">
        <f>Config!$B$19</f>
        <v>YANT</v>
      </c>
      <c r="B169" s="71">
        <f>METAS!$AZ$40</f>
        <v>896</v>
      </c>
      <c r="C169" s="52">
        <f>ROUNDUP((B169/12)*Config!$C$6,0)</f>
        <v>896</v>
      </c>
      <c r="D169" s="71">
        <f>ACUMULADO!$AY$42</f>
        <v>298</v>
      </c>
      <c r="E169" s="81">
        <f t="shared" si="95"/>
        <v>100</v>
      </c>
      <c r="F169" s="81"/>
      <c r="G169" s="77">
        <f t="shared" si="98"/>
        <v>33.299999999999997</v>
      </c>
      <c r="H169" s="78">
        <f t="shared" si="96"/>
        <v>33.299999999999997</v>
      </c>
      <c r="I169" s="78" t="str">
        <f t="shared" si="97"/>
        <v/>
      </c>
      <c r="J169" s="78" t="str">
        <f t="shared" si="94"/>
        <v/>
      </c>
      <c r="K169" s="285"/>
      <c r="L169"/>
      <c r="M169"/>
      <c r="N169"/>
      <c r="O169"/>
      <c r="P169"/>
      <c r="Q169"/>
      <c r="R169"/>
      <c r="S169"/>
      <c r="T169"/>
      <c r="U169" s="300"/>
      <c r="V169" s="334"/>
      <c r="W169" s="8"/>
      <c r="X169" s="8"/>
      <c r="Y169" s="8"/>
      <c r="Z169" s="300"/>
      <c r="AA169" s="8"/>
      <c r="AB169" s="8"/>
      <c r="AC169" s="8"/>
      <c r="AD169" s="8"/>
      <c r="AE169" s="8"/>
      <c r="AF169" s="8"/>
      <c r="AG169" s="304"/>
      <c r="AH169"/>
      <c r="AI169" s="5"/>
      <c r="AJ169" s="5"/>
      <c r="AL169" s="289" t="str">
        <f t="shared" si="89"/>
        <v>YANT</v>
      </c>
      <c r="AM169" s="288">
        <f t="shared" si="89"/>
        <v>896</v>
      </c>
      <c r="AN169" s="288">
        <f t="shared" si="90"/>
        <v>896</v>
      </c>
      <c r="AO169" s="287">
        <f t="shared" si="91"/>
        <v>100</v>
      </c>
      <c r="AP169" s="324">
        <f t="shared" si="92"/>
        <v>33.299999999999997</v>
      </c>
      <c r="AQ169" s="286">
        <f t="shared" si="93"/>
        <v>796</v>
      </c>
    </row>
    <row r="170" spans="1:45" s="89" customFormat="1" ht="18" customHeight="1" x14ac:dyDescent="0.25">
      <c r="A170" s="76" t="str">
        <f>Config!$B$20</f>
        <v>SORI</v>
      </c>
      <c r="B170" s="71">
        <f>METAS!$BA$40</f>
        <v>2482</v>
      </c>
      <c r="C170" s="52">
        <f>ROUNDUP((B170/12)*Config!$C$6,0)</f>
        <v>2482</v>
      </c>
      <c r="D170" s="71">
        <f>ACUMULADO!$AZ$42</f>
        <v>502</v>
      </c>
      <c r="E170" s="81">
        <f t="shared" si="95"/>
        <v>100</v>
      </c>
      <c r="F170" s="81"/>
      <c r="G170" s="77">
        <f t="shared" si="98"/>
        <v>20.2</v>
      </c>
      <c r="H170" s="78">
        <f t="shared" si="96"/>
        <v>20.2</v>
      </c>
      <c r="I170" s="78" t="str">
        <f t="shared" si="97"/>
        <v/>
      </c>
      <c r="J170" s="78" t="str">
        <f t="shared" si="94"/>
        <v/>
      </c>
      <c r="K170" s="285"/>
      <c r="L170"/>
      <c r="M170"/>
      <c r="N170"/>
      <c r="O170"/>
      <c r="P170"/>
      <c r="Q170"/>
      <c r="R170"/>
      <c r="S170"/>
      <c r="T170"/>
      <c r="U170" s="300"/>
      <c r="V170" s="314"/>
      <c r="W170" s="8"/>
      <c r="X170" s="8"/>
      <c r="Y170" s="8"/>
      <c r="Z170" s="300"/>
      <c r="AA170" s="8"/>
      <c r="AB170" s="8"/>
      <c r="AC170" s="8"/>
      <c r="AD170" s="8"/>
      <c r="AE170" s="8"/>
      <c r="AF170" s="8"/>
      <c r="AG170" s="304"/>
      <c r="AH170"/>
      <c r="AI170" s="5"/>
      <c r="AJ170" s="5"/>
      <c r="AL170" s="289" t="str">
        <f t="shared" si="89"/>
        <v>SORI</v>
      </c>
      <c r="AM170" s="288">
        <f t="shared" si="89"/>
        <v>2482</v>
      </c>
      <c r="AN170" s="288">
        <f t="shared" si="90"/>
        <v>2482</v>
      </c>
      <c r="AO170" s="287">
        <f t="shared" si="91"/>
        <v>100</v>
      </c>
      <c r="AP170" s="324">
        <f t="shared" si="92"/>
        <v>20.2</v>
      </c>
      <c r="AQ170" s="286">
        <f t="shared" si="93"/>
        <v>2382</v>
      </c>
    </row>
    <row r="171" spans="1:45" s="89" customFormat="1" ht="18" customHeight="1" x14ac:dyDescent="0.25">
      <c r="A171" s="76" t="str">
        <f>Config!$B$21</f>
        <v>JEPE</v>
      </c>
      <c r="B171" s="71">
        <f>METAS!$BB$40</f>
        <v>1001</v>
      </c>
      <c r="C171" s="52">
        <f>ROUNDUP((B171/12)*Config!$C$6,0)</f>
        <v>1001</v>
      </c>
      <c r="D171" s="71">
        <f>ACUMULADO!$BA$42</f>
        <v>454</v>
      </c>
      <c r="E171" s="81">
        <f t="shared" si="95"/>
        <v>100</v>
      </c>
      <c r="F171" s="81"/>
      <c r="G171" s="77">
        <f t="shared" si="98"/>
        <v>45.4</v>
      </c>
      <c r="H171" s="78">
        <f t="shared" si="96"/>
        <v>45.4</v>
      </c>
      <c r="I171" s="78" t="str">
        <f t="shared" si="97"/>
        <v/>
      </c>
      <c r="J171" s="78" t="str">
        <f t="shared" si="94"/>
        <v/>
      </c>
      <c r="K171" s="285"/>
      <c r="L171"/>
      <c r="M171"/>
      <c r="N171"/>
      <c r="O171"/>
      <c r="P171"/>
      <c r="Q171"/>
      <c r="R171"/>
      <c r="S171"/>
      <c r="T171"/>
      <c r="U171" s="300"/>
      <c r="V171" s="314"/>
      <c r="W171" s="304"/>
      <c r="X171" s="304"/>
      <c r="Y171" s="8"/>
      <c r="Z171" s="300"/>
      <c r="AA171" s="8"/>
      <c r="AB171" s="8"/>
      <c r="AC171" s="8"/>
      <c r="AD171" s="8"/>
      <c r="AE171" s="8"/>
      <c r="AF171" s="8"/>
      <c r="AG171" s="304"/>
      <c r="AH171"/>
      <c r="AI171" s="5"/>
      <c r="AJ171" s="5"/>
      <c r="AL171" s="289" t="str">
        <f t="shared" si="89"/>
        <v>JEPE</v>
      </c>
      <c r="AM171" s="288">
        <f t="shared" si="89"/>
        <v>1001</v>
      </c>
      <c r="AN171" s="288">
        <f t="shared" si="89"/>
        <v>1001</v>
      </c>
      <c r="AO171" s="287">
        <f>E171</f>
        <v>100</v>
      </c>
      <c r="AP171" s="324">
        <f>G171</f>
        <v>45.4</v>
      </c>
      <c r="AQ171" s="286">
        <f>AN171-AO171</f>
        <v>901</v>
      </c>
    </row>
    <row r="172" spans="1:45" s="89" customFormat="1" ht="18" customHeight="1" x14ac:dyDescent="0.25">
      <c r="A172" s="76" t="str">
        <f>Config!$B$22</f>
        <v>ROQU</v>
      </c>
      <c r="B172" s="71">
        <f>METAS!$BC$40</f>
        <v>755</v>
      </c>
      <c r="C172" s="52">
        <f>ROUNDUP((B172/12)*Config!$C$6,0)</f>
        <v>755</v>
      </c>
      <c r="D172" s="71">
        <f>ACUMULADO!$BB$42</f>
        <v>143</v>
      </c>
      <c r="E172" s="81">
        <f t="shared" si="95"/>
        <v>100</v>
      </c>
      <c r="F172" s="81"/>
      <c r="G172" s="77">
        <f t="shared" si="98"/>
        <v>18.899999999999999</v>
      </c>
      <c r="H172" s="78">
        <f t="shared" si="96"/>
        <v>18.899999999999999</v>
      </c>
      <c r="I172" s="78" t="str">
        <f t="shared" si="97"/>
        <v/>
      </c>
      <c r="J172" s="78" t="str">
        <f t="shared" si="94"/>
        <v/>
      </c>
      <c r="K172" s="285"/>
      <c r="L172"/>
      <c r="M172"/>
      <c r="N172"/>
      <c r="O172"/>
      <c r="P172"/>
      <c r="Q172"/>
      <c r="R172"/>
      <c r="S172"/>
      <c r="T172"/>
      <c r="U172" s="300"/>
      <c r="W172" s="8"/>
      <c r="X172" s="8"/>
      <c r="Y172" s="8"/>
      <c r="Z172" s="300"/>
      <c r="AA172" s="8"/>
      <c r="AB172" s="8"/>
      <c r="AC172" s="8"/>
      <c r="AD172" s="8"/>
      <c r="AE172" s="8"/>
      <c r="AF172" s="8"/>
      <c r="AG172" s="304"/>
      <c r="AH172"/>
      <c r="AI172" s="5"/>
      <c r="AJ172" s="5"/>
      <c r="AL172" s="289" t="str">
        <f t="shared" si="89"/>
        <v>ROQU</v>
      </c>
      <c r="AM172" s="288">
        <f t="shared" si="89"/>
        <v>755</v>
      </c>
      <c r="AN172" s="288">
        <f t="shared" si="89"/>
        <v>755</v>
      </c>
      <c r="AO172" s="287">
        <f>E172</f>
        <v>100</v>
      </c>
      <c r="AP172" s="324">
        <f>G172</f>
        <v>18.899999999999999</v>
      </c>
      <c r="AQ172" s="286">
        <f>AN172-AO172</f>
        <v>655</v>
      </c>
    </row>
    <row r="173" spans="1:45" s="89" customFormat="1" ht="18" customHeight="1" x14ac:dyDescent="0.25">
      <c r="A173" s="76" t="str">
        <f>Config!$B$23</f>
        <v>CALZ</v>
      </c>
      <c r="B173" s="71">
        <f>METAS!$BD$40</f>
        <v>714</v>
      </c>
      <c r="C173" s="52">
        <f>ROUNDUP((B173/12)*Config!$C$6,0)</f>
        <v>714</v>
      </c>
      <c r="D173" s="71">
        <f>ACUMULADO!$BC$42</f>
        <v>327</v>
      </c>
      <c r="E173" s="81">
        <f t="shared" si="95"/>
        <v>100</v>
      </c>
      <c r="F173" s="81"/>
      <c r="G173" s="77">
        <f t="shared" si="98"/>
        <v>45.8</v>
      </c>
      <c r="H173" s="78">
        <f t="shared" si="96"/>
        <v>45.8</v>
      </c>
      <c r="I173" s="78" t="str">
        <f t="shared" si="97"/>
        <v/>
      </c>
      <c r="J173" s="78" t="str">
        <f t="shared" si="94"/>
        <v/>
      </c>
      <c r="K173" s="285"/>
      <c r="L173"/>
      <c r="M173"/>
      <c r="N173"/>
      <c r="O173"/>
      <c r="P173"/>
      <c r="Q173"/>
      <c r="R173"/>
      <c r="S173"/>
      <c r="T173"/>
      <c r="U173" s="300"/>
      <c r="V173" s="314"/>
      <c r="W173" s="8"/>
      <c r="X173" s="8"/>
      <c r="Y173" s="8"/>
      <c r="Z173" s="300"/>
      <c r="AA173" s="8"/>
      <c r="AB173" s="8"/>
      <c r="AC173" s="8"/>
      <c r="AD173" s="8"/>
      <c r="AE173" s="8"/>
      <c r="AF173" s="8"/>
      <c r="AG173" s="304"/>
      <c r="AH173"/>
      <c r="AI173" s="5"/>
      <c r="AJ173" s="5"/>
      <c r="AL173" s="289" t="str">
        <f t="shared" si="89"/>
        <v>CALZ</v>
      </c>
      <c r="AM173" s="288">
        <f t="shared" si="89"/>
        <v>714</v>
      </c>
      <c r="AN173" s="288">
        <f t="shared" si="90"/>
        <v>714</v>
      </c>
      <c r="AO173" s="287">
        <f t="shared" si="91"/>
        <v>100</v>
      </c>
      <c r="AP173" s="324">
        <f t="shared" si="92"/>
        <v>45.8</v>
      </c>
      <c r="AQ173" s="286">
        <f t="shared" si="93"/>
        <v>614</v>
      </c>
    </row>
    <row r="174" spans="1:45" s="89" customFormat="1" ht="18" customHeight="1" x14ac:dyDescent="0.25">
      <c r="A174" s="76" t="str">
        <f>Config!$B$24</f>
        <v>PUEB</v>
      </c>
      <c r="B174" s="71">
        <f>METAS!$BE$40</f>
        <v>795</v>
      </c>
      <c r="C174" s="52">
        <f>ROUNDUP((B174/12)*Config!$C$6,0)</f>
        <v>795</v>
      </c>
      <c r="D174" s="71">
        <f>ACUMULADO!$BD$42</f>
        <v>275</v>
      </c>
      <c r="E174" s="81">
        <f t="shared" si="95"/>
        <v>100</v>
      </c>
      <c r="F174" s="81"/>
      <c r="G174" s="77">
        <f t="shared" si="98"/>
        <v>34.6</v>
      </c>
      <c r="H174" s="78">
        <f t="shared" si="96"/>
        <v>34.6</v>
      </c>
      <c r="I174" s="78" t="str">
        <f t="shared" si="97"/>
        <v/>
      </c>
      <c r="J174" s="78" t="str">
        <f t="shared" si="94"/>
        <v/>
      </c>
      <c r="K174" s="285"/>
      <c r="L174"/>
      <c r="M174"/>
      <c r="N174"/>
      <c r="O174"/>
      <c r="P174"/>
      <c r="Q174"/>
      <c r="R174"/>
      <c r="S174"/>
      <c r="T174"/>
      <c r="U174" s="300"/>
      <c r="W174" s="8"/>
      <c r="X174" s="8"/>
      <c r="Y174" s="8"/>
      <c r="Z174" s="300"/>
      <c r="AA174" s="8"/>
      <c r="AB174" s="8"/>
      <c r="AC174" s="8"/>
      <c r="AD174" s="8"/>
      <c r="AE174" s="8"/>
      <c r="AF174" s="8"/>
      <c r="AG174" s="304"/>
      <c r="AH174"/>
      <c r="AI174" s="5"/>
      <c r="AJ174" s="5"/>
      <c r="AL174" s="289" t="str">
        <f>A174</f>
        <v>PUEB</v>
      </c>
      <c r="AM174" s="288">
        <f t="shared" si="89"/>
        <v>795</v>
      </c>
      <c r="AN174" s="288">
        <f t="shared" si="90"/>
        <v>795</v>
      </c>
      <c r="AO174" s="287">
        <f t="shared" si="91"/>
        <v>100</v>
      </c>
      <c r="AP174" s="324">
        <f t="shared" si="92"/>
        <v>34.6</v>
      </c>
      <c r="AQ174" s="286">
        <f>AN174-AO174</f>
        <v>695</v>
      </c>
    </row>
    <row r="175" spans="1:45" s="89" customFormat="1" ht="18" customHeight="1" x14ac:dyDescent="0.25">
      <c r="A175" s="30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 s="300"/>
      <c r="V175" s="314"/>
      <c r="W175" s="8"/>
      <c r="X175" s="8"/>
      <c r="Y175" s="8"/>
      <c r="Z175" s="300"/>
      <c r="AA175" s="8"/>
      <c r="AB175" s="8"/>
      <c r="AC175" s="8"/>
      <c r="AD175" s="8"/>
      <c r="AE175" s="8"/>
      <c r="AF175" s="8"/>
      <c r="AG175" s="304"/>
      <c r="AH175"/>
      <c r="AI175"/>
      <c r="AJ175"/>
      <c r="AO175"/>
      <c r="AP175" s="285"/>
    </row>
    <row r="176" spans="1:45" s="89" customFormat="1" ht="18" customHeight="1" x14ac:dyDescent="0.25">
      <c r="A176" s="305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 s="300"/>
      <c r="V176" s="314"/>
      <c r="W176" s="8"/>
      <c r="X176" s="8"/>
      <c r="Y176" s="8"/>
      <c r="Z176" s="300"/>
      <c r="AA176" s="8"/>
      <c r="AB176" s="8"/>
      <c r="AC176" s="8"/>
      <c r="AD176" s="8"/>
      <c r="AE176" s="8"/>
      <c r="AF176" s="8"/>
      <c r="AG176" s="304"/>
      <c r="AH176"/>
      <c r="AI176"/>
      <c r="AJ176"/>
      <c r="AO176"/>
      <c r="AP176" s="285"/>
    </row>
    <row r="177" spans="1:43" s="89" customFormat="1" ht="18" customHeight="1" x14ac:dyDescent="0.25">
      <c r="A177" s="305"/>
      <c r="H177"/>
      <c r="I177"/>
      <c r="J177"/>
      <c r="K177" s="9"/>
      <c r="L177"/>
      <c r="M177"/>
      <c r="N177"/>
      <c r="O177"/>
      <c r="P177"/>
      <c r="Q177"/>
      <c r="R177"/>
      <c r="S177"/>
      <c r="T177"/>
      <c r="U177" s="300"/>
      <c r="V177" s="314"/>
      <c r="W177" s="8"/>
      <c r="X177" s="8"/>
      <c r="Y177" s="8"/>
      <c r="Z177" s="300"/>
      <c r="AA177" s="8"/>
      <c r="AB177" s="8"/>
      <c r="AC177" s="8"/>
      <c r="AD177" s="8"/>
      <c r="AE177" s="8"/>
      <c r="AF177" s="8"/>
      <c r="AG177" s="304"/>
      <c r="AH177"/>
      <c r="AI177"/>
      <c r="AJ177"/>
      <c r="AO177"/>
      <c r="AP177" s="285"/>
    </row>
    <row r="178" spans="1:43" s="89" customFormat="1" ht="18" customHeight="1" x14ac:dyDescent="0.25">
      <c r="A178" s="305"/>
      <c r="H178"/>
      <c r="I178"/>
      <c r="J178"/>
      <c r="K178" s="9"/>
      <c r="L178"/>
      <c r="M178"/>
      <c r="N178"/>
      <c r="O178"/>
      <c r="P178"/>
      <c r="Q178"/>
      <c r="R178"/>
      <c r="S178"/>
      <c r="T178"/>
      <c r="U178" s="300"/>
      <c r="V178" s="314"/>
      <c r="W178" s="8"/>
      <c r="X178" s="8"/>
      <c r="Y178" s="8"/>
      <c r="Z178" s="300"/>
      <c r="AA178" s="8"/>
      <c r="AB178" s="8"/>
      <c r="AC178" s="8"/>
      <c r="AD178" s="8"/>
      <c r="AE178" s="8"/>
      <c r="AF178" s="8"/>
      <c r="AG178" s="304"/>
      <c r="AH178"/>
      <c r="AI178"/>
      <c r="AJ178"/>
      <c r="AO178"/>
      <c r="AP178" s="285"/>
    </row>
    <row r="179" spans="1:43" s="89" customFormat="1" ht="18" customHeight="1" x14ac:dyDescent="0.25">
      <c r="A179" s="4"/>
      <c r="B179"/>
      <c r="C179" s="54"/>
      <c r="D179" s="55"/>
      <c r="E179" s="55"/>
      <c r="F179" s="56"/>
      <c r="G179" s="56"/>
      <c r="H179" s="56"/>
      <c r="I179" s="329"/>
      <c r="J179" s="330"/>
      <c r="K179"/>
      <c r="L179"/>
      <c r="M179"/>
      <c r="N179"/>
      <c r="O179"/>
      <c r="P179"/>
      <c r="Q179"/>
      <c r="R179"/>
      <c r="S179"/>
      <c r="T179"/>
      <c r="U179" s="300"/>
      <c r="V179" s="314"/>
      <c r="W179" s="8"/>
      <c r="X179" s="8"/>
      <c r="Y179" s="8"/>
      <c r="Z179" s="300"/>
      <c r="AA179" s="8"/>
      <c r="AB179" s="8"/>
      <c r="AC179" s="8"/>
      <c r="AD179" s="8"/>
      <c r="AE179" s="8"/>
      <c r="AF179" s="8"/>
      <c r="AG179" s="304"/>
      <c r="AH179"/>
      <c r="AI179"/>
      <c r="AJ179"/>
      <c r="AO179"/>
      <c r="AP179" s="285"/>
    </row>
    <row r="180" spans="1:43" s="89" customFormat="1" ht="18" customHeight="1" x14ac:dyDescent="0.25">
      <c r="A180" s="4"/>
      <c r="B180"/>
      <c r="C180" s="54"/>
      <c r="D180" s="55"/>
      <c r="E180" s="55"/>
      <c r="F180" s="56"/>
      <c r="G180" s="56"/>
      <c r="H180" s="56"/>
      <c r="I180" s="329"/>
      <c r="J180" s="330"/>
      <c r="K180"/>
      <c r="L180"/>
      <c r="M180"/>
      <c r="N180"/>
      <c r="O180"/>
      <c r="P180"/>
      <c r="Q180"/>
      <c r="R180"/>
      <c r="S180"/>
      <c r="T180"/>
      <c r="U180" s="300"/>
      <c r="W180" s="8"/>
      <c r="X180" s="8"/>
      <c r="Y180" s="8"/>
      <c r="Z180" s="300"/>
      <c r="AA180" s="8"/>
      <c r="AB180" s="8"/>
      <c r="AC180" s="8"/>
      <c r="AD180" s="8"/>
      <c r="AE180" s="8"/>
      <c r="AF180" s="8"/>
      <c r="AG180" s="304"/>
      <c r="AH180"/>
      <c r="AI180"/>
      <c r="AJ180"/>
      <c r="AO180"/>
      <c r="AP180" s="285"/>
    </row>
    <row r="181" spans="1:43" s="89" customFormat="1" ht="18" customHeight="1" x14ac:dyDescent="0.25">
      <c r="A181" s="4"/>
      <c r="B181"/>
      <c r="C181" s="54"/>
      <c r="D181" s="55"/>
      <c r="E181" s="55"/>
      <c r="F181" s="56"/>
      <c r="G181" s="56"/>
      <c r="H181" s="56"/>
      <c r="I181" s="329"/>
      <c r="J181" s="330"/>
      <c r="K181"/>
      <c r="L181"/>
      <c r="M181"/>
      <c r="N181"/>
      <c r="O181"/>
      <c r="P181"/>
      <c r="Q181"/>
      <c r="R181"/>
      <c r="S181"/>
      <c r="T181"/>
      <c r="U181" s="300"/>
      <c r="W181" s="8"/>
      <c r="X181" s="8"/>
      <c r="Y181" s="8"/>
      <c r="Z181" s="300"/>
      <c r="AA181" s="8"/>
      <c r="AB181" s="8"/>
      <c r="AC181" s="8"/>
      <c r="AD181" s="8"/>
      <c r="AE181" s="8"/>
      <c r="AF181" s="8"/>
      <c r="AG181" s="304"/>
      <c r="AH181"/>
      <c r="AI181"/>
      <c r="AJ181"/>
      <c r="AO181"/>
      <c r="AP181" s="285"/>
    </row>
    <row r="182" spans="1:43" s="89" customFormat="1" ht="18" customHeight="1" x14ac:dyDescent="0.25">
      <c r="A182" s="4"/>
      <c r="B182"/>
      <c r="C182" s="54"/>
      <c r="D182" s="55"/>
      <c r="E182" s="55"/>
      <c r="F182" s="56"/>
      <c r="G182" s="56"/>
      <c r="H182" s="56"/>
      <c r="I182" s="329"/>
      <c r="J182" s="330"/>
      <c r="K182"/>
      <c r="L182"/>
      <c r="M182"/>
      <c r="N182"/>
      <c r="O182"/>
      <c r="P182"/>
      <c r="Q182"/>
      <c r="R182"/>
      <c r="S182"/>
      <c r="T182"/>
      <c r="U182" s="300"/>
      <c r="W182" s="8"/>
      <c r="X182" s="8"/>
      <c r="Y182" s="8"/>
      <c r="Z182" s="300"/>
      <c r="AA182" s="8"/>
      <c r="AB182" s="8"/>
      <c r="AC182" s="8"/>
      <c r="AD182" s="8"/>
      <c r="AE182" s="8"/>
      <c r="AF182" s="8"/>
      <c r="AG182" s="304"/>
      <c r="AH182"/>
      <c r="AI182"/>
      <c r="AJ182"/>
      <c r="AO182"/>
      <c r="AP182" s="285"/>
    </row>
    <row r="183" spans="1:43" s="89" customFormat="1" ht="18" customHeight="1" x14ac:dyDescent="0.25">
      <c r="A183" s="4"/>
      <c r="B183"/>
      <c r="C183" s="54"/>
      <c r="D183" s="55"/>
      <c r="E183" s="55"/>
      <c r="F183" s="56"/>
      <c r="G183" s="56"/>
      <c r="H183" s="56"/>
      <c r="I183" s="329"/>
      <c r="J183" s="330"/>
      <c r="K183"/>
      <c r="L183"/>
      <c r="M183"/>
      <c r="N183"/>
      <c r="O183"/>
      <c r="P183"/>
      <c r="Q183"/>
      <c r="R183"/>
      <c r="S183"/>
      <c r="T183"/>
      <c r="U183" s="300"/>
      <c r="W183" s="8"/>
      <c r="X183" s="8"/>
      <c r="Y183" s="8"/>
      <c r="Z183" s="300"/>
      <c r="AA183" s="8"/>
      <c r="AB183" s="8"/>
      <c r="AC183" s="8"/>
      <c r="AD183" s="8"/>
      <c r="AE183" s="8"/>
      <c r="AF183" s="8"/>
      <c r="AG183" s="304"/>
      <c r="AH183"/>
      <c r="AI183"/>
      <c r="AJ183"/>
      <c r="AO183"/>
      <c r="AP183" s="285"/>
    </row>
    <row r="184" spans="1:43" s="89" customFormat="1" ht="18" customHeight="1" x14ac:dyDescent="0.25">
      <c r="A184" s="4" t="str">
        <f>METAS!B41</f>
        <v>PORCENTAJE DE NIÑOS MENORES DE 12 MESES DE EDAD CON DOSAJE DE HEMOGLOBINA</v>
      </c>
      <c r="B184"/>
      <c r="C184" s="54"/>
      <c r="D184" s="55"/>
      <c r="E184" s="55"/>
      <c r="F184" s="56"/>
      <c r="G184" s="56"/>
      <c r="H184" s="56"/>
      <c r="I184" s="332"/>
      <c r="J184" s="330"/>
      <c r="K184"/>
      <c r="L184"/>
      <c r="M184"/>
      <c r="N184"/>
      <c r="O184"/>
      <c r="P184"/>
      <c r="Q184"/>
      <c r="R184"/>
      <c r="S184"/>
      <c r="T184"/>
      <c r="U184" s="300"/>
      <c r="V184" s="51" t="str">
        <f>A184</f>
        <v>PORCENTAJE DE NIÑOS MENORES DE 12 MESES DE EDAD CON DOSAJE DE HEMOGLOBINA</v>
      </c>
      <c r="W184" s="8"/>
      <c r="X184" s="8"/>
      <c r="Y184" s="8"/>
      <c r="Z184" s="300"/>
      <c r="AA184" s="8"/>
      <c r="AB184" s="8"/>
      <c r="AC184" s="8"/>
      <c r="AD184" s="8"/>
      <c r="AE184" s="8"/>
      <c r="AF184" s="8"/>
      <c r="AG184" s="304"/>
      <c r="AH184"/>
      <c r="AI184"/>
      <c r="AJ184"/>
      <c r="AL184" t="str">
        <f t="shared" ref="AL184:AN195" si="99">A184</f>
        <v>PORCENTAJE DE NIÑOS MENORES DE 12 MESES DE EDAD CON DOSAJE DE HEMOGLOBINA</v>
      </c>
      <c r="AM184"/>
      <c r="AN184"/>
      <c r="AO184"/>
      <c r="AP184" s="285"/>
      <c r="AQ184"/>
    </row>
    <row r="185" spans="1:43" s="89" customFormat="1" ht="48" customHeight="1" thickBot="1" x14ac:dyDescent="0.3">
      <c r="A185" s="59" t="s">
        <v>2</v>
      </c>
      <c r="B185" s="60" t="s">
        <v>574</v>
      </c>
      <c r="C185" s="61" t="s">
        <v>565</v>
      </c>
      <c r="D185" s="60" t="s">
        <v>590</v>
      </c>
      <c r="E185" s="60" t="s">
        <v>1</v>
      </c>
      <c r="F185" s="62"/>
      <c r="G185" s="63" t="s">
        <v>579</v>
      </c>
      <c r="H185" s="64" t="str">
        <f>"DEFICIENTE &lt; "&amp;$E$3</f>
        <v>DEFICIENTE &lt; 90</v>
      </c>
      <c r="I185" s="64" t="str">
        <f>"PROCESO &gt;= "&amp;$E$3&amp;"  -  &lt; "&amp;$F$3</f>
        <v>PROCESO &gt;= 90  -  &lt; 100</v>
      </c>
      <c r="J185" s="64" t="str">
        <f>"OPTIMO &gt;= "&amp;$F$3</f>
        <v>OPTIMO &gt;= 100</v>
      </c>
      <c r="K185"/>
      <c r="L185"/>
      <c r="M185"/>
      <c r="N185"/>
      <c r="O185"/>
      <c r="P185"/>
      <c r="Q185"/>
      <c r="R185"/>
      <c r="S185"/>
      <c r="T185"/>
      <c r="U185" s="300"/>
      <c r="V185" s="80" t="str">
        <f>$V$1&amp;"  "&amp;V184&amp;"  "&amp;$V$3&amp;"  "&amp;$V$2</f>
        <v>RED. MOYOBAMBA:  PORCENTAJE DE NIÑOS MENORES DE 12 MESES DE EDAD CON DOSAJE DE HEMOGLOBINA  - POR MICROREDES :   ENERO - DICIEMBRE 2024</v>
      </c>
      <c r="W185" s="8"/>
      <c r="X185" s="8"/>
      <c r="Y185" s="8"/>
      <c r="Z185" s="300"/>
      <c r="AA185" s="8"/>
      <c r="AB185" s="8"/>
      <c r="AC185" s="8"/>
      <c r="AD185" s="8"/>
      <c r="AE185" s="8"/>
      <c r="AF185" s="8"/>
      <c r="AG185" s="304"/>
      <c r="AH185"/>
      <c r="AI185"/>
      <c r="AJ185"/>
      <c r="AL185" s="316" t="str">
        <f t="shared" si="99"/>
        <v>ESTABLECIMIENTOS</v>
      </c>
      <c r="AM185" s="317" t="str">
        <f t="shared" si="99"/>
        <v>Meta. Anual</v>
      </c>
      <c r="AN185" s="318" t="str">
        <f t="shared" si="99"/>
        <v>Pob. Suj</v>
      </c>
      <c r="AO185" s="319" t="str">
        <f t="shared" ref="AO185:AO194" si="100">G185</f>
        <v>%</v>
      </c>
      <c r="AP185" s="319" t="s">
        <v>499</v>
      </c>
      <c r="AQ185" s="320"/>
    </row>
    <row r="186" spans="1:43" s="89" customFormat="1" ht="28.5" customHeight="1" thickBot="1" x14ac:dyDescent="0.3">
      <c r="A186" s="65" t="str">
        <f>Config!$B$15</f>
        <v>RED</v>
      </c>
      <c r="B186" s="66">
        <f>SUM(B187:B195)</f>
        <v>1185</v>
      </c>
      <c r="C186" s="66">
        <f>SUM(C187:C195)</f>
        <v>1185</v>
      </c>
      <c r="D186" s="66">
        <f>SUM(D187:D195)</f>
        <v>1759</v>
      </c>
      <c r="E186" s="67">
        <f>Config!$C$9</f>
        <v>100</v>
      </c>
      <c r="F186" s="67"/>
      <c r="G186" s="67">
        <f>IFERROR(ROUND(D186*100/B186,1),0)</f>
        <v>148.4</v>
      </c>
      <c r="H186" s="68" t="str">
        <f>IF(G186&lt;$E$3,G186,"")</f>
        <v/>
      </c>
      <c r="I186" s="68" t="str">
        <f>IF(G186&gt;=$E$3,IF(G186&lt;$F$3,G186,""),"")</f>
        <v/>
      </c>
      <c r="J186" s="68">
        <f>IF(G186&gt;=$F$3,G186,"")</f>
        <v>148.4</v>
      </c>
      <c r="K186"/>
      <c r="L186"/>
      <c r="M186"/>
      <c r="N186"/>
      <c r="O186"/>
      <c r="P186"/>
      <c r="Q186"/>
      <c r="R186"/>
      <c r="S186"/>
      <c r="T186"/>
      <c r="U186" s="300"/>
      <c r="V186" s="314"/>
      <c r="W186" s="8"/>
      <c r="X186" s="8"/>
      <c r="Y186" s="8"/>
      <c r="Z186" s="300"/>
      <c r="AA186" s="8"/>
      <c r="AB186" s="8"/>
      <c r="AC186" s="8"/>
      <c r="AD186" s="8"/>
      <c r="AE186" s="8"/>
      <c r="AF186" s="8"/>
      <c r="AG186" s="304"/>
      <c r="AH186"/>
      <c r="AI186"/>
      <c r="AJ186"/>
      <c r="AL186" s="321" t="str">
        <f t="shared" si="99"/>
        <v>RED</v>
      </c>
      <c r="AM186" s="322">
        <f t="shared" si="99"/>
        <v>1185</v>
      </c>
      <c r="AN186" s="323">
        <f t="shared" si="99"/>
        <v>1185</v>
      </c>
      <c r="AO186" s="322">
        <f t="shared" si="100"/>
        <v>148.4</v>
      </c>
      <c r="AP186" s="323">
        <f t="shared" ref="AP186:AP194" si="101">AM186-AN186</f>
        <v>0</v>
      </c>
      <c r="AQ186" s="323"/>
    </row>
    <row r="187" spans="1:43" s="89" customFormat="1" ht="18" customHeight="1" x14ac:dyDescent="0.25">
      <c r="A187" s="70" t="str">
        <f>Config!$B$16</f>
        <v>HOSP</v>
      </c>
      <c r="B187" s="71">
        <f>METAS!$AW$41</f>
        <v>0</v>
      </c>
      <c r="C187" s="52">
        <f>ROUNDUP((B187/12)*Config!$C$6,0)</f>
        <v>0</v>
      </c>
      <c r="D187" s="71">
        <f>ACUMULADO!$AV$43</f>
        <v>0</v>
      </c>
      <c r="E187" s="81">
        <f>E186</f>
        <v>100</v>
      </c>
      <c r="F187" s="81"/>
      <c r="G187" s="77">
        <f>IFERROR(ROUND(D187*100/B187,1),0)</f>
        <v>0</v>
      </c>
      <c r="H187" s="78">
        <f>IF(G187&lt;$E$3,G187,"")</f>
        <v>0</v>
      </c>
      <c r="I187" s="78" t="str">
        <f>IF(G187&gt;=$E$3,IF(G187&lt;$F$3,G187,""),"")</f>
        <v/>
      </c>
      <c r="J187" s="78" t="str">
        <f t="shared" ref="J187:J195" si="102">IF(G187&gt;=$F$3,G187,"")</f>
        <v/>
      </c>
      <c r="K187"/>
      <c r="L187"/>
      <c r="M187"/>
      <c r="N187"/>
      <c r="O187"/>
      <c r="P187"/>
      <c r="Q187"/>
      <c r="R187"/>
      <c r="S187"/>
      <c r="T187"/>
      <c r="U187" s="300"/>
      <c r="V187" s="51"/>
      <c r="W187" s="8"/>
      <c r="X187" s="8"/>
      <c r="Y187" s="8"/>
      <c r="Z187" s="300"/>
      <c r="AA187" s="8"/>
      <c r="AB187" s="8"/>
      <c r="AC187" s="8"/>
      <c r="AD187" s="8"/>
      <c r="AE187" s="8"/>
      <c r="AF187" s="8"/>
      <c r="AG187" s="304"/>
      <c r="AH187"/>
      <c r="AI187"/>
      <c r="AJ187"/>
      <c r="AL187" s="289" t="str">
        <f t="shared" si="99"/>
        <v>HOSP</v>
      </c>
      <c r="AM187" s="288">
        <f t="shared" si="99"/>
        <v>0</v>
      </c>
      <c r="AN187" s="287">
        <f t="shared" si="99"/>
        <v>0</v>
      </c>
      <c r="AO187" s="338">
        <f t="shared" si="100"/>
        <v>0</v>
      </c>
      <c r="AP187" s="286">
        <f t="shared" si="101"/>
        <v>0</v>
      </c>
      <c r="AQ187" s="286"/>
    </row>
    <row r="188" spans="1:43" s="89" customFormat="1" ht="18" customHeight="1" x14ac:dyDescent="0.25">
      <c r="A188" s="70" t="str">
        <f>Config!$B$17</f>
        <v>LLUI</v>
      </c>
      <c r="B188" s="71">
        <f>METAS!$AX$41</f>
        <v>486</v>
      </c>
      <c r="C188" s="52">
        <f>ROUNDUP((B188/12)*Config!$C$6,0)</f>
        <v>486</v>
      </c>
      <c r="D188" s="71">
        <f>ACUMULADO!$AW$43</f>
        <v>721</v>
      </c>
      <c r="E188" s="81">
        <f t="shared" ref="E188:E195" si="103">E187</f>
        <v>100</v>
      </c>
      <c r="F188" s="81"/>
      <c r="G188" s="77">
        <f t="shared" ref="G188:G195" si="104">IFERROR(ROUND(D188*100/B188,1),0)</f>
        <v>148.4</v>
      </c>
      <c r="H188" s="78" t="str">
        <f t="shared" ref="H188:H195" si="105">IF(G188&lt;$E$3,G188,"")</f>
        <v/>
      </c>
      <c r="I188" s="78" t="str">
        <f t="shared" ref="I188:I195" si="106">IF(G188&gt;=$E$3,IF(G188&lt;$F$3,G188,""),"")</f>
        <v/>
      </c>
      <c r="J188" s="78">
        <f t="shared" si="102"/>
        <v>148.4</v>
      </c>
      <c r="K188"/>
      <c r="L188"/>
      <c r="M188"/>
      <c r="N188"/>
      <c r="O188"/>
      <c r="P188"/>
      <c r="Q188"/>
      <c r="R188"/>
      <c r="S188"/>
      <c r="T188"/>
      <c r="U188" s="300"/>
      <c r="V188" s="51"/>
      <c r="W188" s="8"/>
      <c r="X188" s="8"/>
      <c r="Y188" s="8"/>
      <c r="Z188" s="300"/>
      <c r="AA188" s="8"/>
      <c r="AB188" s="8"/>
      <c r="AC188" s="8"/>
      <c r="AD188" s="8"/>
      <c r="AE188" s="8"/>
      <c r="AF188" s="8"/>
      <c r="AG188" s="304"/>
      <c r="AH188"/>
      <c r="AI188"/>
      <c r="AJ188"/>
      <c r="AL188" s="289" t="str">
        <f t="shared" si="99"/>
        <v>LLUI</v>
      </c>
      <c r="AM188" s="288">
        <f t="shared" si="99"/>
        <v>486</v>
      </c>
      <c r="AN188" s="287">
        <f t="shared" si="99"/>
        <v>486</v>
      </c>
      <c r="AO188" s="338">
        <f t="shared" si="100"/>
        <v>148.4</v>
      </c>
      <c r="AP188" s="286">
        <f t="shared" si="101"/>
        <v>0</v>
      </c>
      <c r="AQ188" s="286"/>
    </row>
    <row r="189" spans="1:43" s="89" customFormat="1" ht="18" customHeight="1" x14ac:dyDescent="0.25">
      <c r="A189" s="70" t="str">
        <f>Config!$B$18</f>
        <v>JERI</v>
      </c>
      <c r="B189" s="71">
        <f>METAS!$AY$41</f>
        <v>52</v>
      </c>
      <c r="C189" s="52">
        <f>ROUNDUP((B189/12)*Config!$C$6,0)</f>
        <v>52</v>
      </c>
      <c r="D189" s="71">
        <f>ACUMULADO!$AX$43</f>
        <v>61</v>
      </c>
      <c r="E189" s="81">
        <f t="shared" si="103"/>
        <v>100</v>
      </c>
      <c r="F189" s="81"/>
      <c r="G189" s="77">
        <f t="shared" si="104"/>
        <v>117.3</v>
      </c>
      <c r="H189" s="78" t="str">
        <f t="shared" si="105"/>
        <v/>
      </c>
      <c r="I189" s="78" t="str">
        <f t="shared" si="106"/>
        <v/>
      </c>
      <c r="J189" s="78">
        <f t="shared" si="102"/>
        <v>117.3</v>
      </c>
      <c r="K189"/>
      <c r="L189"/>
      <c r="M189"/>
      <c r="N189"/>
      <c r="O189"/>
      <c r="P189"/>
      <c r="Q189"/>
      <c r="R189"/>
      <c r="S189"/>
      <c r="T189"/>
      <c r="U189" s="300"/>
      <c r="V189" s="314"/>
      <c r="W189" s="8"/>
      <c r="X189" s="8"/>
      <c r="Y189" s="8"/>
      <c r="Z189" s="300"/>
      <c r="AA189" s="8"/>
      <c r="AB189" s="8"/>
      <c r="AC189" s="8"/>
      <c r="AD189" s="8"/>
      <c r="AE189" s="8"/>
      <c r="AF189" s="8"/>
      <c r="AG189" s="304"/>
      <c r="AH189"/>
      <c r="AI189"/>
      <c r="AJ189"/>
      <c r="AL189" s="289" t="str">
        <f t="shared" si="99"/>
        <v>JERI</v>
      </c>
      <c r="AM189" s="288">
        <f t="shared" si="99"/>
        <v>52</v>
      </c>
      <c r="AN189" s="287">
        <f t="shared" si="99"/>
        <v>52</v>
      </c>
      <c r="AO189" s="338">
        <f t="shared" si="100"/>
        <v>117.3</v>
      </c>
      <c r="AP189" s="286">
        <f t="shared" si="101"/>
        <v>0</v>
      </c>
      <c r="AQ189" s="286"/>
    </row>
    <row r="190" spans="1:43" s="89" customFormat="1" ht="18" customHeight="1" x14ac:dyDescent="0.25">
      <c r="A190" s="70" t="str">
        <f>Config!$B$19</f>
        <v>YANT</v>
      </c>
      <c r="B190" s="71">
        <f>METAS!$AZ$41</f>
        <v>89</v>
      </c>
      <c r="C190" s="52">
        <f>ROUNDUP((B190/12)*Config!$C$6,0)</f>
        <v>89</v>
      </c>
      <c r="D190" s="71">
        <f>ACUMULADO!$AY$43</f>
        <v>99</v>
      </c>
      <c r="E190" s="81">
        <f t="shared" si="103"/>
        <v>100</v>
      </c>
      <c r="F190" s="81"/>
      <c r="G190" s="77">
        <f t="shared" si="104"/>
        <v>111.2</v>
      </c>
      <c r="H190" s="78" t="str">
        <f t="shared" si="105"/>
        <v/>
      </c>
      <c r="I190" s="78" t="str">
        <f t="shared" si="106"/>
        <v/>
      </c>
      <c r="J190" s="78">
        <f t="shared" si="102"/>
        <v>111.2</v>
      </c>
      <c r="K190"/>
      <c r="L190"/>
      <c r="M190"/>
      <c r="N190"/>
      <c r="O190"/>
      <c r="P190"/>
      <c r="Q190"/>
      <c r="R190"/>
      <c r="S190"/>
      <c r="T190"/>
      <c r="U190" s="300"/>
      <c r="V190" s="314"/>
      <c r="W190" s="8"/>
      <c r="X190" s="8"/>
      <c r="Y190" s="8"/>
      <c r="Z190" s="300"/>
      <c r="AA190" s="8"/>
      <c r="AB190" s="8"/>
      <c r="AC190" s="8"/>
      <c r="AD190" s="8"/>
      <c r="AE190" s="8"/>
      <c r="AF190" s="8"/>
      <c r="AG190" s="304"/>
      <c r="AH190"/>
      <c r="AI190"/>
      <c r="AJ190"/>
      <c r="AL190" s="289" t="str">
        <f t="shared" si="99"/>
        <v>YANT</v>
      </c>
      <c r="AM190" s="288">
        <f t="shared" si="99"/>
        <v>89</v>
      </c>
      <c r="AN190" s="287">
        <f t="shared" si="99"/>
        <v>89</v>
      </c>
      <c r="AO190" s="338">
        <f t="shared" si="100"/>
        <v>111.2</v>
      </c>
      <c r="AP190" s="286">
        <f t="shared" si="101"/>
        <v>0</v>
      </c>
      <c r="AQ190" s="286"/>
    </row>
    <row r="191" spans="1:43" s="89" customFormat="1" ht="18" customHeight="1" x14ac:dyDescent="0.25">
      <c r="A191" s="70" t="str">
        <f>Config!$B$20</f>
        <v>SORI</v>
      </c>
      <c r="B191" s="71">
        <f>METAS!$BA$41</f>
        <v>242</v>
      </c>
      <c r="C191" s="52">
        <f>ROUNDUP((B191/12)*Config!$C$6,0)</f>
        <v>242</v>
      </c>
      <c r="D191" s="71">
        <f>ACUMULADO!$AZ$43</f>
        <v>382</v>
      </c>
      <c r="E191" s="81">
        <f t="shared" si="103"/>
        <v>100</v>
      </c>
      <c r="F191" s="81"/>
      <c r="G191" s="77">
        <f t="shared" si="104"/>
        <v>157.9</v>
      </c>
      <c r="H191" s="78" t="str">
        <f t="shared" si="105"/>
        <v/>
      </c>
      <c r="I191" s="78" t="str">
        <f t="shared" si="106"/>
        <v/>
      </c>
      <c r="J191" s="78">
        <f t="shared" si="102"/>
        <v>157.9</v>
      </c>
      <c r="K191"/>
      <c r="L191"/>
      <c r="M191"/>
      <c r="N191"/>
      <c r="O191"/>
      <c r="P191"/>
      <c r="Q191"/>
      <c r="R191"/>
      <c r="S191"/>
      <c r="T191"/>
      <c r="U191" s="300"/>
      <c r="V191" s="314"/>
      <c r="W191" s="8"/>
      <c r="X191" s="8"/>
      <c r="Y191" s="8"/>
      <c r="Z191" s="300"/>
      <c r="AA191" s="8"/>
      <c r="AB191" s="8"/>
      <c r="AC191" s="8"/>
      <c r="AD191" s="8"/>
      <c r="AE191" s="8"/>
      <c r="AF191" s="8"/>
      <c r="AG191" s="304"/>
      <c r="AH191"/>
      <c r="AI191"/>
      <c r="AJ191"/>
      <c r="AL191" s="289" t="str">
        <f t="shared" si="99"/>
        <v>SORI</v>
      </c>
      <c r="AM191" s="288">
        <f t="shared" si="99"/>
        <v>242</v>
      </c>
      <c r="AN191" s="287">
        <f t="shared" si="99"/>
        <v>242</v>
      </c>
      <c r="AO191" s="338">
        <f t="shared" si="100"/>
        <v>157.9</v>
      </c>
      <c r="AP191" s="286">
        <f t="shared" si="101"/>
        <v>0</v>
      </c>
      <c r="AQ191" s="286"/>
    </row>
    <row r="192" spans="1:43" s="89" customFormat="1" ht="18" customHeight="1" x14ac:dyDescent="0.25">
      <c r="A192" s="70" t="str">
        <f>Config!$B$21</f>
        <v>JEPE</v>
      </c>
      <c r="B192" s="71">
        <f>METAS!$BB$41</f>
        <v>100</v>
      </c>
      <c r="C192" s="52">
        <f>ROUNDUP((B192/12)*Config!$C$6,0)</f>
        <v>100</v>
      </c>
      <c r="D192" s="71">
        <f>ACUMULADO!$BA$43</f>
        <v>145</v>
      </c>
      <c r="E192" s="81">
        <f t="shared" si="103"/>
        <v>100</v>
      </c>
      <c r="F192" s="81"/>
      <c r="G192" s="77">
        <f t="shared" si="104"/>
        <v>145</v>
      </c>
      <c r="H192" s="78" t="str">
        <f t="shared" si="105"/>
        <v/>
      </c>
      <c r="I192" s="78" t="str">
        <f t="shared" si="106"/>
        <v/>
      </c>
      <c r="J192" s="78">
        <f t="shared" si="102"/>
        <v>145</v>
      </c>
      <c r="K192"/>
      <c r="L192"/>
      <c r="M192"/>
      <c r="N192"/>
      <c r="O192"/>
      <c r="P192"/>
      <c r="Q192"/>
      <c r="R192"/>
      <c r="S192"/>
      <c r="T192"/>
      <c r="U192" s="300"/>
      <c r="V192" s="314"/>
      <c r="W192" s="8"/>
      <c r="X192" s="8"/>
      <c r="Y192" s="8"/>
      <c r="Z192" s="300"/>
      <c r="AA192" s="8"/>
      <c r="AB192" s="8"/>
      <c r="AC192" s="8"/>
      <c r="AD192" s="8"/>
      <c r="AE192" s="8"/>
      <c r="AF192" s="8"/>
      <c r="AG192" s="304"/>
      <c r="AH192"/>
      <c r="AI192"/>
      <c r="AJ192"/>
      <c r="AL192" s="289" t="str">
        <f t="shared" si="99"/>
        <v>JEPE</v>
      </c>
      <c r="AM192" s="288">
        <f t="shared" si="99"/>
        <v>100</v>
      </c>
      <c r="AN192" s="287">
        <f t="shared" si="99"/>
        <v>100</v>
      </c>
      <c r="AO192" s="338">
        <f>G192</f>
        <v>145</v>
      </c>
      <c r="AP192" s="286">
        <f>AM192-AN192</f>
        <v>0</v>
      </c>
      <c r="AQ192" s="286"/>
    </row>
    <row r="193" spans="1:43" s="89" customFormat="1" ht="18" customHeight="1" x14ac:dyDescent="0.25">
      <c r="A193" s="70" t="str">
        <f>Config!$B$22</f>
        <v>ROQU</v>
      </c>
      <c r="B193" s="71">
        <f>METAS!$BC$41</f>
        <v>77</v>
      </c>
      <c r="C193" s="52">
        <f>ROUNDUP((B193/12)*Config!$C$6,0)</f>
        <v>77</v>
      </c>
      <c r="D193" s="71">
        <f>ACUMULADO!$BB$43</f>
        <v>110</v>
      </c>
      <c r="E193" s="81">
        <f t="shared" si="103"/>
        <v>100</v>
      </c>
      <c r="F193" s="81"/>
      <c r="G193" s="77">
        <f t="shared" si="104"/>
        <v>142.9</v>
      </c>
      <c r="H193" s="78" t="str">
        <f t="shared" si="105"/>
        <v/>
      </c>
      <c r="I193" s="78" t="str">
        <f t="shared" si="106"/>
        <v/>
      </c>
      <c r="J193" s="78">
        <f t="shared" si="102"/>
        <v>142.9</v>
      </c>
      <c r="K193"/>
      <c r="L193"/>
      <c r="M193"/>
      <c r="N193"/>
      <c r="O193"/>
      <c r="P193"/>
      <c r="Q193"/>
      <c r="R193"/>
      <c r="S193"/>
      <c r="T193"/>
      <c r="U193" s="300"/>
      <c r="W193" s="8"/>
      <c r="X193" s="8"/>
      <c r="Y193" s="8"/>
      <c r="Z193" s="300"/>
      <c r="AA193" s="8"/>
      <c r="AB193" s="8"/>
      <c r="AC193" s="8"/>
      <c r="AD193" s="8"/>
      <c r="AE193" s="8"/>
      <c r="AF193" s="8"/>
      <c r="AG193" s="304"/>
      <c r="AH193"/>
      <c r="AI193"/>
      <c r="AJ193"/>
      <c r="AL193" s="289" t="str">
        <f t="shared" si="99"/>
        <v>ROQU</v>
      </c>
      <c r="AM193" s="288">
        <f t="shared" si="99"/>
        <v>77</v>
      </c>
      <c r="AN193" s="287">
        <f t="shared" si="99"/>
        <v>77</v>
      </c>
      <c r="AO193" s="338">
        <f>G193</f>
        <v>142.9</v>
      </c>
      <c r="AP193" s="286">
        <f>AM193-AN193</f>
        <v>0</v>
      </c>
      <c r="AQ193" s="286"/>
    </row>
    <row r="194" spans="1:43" s="89" customFormat="1" ht="18" customHeight="1" x14ac:dyDescent="0.25">
      <c r="A194" s="70" t="str">
        <f>Config!$B$23</f>
        <v>CALZ</v>
      </c>
      <c r="B194" s="71">
        <f>METAS!$BD$41</f>
        <v>61</v>
      </c>
      <c r="C194" s="52">
        <f>ROUNDUP((B194/12)*Config!$C$6,0)</f>
        <v>61</v>
      </c>
      <c r="D194" s="71">
        <f>ACUMULADO!$BC$43</f>
        <v>72</v>
      </c>
      <c r="E194" s="81">
        <f t="shared" si="103"/>
        <v>100</v>
      </c>
      <c r="F194" s="81"/>
      <c r="G194" s="77">
        <f t="shared" si="104"/>
        <v>118</v>
      </c>
      <c r="H194" s="78" t="str">
        <f t="shared" si="105"/>
        <v/>
      </c>
      <c r="I194" s="78" t="str">
        <f t="shared" si="106"/>
        <v/>
      </c>
      <c r="J194" s="78">
        <f t="shared" si="102"/>
        <v>118</v>
      </c>
      <c r="K194"/>
      <c r="L194"/>
      <c r="M194"/>
      <c r="N194"/>
      <c r="O194"/>
      <c r="P194"/>
      <c r="Q194"/>
      <c r="R194"/>
      <c r="S194"/>
      <c r="T194"/>
      <c r="U194" s="300"/>
      <c r="V194" s="314"/>
      <c r="W194" s="8"/>
      <c r="X194" s="8"/>
      <c r="Y194" s="8"/>
      <c r="Z194" s="300"/>
      <c r="AA194" s="8"/>
      <c r="AB194" s="8"/>
      <c r="AC194" s="8"/>
      <c r="AD194" s="8"/>
      <c r="AE194" s="8"/>
      <c r="AF194" s="8"/>
      <c r="AG194" s="304"/>
      <c r="AH194"/>
      <c r="AI194"/>
      <c r="AJ194"/>
      <c r="AL194" s="289" t="str">
        <f t="shared" si="99"/>
        <v>CALZ</v>
      </c>
      <c r="AM194" s="288">
        <f t="shared" si="99"/>
        <v>61</v>
      </c>
      <c r="AN194" s="287">
        <f t="shared" si="99"/>
        <v>61</v>
      </c>
      <c r="AO194" s="338">
        <f t="shared" si="100"/>
        <v>118</v>
      </c>
      <c r="AP194" s="286">
        <f t="shared" si="101"/>
        <v>0</v>
      </c>
      <c r="AQ194" s="286"/>
    </row>
    <row r="195" spans="1:43" s="89" customFormat="1" ht="18" customHeight="1" x14ac:dyDescent="0.25">
      <c r="A195" s="70" t="str">
        <f>Config!$B$24</f>
        <v>PUEB</v>
      </c>
      <c r="B195" s="71">
        <f>METAS!$BE$41</f>
        <v>78</v>
      </c>
      <c r="C195" s="52">
        <f>ROUNDUP((B195/12)*Config!$C$6,0)</f>
        <v>78</v>
      </c>
      <c r="D195" s="71">
        <f>ACUMULADO!$BD$43</f>
        <v>169</v>
      </c>
      <c r="E195" s="81">
        <f t="shared" si="103"/>
        <v>100</v>
      </c>
      <c r="F195" s="81"/>
      <c r="G195" s="77">
        <f t="shared" si="104"/>
        <v>216.7</v>
      </c>
      <c r="H195" s="78" t="str">
        <f t="shared" si="105"/>
        <v/>
      </c>
      <c r="I195" s="78" t="str">
        <f t="shared" si="106"/>
        <v/>
      </c>
      <c r="J195" s="78">
        <f t="shared" si="102"/>
        <v>216.7</v>
      </c>
      <c r="K195"/>
      <c r="L195"/>
      <c r="M195"/>
      <c r="N195"/>
      <c r="O195"/>
      <c r="P195"/>
      <c r="Q195"/>
      <c r="R195"/>
      <c r="S195"/>
      <c r="T195"/>
      <c r="U195" s="300"/>
      <c r="W195" s="8"/>
      <c r="X195" s="8"/>
      <c r="Y195" s="8"/>
      <c r="Z195" s="300"/>
      <c r="AA195" s="8"/>
      <c r="AB195" s="8"/>
      <c r="AC195" s="8"/>
      <c r="AD195" s="8"/>
      <c r="AE195" s="8"/>
      <c r="AF195" s="8"/>
      <c r="AG195" s="304"/>
      <c r="AH195"/>
      <c r="AI195"/>
      <c r="AJ195"/>
      <c r="AL195" s="289" t="str">
        <f>A195</f>
        <v>PUEB</v>
      </c>
      <c r="AM195" s="288">
        <f t="shared" si="99"/>
        <v>78</v>
      </c>
      <c r="AN195" s="287">
        <f t="shared" si="99"/>
        <v>78</v>
      </c>
      <c r="AO195" s="338">
        <f>G195</f>
        <v>216.7</v>
      </c>
      <c r="AP195" s="286">
        <f>AM195-AN195</f>
        <v>0</v>
      </c>
      <c r="AQ195" s="286"/>
    </row>
    <row r="196" spans="1:43" s="89" customFormat="1" ht="18" customHeight="1" x14ac:dyDescent="0.25">
      <c r="A196" s="305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 s="300"/>
      <c r="V196" s="314"/>
      <c r="W196" s="8"/>
      <c r="X196" s="8"/>
      <c r="Y196" s="8"/>
      <c r="Z196" s="300"/>
      <c r="AA196" s="8"/>
      <c r="AB196" s="8"/>
      <c r="AC196" s="8"/>
      <c r="AD196" s="8"/>
      <c r="AE196" s="8"/>
      <c r="AF196" s="8"/>
      <c r="AG196" s="304"/>
      <c r="AH196"/>
      <c r="AI196"/>
      <c r="AJ196"/>
      <c r="AO196"/>
      <c r="AP196" s="285"/>
    </row>
    <row r="197" spans="1:43" s="89" customFormat="1" ht="18" customHeight="1" x14ac:dyDescent="0.25">
      <c r="A197" s="305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 s="300"/>
      <c r="V197" s="314"/>
      <c r="W197" s="8"/>
      <c r="X197" s="8"/>
      <c r="Y197" s="8"/>
      <c r="Z197" s="300"/>
      <c r="AA197" s="8"/>
      <c r="AB197" s="8"/>
      <c r="AC197" s="8"/>
      <c r="AD197" s="8"/>
      <c r="AE197" s="8"/>
      <c r="AF197" s="8"/>
      <c r="AG197" s="304"/>
      <c r="AH197"/>
      <c r="AI197"/>
      <c r="AJ197"/>
      <c r="AO197"/>
      <c r="AP197" s="285"/>
    </row>
    <row r="198" spans="1:43" s="89" customFormat="1" ht="18" customHeight="1" x14ac:dyDescent="0.25">
      <c r="A198" s="305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 s="300"/>
      <c r="V198" s="314"/>
      <c r="W198" s="8"/>
      <c r="X198" s="8"/>
      <c r="Y198" s="8"/>
      <c r="Z198" s="300"/>
      <c r="AA198" s="8"/>
      <c r="AB198" s="8"/>
      <c r="AC198" s="8"/>
      <c r="AD198" s="8"/>
      <c r="AE198" s="8"/>
      <c r="AF198" s="8"/>
      <c r="AG198" s="304"/>
      <c r="AH198"/>
      <c r="AI198"/>
      <c r="AJ198"/>
      <c r="AO198"/>
      <c r="AP198" s="285"/>
    </row>
    <row r="199" spans="1:43" s="89" customFormat="1" ht="18" customHeight="1" x14ac:dyDescent="0.25">
      <c r="A199" s="305"/>
      <c r="H199"/>
      <c r="I199"/>
      <c r="J199"/>
      <c r="K199" s="9"/>
      <c r="L199"/>
      <c r="M199"/>
      <c r="N199"/>
      <c r="O199"/>
      <c r="P199"/>
      <c r="Q199"/>
      <c r="R199"/>
      <c r="S199"/>
      <c r="T199"/>
      <c r="U199" s="300"/>
      <c r="V199" s="314"/>
      <c r="W199" s="8"/>
      <c r="X199" s="8"/>
      <c r="Y199" s="8"/>
      <c r="Z199" s="300"/>
      <c r="AA199" s="8"/>
      <c r="AB199" s="8"/>
      <c r="AC199" s="8"/>
      <c r="AD199" s="8"/>
      <c r="AE199" s="8"/>
      <c r="AF199" s="8"/>
      <c r="AG199" s="304"/>
      <c r="AH199"/>
      <c r="AI199"/>
      <c r="AJ199"/>
      <c r="AO199"/>
      <c r="AP199" s="285"/>
    </row>
    <row r="200" spans="1:43" s="89" customFormat="1" ht="18" customHeight="1" x14ac:dyDescent="0.25">
      <c r="A200" s="305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300"/>
      <c r="V200" s="314"/>
      <c r="W200" s="8"/>
      <c r="X200" s="8"/>
      <c r="Y200" s="8"/>
      <c r="Z200" s="300"/>
      <c r="AA200" s="8"/>
      <c r="AB200" s="8"/>
      <c r="AC200" s="8"/>
      <c r="AD200" s="8"/>
      <c r="AE200" s="8"/>
      <c r="AF200" s="8"/>
      <c r="AG200" s="304"/>
      <c r="AH200"/>
      <c r="AI200"/>
      <c r="AJ200"/>
      <c r="AO200"/>
      <c r="AP200" s="285"/>
    </row>
    <row r="201" spans="1:43" s="89" customFormat="1" ht="18" customHeight="1" x14ac:dyDescent="0.25">
      <c r="A201" s="305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300"/>
      <c r="V201" s="314"/>
      <c r="W201" s="8"/>
      <c r="X201" s="8"/>
      <c r="Y201" s="8"/>
      <c r="Z201" s="300"/>
      <c r="AA201" s="8"/>
      <c r="AB201" s="8"/>
      <c r="AC201" s="8"/>
      <c r="AD201" s="8"/>
      <c r="AE201" s="8"/>
      <c r="AF201" s="8"/>
      <c r="AG201" s="304"/>
      <c r="AH201"/>
      <c r="AI201"/>
      <c r="AJ201"/>
      <c r="AO201"/>
      <c r="AP201" s="285"/>
    </row>
    <row r="202" spans="1:43" s="89" customFormat="1" ht="18" customHeight="1" x14ac:dyDescent="0.25">
      <c r="A202" s="305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300"/>
      <c r="V202" s="314"/>
      <c r="W202" s="8"/>
      <c r="X202" s="8"/>
      <c r="Y202" s="8"/>
      <c r="Z202" s="300"/>
      <c r="AA202" s="8"/>
      <c r="AB202" s="8"/>
      <c r="AC202" s="8"/>
      <c r="AD202" s="8"/>
      <c r="AE202" s="8"/>
      <c r="AF202" s="8"/>
      <c r="AG202" s="304"/>
      <c r="AH202"/>
      <c r="AI202"/>
      <c r="AJ202"/>
      <c r="AO202"/>
      <c r="AP202" s="285"/>
    </row>
    <row r="203" spans="1:43" s="89" customFormat="1" ht="18" customHeight="1" x14ac:dyDescent="0.25">
      <c r="A203" s="305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 s="300"/>
      <c r="V203" s="314"/>
      <c r="W203" s="8"/>
      <c r="X203" s="8"/>
      <c r="Y203" s="8"/>
      <c r="Z203" s="300"/>
      <c r="AA203" s="8"/>
      <c r="AB203" s="8"/>
      <c r="AC203" s="8"/>
      <c r="AD203" s="8"/>
      <c r="AE203" s="8"/>
      <c r="AF203" s="8"/>
      <c r="AG203" s="304"/>
      <c r="AH203"/>
      <c r="AI203"/>
      <c r="AJ203"/>
      <c r="AO203"/>
      <c r="AP203" s="285"/>
    </row>
    <row r="204" spans="1:43" s="89" customFormat="1" ht="18" customHeight="1" x14ac:dyDescent="0.25">
      <c r="A204" s="305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300"/>
      <c r="V204" s="314"/>
      <c r="W204" s="8"/>
      <c r="X204" s="8"/>
      <c r="Y204" s="8"/>
      <c r="Z204" s="300"/>
      <c r="AA204" s="8"/>
      <c r="AB204" s="8"/>
      <c r="AC204" s="8"/>
      <c r="AD204" s="8"/>
      <c r="AE204" s="8"/>
      <c r="AF204" s="8"/>
      <c r="AG204" s="304"/>
      <c r="AH204"/>
      <c r="AI204"/>
      <c r="AJ204"/>
      <c r="AO204"/>
      <c r="AP204" s="285"/>
    </row>
    <row r="205" spans="1:43" s="89" customFormat="1" ht="18" customHeight="1" x14ac:dyDescent="0.25">
      <c r="A205" s="4" t="str">
        <f>METAS!B42</f>
        <v>PORCENTAJE DE NIÑOS DE 12 A 23 MESES DE EDAD CON DOSAJE DE HEMOGLOBINA</v>
      </c>
      <c r="B205"/>
      <c r="C205" s="54"/>
      <c r="D205" s="55"/>
      <c r="E205" s="55"/>
      <c r="F205" s="56"/>
      <c r="G205" s="56"/>
      <c r="H205" s="56"/>
      <c r="I205" s="332"/>
      <c r="J205" s="330"/>
      <c r="K205"/>
      <c r="L205"/>
      <c r="M205"/>
      <c r="N205"/>
      <c r="O205"/>
      <c r="P205"/>
      <c r="Q205"/>
      <c r="R205"/>
      <c r="S205"/>
      <c r="T205"/>
      <c r="U205" s="300"/>
      <c r="V205" s="51" t="str">
        <f>A205</f>
        <v>PORCENTAJE DE NIÑOS DE 12 A 23 MESES DE EDAD CON DOSAJE DE HEMOGLOBINA</v>
      </c>
      <c r="W205" s="8"/>
      <c r="X205" s="8"/>
      <c r="Y205" s="8"/>
      <c r="Z205" s="300"/>
      <c r="AA205" s="8"/>
      <c r="AB205" s="8"/>
      <c r="AC205" s="8"/>
      <c r="AD205" s="8"/>
      <c r="AE205" s="8"/>
      <c r="AF205" s="8"/>
      <c r="AG205" s="304"/>
      <c r="AH205"/>
      <c r="AI205"/>
      <c r="AJ205"/>
      <c r="AL205" t="str">
        <f t="shared" ref="AL205:AN216" si="107">A205</f>
        <v>PORCENTAJE DE NIÑOS DE 12 A 23 MESES DE EDAD CON DOSAJE DE HEMOGLOBINA</v>
      </c>
      <c r="AM205"/>
      <c r="AN205"/>
      <c r="AO205"/>
      <c r="AP205" s="285"/>
      <c r="AQ205"/>
    </row>
    <row r="206" spans="1:43" s="89" customFormat="1" ht="48" customHeight="1" thickBot="1" x14ac:dyDescent="0.3">
      <c r="A206" s="59" t="s">
        <v>2</v>
      </c>
      <c r="B206" s="60" t="s">
        <v>574</v>
      </c>
      <c r="C206" s="61" t="s">
        <v>565</v>
      </c>
      <c r="D206" s="60" t="s">
        <v>591</v>
      </c>
      <c r="E206" s="60" t="s">
        <v>1</v>
      </c>
      <c r="F206" s="62"/>
      <c r="G206" s="63" t="s">
        <v>579</v>
      </c>
      <c r="H206" s="64" t="str">
        <f>"DEFICIENTE &lt; "&amp;$E$3</f>
        <v>DEFICIENTE &lt; 90</v>
      </c>
      <c r="I206" s="64" t="str">
        <f>"PROCESO &gt;= "&amp;$E$3&amp;"  -  &lt; "&amp;$F$3</f>
        <v>PROCESO &gt;= 90  -  &lt; 100</v>
      </c>
      <c r="J206" s="64" t="str">
        <f>"OPTIMO &gt;= "&amp;$F$3</f>
        <v>OPTIMO &gt;= 100</v>
      </c>
      <c r="K206"/>
      <c r="L206"/>
      <c r="M206"/>
      <c r="N206"/>
      <c r="O206"/>
      <c r="P206"/>
      <c r="Q206"/>
      <c r="R206"/>
      <c r="S206"/>
      <c r="T206"/>
      <c r="U206" s="300"/>
      <c r="V206" s="80" t="str">
        <f>$V$1&amp;"  "&amp;V205&amp;"  "&amp;$V$3&amp;"  "&amp;$V$2</f>
        <v>RED. MOYOBAMBA:  PORCENTAJE DE NIÑOS DE 12 A 23 MESES DE EDAD CON DOSAJE DE HEMOGLOBINA  - POR MICROREDES :   ENERO - DICIEMBRE 2024</v>
      </c>
      <c r="W206" s="8"/>
      <c r="X206" s="8"/>
      <c r="Y206" s="8"/>
      <c r="Z206" s="300"/>
      <c r="AA206" s="8"/>
      <c r="AB206" s="8"/>
      <c r="AC206" s="8"/>
      <c r="AD206" s="8"/>
      <c r="AE206" s="8"/>
      <c r="AF206" s="8"/>
      <c r="AG206" s="304"/>
      <c r="AH206"/>
      <c r="AI206"/>
      <c r="AJ206"/>
      <c r="AL206" s="316" t="str">
        <f t="shared" si="107"/>
        <v>ESTABLECIMIENTOS</v>
      </c>
      <c r="AM206" s="317" t="str">
        <f t="shared" si="107"/>
        <v>Meta. Anual</v>
      </c>
      <c r="AN206" s="318" t="str">
        <f t="shared" si="107"/>
        <v>Pob. Suj</v>
      </c>
      <c r="AO206" s="319" t="str">
        <f t="shared" ref="AO206:AO215" si="108">G206</f>
        <v>%</v>
      </c>
      <c r="AP206" s="319" t="s">
        <v>499</v>
      </c>
      <c r="AQ206" s="320"/>
    </row>
    <row r="207" spans="1:43" s="89" customFormat="1" ht="18" customHeight="1" thickBot="1" x14ac:dyDescent="0.3">
      <c r="A207" s="65" t="str">
        <f>Config!$B$15</f>
        <v>RED</v>
      </c>
      <c r="B207" s="66">
        <f>SUM(B208:B216)</f>
        <v>2439</v>
      </c>
      <c r="C207" s="66">
        <f>SUM(C208:C216)</f>
        <v>2439</v>
      </c>
      <c r="D207" s="66">
        <f>SUM(D208:D216)</f>
        <v>1939</v>
      </c>
      <c r="E207" s="67">
        <f>Config!$C$9</f>
        <v>100</v>
      </c>
      <c r="F207" s="67"/>
      <c r="G207" s="67">
        <f>IFERROR(ROUND(D207*100/B207,1),0)</f>
        <v>79.5</v>
      </c>
      <c r="H207" s="68">
        <f>IF(G207&lt;$E$3,G207,"")</f>
        <v>79.5</v>
      </c>
      <c r="I207" s="68" t="str">
        <f>IF(G207&gt;=$E$3,IF(G207&lt;$F$3,G207,""),"")</f>
        <v/>
      </c>
      <c r="J207" s="68" t="str">
        <f>IF(G207&gt;=$F$3,G207,"")</f>
        <v/>
      </c>
      <c r="K207"/>
      <c r="L207"/>
      <c r="M207"/>
      <c r="N207"/>
      <c r="O207"/>
      <c r="P207"/>
      <c r="Q207"/>
      <c r="R207"/>
      <c r="S207"/>
      <c r="T207"/>
      <c r="U207" s="300"/>
      <c r="W207" s="8"/>
      <c r="X207" s="8"/>
      <c r="Y207" s="8"/>
      <c r="Z207" s="300"/>
      <c r="AA207" s="8"/>
      <c r="AB207" s="8"/>
      <c r="AC207" s="8"/>
      <c r="AD207" s="8"/>
      <c r="AE207" s="8"/>
      <c r="AF207" s="8"/>
      <c r="AG207" s="304"/>
      <c r="AH207"/>
      <c r="AI207"/>
      <c r="AJ207"/>
      <c r="AL207" s="321" t="str">
        <f t="shared" si="107"/>
        <v>RED</v>
      </c>
      <c r="AM207" s="322">
        <f t="shared" si="107"/>
        <v>2439</v>
      </c>
      <c r="AN207" s="323">
        <f t="shared" si="107"/>
        <v>2439</v>
      </c>
      <c r="AO207" s="322">
        <f t="shared" si="108"/>
        <v>79.5</v>
      </c>
      <c r="AP207" s="323">
        <f t="shared" ref="AP207:AP215" si="109">AM207-AN207</f>
        <v>0</v>
      </c>
      <c r="AQ207" s="323"/>
    </row>
    <row r="208" spans="1:43" s="89" customFormat="1" ht="18" customHeight="1" x14ac:dyDescent="0.25">
      <c r="A208" s="70" t="str">
        <f>Config!$B$16</f>
        <v>HOSP</v>
      </c>
      <c r="B208" s="71">
        <f>METAS!$AW$42</f>
        <v>0</v>
      </c>
      <c r="C208" s="52">
        <f>ROUNDUP((B208/12)*Config!$C$6,0)</f>
        <v>0</v>
      </c>
      <c r="D208" s="71">
        <f>ACUMULADO!$AV$44</f>
        <v>2</v>
      </c>
      <c r="E208" s="81">
        <f>E207</f>
        <v>100</v>
      </c>
      <c r="F208" s="81"/>
      <c r="G208" s="77">
        <f>IFERROR(ROUND(D208*100/B208,1),0)</f>
        <v>0</v>
      </c>
      <c r="H208" s="78">
        <f>IF(G208&lt;$E$3,G208,"")</f>
        <v>0</v>
      </c>
      <c r="I208" s="78" t="str">
        <f>IF(G208&gt;=$E$3,IF(G208&lt;$F$3,G208,""),"")</f>
        <v/>
      </c>
      <c r="J208" s="78" t="str">
        <f t="shared" ref="J208:J216" si="110">IF(G208&gt;=$F$3,G208,"")</f>
        <v/>
      </c>
      <c r="K208"/>
      <c r="L208"/>
      <c r="M208"/>
      <c r="N208"/>
      <c r="O208"/>
      <c r="P208"/>
      <c r="Q208"/>
      <c r="R208"/>
      <c r="S208"/>
      <c r="T208"/>
      <c r="U208" s="300"/>
      <c r="V208" s="51"/>
      <c r="W208" s="8"/>
      <c r="X208" s="8"/>
      <c r="Y208" s="8"/>
      <c r="Z208" s="300"/>
      <c r="AA208" s="8"/>
      <c r="AB208" s="8"/>
      <c r="AC208" s="8"/>
      <c r="AD208" s="8"/>
      <c r="AE208" s="8"/>
      <c r="AF208" s="8"/>
      <c r="AG208" s="304"/>
      <c r="AH208"/>
      <c r="AI208"/>
      <c r="AJ208"/>
      <c r="AL208" s="289" t="str">
        <f t="shared" si="107"/>
        <v>HOSP</v>
      </c>
      <c r="AM208" s="288">
        <f t="shared" si="107"/>
        <v>0</v>
      </c>
      <c r="AN208" s="287">
        <f t="shared" si="107"/>
        <v>0</v>
      </c>
      <c r="AO208" s="338">
        <f t="shared" si="108"/>
        <v>0</v>
      </c>
      <c r="AP208" s="286">
        <f t="shared" si="109"/>
        <v>0</v>
      </c>
      <c r="AQ208" s="286"/>
    </row>
    <row r="209" spans="1:43" s="89" customFormat="1" ht="18" customHeight="1" x14ac:dyDescent="0.25">
      <c r="A209" s="70" t="str">
        <f>Config!$B$17</f>
        <v>LLUI</v>
      </c>
      <c r="B209" s="71">
        <f>METAS!$AX$42</f>
        <v>1023</v>
      </c>
      <c r="C209" s="52">
        <f>ROUNDUP((B209/12)*Config!$C$6,0)</f>
        <v>1023</v>
      </c>
      <c r="D209" s="71">
        <f>ACUMULADO!$AW$44</f>
        <v>718</v>
      </c>
      <c r="E209" s="81">
        <f t="shared" ref="E209:E216" si="111">E208</f>
        <v>100</v>
      </c>
      <c r="F209" s="81"/>
      <c r="G209" s="77">
        <f t="shared" ref="G209:G216" si="112">IFERROR(ROUND(D209*100/B209,1),0)</f>
        <v>70.2</v>
      </c>
      <c r="H209" s="78">
        <f t="shared" ref="H209:H216" si="113">IF(G209&lt;$E$3,G209,"")</f>
        <v>70.2</v>
      </c>
      <c r="I209" s="78" t="str">
        <f t="shared" ref="I209:I216" si="114">IF(G209&gt;=$E$3,IF(G209&lt;$F$3,G209,""),"")</f>
        <v/>
      </c>
      <c r="J209" s="78" t="str">
        <f t="shared" si="110"/>
        <v/>
      </c>
      <c r="K209"/>
      <c r="L209"/>
      <c r="M209"/>
      <c r="N209"/>
      <c r="O209"/>
      <c r="P209"/>
      <c r="Q209"/>
      <c r="R209"/>
      <c r="S209"/>
      <c r="T209"/>
      <c r="U209" s="300"/>
      <c r="V209" s="51"/>
      <c r="W209" s="8"/>
      <c r="X209" s="8"/>
      <c r="Y209" s="8"/>
      <c r="Z209" s="300"/>
      <c r="AA209" s="8"/>
      <c r="AB209" s="8"/>
      <c r="AC209" s="8"/>
      <c r="AD209" s="8"/>
      <c r="AE209" s="8"/>
      <c r="AF209" s="8"/>
      <c r="AG209" s="304"/>
      <c r="AH209"/>
      <c r="AI209"/>
      <c r="AJ209"/>
      <c r="AL209" s="289" t="str">
        <f t="shared" si="107"/>
        <v>LLUI</v>
      </c>
      <c r="AM209" s="288">
        <f t="shared" si="107"/>
        <v>1023</v>
      </c>
      <c r="AN209" s="287">
        <f t="shared" si="107"/>
        <v>1023</v>
      </c>
      <c r="AO209" s="338">
        <f t="shared" si="108"/>
        <v>70.2</v>
      </c>
      <c r="AP209" s="286">
        <f t="shared" si="109"/>
        <v>0</v>
      </c>
      <c r="AQ209" s="286"/>
    </row>
    <row r="210" spans="1:43" s="89" customFormat="1" x14ac:dyDescent="0.25">
      <c r="A210" s="70" t="str">
        <f>Config!$B$18</f>
        <v>JERI</v>
      </c>
      <c r="B210" s="71">
        <f>METAS!$AY$42</f>
        <v>97</v>
      </c>
      <c r="C210" s="52">
        <f>ROUNDUP((B210/12)*Config!$C$6,0)</f>
        <v>97</v>
      </c>
      <c r="D210" s="71">
        <f>ACUMULADO!$AX$44</f>
        <v>73</v>
      </c>
      <c r="E210" s="81">
        <f t="shared" si="111"/>
        <v>100</v>
      </c>
      <c r="F210" s="81"/>
      <c r="G210" s="77">
        <f t="shared" si="112"/>
        <v>75.3</v>
      </c>
      <c r="H210" s="78">
        <f t="shared" si="113"/>
        <v>75.3</v>
      </c>
      <c r="I210" s="78" t="str">
        <f t="shared" si="114"/>
        <v/>
      </c>
      <c r="J210" s="78" t="str">
        <f t="shared" si="110"/>
        <v/>
      </c>
      <c r="K210"/>
      <c r="L210"/>
      <c r="M210"/>
      <c r="N210"/>
      <c r="O210"/>
      <c r="P210"/>
      <c r="Q210"/>
      <c r="R210"/>
      <c r="S210"/>
      <c r="T210"/>
      <c r="U210" s="300"/>
      <c r="V210" s="314"/>
      <c r="W210" s="8"/>
      <c r="X210" s="8"/>
      <c r="Y210" s="8"/>
      <c r="Z210" s="300"/>
      <c r="AA210" s="8"/>
      <c r="AB210" s="8"/>
      <c r="AC210" s="8"/>
      <c r="AD210" s="8"/>
      <c r="AE210" s="8"/>
      <c r="AF210" s="8"/>
      <c r="AG210" s="304"/>
      <c r="AH210"/>
      <c r="AI210"/>
      <c r="AJ210"/>
      <c r="AL210" s="289" t="str">
        <f t="shared" si="107"/>
        <v>JERI</v>
      </c>
      <c r="AM210" s="288">
        <f t="shared" si="107"/>
        <v>97</v>
      </c>
      <c r="AN210" s="287">
        <f t="shared" si="107"/>
        <v>97</v>
      </c>
      <c r="AO210" s="338">
        <f t="shared" si="108"/>
        <v>75.3</v>
      </c>
      <c r="AP210" s="286">
        <f t="shared" si="109"/>
        <v>0</v>
      </c>
      <c r="AQ210" s="286"/>
    </row>
    <row r="211" spans="1:43" s="89" customFormat="1" ht="18" customHeight="1" x14ac:dyDescent="0.25">
      <c r="A211" s="70" t="str">
        <f>Config!$B$19</f>
        <v>YANT</v>
      </c>
      <c r="B211" s="71">
        <f>METAS!$AZ$42</f>
        <v>188</v>
      </c>
      <c r="C211" s="52">
        <f>ROUNDUP((B211/12)*Config!$C$6,0)</f>
        <v>188</v>
      </c>
      <c r="D211" s="71">
        <f>ACUMULADO!$AY$44</f>
        <v>111</v>
      </c>
      <c r="E211" s="81">
        <f t="shared" si="111"/>
        <v>100</v>
      </c>
      <c r="F211" s="81"/>
      <c r="G211" s="77">
        <f t="shared" si="112"/>
        <v>59</v>
      </c>
      <c r="H211" s="78">
        <f t="shared" si="113"/>
        <v>59</v>
      </c>
      <c r="I211" s="78" t="str">
        <f t="shared" si="114"/>
        <v/>
      </c>
      <c r="J211" s="78" t="str">
        <f t="shared" si="110"/>
        <v/>
      </c>
      <c r="K211"/>
      <c r="L211"/>
      <c r="M211"/>
      <c r="N211"/>
      <c r="O211"/>
      <c r="P211"/>
      <c r="Q211"/>
      <c r="R211"/>
      <c r="S211"/>
      <c r="T211"/>
      <c r="U211" s="300"/>
      <c r="V211" s="314"/>
      <c r="W211" s="8"/>
      <c r="X211" s="8"/>
      <c r="Y211" s="8"/>
      <c r="Z211" s="300"/>
      <c r="AA211" s="8"/>
      <c r="AB211" s="8"/>
      <c r="AC211" s="8"/>
      <c r="AD211" s="8"/>
      <c r="AE211" s="8"/>
      <c r="AF211" s="8"/>
      <c r="AG211" s="304"/>
      <c r="AH211"/>
      <c r="AI211"/>
      <c r="AJ211"/>
      <c r="AL211" s="289" t="str">
        <f t="shared" si="107"/>
        <v>YANT</v>
      </c>
      <c r="AM211" s="288">
        <f t="shared" si="107"/>
        <v>188</v>
      </c>
      <c r="AN211" s="287">
        <f t="shared" si="107"/>
        <v>188</v>
      </c>
      <c r="AO211" s="338">
        <f t="shared" si="108"/>
        <v>59</v>
      </c>
      <c r="AP211" s="286">
        <f t="shared" si="109"/>
        <v>0</v>
      </c>
      <c r="AQ211" s="286"/>
    </row>
    <row r="212" spans="1:43" s="89" customFormat="1" ht="18" customHeight="1" x14ac:dyDescent="0.25">
      <c r="A212" s="70" t="str">
        <f>Config!$B$20</f>
        <v>SORI</v>
      </c>
      <c r="B212" s="71">
        <f>METAS!$BA$42</f>
        <v>484</v>
      </c>
      <c r="C212" s="52">
        <f>ROUNDUP((B212/12)*Config!$C$6,0)</f>
        <v>484</v>
      </c>
      <c r="D212" s="71">
        <f>ACUMULADO!$AZ$44</f>
        <v>422</v>
      </c>
      <c r="E212" s="81">
        <f t="shared" si="111"/>
        <v>100</v>
      </c>
      <c r="F212" s="81"/>
      <c r="G212" s="77">
        <f t="shared" si="112"/>
        <v>87.2</v>
      </c>
      <c r="H212" s="78">
        <f t="shared" si="113"/>
        <v>87.2</v>
      </c>
      <c r="I212" s="78" t="str">
        <f t="shared" si="114"/>
        <v/>
      </c>
      <c r="J212" s="78" t="str">
        <f t="shared" si="110"/>
        <v/>
      </c>
      <c r="K212"/>
      <c r="L212"/>
      <c r="M212"/>
      <c r="N212"/>
      <c r="O212"/>
      <c r="P212"/>
      <c r="Q212"/>
      <c r="R212"/>
      <c r="S212"/>
      <c r="T212"/>
      <c r="U212" s="300"/>
      <c r="V212" s="314"/>
      <c r="W212" s="8"/>
      <c r="X212" s="8"/>
      <c r="Y212" s="8"/>
      <c r="Z212" s="300"/>
      <c r="AA212" s="8"/>
      <c r="AB212" s="8"/>
      <c r="AC212" s="8"/>
      <c r="AD212" s="8"/>
      <c r="AE212" s="8"/>
      <c r="AF212" s="8"/>
      <c r="AG212" s="304"/>
      <c r="AH212"/>
      <c r="AI212"/>
      <c r="AJ212"/>
      <c r="AL212" s="289" t="str">
        <f t="shared" si="107"/>
        <v>SORI</v>
      </c>
      <c r="AM212" s="288">
        <f t="shared" si="107"/>
        <v>484</v>
      </c>
      <c r="AN212" s="287">
        <f t="shared" si="107"/>
        <v>484</v>
      </c>
      <c r="AO212" s="338">
        <f t="shared" si="108"/>
        <v>87.2</v>
      </c>
      <c r="AP212" s="286">
        <f t="shared" si="109"/>
        <v>0</v>
      </c>
      <c r="AQ212" s="286"/>
    </row>
    <row r="213" spans="1:43" s="89" customFormat="1" ht="18" customHeight="1" x14ac:dyDescent="0.25">
      <c r="A213" s="70" t="str">
        <f>Config!$B$21</f>
        <v>JEPE</v>
      </c>
      <c r="B213" s="71">
        <f>METAS!$BB$42</f>
        <v>187</v>
      </c>
      <c r="C213" s="52">
        <f>ROUNDUP((B213/12)*Config!$C$6,0)</f>
        <v>187</v>
      </c>
      <c r="D213" s="71">
        <f>ACUMULADO!$BA$44</f>
        <v>197</v>
      </c>
      <c r="E213" s="81">
        <f t="shared" si="111"/>
        <v>100</v>
      </c>
      <c r="F213" s="81"/>
      <c r="G213" s="77">
        <f t="shared" si="112"/>
        <v>105.3</v>
      </c>
      <c r="H213" s="78" t="str">
        <f t="shared" si="113"/>
        <v/>
      </c>
      <c r="I213" s="78" t="str">
        <f t="shared" si="114"/>
        <v/>
      </c>
      <c r="J213" s="78">
        <f t="shared" si="110"/>
        <v>105.3</v>
      </c>
      <c r="K213"/>
      <c r="L213"/>
      <c r="M213"/>
      <c r="N213"/>
      <c r="O213"/>
      <c r="P213"/>
      <c r="Q213"/>
      <c r="R213"/>
      <c r="S213"/>
      <c r="T213"/>
      <c r="U213" s="300"/>
      <c r="V213" s="314"/>
      <c r="W213" s="8"/>
      <c r="X213" s="8"/>
      <c r="Y213" s="8"/>
      <c r="Z213" s="300"/>
      <c r="AA213" s="8"/>
      <c r="AB213" s="8"/>
      <c r="AC213" s="8"/>
      <c r="AD213" s="8"/>
      <c r="AE213" s="8"/>
      <c r="AF213" s="8"/>
      <c r="AG213" s="304"/>
      <c r="AH213"/>
      <c r="AI213"/>
      <c r="AJ213"/>
      <c r="AL213" s="289" t="str">
        <f t="shared" si="107"/>
        <v>JEPE</v>
      </c>
      <c r="AM213" s="288">
        <f t="shared" si="107"/>
        <v>187</v>
      </c>
      <c r="AN213" s="287">
        <f t="shared" si="107"/>
        <v>187</v>
      </c>
      <c r="AO213" s="338">
        <f>G213</f>
        <v>105.3</v>
      </c>
      <c r="AP213" s="286">
        <f>AM213-AN213</f>
        <v>0</v>
      </c>
      <c r="AQ213" s="286"/>
    </row>
    <row r="214" spans="1:43" s="89" customFormat="1" ht="18" customHeight="1" x14ac:dyDescent="0.25">
      <c r="A214" s="70" t="str">
        <f>Config!$B$22</f>
        <v>ROQU</v>
      </c>
      <c r="B214" s="71">
        <f>METAS!$BC$42</f>
        <v>159</v>
      </c>
      <c r="C214" s="52">
        <f>ROUNDUP((B214/12)*Config!$C$6,0)</f>
        <v>159</v>
      </c>
      <c r="D214" s="71">
        <f>ACUMULADO!$BB$44</f>
        <v>149</v>
      </c>
      <c r="E214" s="81">
        <f t="shared" si="111"/>
        <v>100</v>
      </c>
      <c r="F214" s="81"/>
      <c r="G214" s="77">
        <f t="shared" si="112"/>
        <v>93.7</v>
      </c>
      <c r="H214" s="78" t="str">
        <f t="shared" si="113"/>
        <v/>
      </c>
      <c r="I214" s="78">
        <f t="shared" si="114"/>
        <v>93.7</v>
      </c>
      <c r="J214" s="78" t="str">
        <f t="shared" si="110"/>
        <v/>
      </c>
      <c r="K214"/>
      <c r="L214"/>
      <c r="M214"/>
      <c r="N214"/>
      <c r="O214"/>
      <c r="P214"/>
      <c r="Q214"/>
      <c r="R214"/>
      <c r="S214"/>
      <c r="T214"/>
      <c r="U214" s="300"/>
      <c r="W214" s="8"/>
      <c r="X214" s="8"/>
      <c r="Y214" s="8"/>
      <c r="Z214" s="300"/>
      <c r="AA214" s="8"/>
      <c r="AB214" s="8"/>
      <c r="AC214" s="8"/>
      <c r="AD214" s="8"/>
      <c r="AE214" s="8"/>
      <c r="AF214" s="8"/>
      <c r="AG214" s="304"/>
      <c r="AH214"/>
      <c r="AI214"/>
      <c r="AJ214"/>
      <c r="AL214" s="289" t="str">
        <f t="shared" si="107"/>
        <v>ROQU</v>
      </c>
      <c r="AM214" s="288">
        <f t="shared" si="107"/>
        <v>159</v>
      </c>
      <c r="AN214" s="287">
        <f t="shared" si="107"/>
        <v>159</v>
      </c>
      <c r="AO214" s="338">
        <f>G214</f>
        <v>93.7</v>
      </c>
      <c r="AP214" s="286">
        <f>AM214-AN214</f>
        <v>0</v>
      </c>
      <c r="AQ214" s="286"/>
    </row>
    <row r="215" spans="1:43" s="89" customFormat="1" ht="18" customHeight="1" x14ac:dyDescent="0.25">
      <c r="A215" s="70" t="str">
        <f>Config!$B$23</f>
        <v>CALZ</v>
      </c>
      <c r="B215" s="71">
        <f>METAS!$BD$42</f>
        <v>139</v>
      </c>
      <c r="C215" s="52">
        <f>ROUNDUP((B215/12)*Config!$C$6,0)</f>
        <v>139</v>
      </c>
      <c r="D215" s="71">
        <f>ACUMULADO!$BC$44</f>
        <v>122</v>
      </c>
      <c r="E215" s="81">
        <f t="shared" si="111"/>
        <v>100</v>
      </c>
      <c r="F215" s="81"/>
      <c r="G215" s="77">
        <f t="shared" si="112"/>
        <v>87.8</v>
      </c>
      <c r="H215" s="78">
        <f t="shared" si="113"/>
        <v>87.8</v>
      </c>
      <c r="I215" s="78" t="str">
        <f t="shared" si="114"/>
        <v/>
      </c>
      <c r="J215" s="78" t="str">
        <f t="shared" si="110"/>
        <v/>
      </c>
      <c r="K215"/>
      <c r="L215"/>
      <c r="M215"/>
      <c r="N215"/>
      <c r="O215"/>
      <c r="P215"/>
      <c r="Q215"/>
      <c r="R215"/>
      <c r="S215"/>
      <c r="T215"/>
      <c r="U215" s="300"/>
      <c r="V215" s="314"/>
      <c r="W215" s="8"/>
      <c r="X215" s="8"/>
      <c r="Y215" s="8"/>
      <c r="Z215" s="300"/>
      <c r="AA215" s="8"/>
      <c r="AB215" s="8"/>
      <c r="AC215" s="8"/>
      <c r="AD215" s="8"/>
      <c r="AE215" s="8"/>
      <c r="AF215" s="8"/>
      <c r="AG215" s="304"/>
      <c r="AH215"/>
      <c r="AI215"/>
      <c r="AJ215"/>
      <c r="AL215" s="289" t="str">
        <f t="shared" si="107"/>
        <v>CALZ</v>
      </c>
      <c r="AM215" s="288">
        <f t="shared" si="107"/>
        <v>139</v>
      </c>
      <c r="AN215" s="287">
        <f t="shared" si="107"/>
        <v>139</v>
      </c>
      <c r="AO215" s="338">
        <f t="shared" si="108"/>
        <v>87.8</v>
      </c>
      <c r="AP215" s="286">
        <f t="shared" si="109"/>
        <v>0</v>
      </c>
      <c r="AQ215" s="286"/>
    </row>
    <row r="216" spans="1:43" s="89" customFormat="1" ht="18" customHeight="1" x14ac:dyDescent="0.25">
      <c r="A216" s="70" t="str">
        <f>Config!$B$24</f>
        <v>PUEB</v>
      </c>
      <c r="B216" s="71">
        <f>METAS!$BE$42</f>
        <v>162</v>
      </c>
      <c r="C216" s="52">
        <f>ROUNDUP((B216/12)*Config!$C$6,0)</f>
        <v>162</v>
      </c>
      <c r="D216" s="71">
        <f>ACUMULADO!$BD$44</f>
        <v>145</v>
      </c>
      <c r="E216" s="81">
        <f t="shared" si="111"/>
        <v>100</v>
      </c>
      <c r="F216" s="81"/>
      <c r="G216" s="77">
        <f t="shared" si="112"/>
        <v>89.5</v>
      </c>
      <c r="H216" s="78">
        <f t="shared" si="113"/>
        <v>89.5</v>
      </c>
      <c r="I216" s="78" t="str">
        <f t="shared" si="114"/>
        <v/>
      </c>
      <c r="J216" s="78" t="str">
        <f t="shared" si="110"/>
        <v/>
      </c>
      <c r="K216"/>
      <c r="L216"/>
      <c r="M216"/>
      <c r="N216"/>
      <c r="O216"/>
      <c r="P216"/>
      <c r="Q216"/>
      <c r="R216"/>
      <c r="S216"/>
      <c r="T216"/>
      <c r="U216" s="300"/>
      <c r="W216" s="8"/>
      <c r="X216" s="8"/>
      <c r="Y216" s="8"/>
      <c r="Z216" s="300"/>
      <c r="AA216" s="8"/>
      <c r="AB216" s="8"/>
      <c r="AC216" s="8"/>
      <c r="AD216" s="8"/>
      <c r="AE216" s="8"/>
      <c r="AF216" s="8"/>
      <c r="AG216" s="304"/>
      <c r="AH216"/>
      <c r="AI216"/>
      <c r="AJ216"/>
      <c r="AL216" s="289" t="str">
        <f>A216</f>
        <v>PUEB</v>
      </c>
      <c r="AM216" s="288">
        <f t="shared" si="107"/>
        <v>162</v>
      </c>
      <c r="AN216" s="287">
        <f t="shared" si="107"/>
        <v>162</v>
      </c>
      <c r="AO216" s="338">
        <f>G216</f>
        <v>89.5</v>
      </c>
      <c r="AP216" s="286">
        <f>AM216-AN216</f>
        <v>0</v>
      </c>
      <c r="AQ216" s="286"/>
    </row>
    <row r="217" spans="1:43" s="89" customFormat="1" ht="18" customHeight="1" x14ac:dyDescent="0.25">
      <c r="A217" s="305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 s="300"/>
      <c r="V217" s="314"/>
      <c r="W217" s="8"/>
      <c r="X217" s="8"/>
      <c r="Y217" s="8"/>
      <c r="Z217" s="300"/>
      <c r="AA217" s="8"/>
      <c r="AB217" s="8"/>
      <c r="AC217" s="8"/>
      <c r="AD217" s="8"/>
      <c r="AE217" s="8"/>
      <c r="AF217" s="8"/>
      <c r="AG217" s="304"/>
      <c r="AH217"/>
      <c r="AI217"/>
      <c r="AJ217"/>
      <c r="AO217"/>
      <c r="AP217" s="285"/>
    </row>
    <row r="218" spans="1:43" s="89" customFormat="1" ht="18" customHeight="1" x14ac:dyDescent="0.25">
      <c r="A218" s="305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 s="300"/>
      <c r="V218" s="314"/>
      <c r="W218" s="8"/>
      <c r="X218" s="8"/>
      <c r="Y218" s="8"/>
      <c r="Z218" s="300"/>
      <c r="AA218" s="8"/>
      <c r="AB218" s="8"/>
      <c r="AC218" s="8"/>
      <c r="AD218" s="8"/>
      <c r="AE218" s="8"/>
      <c r="AF218" s="8"/>
      <c r="AG218" s="304"/>
      <c r="AH218"/>
      <c r="AI218"/>
      <c r="AJ218"/>
      <c r="AO218"/>
      <c r="AP218" s="285"/>
    </row>
    <row r="219" spans="1:43" s="89" customFormat="1" ht="18" customHeight="1" x14ac:dyDescent="0.25">
      <c r="A219" s="305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 s="300"/>
      <c r="V219" s="314"/>
      <c r="W219" s="8"/>
      <c r="X219" s="8"/>
      <c r="Y219" s="8"/>
      <c r="Z219" s="300"/>
      <c r="AA219" s="8"/>
      <c r="AB219" s="8"/>
      <c r="AC219" s="8"/>
      <c r="AD219" s="8"/>
      <c r="AE219" s="8"/>
      <c r="AF219" s="8"/>
      <c r="AG219" s="304"/>
      <c r="AH219"/>
      <c r="AI219"/>
      <c r="AJ219"/>
      <c r="AO219"/>
      <c r="AP219" s="285"/>
    </row>
    <row r="220" spans="1:43" s="89" customFormat="1" ht="18" customHeight="1" x14ac:dyDescent="0.25">
      <c r="A220" s="305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 s="300"/>
      <c r="V220" s="314"/>
      <c r="W220" s="8"/>
      <c r="X220" s="8"/>
      <c r="Y220" s="8"/>
      <c r="Z220" s="300"/>
      <c r="AA220" s="8"/>
      <c r="AB220" s="8"/>
      <c r="AC220" s="8"/>
      <c r="AD220" s="8"/>
      <c r="AE220" s="8"/>
      <c r="AF220" s="8"/>
      <c r="AG220" s="304"/>
      <c r="AH220"/>
      <c r="AI220"/>
      <c r="AJ220"/>
      <c r="AO220"/>
      <c r="AP220" s="285"/>
    </row>
    <row r="221" spans="1:43" s="89" customFormat="1" ht="18" customHeight="1" x14ac:dyDescent="0.25">
      <c r="A221" s="305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300"/>
      <c r="V221" s="314"/>
      <c r="W221" s="8"/>
      <c r="X221" s="8"/>
      <c r="Y221" s="8"/>
      <c r="Z221" s="300"/>
      <c r="AA221" s="8"/>
      <c r="AB221" s="8"/>
      <c r="AC221" s="8"/>
      <c r="AD221" s="8"/>
      <c r="AE221" s="8"/>
      <c r="AF221" s="8"/>
      <c r="AG221" s="304"/>
      <c r="AH221"/>
      <c r="AI221"/>
      <c r="AJ221"/>
      <c r="AO221"/>
      <c r="AP221" s="285"/>
    </row>
    <row r="222" spans="1:43" s="89" customFormat="1" ht="18" customHeight="1" x14ac:dyDescent="0.25">
      <c r="A222" s="305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300"/>
      <c r="V222" s="314"/>
      <c r="W222" s="8"/>
      <c r="X222" s="8"/>
      <c r="Y222" s="8"/>
      <c r="Z222" s="300"/>
      <c r="AA222" s="8"/>
      <c r="AB222" s="8"/>
      <c r="AC222" s="8"/>
      <c r="AD222" s="8"/>
      <c r="AE222" s="8"/>
      <c r="AF222" s="8"/>
      <c r="AG222" s="304"/>
      <c r="AH222"/>
      <c r="AI222"/>
      <c r="AJ222"/>
      <c r="AO222"/>
      <c r="AP222" s="285"/>
    </row>
    <row r="223" spans="1:43" s="89" customFormat="1" ht="18" customHeight="1" x14ac:dyDescent="0.25">
      <c r="A223" s="305" t="s">
        <v>592</v>
      </c>
      <c r="K223"/>
      <c r="L223"/>
      <c r="M223"/>
      <c r="N223"/>
      <c r="O223"/>
      <c r="P223"/>
      <c r="Q223"/>
      <c r="R223"/>
      <c r="S223"/>
      <c r="T223" s="8"/>
      <c r="U223" s="300"/>
      <c r="V223" s="1"/>
      <c r="W223" s="51"/>
      <c r="X223" s="8"/>
      <c r="Y223" s="8"/>
      <c r="Z223" s="8"/>
      <c r="AA223" s="8"/>
      <c r="AB223" s="8"/>
      <c r="AC223" s="8"/>
      <c r="AD223" s="8"/>
      <c r="AE223" s="8"/>
      <c r="AF223" s="8"/>
      <c r="AG223" s="304"/>
      <c r="AH223"/>
      <c r="AI223"/>
      <c r="AJ223"/>
      <c r="AO223"/>
      <c r="AP223" s="285"/>
    </row>
    <row r="224" spans="1:43" s="89" customFormat="1" ht="18" customHeight="1" x14ac:dyDescent="0.25">
      <c r="A224" s="4"/>
      <c r="B224"/>
      <c r="C224" s="54"/>
      <c r="D224" s="55"/>
      <c r="E224" s="55"/>
      <c r="F224" s="56"/>
      <c r="G224" s="56"/>
      <c r="H224" s="56"/>
      <c r="I224" s="329"/>
      <c r="J224" s="330"/>
      <c r="K224"/>
      <c r="L224"/>
      <c r="M224"/>
      <c r="N224"/>
      <c r="O224"/>
      <c r="P224"/>
      <c r="Q224"/>
      <c r="R224"/>
      <c r="S224"/>
      <c r="T224"/>
      <c r="U224" s="300"/>
      <c r="W224" s="8"/>
      <c r="X224" s="8"/>
      <c r="Y224" s="8"/>
      <c r="Z224" s="300"/>
      <c r="AA224" s="8"/>
      <c r="AB224" s="8"/>
      <c r="AC224" s="8"/>
      <c r="AD224" s="8"/>
      <c r="AE224" s="8"/>
      <c r="AF224" s="8"/>
      <c r="AG224" s="304"/>
      <c r="AH224"/>
      <c r="AI224"/>
      <c r="AJ224"/>
      <c r="AO224"/>
      <c r="AP224" s="285"/>
    </row>
    <row r="225" spans="1:43" s="89" customFormat="1" ht="18" customHeight="1" x14ac:dyDescent="0.25">
      <c r="A225" s="4" t="str">
        <f>METAS!B43</f>
        <v>PORCENTAJE DE NIÑOS DE 24 A 35 MESES DE EDAD CON DOSAJE DE HEMOGLOBINA</v>
      </c>
      <c r="B225"/>
      <c r="C225" s="54"/>
      <c r="D225" s="55"/>
      <c r="E225" s="55"/>
      <c r="F225" s="56"/>
      <c r="G225" s="56"/>
      <c r="H225" s="56"/>
      <c r="I225" s="332"/>
      <c r="J225" s="330"/>
      <c r="K225"/>
      <c r="L225"/>
      <c r="M225"/>
      <c r="N225"/>
      <c r="O225"/>
      <c r="P225"/>
      <c r="Q225"/>
      <c r="R225"/>
      <c r="S225"/>
      <c r="T225"/>
      <c r="U225" s="300"/>
      <c r="V225" s="51" t="str">
        <f>A225</f>
        <v>PORCENTAJE DE NIÑOS DE 24 A 35 MESES DE EDAD CON DOSAJE DE HEMOGLOBINA</v>
      </c>
      <c r="W225" s="8"/>
      <c r="X225" s="8"/>
      <c r="Y225" s="8"/>
      <c r="Z225" s="300"/>
      <c r="AA225" s="8"/>
      <c r="AB225" s="8"/>
      <c r="AC225" s="8"/>
      <c r="AD225" s="8"/>
      <c r="AE225" s="8"/>
      <c r="AF225" s="8"/>
      <c r="AG225" s="304"/>
      <c r="AH225"/>
      <c r="AI225"/>
      <c r="AJ225"/>
      <c r="AL225" t="str">
        <f t="shared" ref="AL225:AN236" si="115">A225</f>
        <v>PORCENTAJE DE NIÑOS DE 24 A 35 MESES DE EDAD CON DOSAJE DE HEMOGLOBINA</v>
      </c>
      <c r="AM225"/>
      <c r="AN225"/>
      <c r="AO225"/>
      <c r="AP225" s="285"/>
      <c r="AQ225"/>
    </row>
    <row r="226" spans="1:43" s="89" customFormat="1" ht="48" customHeight="1" thickBot="1" x14ac:dyDescent="0.3">
      <c r="A226" s="59" t="s">
        <v>2</v>
      </c>
      <c r="B226" s="60" t="s">
        <v>574</v>
      </c>
      <c r="C226" s="61" t="s">
        <v>565</v>
      </c>
      <c r="D226" s="60" t="s">
        <v>593</v>
      </c>
      <c r="E226" s="60" t="s">
        <v>1</v>
      </c>
      <c r="F226" s="62"/>
      <c r="G226" s="63" t="s">
        <v>579</v>
      </c>
      <c r="H226" s="64" t="str">
        <f>"DEFICIENTE &lt; "&amp;$E$3</f>
        <v>DEFICIENTE &lt; 90</v>
      </c>
      <c r="I226" s="64" t="str">
        <f>"PROCESO &gt;= "&amp;$E$3&amp;"  -  &lt; "&amp;$F$3</f>
        <v>PROCESO &gt;= 90  -  &lt; 100</v>
      </c>
      <c r="J226" s="64" t="str">
        <f>"OPTIMO &gt;= "&amp;$F$3</f>
        <v>OPTIMO &gt;= 100</v>
      </c>
      <c r="K226"/>
      <c r="L226"/>
      <c r="M226"/>
      <c r="N226"/>
      <c r="O226"/>
      <c r="P226"/>
      <c r="Q226"/>
      <c r="R226"/>
      <c r="S226"/>
      <c r="T226"/>
      <c r="U226" s="300"/>
      <c r="V226" s="80" t="str">
        <f>$V$1&amp;"  "&amp;V225&amp;"  "&amp;$V$3&amp;"  "&amp;$V$2</f>
        <v>RED. MOYOBAMBA:  PORCENTAJE DE NIÑOS DE 24 A 35 MESES DE EDAD CON DOSAJE DE HEMOGLOBINA  - POR MICROREDES :   ENERO - DICIEMBRE 2024</v>
      </c>
      <c r="W226" s="8"/>
      <c r="X226" s="8"/>
      <c r="Y226" s="8"/>
      <c r="Z226" s="300"/>
      <c r="AA226" s="8"/>
      <c r="AB226" s="8"/>
      <c r="AC226" s="8"/>
      <c r="AD226" s="8"/>
      <c r="AE226" s="8"/>
      <c r="AF226" s="8"/>
      <c r="AG226" s="304"/>
      <c r="AH226"/>
      <c r="AI226"/>
      <c r="AJ226"/>
      <c r="AL226" s="316" t="str">
        <f t="shared" si="115"/>
        <v>ESTABLECIMIENTOS</v>
      </c>
      <c r="AM226" s="317" t="str">
        <f t="shared" si="115"/>
        <v>Meta. Anual</v>
      </c>
      <c r="AN226" s="318" t="str">
        <f t="shared" si="115"/>
        <v>Pob. Suj</v>
      </c>
      <c r="AO226" s="319" t="str">
        <f t="shared" ref="AO226:AO232" si="116">G226</f>
        <v>%</v>
      </c>
      <c r="AP226" s="319" t="s">
        <v>499</v>
      </c>
      <c r="AQ226" s="320"/>
    </row>
    <row r="227" spans="1:43" s="89" customFormat="1" ht="18" customHeight="1" thickBot="1" x14ac:dyDescent="0.3">
      <c r="A227" s="65" t="str">
        <f>Config!$B$15</f>
        <v>RED</v>
      </c>
      <c r="B227" s="66">
        <f>SUM(B228:B236)</f>
        <v>2334</v>
      </c>
      <c r="C227" s="66">
        <f>SUM(C228:C236)</f>
        <v>2334</v>
      </c>
      <c r="D227" s="66">
        <f>SUM(D228:D236)</f>
        <v>1915</v>
      </c>
      <c r="E227" s="67">
        <f>Config!$C$9</f>
        <v>100</v>
      </c>
      <c r="F227" s="67"/>
      <c r="G227" s="67">
        <f>IFERROR(ROUND(D227*100/B227,1),0)</f>
        <v>82</v>
      </c>
      <c r="H227" s="68">
        <f>IF(G227&lt;$E$3,G227,"")</f>
        <v>82</v>
      </c>
      <c r="I227" s="68" t="str">
        <f>IF(G227&gt;=$E$3,IF(G227&lt;$F$3,G227,""),"")</f>
        <v/>
      </c>
      <c r="J227" s="68" t="str">
        <f>IF(G227&gt;=$F$3,G227,"")</f>
        <v/>
      </c>
      <c r="K227"/>
      <c r="L227"/>
      <c r="M227"/>
      <c r="N227"/>
      <c r="O227"/>
      <c r="P227"/>
      <c r="Q227"/>
      <c r="R227"/>
      <c r="S227"/>
      <c r="T227"/>
      <c r="U227" s="300"/>
      <c r="V227" s="314"/>
      <c r="W227" s="8"/>
      <c r="X227" s="8"/>
      <c r="Y227" s="8"/>
      <c r="Z227" s="300"/>
      <c r="AA227" s="8"/>
      <c r="AB227" s="8"/>
      <c r="AC227" s="8"/>
      <c r="AD227" s="8"/>
      <c r="AE227" s="8"/>
      <c r="AF227" s="8"/>
      <c r="AG227" s="304"/>
      <c r="AH227"/>
      <c r="AI227"/>
      <c r="AJ227"/>
      <c r="AL227" s="321" t="str">
        <f t="shared" si="115"/>
        <v>RED</v>
      </c>
      <c r="AM227" s="322">
        <f t="shared" si="115"/>
        <v>2334</v>
      </c>
      <c r="AN227" s="323">
        <f t="shared" si="115"/>
        <v>2334</v>
      </c>
      <c r="AO227" s="322">
        <f t="shared" si="116"/>
        <v>82</v>
      </c>
      <c r="AP227" s="323">
        <f t="shared" ref="AP227:AP232" si="117">AM227-AN227</f>
        <v>0</v>
      </c>
      <c r="AQ227" s="323"/>
    </row>
    <row r="228" spans="1:43" s="89" customFormat="1" ht="18" customHeight="1" x14ac:dyDescent="0.25">
      <c r="A228" s="70" t="str">
        <f>Config!$B$16</f>
        <v>HOSP</v>
      </c>
      <c r="B228" s="71">
        <f>METAS!$AW$43</f>
        <v>0</v>
      </c>
      <c r="C228" s="52">
        <f>ROUNDUP((B228/12)*Config!$C$6,0)</f>
        <v>0</v>
      </c>
      <c r="D228" s="71">
        <f>ACUMULADO!$AV$45</f>
        <v>1</v>
      </c>
      <c r="E228" s="81">
        <f>E227</f>
        <v>100</v>
      </c>
      <c r="F228" s="81"/>
      <c r="G228" s="77">
        <f>IFERROR(ROUND(D228*100/B228,1),0)</f>
        <v>0</v>
      </c>
      <c r="H228" s="78">
        <f>IF(G228&lt;$E$3,G228,"")</f>
        <v>0</v>
      </c>
      <c r="I228" s="78" t="str">
        <f>IF(G228&gt;=$E$3,IF(G228&lt;$F$3,G228,""),"")</f>
        <v/>
      </c>
      <c r="J228" s="78" t="str">
        <f t="shared" ref="J228:J236" si="118">IF(G228&gt;=$F$3,G228,"")</f>
        <v/>
      </c>
      <c r="K228"/>
      <c r="L228"/>
      <c r="M228"/>
      <c r="N228"/>
      <c r="O228"/>
      <c r="P228"/>
      <c r="Q228"/>
      <c r="R228"/>
      <c r="S228"/>
      <c r="T228"/>
      <c r="U228" s="300"/>
      <c r="V228" s="51"/>
      <c r="W228" s="8"/>
      <c r="X228" s="8"/>
      <c r="Y228" s="8"/>
      <c r="Z228" s="300"/>
      <c r="AA228" s="8"/>
      <c r="AB228" s="8"/>
      <c r="AC228" s="8"/>
      <c r="AD228" s="8"/>
      <c r="AE228" s="8"/>
      <c r="AF228" s="8"/>
      <c r="AG228" s="304"/>
      <c r="AH228"/>
      <c r="AI228"/>
      <c r="AJ228"/>
      <c r="AL228" s="289" t="str">
        <f t="shared" si="115"/>
        <v>HOSP</v>
      </c>
      <c r="AM228" s="288">
        <f t="shared" si="115"/>
        <v>0</v>
      </c>
      <c r="AN228" s="287">
        <f t="shared" si="115"/>
        <v>0</v>
      </c>
      <c r="AO228" s="338">
        <f t="shared" si="116"/>
        <v>0</v>
      </c>
      <c r="AP228" s="286">
        <f t="shared" si="117"/>
        <v>0</v>
      </c>
      <c r="AQ228" s="286"/>
    </row>
    <row r="229" spans="1:43" s="89" customFormat="1" ht="18" customHeight="1" x14ac:dyDescent="0.25">
      <c r="A229" s="70" t="str">
        <f>Config!$B$17</f>
        <v>LLUI</v>
      </c>
      <c r="B229" s="71">
        <f>METAS!$AX$43</f>
        <v>972</v>
      </c>
      <c r="C229" s="52">
        <f>ROUNDUP((B229/12)*Config!$C$6,0)</f>
        <v>972</v>
      </c>
      <c r="D229" s="71">
        <f>ACUMULADO!$AW$45</f>
        <v>689</v>
      </c>
      <c r="E229" s="81">
        <f t="shared" ref="E229:E236" si="119">E228</f>
        <v>100</v>
      </c>
      <c r="F229" s="81"/>
      <c r="G229" s="77">
        <f t="shared" ref="G229:G236" si="120">IFERROR(ROUND(D229*100/B229,1),0)</f>
        <v>70.900000000000006</v>
      </c>
      <c r="H229" s="78">
        <f t="shared" ref="H229:H236" si="121">IF(G229&lt;$E$3,G229,"")</f>
        <v>70.900000000000006</v>
      </c>
      <c r="I229" s="78" t="str">
        <f t="shared" ref="I229:I236" si="122">IF(G229&gt;=$E$3,IF(G229&lt;$F$3,G229,""),"")</f>
        <v/>
      </c>
      <c r="J229" s="78" t="str">
        <f t="shared" si="118"/>
        <v/>
      </c>
      <c r="K229"/>
      <c r="L229"/>
      <c r="M229"/>
      <c r="N229"/>
      <c r="O229"/>
      <c r="P229"/>
      <c r="Q229"/>
      <c r="R229"/>
      <c r="S229"/>
      <c r="T229"/>
      <c r="U229" s="300"/>
      <c r="V229" s="51"/>
      <c r="W229" s="8"/>
      <c r="X229" s="8"/>
      <c r="Y229" s="8"/>
      <c r="Z229" s="300"/>
      <c r="AA229" s="8"/>
      <c r="AB229" s="8"/>
      <c r="AC229" s="8"/>
      <c r="AD229" s="8"/>
      <c r="AE229" s="8"/>
      <c r="AF229" s="8"/>
      <c r="AG229" s="304"/>
      <c r="AH229"/>
      <c r="AI229"/>
      <c r="AJ229"/>
      <c r="AL229" s="289" t="str">
        <f t="shared" si="115"/>
        <v>LLUI</v>
      </c>
      <c r="AM229" s="288">
        <f t="shared" si="115"/>
        <v>972</v>
      </c>
      <c r="AN229" s="287">
        <f t="shared" si="115"/>
        <v>972</v>
      </c>
      <c r="AO229" s="338">
        <f t="shared" si="116"/>
        <v>70.900000000000006</v>
      </c>
      <c r="AP229" s="286">
        <f t="shared" si="117"/>
        <v>0</v>
      </c>
      <c r="AQ229" s="286"/>
    </row>
    <row r="230" spans="1:43" s="89" customFormat="1" ht="18" customHeight="1" x14ac:dyDescent="0.25">
      <c r="A230" s="70" t="str">
        <f>Config!$B$18</f>
        <v>JERI</v>
      </c>
      <c r="B230" s="71">
        <f>METAS!$AY$43</f>
        <v>93</v>
      </c>
      <c r="C230" s="52">
        <f>ROUNDUP((B230/12)*Config!$C$6,0)</f>
        <v>93</v>
      </c>
      <c r="D230" s="71">
        <f>ACUMULADO!$AX$45</f>
        <v>77</v>
      </c>
      <c r="E230" s="81">
        <f t="shared" si="119"/>
        <v>100</v>
      </c>
      <c r="F230" s="81"/>
      <c r="G230" s="77">
        <f t="shared" si="120"/>
        <v>82.8</v>
      </c>
      <c r="H230" s="78">
        <f t="shared" si="121"/>
        <v>82.8</v>
      </c>
      <c r="I230" s="78" t="str">
        <f t="shared" si="122"/>
        <v/>
      </c>
      <c r="J230" s="78" t="str">
        <f t="shared" si="118"/>
        <v/>
      </c>
      <c r="K230"/>
      <c r="L230"/>
      <c r="M230"/>
      <c r="N230"/>
      <c r="O230"/>
      <c r="P230"/>
      <c r="Q230"/>
      <c r="R230"/>
      <c r="S230"/>
      <c r="T230"/>
      <c r="U230" s="300"/>
      <c r="V230" s="314"/>
      <c r="W230" s="8"/>
      <c r="X230" s="8"/>
      <c r="Y230" s="8"/>
      <c r="Z230" s="300"/>
      <c r="AA230" s="8"/>
      <c r="AB230" s="8"/>
      <c r="AC230" s="8"/>
      <c r="AD230" s="8"/>
      <c r="AE230" s="8"/>
      <c r="AF230" s="8"/>
      <c r="AG230" s="304"/>
      <c r="AH230"/>
      <c r="AI230"/>
      <c r="AJ230"/>
      <c r="AL230" s="289" t="str">
        <f t="shared" si="115"/>
        <v>JERI</v>
      </c>
      <c r="AM230" s="288">
        <f t="shared" si="115"/>
        <v>93</v>
      </c>
      <c r="AN230" s="287">
        <f t="shared" si="115"/>
        <v>93</v>
      </c>
      <c r="AO230" s="338">
        <f t="shared" si="116"/>
        <v>82.8</v>
      </c>
      <c r="AP230" s="286">
        <f t="shared" si="117"/>
        <v>0</v>
      </c>
      <c r="AQ230" s="286"/>
    </row>
    <row r="231" spans="1:43" s="89" customFormat="1" ht="18" customHeight="1" x14ac:dyDescent="0.25">
      <c r="A231" s="70" t="str">
        <f>Config!$B$19</f>
        <v>YANT</v>
      </c>
      <c r="B231" s="71">
        <f>METAS!$AZ$43</f>
        <v>174</v>
      </c>
      <c r="C231" s="52">
        <f>ROUNDUP((B231/12)*Config!$C$6,0)</f>
        <v>174</v>
      </c>
      <c r="D231" s="71">
        <f>ACUMULADO!$AY$45</f>
        <v>120</v>
      </c>
      <c r="E231" s="81">
        <f t="shared" si="119"/>
        <v>100</v>
      </c>
      <c r="F231" s="81"/>
      <c r="G231" s="77">
        <f t="shared" si="120"/>
        <v>69</v>
      </c>
      <c r="H231" s="78">
        <f t="shared" si="121"/>
        <v>69</v>
      </c>
      <c r="I231" s="78" t="str">
        <f t="shared" si="122"/>
        <v/>
      </c>
      <c r="J231" s="78" t="str">
        <f t="shared" si="118"/>
        <v/>
      </c>
      <c r="K231"/>
      <c r="L231"/>
      <c r="M231"/>
      <c r="N231"/>
      <c r="O231"/>
      <c r="P231"/>
      <c r="Q231"/>
      <c r="R231"/>
      <c r="S231"/>
      <c r="T231"/>
      <c r="U231" s="300"/>
      <c r="V231" s="314"/>
      <c r="W231" s="8"/>
      <c r="X231" s="8"/>
      <c r="Y231" s="8"/>
      <c r="Z231" s="300"/>
      <c r="AA231" s="8"/>
      <c r="AB231" s="8"/>
      <c r="AC231" s="8"/>
      <c r="AD231" s="8"/>
      <c r="AE231" s="8"/>
      <c r="AF231" s="8"/>
      <c r="AG231" s="304"/>
      <c r="AH231"/>
      <c r="AI231"/>
      <c r="AJ231"/>
      <c r="AL231" s="289" t="str">
        <f t="shared" si="115"/>
        <v>YANT</v>
      </c>
      <c r="AM231" s="288">
        <f t="shared" si="115"/>
        <v>174</v>
      </c>
      <c r="AN231" s="287">
        <f t="shared" si="115"/>
        <v>174</v>
      </c>
      <c r="AO231" s="338">
        <f t="shared" si="116"/>
        <v>69</v>
      </c>
      <c r="AP231" s="286">
        <f t="shared" si="117"/>
        <v>0</v>
      </c>
      <c r="AQ231" s="286"/>
    </row>
    <row r="232" spans="1:43" s="89" customFormat="1" ht="18" customHeight="1" x14ac:dyDescent="0.25">
      <c r="A232" s="70" t="str">
        <f>Config!$B$20</f>
        <v>SORI</v>
      </c>
      <c r="B232" s="71">
        <f>METAS!$BA$43</f>
        <v>479</v>
      </c>
      <c r="C232" s="52">
        <f>ROUNDUP((B232/12)*Config!$C$6,0)</f>
        <v>479</v>
      </c>
      <c r="D232" s="71">
        <f>ACUMULADO!$AZ$45</f>
        <v>439</v>
      </c>
      <c r="E232" s="81">
        <f t="shared" si="119"/>
        <v>100</v>
      </c>
      <c r="F232" s="81"/>
      <c r="G232" s="77">
        <f t="shared" si="120"/>
        <v>91.6</v>
      </c>
      <c r="H232" s="78" t="str">
        <f t="shared" si="121"/>
        <v/>
      </c>
      <c r="I232" s="78">
        <f t="shared" si="122"/>
        <v>91.6</v>
      </c>
      <c r="J232" s="78" t="str">
        <f t="shared" si="118"/>
        <v/>
      </c>
      <c r="K232"/>
      <c r="L232"/>
      <c r="M232"/>
      <c r="N232"/>
      <c r="O232"/>
      <c r="P232"/>
      <c r="Q232"/>
      <c r="R232"/>
      <c r="S232"/>
      <c r="T232"/>
      <c r="U232" s="300"/>
      <c r="V232" s="314"/>
      <c r="W232" s="8"/>
      <c r="X232" s="8"/>
      <c r="Y232" s="8"/>
      <c r="Z232" s="300"/>
      <c r="AA232" s="8"/>
      <c r="AB232" s="8"/>
      <c r="AC232" s="8"/>
      <c r="AD232" s="8"/>
      <c r="AE232" s="8"/>
      <c r="AF232" s="8"/>
      <c r="AG232" s="304"/>
      <c r="AH232"/>
      <c r="AI232"/>
      <c r="AJ232"/>
      <c r="AL232" s="289" t="str">
        <f t="shared" si="115"/>
        <v>SORI</v>
      </c>
      <c r="AM232" s="288">
        <f t="shared" si="115"/>
        <v>479</v>
      </c>
      <c r="AN232" s="287">
        <f t="shared" si="115"/>
        <v>479</v>
      </c>
      <c r="AO232" s="338">
        <f t="shared" si="116"/>
        <v>91.6</v>
      </c>
      <c r="AP232" s="286">
        <f t="shared" si="117"/>
        <v>0</v>
      </c>
      <c r="AQ232" s="286"/>
    </row>
    <row r="233" spans="1:43" s="89" customFormat="1" ht="18" customHeight="1" x14ac:dyDescent="0.25">
      <c r="A233" s="70" t="str">
        <f>Config!$B$21</f>
        <v>JEPE</v>
      </c>
      <c r="B233" s="71">
        <f>METAS!$BB$43</f>
        <v>177</v>
      </c>
      <c r="C233" s="52">
        <f>ROUNDUP((B233/12)*Config!$C$6,0)</f>
        <v>177</v>
      </c>
      <c r="D233" s="71">
        <f>ACUMULADO!$BA$45</f>
        <v>197</v>
      </c>
      <c r="E233" s="81">
        <f t="shared" si="119"/>
        <v>100</v>
      </c>
      <c r="F233" s="81"/>
      <c r="G233" s="77">
        <f t="shared" si="120"/>
        <v>111.3</v>
      </c>
      <c r="H233" s="78" t="str">
        <f t="shared" si="121"/>
        <v/>
      </c>
      <c r="I233" s="78" t="str">
        <f t="shared" si="122"/>
        <v/>
      </c>
      <c r="J233" s="78">
        <f t="shared" si="118"/>
        <v>111.3</v>
      </c>
      <c r="K233"/>
      <c r="L233"/>
      <c r="M233"/>
      <c r="N233"/>
      <c r="O233"/>
      <c r="P233"/>
      <c r="Q233"/>
      <c r="R233"/>
      <c r="S233"/>
      <c r="T233"/>
      <c r="U233" s="300"/>
      <c r="V233" s="314"/>
      <c r="W233" s="8"/>
      <c r="X233" s="8"/>
      <c r="Y233" s="8"/>
      <c r="Z233" s="300"/>
      <c r="AA233" s="8"/>
      <c r="AB233" s="8"/>
      <c r="AC233" s="8"/>
      <c r="AD233" s="8"/>
      <c r="AE233" s="8"/>
      <c r="AF233" s="8"/>
      <c r="AG233" s="304"/>
      <c r="AH233"/>
      <c r="AI233"/>
      <c r="AJ233"/>
      <c r="AL233" s="289" t="str">
        <f t="shared" si="115"/>
        <v>JEPE</v>
      </c>
      <c r="AM233" s="288">
        <f t="shared" si="115"/>
        <v>177</v>
      </c>
      <c r="AN233" s="287">
        <f t="shared" si="115"/>
        <v>177</v>
      </c>
      <c r="AO233" s="338">
        <f>G233</f>
        <v>111.3</v>
      </c>
      <c r="AP233" s="286">
        <f>AM233-AN233</f>
        <v>0</v>
      </c>
      <c r="AQ233" s="286"/>
    </row>
    <row r="234" spans="1:43" s="89" customFormat="1" ht="18" customHeight="1" x14ac:dyDescent="0.25">
      <c r="A234" s="70" t="str">
        <f>Config!$B$22</f>
        <v>ROQU</v>
      </c>
      <c r="B234" s="71">
        <f>METAS!$BC$43</f>
        <v>130</v>
      </c>
      <c r="C234" s="52">
        <f>ROUNDUP((B234/12)*Config!$C$6,0)</f>
        <v>130</v>
      </c>
      <c r="D234" s="71">
        <f>ACUMULADO!$BB$45</f>
        <v>164</v>
      </c>
      <c r="E234" s="81">
        <f t="shared" si="119"/>
        <v>100</v>
      </c>
      <c r="F234" s="81"/>
      <c r="G234" s="77">
        <f t="shared" si="120"/>
        <v>126.2</v>
      </c>
      <c r="H234" s="78" t="str">
        <f t="shared" si="121"/>
        <v/>
      </c>
      <c r="I234" s="78" t="str">
        <f t="shared" si="122"/>
        <v/>
      </c>
      <c r="J234" s="78">
        <f t="shared" si="118"/>
        <v>126.2</v>
      </c>
      <c r="K234"/>
      <c r="L234"/>
      <c r="M234"/>
      <c r="N234"/>
      <c r="O234"/>
      <c r="P234"/>
      <c r="Q234"/>
      <c r="R234"/>
      <c r="S234"/>
      <c r="T234"/>
      <c r="U234" s="300"/>
      <c r="W234" s="8"/>
      <c r="X234" s="8"/>
      <c r="Y234" s="8"/>
      <c r="Z234" s="300"/>
      <c r="AA234" s="8"/>
      <c r="AB234" s="8"/>
      <c r="AC234" s="8"/>
      <c r="AD234" s="8"/>
      <c r="AE234" s="8"/>
      <c r="AF234" s="8"/>
      <c r="AG234" s="304"/>
      <c r="AH234"/>
      <c r="AI234"/>
      <c r="AJ234"/>
      <c r="AL234" s="289" t="str">
        <f t="shared" si="115"/>
        <v>ROQU</v>
      </c>
      <c r="AM234" s="288">
        <f t="shared" si="115"/>
        <v>130</v>
      </c>
      <c r="AN234" s="287">
        <f t="shared" si="115"/>
        <v>130</v>
      </c>
      <c r="AO234" s="338">
        <f>G234</f>
        <v>126.2</v>
      </c>
      <c r="AP234" s="286">
        <f>AM234-AN234</f>
        <v>0</v>
      </c>
      <c r="AQ234" s="286"/>
    </row>
    <row r="235" spans="1:43" s="89" customFormat="1" ht="18" customHeight="1" x14ac:dyDescent="0.25">
      <c r="A235" s="70" t="str">
        <f>Config!$B$23</f>
        <v>CALZ</v>
      </c>
      <c r="B235" s="71">
        <f>METAS!$BD$43</f>
        <v>155</v>
      </c>
      <c r="C235" s="52">
        <f>ROUNDUP((B235/12)*Config!$C$6,0)</f>
        <v>155</v>
      </c>
      <c r="D235" s="71">
        <f>ACUMULADO!$BC$45</f>
        <v>92</v>
      </c>
      <c r="E235" s="81">
        <f t="shared" si="119"/>
        <v>100</v>
      </c>
      <c r="F235" s="81"/>
      <c r="G235" s="77">
        <f t="shared" si="120"/>
        <v>59.4</v>
      </c>
      <c r="H235" s="78">
        <f t="shared" si="121"/>
        <v>59.4</v>
      </c>
      <c r="I235" s="78" t="str">
        <f t="shared" si="122"/>
        <v/>
      </c>
      <c r="J235" s="78" t="str">
        <f t="shared" si="118"/>
        <v/>
      </c>
      <c r="K235"/>
      <c r="L235"/>
      <c r="M235"/>
      <c r="N235"/>
      <c r="O235"/>
      <c r="P235"/>
      <c r="Q235"/>
      <c r="R235"/>
      <c r="S235"/>
      <c r="T235"/>
      <c r="U235" s="300"/>
      <c r="V235" s="314"/>
      <c r="W235" s="8"/>
      <c r="X235" s="8"/>
      <c r="Y235" s="8"/>
      <c r="Z235" s="300"/>
      <c r="AA235" s="8"/>
      <c r="AB235" s="8"/>
      <c r="AC235" s="8"/>
      <c r="AD235" s="8"/>
      <c r="AE235" s="8"/>
      <c r="AF235" s="8"/>
      <c r="AG235" s="304"/>
      <c r="AH235"/>
      <c r="AI235"/>
      <c r="AJ235"/>
      <c r="AL235" s="289" t="str">
        <f t="shared" si="115"/>
        <v>CALZ</v>
      </c>
      <c r="AM235" s="288">
        <f t="shared" si="115"/>
        <v>155</v>
      </c>
      <c r="AN235" s="287">
        <f t="shared" si="115"/>
        <v>155</v>
      </c>
      <c r="AO235" s="338">
        <f t="shared" ref="AO235" si="123">G235</f>
        <v>59.4</v>
      </c>
      <c r="AP235" s="286">
        <f t="shared" ref="AP235" si="124">AM235-AN235</f>
        <v>0</v>
      </c>
      <c r="AQ235" s="286"/>
    </row>
    <row r="236" spans="1:43" s="89" customFormat="1" ht="18" customHeight="1" x14ac:dyDescent="0.25">
      <c r="A236" s="70" t="str">
        <f>Config!$B$24</f>
        <v>PUEB</v>
      </c>
      <c r="B236" s="71">
        <f>METAS!$BE$43</f>
        <v>154</v>
      </c>
      <c r="C236" s="52">
        <f>ROUNDUP((B236/12)*Config!$C$6,0)</f>
        <v>154</v>
      </c>
      <c r="D236" s="71">
        <f>ACUMULADO!$BD$45</f>
        <v>136</v>
      </c>
      <c r="E236" s="81">
        <f t="shared" si="119"/>
        <v>100</v>
      </c>
      <c r="F236" s="81"/>
      <c r="G236" s="77">
        <f t="shared" si="120"/>
        <v>88.3</v>
      </c>
      <c r="H236" s="78">
        <f t="shared" si="121"/>
        <v>88.3</v>
      </c>
      <c r="I236" s="78" t="str">
        <f t="shared" si="122"/>
        <v/>
      </c>
      <c r="J236" s="78" t="str">
        <f t="shared" si="118"/>
        <v/>
      </c>
      <c r="K236"/>
      <c r="L236"/>
      <c r="M236"/>
      <c r="N236"/>
      <c r="O236"/>
      <c r="P236"/>
      <c r="Q236"/>
      <c r="R236"/>
      <c r="S236"/>
      <c r="T236"/>
      <c r="U236" s="300"/>
      <c r="W236" s="8"/>
      <c r="X236" s="8"/>
      <c r="Y236" s="8"/>
      <c r="Z236" s="300"/>
      <c r="AA236" s="8"/>
      <c r="AB236" s="8"/>
      <c r="AC236" s="8"/>
      <c r="AD236" s="8"/>
      <c r="AE236" s="8"/>
      <c r="AF236" s="8"/>
      <c r="AG236" s="304"/>
      <c r="AH236"/>
      <c r="AI236"/>
      <c r="AJ236"/>
      <c r="AL236" s="289" t="str">
        <f>A236</f>
        <v>PUEB</v>
      </c>
      <c r="AM236" s="288">
        <f t="shared" si="115"/>
        <v>154</v>
      </c>
      <c r="AN236" s="287">
        <f t="shared" si="115"/>
        <v>154</v>
      </c>
      <c r="AO236" s="338">
        <f>G236</f>
        <v>88.3</v>
      </c>
      <c r="AP236" s="286">
        <f>AM236-AN236</f>
        <v>0</v>
      </c>
      <c r="AQ236" s="286"/>
    </row>
    <row r="237" spans="1:43" s="89" customFormat="1" ht="18" customHeight="1" x14ac:dyDescent="0.25">
      <c r="A237" s="305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 s="300"/>
      <c r="V237" s="314"/>
      <c r="W237" s="8"/>
      <c r="X237" s="8"/>
      <c r="Y237" s="8"/>
      <c r="Z237" s="300"/>
      <c r="AA237" s="8"/>
      <c r="AB237" s="8"/>
      <c r="AC237" s="8"/>
      <c r="AD237" s="8"/>
      <c r="AE237" s="8"/>
      <c r="AF237" s="8"/>
      <c r="AG237" s="304"/>
      <c r="AH237"/>
      <c r="AI237"/>
      <c r="AJ237"/>
      <c r="AO237"/>
      <c r="AP237" s="285"/>
    </row>
    <row r="238" spans="1:43" s="89" customFormat="1" ht="18" customHeight="1" x14ac:dyDescent="0.25">
      <c r="A238" s="305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 s="300"/>
      <c r="V238" s="314"/>
      <c r="W238" s="8"/>
      <c r="X238" s="8"/>
      <c r="Y238" s="8"/>
      <c r="Z238" s="300"/>
      <c r="AA238" s="8"/>
      <c r="AB238" s="8"/>
      <c r="AC238" s="8"/>
      <c r="AD238" s="8"/>
      <c r="AE238" s="8"/>
      <c r="AF238" s="8"/>
      <c r="AG238" s="304"/>
      <c r="AH238"/>
      <c r="AI238"/>
      <c r="AJ238"/>
      <c r="AO238"/>
      <c r="AP238" s="285"/>
    </row>
    <row r="239" spans="1:43" s="89" customFormat="1" ht="18" customHeight="1" x14ac:dyDescent="0.25">
      <c r="A239" s="305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 s="300"/>
      <c r="V239" s="314"/>
      <c r="W239" s="8"/>
      <c r="X239" s="8"/>
      <c r="Y239" s="8"/>
      <c r="Z239" s="300"/>
      <c r="AA239" s="8"/>
      <c r="AB239" s="8"/>
      <c r="AC239" s="8"/>
      <c r="AD239" s="8"/>
      <c r="AE239" s="8"/>
      <c r="AF239" s="8"/>
      <c r="AG239" s="304"/>
      <c r="AH239"/>
      <c r="AI239"/>
      <c r="AJ239"/>
      <c r="AO239"/>
      <c r="AP239" s="285"/>
    </row>
    <row r="240" spans="1:43" s="89" customFormat="1" ht="18" customHeight="1" x14ac:dyDescent="0.25">
      <c r="A240" s="305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 s="300"/>
      <c r="V240" s="314"/>
      <c r="W240" s="8"/>
      <c r="X240" s="8"/>
      <c r="Y240" s="8"/>
      <c r="Z240" s="300"/>
      <c r="AA240" s="8"/>
      <c r="AB240" s="8"/>
      <c r="AC240" s="8"/>
      <c r="AD240" s="8"/>
      <c r="AE240" s="8"/>
      <c r="AF240" s="8"/>
      <c r="AG240" s="304"/>
      <c r="AH240"/>
      <c r="AI240"/>
      <c r="AJ240"/>
      <c r="AO240"/>
      <c r="AP240" s="285"/>
    </row>
    <row r="241" spans="1:43" s="89" customFormat="1" ht="18" customHeight="1" x14ac:dyDescent="0.25">
      <c r="A241" s="305"/>
      <c r="H241"/>
      <c r="I241"/>
      <c r="J241"/>
      <c r="K241" s="9"/>
      <c r="L241"/>
      <c r="M241"/>
      <c r="N241"/>
      <c r="O241"/>
      <c r="P241"/>
      <c r="Q241"/>
      <c r="R241"/>
      <c r="S241"/>
      <c r="T241"/>
      <c r="U241" s="300"/>
      <c r="V241" s="314"/>
      <c r="W241" s="8"/>
      <c r="X241" s="8"/>
      <c r="Y241" s="8"/>
      <c r="Z241" s="300"/>
      <c r="AA241" s="8"/>
      <c r="AB241" s="8"/>
      <c r="AC241" s="8"/>
      <c r="AD241" s="8"/>
      <c r="AE241" s="8"/>
      <c r="AF241" s="8"/>
      <c r="AG241" s="304"/>
      <c r="AH241"/>
      <c r="AI241"/>
      <c r="AJ241"/>
      <c r="AO241"/>
      <c r="AP241" s="285"/>
    </row>
    <row r="242" spans="1:43" s="89" customFormat="1" ht="18" customHeight="1" x14ac:dyDescent="0.25">
      <c r="A242" s="305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300"/>
      <c r="V242" s="314"/>
      <c r="W242" s="8"/>
      <c r="X242" s="8"/>
      <c r="Y242" s="8"/>
      <c r="Z242" s="300"/>
      <c r="AA242" s="8"/>
      <c r="AB242" s="8"/>
      <c r="AC242" s="8"/>
      <c r="AD242" s="8"/>
      <c r="AE242" s="8"/>
      <c r="AF242" s="8"/>
      <c r="AG242" s="304"/>
      <c r="AH242"/>
      <c r="AI242"/>
      <c r="AJ242"/>
      <c r="AO242"/>
      <c r="AP242" s="285"/>
    </row>
    <row r="243" spans="1:43" s="89" customFormat="1" ht="18" customHeight="1" x14ac:dyDescent="0.25">
      <c r="A243" s="305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300"/>
      <c r="V243" s="314"/>
      <c r="W243" s="8"/>
      <c r="X243" s="8"/>
      <c r="Y243" s="8"/>
      <c r="Z243" s="300"/>
      <c r="AA243" s="8"/>
      <c r="AB243" s="8"/>
      <c r="AC243" s="8"/>
      <c r="AD243" s="8"/>
      <c r="AE243" s="8"/>
      <c r="AF243" s="8"/>
      <c r="AG243" s="304"/>
      <c r="AH243"/>
      <c r="AI243"/>
      <c r="AJ243"/>
      <c r="AO243"/>
      <c r="AP243" s="285"/>
    </row>
    <row r="244" spans="1:43" s="89" customFormat="1" ht="18" customHeight="1" x14ac:dyDescent="0.25">
      <c r="A244" s="305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300"/>
      <c r="V244" s="314"/>
      <c r="W244" s="8"/>
      <c r="X244" s="8"/>
      <c r="Y244" s="8"/>
      <c r="Z244" s="300"/>
      <c r="AA244" s="8"/>
      <c r="AB244" s="8"/>
      <c r="AC244" s="8"/>
      <c r="AD244" s="8"/>
      <c r="AE244" s="8"/>
      <c r="AF244" s="8"/>
      <c r="AG244" s="304"/>
      <c r="AH244"/>
      <c r="AI244"/>
      <c r="AJ244"/>
      <c r="AO244"/>
      <c r="AP244" s="285"/>
    </row>
    <row r="245" spans="1:43" s="89" customFormat="1" ht="18" customHeight="1" x14ac:dyDescent="0.25">
      <c r="A245" s="4" t="str">
        <f>METAS!B44</f>
        <v>PORCENTAJE DE NIÑOS DE 6 A 35 MESES DE EDAD CON DOSAJE DE HEMOGLOBINA</v>
      </c>
      <c r="B245"/>
      <c r="C245" s="54"/>
      <c r="D245" s="55"/>
      <c r="E245" s="55"/>
      <c r="F245" s="56"/>
      <c r="G245" s="56"/>
      <c r="H245" s="56"/>
      <c r="I245" s="332"/>
      <c r="J245" s="330"/>
      <c r="K245"/>
      <c r="L245"/>
      <c r="M245"/>
      <c r="N245"/>
      <c r="O245"/>
      <c r="P245"/>
      <c r="Q245"/>
      <c r="R245"/>
      <c r="S245"/>
      <c r="T245"/>
      <c r="U245" s="300"/>
      <c r="V245" s="51" t="str">
        <f>A245</f>
        <v>PORCENTAJE DE NIÑOS DE 6 A 35 MESES DE EDAD CON DOSAJE DE HEMOGLOBINA</v>
      </c>
      <c r="W245" s="8"/>
      <c r="X245" s="8"/>
      <c r="Y245" s="8"/>
      <c r="Z245" s="300"/>
      <c r="AA245" s="8"/>
      <c r="AB245" s="8"/>
      <c r="AC245" s="8"/>
      <c r="AD245" s="8"/>
      <c r="AE245" s="8"/>
      <c r="AF245" s="8"/>
      <c r="AG245" s="304"/>
      <c r="AH245"/>
      <c r="AI245"/>
      <c r="AJ245"/>
      <c r="AL245" t="str">
        <f t="shared" ref="AL245:AN256" si="125">A245</f>
        <v>PORCENTAJE DE NIÑOS DE 6 A 35 MESES DE EDAD CON DOSAJE DE HEMOGLOBINA</v>
      </c>
      <c r="AM245"/>
      <c r="AN245"/>
      <c r="AO245"/>
      <c r="AP245" s="285"/>
      <c r="AQ245"/>
    </row>
    <row r="246" spans="1:43" s="89" customFormat="1" ht="42" customHeight="1" thickBot="1" x14ac:dyDescent="0.3">
      <c r="A246" s="59" t="s">
        <v>2</v>
      </c>
      <c r="B246" s="60" t="s">
        <v>574</v>
      </c>
      <c r="C246" s="61" t="s">
        <v>565</v>
      </c>
      <c r="D246" s="60" t="s">
        <v>594</v>
      </c>
      <c r="E246" s="60" t="s">
        <v>1</v>
      </c>
      <c r="F246" s="62"/>
      <c r="G246" s="63" t="s">
        <v>10</v>
      </c>
      <c r="H246" s="64" t="str">
        <f>"DEFICIENTE &lt; "&amp;$E$3</f>
        <v>DEFICIENTE &lt; 90</v>
      </c>
      <c r="I246" s="64" t="str">
        <f>"PROCESO &gt;= "&amp;$E$3&amp;"  -  &lt; "&amp;$F$3</f>
        <v>PROCESO &gt;= 90  -  &lt; 100</v>
      </c>
      <c r="J246" s="64" t="str">
        <f>"OPTIMO &gt;= "&amp;$F$3</f>
        <v>OPTIMO &gt;= 100</v>
      </c>
      <c r="K246"/>
      <c r="L246"/>
      <c r="M246"/>
      <c r="N246"/>
      <c r="O246"/>
      <c r="P246"/>
      <c r="Q246"/>
      <c r="R246"/>
      <c r="S246"/>
      <c r="T246"/>
      <c r="U246" s="300"/>
      <c r="V246" s="80" t="str">
        <f>$V$1&amp;"  "&amp;V245&amp;"  "&amp;$V$3&amp;"  "&amp;$V$2</f>
        <v>RED. MOYOBAMBA:  PORCENTAJE DE NIÑOS DE 6 A 35 MESES DE EDAD CON DOSAJE DE HEMOGLOBINA  - POR MICROREDES :   ENERO - DICIEMBRE 2024</v>
      </c>
      <c r="W246" s="8"/>
      <c r="X246" s="8"/>
      <c r="Y246" s="8"/>
      <c r="Z246" s="300"/>
      <c r="AA246" s="8"/>
      <c r="AB246" s="8"/>
      <c r="AC246" s="8"/>
      <c r="AD246" s="8"/>
      <c r="AE246" s="8"/>
      <c r="AF246" s="8"/>
      <c r="AG246" s="304"/>
      <c r="AH246"/>
      <c r="AI246"/>
      <c r="AJ246"/>
      <c r="AL246" s="316" t="str">
        <f t="shared" si="125"/>
        <v>ESTABLECIMIENTOS</v>
      </c>
      <c r="AM246" s="317" t="str">
        <f t="shared" si="125"/>
        <v>Meta. Anual</v>
      </c>
      <c r="AN246" s="318" t="str">
        <f t="shared" si="125"/>
        <v>Pob. Suj</v>
      </c>
      <c r="AO246" s="319" t="str">
        <f t="shared" ref="AO246:AO252" si="126">G246</f>
        <v>% Mens</v>
      </c>
      <c r="AP246" s="319" t="s">
        <v>499</v>
      </c>
      <c r="AQ246" s="320"/>
    </row>
    <row r="247" spans="1:43" s="89" customFormat="1" ht="18" customHeight="1" thickBot="1" x14ac:dyDescent="0.3">
      <c r="A247" s="65" t="str">
        <f>Config!$B$15</f>
        <v>RED</v>
      </c>
      <c r="B247" s="66">
        <f>SUM(B248:B256)</f>
        <v>5958</v>
      </c>
      <c r="C247" s="66">
        <f>SUM(C248:C256)</f>
        <v>5958</v>
      </c>
      <c r="D247" s="66">
        <f>SUM(D248:D256)</f>
        <v>5613</v>
      </c>
      <c r="E247" s="67">
        <f>Config!$C$9</f>
        <v>100</v>
      </c>
      <c r="F247" s="67"/>
      <c r="G247" s="66">
        <f>IFERROR(ROUND(D247*100/B247,1),0)</f>
        <v>94.2</v>
      </c>
      <c r="H247" s="68" t="str">
        <f>IF(G247&lt;$E$3,G247,"")</f>
        <v/>
      </c>
      <c r="I247" s="68">
        <f>IF(G247&gt;=$E$3,IF(G247&lt;$F$3,G247,""),"")</f>
        <v>94.2</v>
      </c>
      <c r="J247" s="68" t="str">
        <f>IF(G247&gt;=$F$3,G247,"")</f>
        <v/>
      </c>
      <c r="K247"/>
      <c r="L247"/>
      <c r="M247"/>
      <c r="N247"/>
      <c r="O247"/>
      <c r="P247"/>
      <c r="Q247"/>
      <c r="R247"/>
      <c r="S247"/>
      <c r="T247"/>
      <c r="U247" s="300"/>
      <c r="W247" s="8"/>
      <c r="X247" s="8"/>
      <c r="Y247" s="8"/>
      <c r="Z247" s="300"/>
      <c r="AA247" s="8"/>
      <c r="AB247" s="8"/>
      <c r="AC247" s="8"/>
      <c r="AD247" s="8"/>
      <c r="AE247" s="8"/>
      <c r="AF247" s="8"/>
      <c r="AG247" s="304"/>
      <c r="AH247"/>
      <c r="AI247"/>
      <c r="AJ247"/>
      <c r="AL247" s="321" t="str">
        <f t="shared" si="125"/>
        <v>RED</v>
      </c>
      <c r="AM247" s="322">
        <f t="shared" si="125"/>
        <v>5958</v>
      </c>
      <c r="AN247" s="323">
        <f t="shared" si="125"/>
        <v>5958</v>
      </c>
      <c r="AO247" s="322">
        <f t="shared" si="126"/>
        <v>94.2</v>
      </c>
      <c r="AP247" s="323">
        <f t="shared" ref="AP247:AP252" si="127">AM247-AN247</f>
        <v>0</v>
      </c>
      <c r="AQ247" s="323"/>
    </row>
    <row r="248" spans="1:43" s="89" customFormat="1" ht="18" customHeight="1" x14ac:dyDescent="0.25">
      <c r="A248" s="70" t="str">
        <f>Config!$B$16</f>
        <v>HOSP</v>
      </c>
      <c r="B248" s="71">
        <f>METAS!$AW$44</f>
        <v>0</v>
      </c>
      <c r="C248" s="52">
        <f>ROUNDUP((B248/12)*Config!$C$6,0)</f>
        <v>0</v>
      </c>
      <c r="D248" s="71">
        <f>ACUMULADO!$AV$46</f>
        <v>3</v>
      </c>
      <c r="E248" s="81">
        <f>E247</f>
        <v>100</v>
      </c>
      <c r="F248" s="81"/>
      <c r="G248" s="77">
        <f>IFERROR(ROUND(D248*100/B248,1),0)</f>
        <v>0</v>
      </c>
      <c r="H248" s="78">
        <f>IF(G248&lt;$E$3,G248,"")</f>
        <v>0</v>
      </c>
      <c r="I248" s="78" t="str">
        <f>IF(G248&gt;=$E$3,IF(G248&lt;$F$3,G248,""),"")</f>
        <v/>
      </c>
      <c r="J248" s="78" t="str">
        <f t="shared" ref="J248:J256" si="128">IF(G248&gt;=$F$3,G248,"")</f>
        <v/>
      </c>
      <c r="K248"/>
      <c r="L248"/>
      <c r="M248"/>
      <c r="N248"/>
      <c r="O248"/>
      <c r="P248"/>
      <c r="Q248"/>
      <c r="R248"/>
      <c r="S248"/>
      <c r="T248"/>
      <c r="U248" s="300"/>
      <c r="V248" s="51"/>
      <c r="W248" s="8"/>
      <c r="X248" s="8"/>
      <c r="Y248" s="8"/>
      <c r="Z248" s="300"/>
      <c r="AA248" s="8"/>
      <c r="AB248" s="8"/>
      <c r="AC248" s="8"/>
      <c r="AD248" s="8"/>
      <c r="AE248" s="8"/>
      <c r="AF248" s="8"/>
      <c r="AG248" s="304"/>
      <c r="AH248"/>
      <c r="AI248"/>
      <c r="AJ248"/>
      <c r="AL248" s="289" t="str">
        <f t="shared" si="125"/>
        <v>HOSP</v>
      </c>
      <c r="AM248" s="288">
        <f t="shared" si="125"/>
        <v>0</v>
      </c>
      <c r="AN248" s="287">
        <f t="shared" si="125"/>
        <v>0</v>
      </c>
      <c r="AO248" s="338">
        <f t="shared" si="126"/>
        <v>0</v>
      </c>
      <c r="AP248" s="286">
        <f t="shared" si="127"/>
        <v>0</v>
      </c>
      <c r="AQ248" s="286"/>
    </row>
    <row r="249" spans="1:43" s="89" customFormat="1" ht="18" customHeight="1" x14ac:dyDescent="0.25">
      <c r="A249" s="70" t="str">
        <f>Config!$B$17</f>
        <v>LLUI</v>
      </c>
      <c r="B249" s="71">
        <f>METAS!$AX$44</f>
        <v>2481</v>
      </c>
      <c r="C249" s="52">
        <f>ROUNDUP((B249/12)*Config!$C$6,0)</f>
        <v>2481</v>
      </c>
      <c r="D249" s="71">
        <f>ACUMULADO!$AW$46</f>
        <v>2128</v>
      </c>
      <c r="E249" s="81">
        <f t="shared" ref="E249:E256" si="129">E248</f>
        <v>100</v>
      </c>
      <c r="F249" s="81"/>
      <c r="G249" s="77">
        <f>IFERROR(ROUND(D249*100/B249,1),0)</f>
        <v>85.8</v>
      </c>
      <c r="H249" s="78">
        <f t="shared" ref="H249:H256" si="130">IF(G249&lt;$E$3,G249,"")</f>
        <v>85.8</v>
      </c>
      <c r="I249" s="78" t="str">
        <f t="shared" ref="I249:I256" si="131">IF(G249&gt;=$E$3,IF(G249&lt;$F$3,G249,""),"")</f>
        <v/>
      </c>
      <c r="J249" s="78" t="str">
        <f t="shared" si="128"/>
        <v/>
      </c>
      <c r="K249"/>
      <c r="L249"/>
      <c r="M249"/>
      <c r="N249"/>
      <c r="O249"/>
      <c r="P249"/>
      <c r="Q249"/>
      <c r="R249"/>
      <c r="S249"/>
      <c r="T249"/>
      <c r="U249" s="300"/>
      <c r="V249" s="51"/>
      <c r="W249" s="8"/>
      <c r="X249" s="8"/>
      <c r="Y249" s="8"/>
      <c r="Z249" s="300"/>
      <c r="AA249" s="8"/>
      <c r="AB249" s="8"/>
      <c r="AC249" s="8"/>
      <c r="AD249" s="8"/>
      <c r="AE249" s="8"/>
      <c r="AF249" s="8"/>
      <c r="AG249" s="304"/>
      <c r="AH249"/>
      <c r="AI249"/>
      <c r="AJ249"/>
      <c r="AL249" s="289" t="str">
        <f t="shared" si="125"/>
        <v>LLUI</v>
      </c>
      <c r="AM249" s="288">
        <f t="shared" si="125"/>
        <v>2481</v>
      </c>
      <c r="AN249" s="287">
        <f t="shared" si="125"/>
        <v>2481</v>
      </c>
      <c r="AO249" s="338">
        <f t="shared" si="126"/>
        <v>85.8</v>
      </c>
      <c r="AP249" s="286">
        <f t="shared" si="127"/>
        <v>0</v>
      </c>
      <c r="AQ249" s="286"/>
    </row>
    <row r="250" spans="1:43" s="89" customFormat="1" ht="18" customHeight="1" x14ac:dyDescent="0.25">
      <c r="A250" s="70" t="str">
        <f>Config!$B$18</f>
        <v>JERI</v>
      </c>
      <c r="B250" s="71">
        <f>METAS!$AY$44</f>
        <v>242</v>
      </c>
      <c r="C250" s="52">
        <f>ROUNDUP((B250/12)*Config!$C$6,0)</f>
        <v>242</v>
      </c>
      <c r="D250" s="71">
        <f>ACUMULADO!$AX$46</f>
        <v>211</v>
      </c>
      <c r="E250" s="81">
        <f t="shared" si="129"/>
        <v>100</v>
      </c>
      <c r="F250" s="81"/>
      <c r="G250" s="77">
        <f t="shared" ref="G250" si="132">IFERROR(ROUND(D250*100/B250,1),0)</f>
        <v>87.2</v>
      </c>
      <c r="H250" s="78">
        <f t="shared" si="130"/>
        <v>87.2</v>
      </c>
      <c r="I250" s="78" t="str">
        <f t="shared" si="131"/>
        <v/>
      </c>
      <c r="J250" s="78" t="str">
        <f t="shared" si="128"/>
        <v/>
      </c>
      <c r="K250"/>
      <c r="L250"/>
      <c r="M250"/>
      <c r="N250"/>
      <c r="O250"/>
      <c r="P250"/>
      <c r="Q250"/>
      <c r="R250"/>
      <c r="S250"/>
      <c r="T250"/>
      <c r="U250" s="300"/>
      <c r="V250" s="314"/>
      <c r="W250" s="8"/>
      <c r="X250" s="8"/>
      <c r="Y250" s="8"/>
      <c r="Z250" s="300"/>
      <c r="AA250" s="8"/>
      <c r="AB250" s="8"/>
      <c r="AC250" s="8"/>
      <c r="AD250" s="8"/>
      <c r="AE250" s="8"/>
      <c r="AF250" s="8"/>
      <c r="AG250" s="304"/>
      <c r="AH250"/>
      <c r="AI250"/>
      <c r="AJ250"/>
      <c r="AL250" s="289" t="str">
        <f t="shared" si="125"/>
        <v>JERI</v>
      </c>
      <c r="AM250" s="288">
        <f t="shared" si="125"/>
        <v>242</v>
      </c>
      <c r="AN250" s="287">
        <f t="shared" si="125"/>
        <v>242</v>
      </c>
      <c r="AO250" s="338">
        <f t="shared" si="126"/>
        <v>87.2</v>
      </c>
      <c r="AP250" s="286">
        <f t="shared" si="127"/>
        <v>0</v>
      </c>
      <c r="AQ250" s="286"/>
    </row>
    <row r="251" spans="1:43" s="89" customFormat="1" ht="18" customHeight="1" x14ac:dyDescent="0.25">
      <c r="A251" s="70" t="str">
        <f>Config!$B$19</f>
        <v>YANT</v>
      </c>
      <c r="B251" s="71">
        <f>METAS!$AZ$44</f>
        <v>451</v>
      </c>
      <c r="C251" s="52">
        <f>ROUNDUP((B251/12)*Config!$C$6,0)</f>
        <v>451</v>
      </c>
      <c r="D251" s="71">
        <f>ACUMULADO!$AY$46</f>
        <v>330</v>
      </c>
      <c r="E251" s="81">
        <f t="shared" si="129"/>
        <v>100</v>
      </c>
      <c r="F251" s="81"/>
      <c r="G251" s="77">
        <f>IFERROR(ROUND(D251*100/B251,1),0)</f>
        <v>73.2</v>
      </c>
      <c r="H251" s="78">
        <f t="shared" si="130"/>
        <v>73.2</v>
      </c>
      <c r="I251" s="78" t="str">
        <f t="shared" si="131"/>
        <v/>
      </c>
      <c r="J251" s="78" t="str">
        <f t="shared" si="128"/>
        <v/>
      </c>
      <c r="K251"/>
      <c r="L251"/>
      <c r="M251"/>
      <c r="N251"/>
      <c r="O251"/>
      <c r="P251"/>
      <c r="Q251"/>
      <c r="R251"/>
      <c r="S251"/>
      <c r="T251"/>
      <c r="U251" s="300"/>
      <c r="V251" s="314"/>
      <c r="W251" s="8"/>
      <c r="X251" s="8"/>
      <c r="Y251" s="8"/>
      <c r="Z251" s="300"/>
      <c r="AA251" s="8"/>
      <c r="AB251" s="8"/>
      <c r="AC251" s="8"/>
      <c r="AD251" s="8"/>
      <c r="AE251" s="8"/>
      <c r="AF251" s="8"/>
      <c r="AG251" s="304"/>
      <c r="AH251"/>
      <c r="AI251"/>
      <c r="AJ251"/>
      <c r="AL251" s="289" t="str">
        <f t="shared" si="125"/>
        <v>YANT</v>
      </c>
      <c r="AM251" s="288">
        <f t="shared" si="125"/>
        <v>451</v>
      </c>
      <c r="AN251" s="287">
        <f t="shared" si="125"/>
        <v>451</v>
      </c>
      <c r="AO251" s="338">
        <f t="shared" si="126"/>
        <v>73.2</v>
      </c>
      <c r="AP251" s="286">
        <f t="shared" si="127"/>
        <v>0</v>
      </c>
      <c r="AQ251" s="286"/>
    </row>
    <row r="252" spans="1:43" s="89" customFormat="1" ht="18" customHeight="1" x14ac:dyDescent="0.25">
      <c r="A252" s="70" t="str">
        <f>Config!$B$20</f>
        <v>SORI</v>
      </c>
      <c r="B252" s="71">
        <f>METAS!$BA$44</f>
        <v>1205</v>
      </c>
      <c r="C252" s="52">
        <f>ROUNDUP((B252/12)*Config!$C$6,0)</f>
        <v>1205</v>
      </c>
      <c r="D252" s="71">
        <f>ACUMULADO!$AZ$46</f>
        <v>1243</v>
      </c>
      <c r="E252" s="81">
        <f t="shared" si="129"/>
        <v>100</v>
      </c>
      <c r="F252" s="81"/>
      <c r="G252" s="77">
        <f>IFERROR(ROUND(D252*100/B252,1),0)</f>
        <v>103.2</v>
      </c>
      <c r="H252" s="78" t="str">
        <f t="shared" si="130"/>
        <v/>
      </c>
      <c r="I252" s="78" t="str">
        <f t="shared" si="131"/>
        <v/>
      </c>
      <c r="J252" s="78">
        <f t="shared" si="128"/>
        <v>103.2</v>
      </c>
      <c r="K252"/>
      <c r="L252"/>
      <c r="M252"/>
      <c r="N252"/>
      <c r="O252"/>
      <c r="P252"/>
      <c r="Q252"/>
      <c r="R252"/>
      <c r="S252"/>
      <c r="T252"/>
      <c r="U252" s="300"/>
      <c r="V252" s="314"/>
      <c r="W252" s="8"/>
      <c r="X252" s="8"/>
      <c r="Y252" s="8"/>
      <c r="Z252" s="300"/>
      <c r="AA252" s="8"/>
      <c r="AB252" s="8"/>
      <c r="AC252" s="8"/>
      <c r="AD252" s="8"/>
      <c r="AE252" s="8"/>
      <c r="AF252" s="8"/>
      <c r="AG252" s="304"/>
      <c r="AH252"/>
      <c r="AI252"/>
      <c r="AJ252"/>
      <c r="AL252" s="289" t="str">
        <f t="shared" si="125"/>
        <v>SORI</v>
      </c>
      <c r="AM252" s="288">
        <f t="shared" si="125"/>
        <v>1205</v>
      </c>
      <c r="AN252" s="287">
        <f t="shared" si="125"/>
        <v>1205</v>
      </c>
      <c r="AO252" s="338">
        <f t="shared" si="126"/>
        <v>103.2</v>
      </c>
      <c r="AP252" s="286">
        <f t="shared" si="127"/>
        <v>0</v>
      </c>
      <c r="AQ252" s="286"/>
    </row>
    <row r="253" spans="1:43" s="89" customFormat="1" ht="18" customHeight="1" x14ac:dyDescent="0.25">
      <c r="A253" s="70" t="str">
        <f>Config!$B$21</f>
        <v>JEPE</v>
      </c>
      <c r="B253" s="71">
        <f>METAS!$BB$44</f>
        <v>464</v>
      </c>
      <c r="C253" s="52">
        <f>ROUNDUP((B253/12)*Config!$C$6,0)</f>
        <v>464</v>
      </c>
      <c r="D253" s="71">
        <f>ACUMULADO!$BA$46</f>
        <v>539</v>
      </c>
      <c r="E253" s="81">
        <f t="shared" si="129"/>
        <v>100</v>
      </c>
      <c r="F253" s="81"/>
      <c r="G253" s="77">
        <f>IFERROR(ROUND(D253*100/B253,1),0)</f>
        <v>116.2</v>
      </c>
      <c r="H253" s="78" t="str">
        <f t="shared" si="130"/>
        <v/>
      </c>
      <c r="I253" s="78" t="str">
        <f t="shared" si="131"/>
        <v/>
      </c>
      <c r="J253" s="78">
        <f t="shared" si="128"/>
        <v>116.2</v>
      </c>
      <c r="K253"/>
      <c r="L253"/>
      <c r="M253"/>
      <c r="N253"/>
      <c r="O253"/>
      <c r="P253"/>
      <c r="Q253"/>
      <c r="R253"/>
      <c r="S253"/>
      <c r="T253"/>
      <c r="U253" s="300"/>
      <c r="V253" s="314"/>
      <c r="W253" s="8"/>
      <c r="X253" s="8"/>
      <c r="Y253" s="8"/>
      <c r="Z253" s="300"/>
      <c r="AA253" s="8"/>
      <c r="AB253" s="8"/>
      <c r="AC253" s="8"/>
      <c r="AD253" s="8"/>
      <c r="AE253" s="8"/>
      <c r="AF253" s="8"/>
      <c r="AG253" s="304"/>
      <c r="AH253"/>
      <c r="AI253"/>
      <c r="AJ253"/>
      <c r="AL253" s="289" t="str">
        <f t="shared" si="125"/>
        <v>JEPE</v>
      </c>
      <c r="AM253" s="288">
        <f t="shared" si="125"/>
        <v>464</v>
      </c>
      <c r="AN253" s="287">
        <f t="shared" si="125"/>
        <v>464</v>
      </c>
      <c r="AO253" s="338">
        <f>G253</f>
        <v>116.2</v>
      </c>
      <c r="AP253" s="286">
        <f>AM253-AN253</f>
        <v>0</v>
      </c>
      <c r="AQ253" s="286"/>
    </row>
    <row r="254" spans="1:43" s="89" customFormat="1" ht="18" customHeight="1" x14ac:dyDescent="0.25">
      <c r="A254" s="70" t="str">
        <f>Config!$B$22</f>
        <v>ROQU</v>
      </c>
      <c r="B254" s="71">
        <f>METAS!$BC$44</f>
        <v>366</v>
      </c>
      <c r="C254" s="52">
        <f>ROUNDUP((B254/12)*Config!$C$6,0)</f>
        <v>366</v>
      </c>
      <c r="D254" s="71">
        <f>ACUMULADO!$BB$46</f>
        <v>423</v>
      </c>
      <c r="E254" s="81">
        <f t="shared" si="129"/>
        <v>100</v>
      </c>
      <c r="F254" s="81"/>
      <c r="G254" s="77">
        <f t="shared" ref="G254:G256" si="133">IFERROR(ROUND(D254*100/B254,1),0)</f>
        <v>115.6</v>
      </c>
      <c r="H254" s="78" t="str">
        <f t="shared" si="130"/>
        <v/>
      </c>
      <c r="I254" s="78" t="str">
        <f t="shared" si="131"/>
        <v/>
      </c>
      <c r="J254" s="78">
        <f t="shared" si="128"/>
        <v>115.6</v>
      </c>
      <c r="K254"/>
      <c r="L254"/>
      <c r="M254"/>
      <c r="N254"/>
      <c r="O254"/>
      <c r="P254"/>
      <c r="Q254"/>
      <c r="R254"/>
      <c r="S254"/>
      <c r="T254"/>
      <c r="U254" s="300"/>
      <c r="W254" s="8"/>
      <c r="X254" s="8"/>
      <c r="Y254" s="8"/>
      <c r="Z254" s="300"/>
      <c r="AA254" s="8"/>
      <c r="AB254" s="8"/>
      <c r="AC254" s="8"/>
      <c r="AD254" s="8"/>
      <c r="AE254" s="8"/>
      <c r="AF254" s="8"/>
      <c r="AG254" s="304"/>
      <c r="AH254"/>
      <c r="AI254"/>
      <c r="AJ254"/>
      <c r="AL254" s="289" t="str">
        <f t="shared" si="125"/>
        <v>ROQU</v>
      </c>
      <c r="AM254" s="288">
        <f t="shared" si="125"/>
        <v>366</v>
      </c>
      <c r="AN254" s="287">
        <f t="shared" si="125"/>
        <v>366</v>
      </c>
      <c r="AO254" s="338">
        <f>G254</f>
        <v>115.6</v>
      </c>
      <c r="AP254" s="286">
        <f>AM254-AN254</f>
        <v>0</v>
      </c>
      <c r="AQ254" s="286"/>
    </row>
    <row r="255" spans="1:43" s="89" customFormat="1" ht="18" customHeight="1" x14ac:dyDescent="0.25">
      <c r="A255" s="70" t="str">
        <f>Config!$B$23</f>
        <v>CALZ</v>
      </c>
      <c r="B255" s="71">
        <f>METAS!$BD$44</f>
        <v>355</v>
      </c>
      <c r="C255" s="52">
        <f>ROUNDUP((B255/12)*Config!$C$6,0)</f>
        <v>355</v>
      </c>
      <c r="D255" s="71">
        <f>ACUMULADO!$BC$46</f>
        <v>286</v>
      </c>
      <c r="E255" s="81">
        <f t="shared" si="129"/>
        <v>100</v>
      </c>
      <c r="F255" s="81"/>
      <c r="G255" s="77">
        <f t="shared" si="133"/>
        <v>80.599999999999994</v>
      </c>
      <c r="H255" s="78">
        <f t="shared" si="130"/>
        <v>80.599999999999994</v>
      </c>
      <c r="I255" s="78" t="str">
        <f t="shared" si="131"/>
        <v/>
      </c>
      <c r="J255" s="78" t="str">
        <f t="shared" si="128"/>
        <v/>
      </c>
      <c r="K255"/>
      <c r="L255"/>
      <c r="M255"/>
      <c r="N255"/>
      <c r="O255"/>
      <c r="P255"/>
      <c r="Q255"/>
      <c r="R255"/>
      <c r="S255"/>
      <c r="T255"/>
      <c r="U255" s="300"/>
      <c r="V255" s="314"/>
      <c r="W255" s="8"/>
      <c r="X255" s="8"/>
      <c r="Y255" s="8"/>
      <c r="Z255" s="300"/>
      <c r="AA255" s="8"/>
      <c r="AB255" s="8"/>
      <c r="AC255" s="8"/>
      <c r="AD255" s="8"/>
      <c r="AE255" s="8"/>
      <c r="AF255" s="8"/>
      <c r="AG255" s="304"/>
      <c r="AH255"/>
      <c r="AI255"/>
      <c r="AJ255"/>
      <c r="AL255" s="289" t="str">
        <f t="shared" si="125"/>
        <v>CALZ</v>
      </c>
      <c r="AM255" s="288">
        <f t="shared" si="125"/>
        <v>355</v>
      </c>
      <c r="AN255" s="287">
        <f t="shared" si="125"/>
        <v>355</v>
      </c>
      <c r="AO255" s="338">
        <f t="shared" ref="AO255" si="134">G255</f>
        <v>80.599999999999994</v>
      </c>
      <c r="AP255" s="286">
        <f t="shared" ref="AP255" si="135">AM255-AN255</f>
        <v>0</v>
      </c>
      <c r="AQ255" s="286"/>
    </row>
    <row r="256" spans="1:43" s="89" customFormat="1" ht="18" customHeight="1" x14ac:dyDescent="0.25">
      <c r="A256" s="70" t="str">
        <f>Config!$B$24</f>
        <v>PUEB</v>
      </c>
      <c r="B256" s="71">
        <f>METAS!$BE$44</f>
        <v>394</v>
      </c>
      <c r="C256" s="52">
        <f>ROUNDUP((B256/12)*Config!$C$6,0)</f>
        <v>394</v>
      </c>
      <c r="D256" s="71">
        <f>ACUMULADO!$BD$46</f>
        <v>450</v>
      </c>
      <c r="E256" s="81">
        <f t="shared" si="129"/>
        <v>100</v>
      </c>
      <c r="F256" s="81"/>
      <c r="G256" s="77">
        <f t="shared" si="133"/>
        <v>114.2</v>
      </c>
      <c r="H256" s="78" t="str">
        <f t="shared" si="130"/>
        <v/>
      </c>
      <c r="I256" s="78" t="str">
        <f t="shared" si="131"/>
        <v/>
      </c>
      <c r="J256" s="78">
        <f t="shared" si="128"/>
        <v>114.2</v>
      </c>
      <c r="K256"/>
      <c r="L256"/>
      <c r="M256"/>
      <c r="N256"/>
      <c r="O256"/>
      <c r="P256"/>
      <c r="Q256"/>
      <c r="R256"/>
      <c r="S256"/>
      <c r="T256"/>
      <c r="U256" s="300"/>
      <c r="W256" s="8"/>
      <c r="X256" s="8"/>
      <c r="Y256" s="8"/>
      <c r="Z256" s="300"/>
      <c r="AA256" s="8"/>
      <c r="AB256" s="8"/>
      <c r="AC256" s="8"/>
      <c r="AD256" s="8"/>
      <c r="AE256" s="8"/>
      <c r="AF256" s="8"/>
      <c r="AG256" s="304"/>
      <c r="AH256"/>
      <c r="AI256"/>
      <c r="AJ256"/>
      <c r="AL256" s="289" t="str">
        <f>A256</f>
        <v>PUEB</v>
      </c>
      <c r="AM256" s="288">
        <f t="shared" si="125"/>
        <v>394</v>
      </c>
      <c r="AN256" s="287">
        <f t="shared" si="125"/>
        <v>394</v>
      </c>
      <c r="AO256" s="338">
        <f>G256</f>
        <v>114.2</v>
      </c>
      <c r="AP256" s="286">
        <f>AM256-AN256</f>
        <v>0</v>
      </c>
      <c r="AQ256" s="286"/>
    </row>
    <row r="257" spans="1:42" s="89" customFormat="1" ht="18" customHeight="1" x14ac:dyDescent="0.25">
      <c r="A257" s="305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 s="300"/>
      <c r="V257" s="314"/>
      <c r="W257" s="8"/>
      <c r="X257" s="8"/>
      <c r="Y257" s="8"/>
      <c r="Z257" s="300"/>
      <c r="AA257" s="8"/>
      <c r="AB257" s="8"/>
      <c r="AC257" s="8"/>
      <c r="AD257" s="8"/>
      <c r="AE257" s="8"/>
      <c r="AF257" s="8"/>
      <c r="AG257" s="304"/>
      <c r="AH257"/>
      <c r="AI257"/>
      <c r="AJ257"/>
      <c r="AO257"/>
      <c r="AP257" s="285"/>
    </row>
    <row r="258" spans="1:42" s="89" customFormat="1" ht="18" customHeight="1" x14ac:dyDescent="0.25">
      <c r="A258" s="305"/>
      <c r="D258" s="335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 s="300"/>
      <c r="V258" s="314"/>
      <c r="W258" s="8"/>
      <c r="X258" s="8"/>
      <c r="Y258" s="8"/>
      <c r="Z258" s="300"/>
      <c r="AA258" s="8"/>
      <c r="AB258" s="8"/>
      <c r="AC258" s="8"/>
      <c r="AD258" s="8"/>
      <c r="AE258" s="8"/>
      <c r="AF258" s="8"/>
      <c r="AG258" s="304"/>
      <c r="AH258"/>
      <c r="AI258"/>
      <c r="AJ258"/>
      <c r="AO258"/>
      <c r="AP258" s="285"/>
    </row>
    <row r="259" spans="1:42" s="89" customFormat="1" ht="18" customHeight="1" x14ac:dyDescent="0.25">
      <c r="A259" s="305"/>
      <c r="D259" s="335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 s="300"/>
      <c r="V259" s="314"/>
      <c r="W259" s="8"/>
      <c r="X259" s="8"/>
      <c r="Y259" s="8"/>
      <c r="Z259" s="300"/>
      <c r="AA259" s="8"/>
      <c r="AB259" s="8"/>
      <c r="AC259" s="8"/>
      <c r="AD259" s="8"/>
      <c r="AE259" s="8"/>
      <c r="AF259" s="8"/>
      <c r="AG259" s="304"/>
      <c r="AH259"/>
      <c r="AI259"/>
      <c r="AJ259"/>
      <c r="AO259"/>
      <c r="AP259" s="285"/>
    </row>
    <row r="260" spans="1:42" s="89" customFormat="1" ht="18" customHeight="1" x14ac:dyDescent="0.25">
      <c r="A260" s="305"/>
      <c r="D260" s="335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 s="300"/>
      <c r="V260" s="314"/>
      <c r="W260" s="8"/>
      <c r="X260" s="8"/>
      <c r="Y260" s="8"/>
      <c r="Z260" s="300"/>
      <c r="AA260" s="8"/>
      <c r="AB260" s="8"/>
      <c r="AC260" s="8"/>
      <c r="AD260" s="8"/>
      <c r="AE260" s="8"/>
      <c r="AF260" s="8"/>
      <c r="AG260" s="304"/>
      <c r="AH260"/>
      <c r="AI260"/>
      <c r="AJ260"/>
      <c r="AO260"/>
      <c r="AP260" s="285"/>
    </row>
    <row r="261" spans="1:42" s="89" customFormat="1" ht="18" customHeight="1" x14ac:dyDescent="0.25">
      <c r="A261" s="305"/>
      <c r="D261" s="335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 s="300"/>
      <c r="V261" s="314"/>
      <c r="W261" s="8"/>
      <c r="X261" s="8"/>
      <c r="Y261" s="8"/>
      <c r="Z261" s="300"/>
      <c r="AA261" s="8"/>
      <c r="AB261" s="8"/>
      <c r="AC261" s="8"/>
      <c r="AD261" s="8"/>
      <c r="AE261" s="8"/>
      <c r="AF261" s="8"/>
      <c r="AG261" s="304"/>
      <c r="AH261"/>
      <c r="AI261"/>
      <c r="AJ261"/>
      <c r="AO261"/>
      <c r="AP261" s="285"/>
    </row>
    <row r="262" spans="1:42" x14ac:dyDescent="0.25">
      <c r="D262" s="335"/>
    </row>
    <row r="263" spans="1:42" x14ac:dyDescent="0.25">
      <c r="D263" s="335"/>
    </row>
    <row r="264" spans="1:42" x14ac:dyDescent="0.25">
      <c r="D264" s="335"/>
    </row>
    <row r="265" spans="1:42" x14ac:dyDescent="0.25">
      <c r="A265" s="305"/>
      <c r="B265" s="89"/>
      <c r="C265" s="89"/>
      <c r="D265" s="89"/>
      <c r="E265" s="89"/>
      <c r="F265" s="89"/>
      <c r="G265" s="89"/>
      <c r="H265"/>
      <c r="I265"/>
      <c r="J265"/>
    </row>
    <row r="266" spans="1:42" x14ac:dyDescent="0.25">
      <c r="A266" s="305"/>
      <c r="B266" s="89"/>
      <c r="C266" s="89"/>
      <c r="D266" s="89"/>
      <c r="E266" s="89"/>
      <c r="F266" s="89"/>
      <c r="G266" s="89"/>
      <c r="H266"/>
      <c r="I266"/>
      <c r="J266"/>
    </row>
    <row r="267" spans="1:42" x14ac:dyDescent="0.25">
      <c r="A267" s="305"/>
      <c r="B267" s="89"/>
      <c r="C267" s="89"/>
      <c r="D267" s="89"/>
      <c r="E267" s="89"/>
      <c r="F267" s="89"/>
      <c r="G267" s="89"/>
      <c r="H267"/>
      <c r="I267"/>
      <c r="J267"/>
      <c r="V267" s="51" t="str">
        <f>A268</f>
        <v>PORCENTAJE DE NIÑOS DE 6  A 11 MESES CON ANEMIA QUE HAN CUMPLIDO ESQUEMA COMPLETO TRATAMIENTO (TA)</v>
      </c>
    </row>
    <row r="268" spans="1:42" ht="18" customHeight="1" x14ac:dyDescent="0.25">
      <c r="A268" s="4" t="str">
        <f>METAS!B49</f>
        <v>PORCENTAJE DE NIÑOS DE 6  A 11 MESES CON ANEMIA QUE HAN CUMPLIDO ESQUEMA COMPLETO TRATAMIENTO (TA)</v>
      </c>
      <c r="I268" s="332"/>
      <c r="J268" s="330"/>
      <c r="K268" t="s">
        <v>684</v>
      </c>
      <c r="V268" s="80" t="str">
        <f>$V$1&amp;"  "&amp;V267&amp;"  "&amp;$V$3&amp;"  "&amp;$V$2</f>
        <v>RED. MOYOBAMBA:  PORCENTAJE DE NIÑOS DE 6  A 11 MESES CON ANEMIA QUE HAN CUMPLIDO ESQUEMA COMPLETO TRATAMIENTO (TA)  - POR MICROREDES :   ENERO - DICIEMBRE 2024</v>
      </c>
    </row>
    <row r="269" spans="1:42" ht="39.75" customHeight="1" x14ac:dyDescent="0.25">
      <c r="A269" s="59" t="s">
        <v>2</v>
      </c>
      <c r="B269" s="60" t="s">
        <v>599</v>
      </c>
      <c r="C269" s="61" t="s">
        <v>565</v>
      </c>
      <c r="D269" s="60" t="s">
        <v>600</v>
      </c>
      <c r="E269" s="60" t="s">
        <v>1</v>
      </c>
      <c r="F269" s="62"/>
      <c r="G269" s="63" t="s">
        <v>10</v>
      </c>
      <c r="H269" s="64" t="str">
        <f>"DEFICIENTE &lt; "&amp;$H$3</f>
        <v>DEFICIENTE &lt; 90</v>
      </c>
      <c r="I269" s="64" t="str">
        <f>"PROCESO &gt;= "&amp;$H$3&amp;"  -  &lt; "&amp;$I$3</f>
        <v>PROCESO &gt;= 90  -  &lt; 100</v>
      </c>
      <c r="J269" s="64" t="str">
        <f>"OPTIMO &gt;= "&amp;$I$3</f>
        <v>OPTIMO &gt;= 100</v>
      </c>
      <c r="V269" s="89"/>
    </row>
    <row r="270" spans="1:42" ht="21.75" customHeight="1" thickBot="1" x14ac:dyDescent="0.3">
      <c r="A270" s="65" t="str">
        <f>Config!$B$15</f>
        <v>RED</v>
      </c>
      <c r="B270" s="66">
        <f>SUM(B271:B279)</f>
        <v>101</v>
      </c>
      <c r="C270" s="66">
        <f>SUM(C271:C279)</f>
        <v>0</v>
      </c>
      <c r="D270" s="66">
        <f>SUM(D271:D279)</f>
        <v>94</v>
      </c>
      <c r="E270" s="66">
        <f>Config!D9</f>
        <v>100</v>
      </c>
      <c r="F270" s="67"/>
      <c r="G270" s="67">
        <f>IFERROR(ROUND(D270*100/B270,1),0)</f>
        <v>93.1</v>
      </c>
      <c r="H270" s="68" t="str">
        <f>IF(G270&lt;$H$3,G270,"")</f>
        <v/>
      </c>
      <c r="I270" s="68">
        <f>IF(G270&gt;=$H$3,IF(G270&lt;$I$3,G270,""),"")</f>
        <v>93.1</v>
      </c>
      <c r="J270" s="66" t="str">
        <f>IF(G270&gt;=$I$3,G270,"")</f>
        <v/>
      </c>
      <c r="V270" s="51"/>
    </row>
    <row r="271" spans="1:42" ht="18" customHeight="1" x14ac:dyDescent="0.25">
      <c r="A271" s="70" t="str">
        <f>Config!$B$16</f>
        <v>HOSP</v>
      </c>
      <c r="B271" s="71">
        <f>ACUMULADO!$AV$47</f>
        <v>0</v>
      </c>
      <c r="C271" s="52"/>
      <c r="D271" s="71">
        <f>ACUMULADO!$AV$51</f>
        <v>0</v>
      </c>
      <c r="E271" s="81">
        <f>E270</f>
        <v>100</v>
      </c>
      <c r="F271" s="81"/>
      <c r="G271" s="77">
        <f>IFERROR(ROUND(D271*100/B271,1),0)</f>
        <v>0</v>
      </c>
      <c r="H271" s="78">
        <f>IF(G271&lt;$H$3,G271,"")</f>
        <v>0</v>
      </c>
      <c r="I271" s="78" t="str">
        <f>IF(G271&gt;=$H$3,IF(G271&lt;$I$3,G271,""),"")</f>
        <v/>
      </c>
      <c r="J271" s="79" t="str">
        <f t="shared" ref="J271:J279" si="136">IF(G271&gt;=$I$3,G271,"")</f>
        <v/>
      </c>
      <c r="V271" s="51"/>
    </row>
    <row r="272" spans="1:42" ht="18" customHeight="1" x14ac:dyDescent="0.25">
      <c r="A272" s="70" t="str">
        <f>Config!$B$17</f>
        <v>LLUI</v>
      </c>
      <c r="B272" s="71">
        <f>ACUMULADO!$AW$47</f>
        <v>48</v>
      </c>
      <c r="C272" s="52"/>
      <c r="D272" s="71">
        <f>ACUMULADO!$AW$51</f>
        <v>46</v>
      </c>
      <c r="E272" s="81">
        <f t="shared" ref="E272:E279" si="137">E271</f>
        <v>100</v>
      </c>
      <c r="F272" s="81"/>
      <c r="G272" s="77">
        <f>IFERROR(ROUND(D272*100/B272,1),0)</f>
        <v>95.8</v>
      </c>
      <c r="H272" s="78" t="str">
        <f t="shared" ref="H272:H279" si="138">IF(G272&lt;$H$3,G272,"")</f>
        <v/>
      </c>
      <c r="I272" s="78">
        <f t="shared" ref="I272:I279" si="139">IF(G272&gt;=$H$3,IF(G272&lt;$I$3,G272,""),"")</f>
        <v>95.8</v>
      </c>
      <c r="J272" s="79" t="str">
        <f t="shared" si="136"/>
        <v/>
      </c>
    </row>
    <row r="273" spans="1:10" ht="18" customHeight="1" x14ac:dyDescent="0.25">
      <c r="A273" s="70" t="str">
        <f>Config!$B$18</f>
        <v>JERI</v>
      </c>
      <c r="B273" s="71">
        <f>ACUMULADO!$AX$47</f>
        <v>3</v>
      </c>
      <c r="C273" s="52"/>
      <c r="D273" s="71">
        <f>ACUMULADO!$AX$51</f>
        <v>3</v>
      </c>
      <c r="E273" s="81">
        <f t="shared" si="137"/>
        <v>100</v>
      </c>
      <c r="F273" s="81"/>
      <c r="G273" s="77">
        <f t="shared" ref="G273" si="140">IFERROR(ROUND(D273*100/B273,1),0)</f>
        <v>100</v>
      </c>
      <c r="H273" s="78" t="str">
        <f t="shared" si="138"/>
        <v/>
      </c>
      <c r="I273" s="78" t="str">
        <f t="shared" si="139"/>
        <v/>
      </c>
      <c r="J273" s="79">
        <f t="shared" si="136"/>
        <v>100</v>
      </c>
    </row>
    <row r="274" spans="1:10" ht="18" customHeight="1" x14ac:dyDescent="0.25">
      <c r="A274" s="70" t="str">
        <f>Config!$B$19</f>
        <v>YANT</v>
      </c>
      <c r="B274" s="71">
        <f>ACUMULADO!$AY$47</f>
        <v>11</v>
      </c>
      <c r="C274" s="52"/>
      <c r="D274" s="71">
        <f>ACUMULADO!$AY$51</f>
        <v>11</v>
      </c>
      <c r="E274" s="81">
        <f t="shared" si="137"/>
        <v>100</v>
      </c>
      <c r="F274" s="81"/>
      <c r="G274" s="77">
        <f>IFERROR(ROUND(D274*100/B274,1),0)</f>
        <v>100</v>
      </c>
      <c r="H274" s="78" t="str">
        <f t="shared" si="138"/>
        <v/>
      </c>
      <c r="I274" s="78" t="str">
        <f t="shared" si="139"/>
        <v/>
      </c>
      <c r="J274" s="79">
        <f t="shared" si="136"/>
        <v>100</v>
      </c>
    </row>
    <row r="275" spans="1:10" ht="18" customHeight="1" x14ac:dyDescent="0.25">
      <c r="A275" s="70" t="str">
        <f>Config!$B$20</f>
        <v>SORI</v>
      </c>
      <c r="B275" s="71">
        <f>ACUMULADO!$AZ$47</f>
        <v>5</v>
      </c>
      <c r="C275" s="52"/>
      <c r="D275" s="71">
        <f>ACUMULADO!$AZ$51</f>
        <v>2</v>
      </c>
      <c r="E275" s="81">
        <f t="shared" si="137"/>
        <v>100</v>
      </c>
      <c r="F275" s="81"/>
      <c r="G275" s="77">
        <f>IFERROR(ROUND(D275*100/B275,1),0)</f>
        <v>40</v>
      </c>
      <c r="H275" s="78">
        <f t="shared" si="138"/>
        <v>40</v>
      </c>
      <c r="I275" s="78" t="str">
        <f t="shared" si="139"/>
        <v/>
      </c>
      <c r="J275" s="79" t="str">
        <f t="shared" si="136"/>
        <v/>
      </c>
    </row>
    <row r="276" spans="1:10" ht="18" customHeight="1" x14ac:dyDescent="0.25">
      <c r="A276" s="70" t="str">
        <f>Config!$B$21</f>
        <v>JEPE</v>
      </c>
      <c r="B276" s="71">
        <f>ACUMULADO!$BA$47</f>
        <v>5</v>
      </c>
      <c r="C276" s="52"/>
      <c r="D276" s="71">
        <f>ACUMULADO!$BA$51</f>
        <v>5</v>
      </c>
      <c r="E276" s="81">
        <f t="shared" si="137"/>
        <v>100</v>
      </c>
      <c r="F276" s="81"/>
      <c r="G276" s="77">
        <f>IFERROR(ROUND(D276*100/B276,1),0)</f>
        <v>100</v>
      </c>
      <c r="H276" s="78" t="str">
        <f t="shared" si="138"/>
        <v/>
      </c>
      <c r="I276" s="78" t="str">
        <f t="shared" si="139"/>
        <v/>
      </c>
      <c r="J276" s="79">
        <f t="shared" si="136"/>
        <v>100</v>
      </c>
    </row>
    <row r="277" spans="1:10" ht="18" customHeight="1" x14ac:dyDescent="0.25">
      <c r="A277" s="70" t="str">
        <f>Config!$B$22</f>
        <v>ROQU</v>
      </c>
      <c r="B277" s="71">
        <f>ACUMULADO!$BB$47</f>
        <v>1</v>
      </c>
      <c r="C277" s="52"/>
      <c r="D277" s="71">
        <f>ACUMULADO!$BB$51</f>
        <v>1</v>
      </c>
      <c r="E277" s="81">
        <f t="shared" si="137"/>
        <v>100</v>
      </c>
      <c r="F277" s="81"/>
      <c r="G277" s="77">
        <f t="shared" ref="G277:G278" si="141">IFERROR(ROUND(D277*100/B277,1),0)</f>
        <v>100</v>
      </c>
      <c r="H277" s="78" t="str">
        <f t="shared" si="138"/>
        <v/>
      </c>
      <c r="I277" s="78" t="str">
        <f t="shared" si="139"/>
        <v/>
      </c>
      <c r="J277" s="79">
        <f t="shared" si="136"/>
        <v>100</v>
      </c>
    </row>
    <row r="278" spans="1:10" ht="18" customHeight="1" x14ac:dyDescent="0.25">
      <c r="A278" s="70" t="str">
        <f>Config!$B$23</f>
        <v>CALZ</v>
      </c>
      <c r="B278" s="71">
        <f>ACUMULADO!$BC$47</f>
        <v>14</v>
      </c>
      <c r="C278" s="52"/>
      <c r="D278" s="71">
        <f>ACUMULADO!$BC$51</f>
        <v>13</v>
      </c>
      <c r="E278" s="81">
        <f t="shared" si="137"/>
        <v>100</v>
      </c>
      <c r="F278" s="81"/>
      <c r="G278" s="77">
        <f t="shared" si="141"/>
        <v>92.9</v>
      </c>
      <c r="H278" s="78" t="str">
        <f t="shared" si="138"/>
        <v/>
      </c>
      <c r="I278" s="78">
        <f t="shared" si="139"/>
        <v>92.9</v>
      </c>
      <c r="J278" s="79" t="str">
        <f t="shared" si="136"/>
        <v/>
      </c>
    </row>
    <row r="279" spans="1:10" ht="18" customHeight="1" x14ac:dyDescent="0.25">
      <c r="A279" s="70" t="str">
        <f>Config!$B$24</f>
        <v>PUEB</v>
      </c>
      <c r="B279" s="71">
        <f>ACUMULADO!$BD$47</f>
        <v>14</v>
      </c>
      <c r="C279" s="52"/>
      <c r="D279" s="71">
        <f>ACUMULADO!$BD$51</f>
        <v>13</v>
      </c>
      <c r="E279" s="81">
        <f t="shared" si="137"/>
        <v>100</v>
      </c>
      <c r="F279" s="81"/>
      <c r="G279" s="77">
        <f>IFERROR(ROUND(D279*100/B279,1),0)</f>
        <v>92.9</v>
      </c>
      <c r="H279" s="78" t="str">
        <f t="shared" si="138"/>
        <v/>
      </c>
      <c r="I279" s="78">
        <f t="shared" si="139"/>
        <v>92.9</v>
      </c>
      <c r="J279" s="79" t="str">
        <f t="shared" si="136"/>
        <v/>
      </c>
    </row>
    <row r="280" spans="1:10" ht="18" customHeight="1" x14ac:dyDescent="0.25">
      <c r="A280" s="305"/>
      <c r="B280" s="89"/>
      <c r="C280" s="89"/>
      <c r="D280" s="89"/>
      <c r="E280" s="89"/>
      <c r="F280" s="89"/>
      <c r="G280" s="89"/>
      <c r="H280"/>
      <c r="I280"/>
      <c r="J280"/>
    </row>
    <row r="281" spans="1:10" ht="18" customHeight="1" x14ac:dyDescent="0.25">
      <c r="A281" s="305"/>
      <c r="B281" s="89"/>
      <c r="C281" s="89"/>
      <c r="D281" s="335"/>
      <c r="E281" s="89"/>
      <c r="F281" s="89"/>
      <c r="G281" s="89"/>
      <c r="H281"/>
      <c r="I281"/>
      <c r="J281"/>
    </row>
    <row r="282" spans="1:10" ht="18" customHeight="1" x14ac:dyDescent="0.25">
      <c r="A282" s="305"/>
      <c r="B282" s="89"/>
      <c r="C282" s="89"/>
      <c r="D282" s="335"/>
      <c r="E282" s="89"/>
      <c r="F282" s="89"/>
      <c r="G282" s="89"/>
      <c r="H282"/>
      <c r="I282"/>
      <c r="J282"/>
    </row>
    <row r="283" spans="1:10" ht="18" customHeight="1" x14ac:dyDescent="0.25">
      <c r="A283" s="305"/>
      <c r="B283" s="89"/>
      <c r="C283" s="89"/>
      <c r="D283" s="335"/>
      <c r="E283" s="89"/>
      <c r="F283" s="89"/>
      <c r="G283" s="89"/>
      <c r="H283"/>
      <c r="I283"/>
      <c r="J283"/>
    </row>
    <row r="284" spans="1:10" ht="18" customHeight="1" x14ac:dyDescent="0.25">
      <c r="A284" s="305"/>
      <c r="B284" s="89"/>
      <c r="C284" s="89"/>
      <c r="D284" s="335"/>
      <c r="E284" s="89"/>
      <c r="F284" s="89"/>
      <c r="G284" s="89"/>
      <c r="H284"/>
      <c r="I284"/>
      <c r="J284"/>
    </row>
    <row r="285" spans="1:10" ht="18" customHeight="1" x14ac:dyDescent="0.25">
      <c r="D285" s="335"/>
    </row>
    <row r="286" spans="1:10" ht="18" customHeight="1" x14ac:dyDescent="0.25">
      <c r="D286" s="335"/>
    </row>
    <row r="287" spans="1:10" ht="18" customHeight="1" x14ac:dyDescent="0.25">
      <c r="A287" s="305"/>
      <c r="B287" s="89"/>
      <c r="C287" s="89"/>
      <c r="D287" s="89"/>
      <c r="E287" s="89"/>
      <c r="F287" s="89"/>
      <c r="G287" s="89"/>
      <c r="H287"/>
      <c r="I287"/>
      <c r="J287"/>
    </row>
    <row r="288" spans="1:10" x14ac:dyDescent="0.25">
      <c r="A288" s="305"/>
      <c r="B288" s="89"/>
      <c r="C288" s="89"/>
      <c r="D288" s="89"/>
      <c r="E288" s="89"/>
      <c r="F288" s="89"/>
      <c r="G288" s="89"/>
      <c r="H288"/>
      <c r="I288"/>
      <c r="J288"/>
    </row>
    <row r="289" spans="1:22" x14ac:dyDescent="0.25">
      <c r="A289" s="305"/>
      <c r="B289" s="89"/>
      <c r="C289" s="89"/>
      <c r="D289" s="89"/>
      <c r="E289" s="89"/>
      <c r="F289" s="89"/>
      <c r="G289" s="89"/>
      <c r="H289"/>
      <c r="I289"/>
      <c r="J289"/>
    </row>
    <row r="290" spans="1:22" ht="24.75" customHeight="1" x14ac:dyDescent="0.25">
      <c r="A290" s="4" t="str">
        <f>METAS!B50</f>
        <v>PORCENTAJE DE NIÑOS DE 6  A 11 MESES CON ANEMIA, QUE SE HAN RECUPERADOS (PR)</v>
      </c>
      <c r="I290" s="332"/>
      <c r="J290" s="330"/>
      <c r="V290" s="51" t="str">
        <f>A290</f>
        <v>PORCENTAJE DE NIÑOS DE 6  A 11 MESES CON ANEMIA, QUE SE HAN RECUPERADOS (PR)</v>
      </c>
    </row>
    <row r="291" spans="1:22" ht="51.75" customHeight="1" x14ac:dyDescent="0.25">
      <c r="A291" s="59" t="s">
        <v>2</v>
      </c>
      <c r="B291" s="60" t="s">
        <v>669</v>
      </c>
      <c r="C291" s="61" t="s">
        <v>565</v>
      </c>
      <c r="D291" s="60" t="s">
        <v>668</v>
      </c>
      <c r="E291" s="60" t="s">
        <v>1</v>
      </c>
      <c r="F291" s="60"/>
      <c r="G291" s="63" t="s">
        <v>10</v>
      </c>
      <c r="H291" s="64" t="str">
        <f>"DEFICIENTE &lt; "&amp;$H$3</f>
        <v>DEFICIENTE &lt; 90</v>
      </c>
      <c r="I291" s="64" t="str">
        <f>"PROCESO &gt;= "&amp;$H$3&amp;"  -  &lt; "&amp;$I$3</f>
        <v>PROCESO &gt;= 90  -  &lt; 100</v>
      </c>
      <c r="J291" s="64" t="str">
        <f>"OPTIMO &gt;= "&amp;$I$3</f>
        <v>OPTIMO &gt;= 100</v>
      </c>
      <c r="V291" s="80" t="str">
        <f>$V$1&amp;"  "&amp;V290&amp;"  "&amp;$V$3&amp;"  "&amp;$V$2</f>
        <v>RED. MOYOBAMBA:  PORCENTAJE DE NIÑOS DE 6  A 11 MESES CON ANEMIA, QUE SE HAN RECUPERADOS (PR)  - POR MICROREDES :   ENERO - DICIEMBRE 2024</v>
      </c>
    </row>
    <row r="292" spans="1:22" ht="24" customHeight="1" thickBot="1" x14ac:dyDescent="0.3">
      <c r="A292" s="65" t="str">
        <f>Config!$B$15</f>
        <v>RED</v>
      </c>
      <c r="B292" s="66">
        <f>SUM(B293:B301)</f>
        <v>101</v>
      </c>
      <c r="C292" s="66">
        <f>SUM(C293:C301)</f>
        <v>0</v>
      </c>
      <c r="D292" s="66">
        <f>SUM(D293:D301)</f>
        <v>72</v>
      </c>
      <c r="E292" s="66">
        <f>Config!D9</f>
        <v>100</v>
      </c>
      <c r="F292" s="66"/>
      <c r="G292" s="67">
        <f t="shared" ref="G292:G301" si="142">IFERROR(ROUND(D292*100/B292,1),0)</f>
        <v>71.3</v>
      </c>
      <c r="H292" s="68">
        <f>IF(G292&lt;$H$3,G292,"")</f>
        <v>71.3</v>
      </c>
      <c r="I292" s="68" t="str">
        <f>IF(G292&gt;=$H$3,IF(G292&lt;$I$3,G292,""),"")</f>
        <v/>
      </c>
      <c r="J292" s="66" t="str">
        <f>IF(G292&gt;=$I$3,G292,"")</f>
        <v/>
      </c>
      <c r="V292" s="89"/>
    </row>
    <row r="293" spans="1:22" ht="18.75" customHeight="1" x14ac:dyDescent="0.25">
      <c r="A293" s="70" t="str">
        <f>Config!$B$16</f>
        <v>HOSP</v>
      </c>
      <c r="B293" s="71">
        <f>ACUMULADO!$AV$47</f>
        <v>0</v>
      </c>
      <c r="C293" s="52"/>
      <c r="D293" s="71">
        <f>ACUMULADO!$AV$52</f>
        <v>0</v>
      </c>
      <c r="E293" s="81">
        <f>E292</f>
        <v>100</v>
      </c>
      <c r="F293" s="81"/>
      <c r="G293" s="77">
        <f t="shared" si="142"/>
        <v>0</v>
      </c>
      <c r="H293" s="78">
        <f>IF(G293&lt;$H$3,G293,"")</f>
        <v>0</v>
      </c>
      <c r="I293" s="78" t="str">
        <f>IF(G293&gt;=$H$3,IF(G293&lt;$I$3,G293,""),"")</f>
        <v/>
      </c>
      <c r="J293" s="79" t="str">
        <f t="shared" ref="J293:J301" si="143">IF(G293&gt;=$I$3,G293,"")</f>
        <v/>
      </c>
      <c r="V293" s="51"/>
    </row>
    <row r="294" spans="1:22" ht="18" customHeight="1" x14ac:dyDescent="0.25">
      <c r="A294" s="70" t="str">
        <f>Config!$B$17</f>
        <v>LLUI</v>
      </c>
      <c r="B294" s="71">
        <f>ACUMULADO!$AW$47</f>
        <v>48</v>
      </c>
      <c r="C294" s="52"/>
      <c r="D294" s="71">
        <f>ACUMULADO!$AW$52</f>
        <v>39</v>
      </c>
      <c r="E294" s="81">
        <f t="shared" ref="E294:E301" si="144">E293</f>
        <v>100</v>
      </c>
      <c r="F294" s="81"/>
      <c r="G294" s="77">
        <f t="shared" si="142"/>
        <v>81.3</v>
      </c>
      <c r="H294" s="78">
        <f t="shared" ref="H294:H301" si="145">IF(G294&lt;$H$3,G294,"")</f>
        <v>81.3</v>
      </c>
      <c r="I294" s="78" t="str">
        <f t="shared" ref="I294:I301" si="146">IF(G294&gt;=$H$3,IF(G294&lt;$I$3,G294,""),"")</f>
        <v/>
      </c>
      <c r="J294" s="79" t="str">
        <f t="shared" si="143"/>
        <v/>
      </c>
      <c r="V294" s="51"/>
    </row>
    <row r="295" spans="1:22" ht="18" customHeight="1" x14ac:dyDescent="0.25">
      <c r="A295" s="70" t="str">
        <f>Config!$B$18</f>
        <v>JERI</v>
      </c>
      <c r="B295" s="71">
        <f>ACUMULADO!$AX$47</f>
        <v>3</v>
      </c>
      <c r="C295" s="52"/>
      <c r="D295" s="71">
        <f>ACUMULADO!$AX$52</f>
        <v>1</v>
      </c>
      <c r="E295" s="81">
        <f t="shared" si="144"/>
        <v>100</v>
      </c>
      <c r="F295" s="81"/>
      <c r="G295" s="77">
        <f t="shared" si="142"/>
        <v>33.299999999999997</v>
      </c>
      <c r="H295" s="78">
        <f t="shared" si="145"/>
        <v>33.299999999999997</v>
      </c>
      <c r="I295" s="78" t="str">
        <f t="shared" si="146"/>
        <v/>
      </c>
      <c r="J295" s="79" t="str">
        <f t="shared" si="143"/>
        <v/>
      </c>
    </row>
    <row r="296" spans="1:22" ht="18" customHeight="1" x14ac:dyDescent="0.25">
      <c r="A296" s="70" t="str">
        <f>Config!$B$19</f>
        <v>YANT</v>
      </c>
      <c r="B296" s="71">
        <f>ACUMULADO!$AY$47</f>
        <v>11</v>
      </c>
      <c r="C296" s="52"/>
      <c r="D296" s="71">
        <f>ACUMULADO!$AY$52</f>
        <v>10</v>
      </c>
      <c r="E296" s="81">
        <f t="shared" si="144"/>
        <v>100</v>
      </c>
      <c r="F296" s="81"/>
      <c r="G296" s="77">
        <f t="shared" si="142"/>
        <v>90.9</v>
      </c>
      <c r="H296" s="78" t="str">
        <f t="shared" si="145"/>
        <v/>
      </c>
      <c r="I296" s="78">
        <f t="shared" si="146"/>
        <v>90.9</v>
      </c>
      <c r="J296" s="79" t="str">
        <f t="shared" si="143"/>
        <v/>
      </c>
    </row>
    <row r="297" spans="1:22" ht="18" customHeight="1" x14ac:dyDescent="0.25">
      <c r="A297" s="70" t="str">
        <f>Config!$B$20</f>
        <v>SORI</v>
      </c>
      <c r="B297" s="71">
        <f>ACUMULADO!$AZ$47</f>
        <v>5</v>
      </c>
      <c r="C297" s="52"/>
      <c r="D297" s="71">
        <f>ACUMULADO!$AZ$52</f>
        <v>2</v>
      </c>
      <c r="E297" s="81">
        <f t="shared" si="144"/>
        <v>100</v>
      </c>
      <c r="F297" s="81"/>
      <c r="G297" s="77">
        <f t="shared" si="142"/>
        <v>40</v>
      </c>
      <c r="H297" s="78">
        <f t="shared" si="145"/>
        <v>40</v>
      </c>
      <c r="I297" s="78" t="str">
        <f t="shared" si="146"/>
        <v/>
      </c>
      <c r="J297" s="79" t="str">
        <f t="shared" si="143"/>
        <v/>
      </c>
    </row>
    <row r="298" spans="1:22" ht="18" customHeight="1" x14ac:dyDescent="0.25">
      <c r="A298" s="70" t="str">
        <f>Config!$B$21</f>
        <v>JEPE</v>
      </c>
      <c r="B298" s="71">
        <f>ACUMULADO!$BA$47</f>
        <v>5</v>
      </c>
      <c r="C298" s="52"/>
      <c r="D298" s="71">
        <f>ACUMULADO!$BA$52</f>
        <v>3</v>
      </c>
      <c r="E298" s="81">
        <f t="shared" si="144"/>
        <v>100</v>
      </c>
      <c r="F298" s="81"/>
      <c r="G298" s="77">
        <f t="shared" si="142"/>
        <v>60</v>
      </c>
      <c r="H298" s="78">
        <f t="shared" si="145"/>
        <v>60</v>
      </c>
      <c r="I298" s="78" t="str">
        <f t="shared" si="146"/>
        <v/>
      </c>
      <c r="J298" s="79" t="str">
        <f t="shared" si="143"/>
        <v/>
      </c>
    </row>
    <row r="299" spans="1:22" ht="18" customHeight="1" x14ac:dyDescent="0.25">
      <c r="A299" s="70" t="str">
        <f>Config!$B$22</f>
        <v>ROQU</v>
      </c>
      <c r="B299" s="71">
        <f>ACUMULADO!$BB$47</f>
        <v>1</v>
      </c>
      <c r="C299" s="52"/>
      <c r="D299" s="71">
        <f>ACUMULADO!$BB$52</f>
        <v>1</v>
      </c>
      <c r="E299" s="81">
        <f t="shared" si="144"/>
        <v>100</v>
      </c>
      <c r="F299" s="81"/>
      <c r="G299" s="77">
        <f t="shared" si="142"/>
        <v>100</v>
      </c>
      <c r="H299" s="78" t="str">
        <f t="shared" si="145"/>
        <v/>
      </c>
      <c r="I299" s="78" t="str">
        <f t="shared" si="146"/>
        <v/>
      </c>
      <c r="J299" s="79">
        <f t="shared" si="143"/>
        <v>100</v>
      </c>
    </row>
    <row r="300" spans="1:22" ht="18" customHeight="1" x14ac:dyDescent="0.25">
      <c r="A300" s="70" t="str">
        <f>Config!$B$23</f>
        <v>CALZ</v>
      </c>
      <c r="B300" s="71">
        <f>ACUMULADO!$BC$47</f>
        <v>14</v>
      </c>
      <c r="C300" s="52"/>
      <c r="D300" s="71">
        <f>ACUMULADO!$BC$52</f>
        <v>9</v>
      </c>
      <c r="E300" s="81">
        <f t="shared" si="144"/>
        <v>100</v>
      </c>
      <c r="F300" s="81"/>
      <c r="G300" s="77">
        <f t="shared" si="142"/>
        <v>64.3</v>
      </c>
      <c r="H300" s="78">
        <f t="shared" si="145"/>
        <v>64.3</v>
      </c>
      <c r="I300" s="78" t="str">
        <f t="shared" si="146"/>
        <v/>
      </c>
      <c r="J300" s="79" t="str">
        <f t="shared" si="143"/>
        <v/>
      </c>
    </row>
    <row r="301" spans="1:22" ht="18" customHeight="1" x14ac:dyDescent="0.25">
      <c r="A301" s="70" t="str">
        <f>Config!$B$24</f>
        <v>PUEB</v>
      </c>
      <c r="B301" s="71">
        <f>ACUMULADO!$BD$47</f>
        <v>14</v>
      </c>
      <c r="C301" s="52"/>
      <c r="D301" s="71">
        <f>ACUMULADO!$BD$52</f>
        <v>7</v>
      </c>
      <c r="E301" s="81">
        <f t="shared" si="144"/>
        <v>100</v>
      </c>
      <c r="F301" s="81"/>
      <c r="G301" s="77">
        <f t="shared" si="142"/>
        <v>50</v>
      </c>
      <c r="H301" s="78">
        <f t="shared" si="145"/>
        <v>50</v>
      </c>
      <c r="I301" s="78" t="str">
        <f t="shared" si="146"/>
        <v/>
      </c>
      <c r="J301" s="79" t="str">
        <f t="shared" si="143"/>
        <v/>
      </c>
    </row>
    <row r="302" spans="1:22" ht="18" customHeight="1" x14ac:dyDescent="0.25">
      <c r="A302" s="305"/>
      <c r="B302" s="89"/>
      <c r="C302" s="89"/>
      <c r="D302" s="89"/>
      <c r="E302" s="89"/>
      <c r="F302" s="89"/>
      <c r="G302" s="89"/>
      <c r="H302"/>
      <c r="I302"/>
      <c r="J302"/>
    </row>
    <row r="303" spans="1:22" ht="18" customHeight="1" x14ac:dyDescent="0.25">
      <c r="A303" s="305"/>
      <c r="B303" s="89"/>
      <c r="C303" s="89"/>
      <c r="D303" s="335"/>
      <c r="E303" s="89"/>
      <c r="F303" s="89"/>
      <c r="G303" s="89"/>
      <c r="H303"/>
      <c r="I303"/>
      <c r="J303"/>
    </row>
    <row r="304" spans="1:22" ht="18" customHeight="1" x14ac:dyDescent="0.25">
      <c r="A304" s="305"/>
      <c r="B304" s="89"/>
      <c r="C304" s="89"/>
      <c r="D304" s="335"/>
      <c r="E304" s="89"/>
      <c r="F304" s="89"/>
      <c r="G304" s="89"/>
      <c r="H304"/>
      <c r="I304"/>
      <c r="J304"/>
    </row>
    <row r="305" spans="1:22" ht="18" customHeight="1" x14ac:dyDescent="0.25">
      <c r="A305" s="305"/>
      <c r="B305" s="89"/>
      <c r="C305" s="89"/>
      <c r="D305" s="335"/>
      <c r="E305" s="89"/>
      <c r="F305" s="89"/>
      <c r="G305" s="89"/>
      <c r="H305"/>
      <c r="I305"/>
      <c r="J305"/>
    </row>
    <row r="306" spans="1:22" ht="18" customHeight="1" x14ac:dyDescent="0.25">
      <c r="A306" s="305"/>
      <c r="B306" s="89"/>
      <c r="C306" s="89"/>
      <c r="D306" s="89"/>
      <c r="E306" s="89"/>
      <c r="F306" s="89"/>
      <c r="G306" s="89"/>
      <c r="H306"/>
      <c r="I306"/>
      <c r="J306"/>
    </row>
    <row r="307" spans="1:22" x14ac:dyDescent="0.25">
      <c r="A307" s="305"/>
      <c r="B307" s="89"/>
      <c r="C307" s="89"/>
      <c r="D307" s="89"/>
      <c r="E307" s="89"/>
      <c r="F307" s="89"/>
      <c r="G307" s="89"/>
      <c r="H307"/>
      <c r="I307"/>
      <c r="J307"/>
    </row>
    <row r="308" spans="1:22" x14ac:dyDescent="0.25">
      <c r="A308" s="4" t="str">
        <f>METAS!B51</f>
        <v>PORCENTAJE DE NIÑOS DE 1 AÑO CON ANEMIA QUE HAN CUMPLIDO ESQUEMA COMPLETO DE TRATAMIENTO (TA)</v>
      </c>
      <c r="I308" s="332"/>
      <c r="J308" s="330"/>
    </row>
    <row r="309" spans="1:22" ht="35.25" customHeight="1" x14ac:dyDescent="0.25">
      <c r="A309" s="59" t="s">
        <v>2</v>
      </c>
      <c r="B309" s="60" t="s">
        <v>601</v>
      </c>
      <c r="C309" s="61" t="s">
        <v>565</v>
      </c>
      <c r="D309" s="60" t="s">
        <v>600</v>
      </c>
      <c r="E309" s="60" t="s">
        <v>1</v>
      </c>
      <c r="F309" s="62"/>
      <c r="G309" s="63" t="s">
        <v>10</v>
      </c>
      <c r="H309" s="64" t="str">
        <f>"DEFICIENTE &lt; "&amp;$H$3</f>
        <v>DEFICIENTE &lt; 90</v>
      </c>
      <c r="I309" s="64" t="str">
        <f>"PROCESO &gt;= "&amp;$H$3&amp;"  -  &lt; "&amp;$I$3</f>
        <v>PROCESO &gt;= 90  -  &lt; 100</v>
      </c>
      <c r="J309" s="64" t="str">
        <f>"OPTIMO &gt;= "&amp;$I$3</f>
        <v>OPTIMO &gt;= 100</v>
      </c>
      <c r="V309" s="51" t="str">
        <f>A308</f>
        <v>PORCENTAJE DE NIÑOS DE 1 AÑO CON ANEMIA QUE HAN CUMPLIDO ESQUEMA COMPLETO DE TRATAMIENTO (TA)</v>
      </c>
    </row>
    <row r="310" spans="1:22" ht="21" customHeight="1" thickBot="1" x14ac:dyDescent="0.3">
      <c r="A310" s="65" t="str">
        <f>Config!$B$15</f>
        <v>RED</v>
      </c>
      <c r="B310" s="66">
        <f>SUM(B311:B319)</f>
        <v>197</v>
      </c>
      <c r="C310" s="66">
        <f>SUM(C311:C319)</f>
        <v>0</v>
      </c>
      <c r="D310" s="66">
        <f>SUM(D311:D319)</f>
        <v>152</v>
      </c>
      <c r="E310" s="66">
        <f>Config!$D$9</f>
        <v>100</v>
      </c>
      <c r="F310" s="67"/>
      <c r="G310" s="67">
        <f>IFERROR(ROUND(D310*100/B310,1),0)</f>
        <v>77.2</v>
      </c>
      <c r="H310" s="68">
        <f>IF(G310&lt;$H$3,G310,"")</f>
        <v>77.2</v>
      </c>
      <c r="I310" s="68" t="str">
        <f>IF(G310&gt;=$H$3,IF(G310&lt;$I$3,G310,""),"")</f>
        <v/>
      </c>
      <c r="J310" s="66" t="str">
        <f>IF(G310&gt;=$I$3,G310,"")</f>
        <v/>
      </c>
      <c r="V310" s="80" t="str">
        <f>$V$1&amp;"  "&amp;V309&amp;"  "&amp;$V$3&amp;"  "&amp;$V$2</f>
        <v>RED. MOYOBAMBA:  PORCENTAJE DE NIÑOS DE 1 AÑO CON ANEMIA QUE HAN CUMPLIDO ESQUEMA COMPLETO DE TRATAMIENTO (TA)  - POR MICROREDES :   ENERO - DICIEMBRE 2024</v>
      </c>
    </row>
    <row r="311" spans="1:22" ht="18" customHeight="1" x14ac:dyDescent="0.25">
      <c r="A311" s="70" t="str">
        <f>Config!$B$16</f>
        <v>HOSP</v>
      </c>
      <c r="B311" s="71">
        <f>ACUMULADO!$AV$48</f>
        <v>0</v>
      </c>
      <c r="C311" s="52"/>
      <c r="D311" s="71">
        <f>ACUMULADO!$AV$53</f>
        <v>0</v>
      </c>
      <c r="E311" s="81">
        <f>E310</f>
        <v>100</v>
      </c>
      <c r="F311" s="81"/>
      <c r="G311" s="77">
        <f>IFERROR(ROUND(D311*100/B311,1),0)</f>
        <v>0</v>
      </c>
      <c r="H311" s="78">
        <f>IF(G311&lt;$H$3,G311,"")</f>
        <v>0</v>
      </c>
      <c r="I311" s="78" t="str">
        <f>IF(G311&gt;=$H$3,IF(G311&lt;$I$3,G311,""),"")</f>
        <v/>
      </c>
      <c r="J311" s="79" t="str">
        <f t="shared" ref="J311:J319" si="147">IF(G311&gt;=$I$3,G311,"")</f>
        <v/>
      </c>
      <c r="V311" s="89"/>
    </row>
    <row r="312" spans="1:22" ht="18" customHeight="1" x14ac:dyDescent="0.25">
      <c r="A312" s="70" t="str">
        <f>Config!$B$17</f>
        <v>LLUI</v>
      </c>
      <c r="B312" s="71">
        <f>ACUMULADO!$AW$48</f>
        <v>83</v>
      </c>
      <c r="C312" s="52"/>
      <c r="D312" s="71">
        <f>ACUMULADO!$AW$53</f>
        <v>61</v>
      </c>
      <c r="E312" s="81">
        <f t="shared" ref="E312:E319" si="148">E311</f>
        <v>100</v>
      </c>
      <c r="F312" s="81"/>
      <c r="G312" s="77">
        <f>IFERROR(ROUND(D312*100/B312,1),0)</f>
        <v>73.5</v>
      </c>
      <c r="H312" s="78">
        <f t="shared" ref="H312:H319" si="149">IF(G312&lt;$H$3,G312,"")</f>
        <v>73.5</v>
      </c>
      <c r="I312" s="78" t="str">
        <f t="shared" ref="I312:I319" si="150">IF(G312&gt;=$H$3,IF(G312&lt;$I$3,G312,""),"")</f>
        <v/>
      </c>
      <c r="J312" s="79" t="str">
        <f t="shared" si="147"/>
        <v/>
      </c>
      <c r="V312" s="51"/>
    </row>
    <row r="313" spans="1:22" ht="18" customHeight="1" x14ac:dyDescent="0.25">
      <c r="A313" s="70" t="str">
        <f>Config!$B$18</f>
        <v>JERI</v>
      </c>
      <c r="B313" s="71">
        <f>ACUMULADO!$AX$48</f>
        <v>9</v>
      </c>
      <c r="C313" s="52"/>
      <c r="D313" s="71">
        <f>ACUMULADO!$AX$53</f>
        <v>9</v>
      </c>
      <c r="E313" s="81">
        <f t="shared" si="148"/>
        <v>100</v>
      </c>
      <c r="F313" s="81"/>
      <c r="G313" s="77">
        <f t="shared" ref="G313" si="151">IFERROR(ROUND(D313*100/B313,1),0)</f>
        <v>100</v>
      </c>
      <c r="H313" s="78" t="str">
        <f t="shared" si="149"/>
        <v/>
      </c>
      <c r="I313" s="78" t="str">
        <f t="shared" si="150"/>
        <v/>
      </c>
      <c r="J313" s="79">
        <f t="shared" si="147"/>
        <v>100</v>
      </c>
      <c r="V313" s="51"/>
    </row>
    <row r="314" spans="1:22" ht="18" customHeight="1" x14ac:dyDescent="0.25">
      <c r="A314" s="70" t="str">
        <f>Config!$B$19</f>
        <v>YANT</v>
      </c>
      <c r="B314" s="71">
        <f>ACUMULADO!$AY$48</f>
        <v>14</v>
      </c>
      <c r="C314" s="52"/>
      <c r="D314" s="71">
        <f>ACUMULADO!$AY$53</f>
        <v>13</v>
      </c>
      <c r="E314" s="81">
        <f t="shared" si="148"/>
        <v>100</v>
      </c>
      <c r="F314" s="81"/>
      <c r="G314" s="77">
        <f>IFERROR(ROUND(D314*100/B314,1),0)</f>
        <v>92.9</v>
      </c>
      <c r="H314" s="78" t="str">
        <f t="shared" si="149"/>
        <v/>
      </c>
      <c r="I314" s="78">
        <f t="shared" si="150"/>
        <v>92.9</v>
      </c>
      <c r="J314" s="79" t="str">
        <f t="shared" si="147"/>
        <v/>
      </c>
    </row>
    <row r="315" spans="1:22" ht="18" customHeight="1" x14ac:dyDescent="0.25">
      <c r="A315" s="70" t="str">
        <f>Config!$B$20</f>
        <v>SORI</v>
      </c>
      <c r="B315" s="71">
        <f>ACUMULADO!$AZ$48</f>
        <v>15</v>
      </c>
      <c r="C315" s="52"/>
      <c r="D315" s="71">
        <f>ACUMULADO!$AZ$53</f>
        <v>5</v>
      </c>
      <c r="E315" s="81">
        <f t="shared" si="148"/>
        <v>100</v>
      </c>
      <c r="F315" s="81"/>
      <c r="G315" s="77">
        <f>IFERROR(ROUND(D315*100/B315,1),0)</f>
        <v>33.299999999999997</v>
      </c>
      <c r="H315" s="78">
        <f t="shared" si="149"/>
        <v>33.299999999999997</v>
      </c>
      <c r="I315" s="78" t="str">
        <f t="shared" si="150"/>
        <v/>
      </c>
      <c r="J315" s="79" t="str">
        <f t="shared" si="147"/>
        <v/>
      </c>
    </row>
    <row r="316" spans="1:22" ht="18" customHeight="1" x14ac:dyDescent="0.25">
      <c r="A316" s="70" t="str">
        <f>Config!$B$21</f>
        <v>JEPE</v>
      </c>
      <c r="B316" s="71">
        <f>ACUMULADO!$BA$48</f>
        <v>25</v>
      </c>
      <c r="C316" s="52"/>
      <c r="D316" s="71">
        <f>ACUMULADO!$BA$53</f>
        <v>24</v>
      </c>
      <c r="E316" s="81">
        <f t="shared" si="148"/>
        <v>100</v>
      </c>
      <c r="F316" s="81"/>
      <c r="G316" s="77">
        <f>IFERROR(ROUND(D316*100/B316,1),0)</f>
        <v>96</v>
      </c>
      <c r="H316" s="78" t="str">
        <f t="shared" si="149"/>
        <v/>
      </c>
      <c r="I316" s="78">
        <f t="shared" si="150"/>
        <v>96</v>
      </c>
      <c r="J316" s="79" t="str">
        <f t="shared" si="147"/>
        <v/>
      </c>
    </row>
    <row r="317" spans="1:22" ht="18" customHeight="1" x14ac:dyDescent="0.25">
      <c r="A317" s="70" t="str">
        <f>Config!$B$22</f>
        <v>ROQU</v>
      </c>
      <c r="B317" s="71">
        <f>ACUMULADO!$BB$48</f>
        <v>15</v>
      </c>
      <c r="C317" s="52"/>
      <c r="D317" s="71">
        <f>ACUMULADO!$BB$53</f>
        <v>14</v>
      </c>
      <c r="E317" s="81">
        <f t="shared" si="148"/>
        <v>100</v>
      </c>
      <c r="F317" s="81"/>
      <c r="G317" s="77">
        <f t="shared" ref="G317:G319" si="152">IFERROR(ROUND(D317*100/B317,1),0)</f>
        <v>93.3</v>
      </c>
      <c r="H317" s="78" t="str">
        <f t="shared" si="149"/>
        <v/>
      </c>
      <c r="I317" s="78">
        <f t="shared" si="150"/>
        <v>93.3</v>
      </c>
      <c r="J317" s="79" t="str">
        <f t="shared" si="147"/>
        <v/>
      </c>
    </row>
    <row r="318" spans="1:22" ht="18" customHeight="1" x14ac:dyDescent="0.25">
      <c r="A318" s="70" t="str">
        <f>Config!$B$23</f>
        <v>CALZ</v>
      </c>
      <c r="B318" s="71">
        <f>ACUMULADO!$BC$48</f>
        <v>16</v>
      </c>
      <c r="C318" s="52"/>
      <c r="D318" s="71">
        <f>ACUMULADO!$BC$53</f>
        <v>14</v>
      </c>
      <c r="E318" s="81">
        <f t="shared" si="148"/>
        <v>100</v>
      </c>
      <c r="F318" s="81"/>
      <c r="G318" s="77">
        <f t="shared" si="152"/>
        <v>87.5</v>
      </c>
      <c r="H318" s="78">
        <f t="shared" si="149"/>
        <v>87.5</v>
      </c>
      <c r="I318" s="78" t="str">
        <f t="shared" si="150"/>
        <v/>
      </c>
      <c r="J318" s="79" t="str">
        <f t="shared" si="147"/>
        <v/>
      </c>
    </row>
    <row r="319" spans="1:22" ht="18" customHeight="1" x14ac:dyDescent="0.25">
      <c r="A319" s="70" t="str">
        <f>Config!$B$24</f>
        <v>PUEB</v>
      </c>
      <c r="B319" s="71">
        <f>ACUMULADO!$BD$48</f>
        <v>20</v>
      </c>
      <c r="C319" s="52"/>
      <c r="D319" s="71">
        <f>ACUMULADO!$BD$53</f>
        <v>12</v>
      </c>
      <c r="E319" s="81">
        <f t="shared" si="148"/>
        <v>100</v>
      </c>
      <c r="F319" s="81"/>
      <c r="G319" s="77">
        <f t="shared" si="152"/>
        <v>60</v>
      </c>
      <c r="H319" s="78">
        <f t="shared" si="149"/>
        <v>60</v>
      </c>
      <c r="I319" s="78" t="str">
        <f t="shared" si="150"/>
        <v/>
      </c>
      <c r="J319" s="79" t="str">
        <f t="shared" si="147"/>
        <v/>
      </c>
    </row>
    <row r="320" spans="1:22" ht="18" customHeight="1" x14ac:dyDescent="0.25">
      <c r="A320" s="305"/>
      <c r="B320" s="89"/>
      <c r="C320" s="89"/>
      <c r="D320" s="89"/>
      <c r="E320" s="89"/>
      <c r="F320" s="89"/>
      <c r="G320" s="89"/>
      <c r="H320"/>
      <c r="I320"/>
      <c r="J320"/>
    </row>
    <row r="321" spans="1:22" ht="18" customHeight="1" x14ac:dyDescent="0.25">
      <c r="A321" s="305"/>
      <c r="B321" s="89"/>
      <c r="C321" s="89"/>
      <c r="D321" s="335"/>
      <c r="E321" s="89"/>
      <c r="F321" s="89"/>
      <c r="G321" s="89"/>
      <c r="H321"/>
      <c r="I321"/>
      <c r="J321"/>
    </row>
    <row r="322" spans="1:22" ht="18" customHeight="1" x14ac:dyDescent="0.25">
      <c r="A322" s="305"/>
      <c r="B322" s="89"/>
      <c r="C322" s="89"/>
      <c r="D322" s="335"/>
      <c r="E322" s="89"/>
      <c r="F322" s="89"/>
      <c r="G322" s="89"/>
      <c r="H322"/>
      <c r="I322"/>
      <c r="J322"/>
    </row>
    <row r="323" spans="1:22" ht="18" customHeight="1" x14ac:dyDescent="0.25">
      <c r="A323" s="305"/>
      <c r="B323" s="89"/>
      <c r="C323" s="89"/>
      <c r="D323" s="335"/>
      <c r="E323" s="89"/>
      <c r="F323" s="89"/>
      <c r="G323" s="89"/>
      <c r="H323"/>
      <c r="I323"/>
      <c r="J323"/>
    </row>
    <row r="324" spans="1:22" ht="18" customHeight="1" x14ac:dyDescent="0.25">
      <c r="A324" s="305"/>
      <c r="B324" s="89"/>
      <c r="C324" s="89"/>
      <c r="D324" s="335"/>
      <c r="E324" s="89"/>
      <c r="F324" s="89"/>
      <c r="G324" s="89"/>
      <c r="H324"/>
      <c r="I324"/>
      <c r="J324"/>
    </row>
    <row r="325" spans="1:22" ht="18" customHeight="1" x14ac:dyDescent="0.25">
      <c r="D325" s="335"/>
    </row>
    <row r="326" spans="1:22" ht="18" customHeight="1" x14ac:dyDescent="0.25"/>
    <row r="327" spans="1:22" ht="18" customHeight="1" x14ac:dyDescent="0.25">
      <c r="D327" s="335"/>
    </row>
    <row r="328" spans="1:22" ht="18" customHeight="1" x14ac:dyDescent="0.25">
      <c r="A328" s="305"/>
      <c r="B328" s="89"/>
      <c r="C328" s="89"/>
      <c r="D328" s="89"/>
      <c r="E328" s="89"/>
      <c r="F328" s="89"/>
      <c r="G328" s="89"/>
      <c r="H328"/>
      <c r="I328"/>
      <c r="J328"/>
    </row>
    <row r="329" spans="1:22" x14ac:dyDescent="0.25">
      <c r="A329" s="305"/>
      <c r="B329" s="89"/>
      <c r="C329" s="89"/>
      <c r="D329" s="89"/>
      <c r="E329" s="89"/>
      <c r="F329" s="89"/>
      <c r="G329" s="89"/>
      <c r="H329"/>
      <c r="I329"/>
      <c r="J329"/>
    </row>
    <row r="330" spans="1:22" x14ac:dyDescent="0.25">
      <c r="A330" s="305"/>
      <c r="B330" s="89"/>
      <c r="C330" s="89"/>
      <c r="D330" s="89"/>
      <c r="E330" s="89"/>
      <c r="F330" s="89"/>
      <c r="G330" s="89"/>
      <c r="H330"/>
      <c r="I330"/>
      <c r="J330"/>
    </row>
    <row r="331" spans="1:22" ht="24.75" customHeight="1" x14ac:dyDescent="0.25">
      <c r="A331" s="4" t="str">
        <f>METAS!B52</f>
        <v>PORCENTAJE DE NIÑOS DE 1 AÑO CON ANEMIA, QUE SE HAN RECUPERADOS (PR)</v>
      </c>
      <c r="I331" s="332"/>
      <c r="J331" s="330"/>
      <c r="V331" s="51" t="str">
        <f>A331</f>
        <v>PORCENTAJE DE NIÑOS DE 1 AÑO CON ANEMIA, QUE SE HAN RECUPERADOS (PR)</v>
      </c>
    </row>
    <row r="332" spans="1:22" ht="43.5" customHeight="1" x14ac:dyDescent="0.25">
      <c r="A332" s="59" t="s">
        <v>2</v>
      </c>
      <c r="B332" s="60" t="s">
        <v>601</v>
      </c>
      <c r="C332" s="61" t="s">
        <v>565</v>
      </c>
      <c r="D332" s="60" t="s">
        <v>668</v>
      </c>
      <c r="E332" s="60" t="s">
        <v>1</v>
      </c>
      <c r="F332" s="62"/>
      <c r="G332" s="63" t="s">
        <v>10</v>
      </c>
      <c r="H332" s="64" t="str">
        <f>"DEFICIENTE &lt; "&amp;$H$3</f>
        <v>DEFICIENTE &lt; 90</v>
      </c>
      <c r="I332" s="64" t="str">
        <f>"PROCESO &gt;= "&amp;$H$3&amp;"  -  &lt; "&amp;$I$3</f>
        <v>PROCESO &gt;= 90  -  &lt; 100</v>
      </c>
      <c r="J332" s="64" t="str">
        <f>"OPTIMO &gt;= "&amp;$I$3</f>
        <v>OPTIMO &gt;= 100</v>
      </c>
      <c r="V332" s="80" t="str">
        <f>$V$1&amp;"  "&amp;V331&amp;"  "&amp;$V$3&amp;"  "&amp;$V$2</f>
        <v>RED. MOYOBAMBA:  PORCENTAJE DE NIÑOS DE 1 AÑO CON ANEMIA, QUE SE HAN RECUPERADOS (PR)  - POR MICROREDES :   ENERO - DICIEMBRE 2024</v>
      </c>
    </row>
    <row r="333" spans="1:22" ht="20.25" customHeight="1" thickBot="1" x14ac:dyDescent="0.3">
      <c r="A333" s="65" t="str">
        <f>Config!$B$15</f>
        <v>RED</v>
      </c>
      <c r="B333" s="66">
        <f>SUM(B334:B342)</f>
        <v>197</v>
      </c>
      <c r="C333" s="66">
        <f>SUM(C334:C342)</f>
        <v>0</v>
      </c>
      <c r="D333" s="66">
        <f>SUM(D334:D342)</f>
        <v>139</v>
      </c>
      <c r="E333" s="66">
        <f>Config!D9</f>
        <v>100</v>
      </c>
      <c r="F333" s="67"/>
      <c r="G333" s="67">
        <f>IFERROR(ROUND(D333*100/B333,1),0)</f>
        <v>70.599999999999994</v>
      </c>
      <c r="H333" s="68">
        <f>IF(G333&lt;$H$3,G333,"")</f>
        <v>70.599999999999994</v>
      </c>
      <c r="I333" s="68" t="str">
        <f>IF(G333&gt;=$H$3,IF(G333&lt;$I$3,G333,""),"")</f>
        <v/>
      </c>
      <c r="J333" s="66" t="str">
        <f>IF(G333&gt;=$I$3,G333,"")</f>
        <v/>
      </c>
      <c r="V333" s="89"/>
    </row>
    <row r="334" spans="1:22" ht="20.25" customHeight="1" x14ac:dyDescent="0.25">
      <c r="A334" s="70" t="str">
        <f>Config!$B$16</f>
        <v>HOSP</v>
      </c>
      <c r="B334" s="71">
        <f>ACUMULADO!$AV$48</f>
        <v>0</v>
      </c>
      <c r="C334" s="52"/>
      <c r="D334" s="71">
        <f>ACUMULADO!$AV$54</f>
        <v>0</v>
      </c>
      <c r="E334" s="361">
        <f>E333</f>
        <v>100</v>
      </c>
      <c r="F334" s="81"/>
      <c r="G334" s="77">
        <f>IFERROR(ROUND(D334*100/B334,1),0)</f>
        <v>0</v>
      </c>
      <c r="H334" s="78">
        <f>IF(G334&lt;$H$3,G334,"")</f>
        <v>0</v>
      </c>
      <c r="I334" s="78" t="str">
        <f>IF(G334&gt;=$H$3,IF(G334&lt;$I$3,G334,""),"")</f>
        <v/>
      </c>
      <c r="J334" s="79" t="str">
        <f t="shared" ref="J334:J342" si="153">IF(G334&gt;=$I$3,G334,"")</f>
        <v/>
      </c>
      <c r="V334" s="51"/>
    </row>
    <row r="335" spans="1:22" ht="18" customHeight="1" x14ac:dyDescent="0.25">
      <c r="A335" s="70" t="str">
        <f>Config!$B$17</f>
        <v>LLUI</v>
      </c>
      <c r="B335" s="71">
        <f>ACUMULADO!$AW$48</f>
        <v>83</v>
      </c>
      <c r="C335" s="52"/>
      <c r="D335" s="71">
        <f>ACUMULADO!$AW$54</f>
        <v>60</v>
      </c>
      <c r="E335" s="361">
        <f t="shared" ref="E335:E342" si="154">E334</f>
        <v>100</v>
      </c>
      <c r="F335" s="81"/>
      <c r="G335" s="77">
        <f>IFERROR(ROUND(D335*100/B335,1),0)</f>
        <v>72.3</v>
      </c>
      <c r="H335" s="78">
        <f t="shared" ref="H335:H342" si="155">IF(G335&lt;$H$3,G335,"")</f>
        <v>72.3</v>
      </c>
      <c r="I335" s="78" t="str">
        <f t="shared" ref="I335:I342" si="156">IF(G335&gt;=$H$3,IF(G335&lt;$I$3,G335,""),"")</f>
        <v/>
      </c>
      <c r="J335" s="79" t="str">
        <f t="shared" si="153"/>
        <v/>
      </c>
      <c r="V335" s="51"/>
    </row>
    <row r="336" spans="1:22" ht="18" customHeight="1" x14ac:dyDescent="0.25">
      <c r="A336" s="70" t="str">
        <f>Config!$B$18</f>
        <v>JERI</v>
      </c>
      <c r="B336" s="71">
        <f>ACUMULADO!$AX$48</f>
        <v>9</v>
      </c>
      <c r="C336" s="52"/>
      <c r="D336" s="71">
        <f>ACUMULADO!$AX$54</f>
        <v>8</v>
      </c>
      <c r="E336" s="361">
        <f t="shared" si="154"/>
        <v>100</v>
      </c>
      <c r="F336" s="81"/>
      <c r="G336" s="77">
        <f t="shared" ref="G336" si="157">IFERROR(ROUND(D336*100/B336,1),0)</f>
        <v>88.9</v>
      </c>
      <c r="H336" s="78">
        <f t="shared" si="155"/>
        <v>88.9</v>
      </c>
      <c r="I336" s="78" t="str">
        <f t="shared" si="156"/>
        <v/>
      </c>
      <c r="J336" s="79" t="str">
        <f t="shared" si="153"/>
        <v/>
      </c>
    </row>
    <row r="337" spans="1:22" ht="18" customHeight="1" x14ac:dyDescent="0.25">
      <c r="A337" s="70" t="str">
        <f>Config!$B$19</f>
        <v>YANT</v>
      </c>
      <c r="B337" s="71">
        <f>ACUMULADO!$AY$48</f>
        <v>14</v>
      </c>
      <c r="C337" s="52"/>
      <c r="D337" s="71">
        <f>ACUMULADO!$AY$54</f>
        <v>12</v>
      </c>
      <c r="E337" s="361">
        <f t="shared" si="154"/>
        <v>100</v>
      </c>
      <c r="F337" s="81"/>
      <c r="G337" s="77">
        <f>IFERROR(ROUND(D337*100/B337,1),0)</f>
        <v>85.7</v>
      </c>
      <c r="H337" s="78">
        <f t="shared" si="155"/>
        <v>85.7</v>
      </c>
      <c r="I337" s="78" t="str">
        <f t="shared" si="156"/>
        <v/>
      </c>
      <c r="J337" s="79" t="str">
        <f t="shared" si="153"/>
        <v/>
      </c>
    </row>
    <row r="338" spans="1:22" ht="18" customHeight="1" x14ac:dyDescent="0.25">
      <c r="A338" s="70" t="str">
        <f>Config!$B$20</f>
        <v>SORI</v>
      </c>
      <c r="B338" s="71">
        <f>ACUMULADO!$AZ$48</f>
        <v>15</v>
      </c>
      <c r="C338" s="52"/>
      <c r="D338" s="71">
        <f>ACUMULADO!$AZ$54</f>
        <v>4</v>
      </c>
      <c r="E338" s="361">
        <f t="shared" si="154"/>
        <v>100</v>
      </c>
      <c r="F338" s="81"/>
      <c r="G338" s="77">
        <f>IFERROR(ROUND(D338*100/B338,1),0)</f>
        <v>26.7</v>
      </c>
      <c r="H338" s="78">
        <f t="shared" si="155"/>
        <v>26.7</v>
      </c>
      <c r="I338" s="78" t="str">
        <f t="shared" si="156"/>
        <v/>
      </c>
      <c r="J338" s="79" t="str">
        <f t="shared" si="153"/>
        <v/>
      </c>
    </row>
    <row r="339" spans="1:22" ht="18" customHeight="1" x14ac:dyDescent="0.25">
      <c r="A339" s="70" t="str">
        <f>Config!$B$21</f>
        <v>JEPE</v>
      </c>
      <c r="B339" s="71">
        <f>ACUMULADO!$BA$48</f>
        <v>25</v>
      </c>
      <c r="C339" s="52"/>
      <c r="D339" s="71">
        <f>ACUMULADO!$BA$54</f>
        <v>21</v>
      </c>
      <c r="E339" s="361">
        <f t="shared" si="154"/>
        <v>100</v>
      </c>
      <c r="F339" s="81"/>
      <c r="G339" s="77">
        <f>IFERROR(ROUND(D339*100/B339,1),0)</f>
        <v>84</v>
      </c>
      <c r="H339" s="78">
        <f t="shared" si="155"/>
        <v>84</v>
      </c>
      <c r="I339" s="78" t="str">
        <f t="shared" si="156"/>
        <v/>
      </c>
      <c r="J339" s="79" t="str">
        <f t="shared" si="153"/>
        <v/>
      </c>
    </row>
    <row r="340" spans="1:22" ht="18" customHeight="1" x14ac:dyDescent="0.25">
      <c r="A340" s="70" t="str">
        <f>Config!$B$22</f>
        <v>ROQU</v>
      </c>
      <c r="B340" s="71">
        <f>ACUMULADO!$BB$48</f>
        <v>15</v>
      </c>
      <c r="C340" s="52"/>
      <c r="D340" s="71">
        <f>ACUMULADO!$BB$54</f>
        <v>14</v>
      </c>
      <c r="E340" s="361">
        <f t="shared" si="154"/>
        <v>100</v>
      </c>
      <c r="F340" s="81"/>
      <c r="G340" s="77">
        <f t="shared" ref="G340:G342" si="158">IFERROR(ROUND(D340*100/B340,1),0)</f>
        <v>93.3</v>
      </c>
      <c r="H340" s="78" t="str">
        <f t="shared" si="155"/>
        <v/>
      </c>
      <c r="I340" s="78">
        <f t="shared" si="156"/>
        <v>93.3</v>
      </c>
      <c r="J340" s="79" t="str">
        <f t="shared" si="153"/>
        <v/>
      </c>
    </row>
    <row r="341" spans="1:22" ht="18" customHeight="1" x14ac:dyDescent="0.25">
      <c r="A341" s="70" t="str">
        <f>Config!$B$23</f>
        <v>CALZ</v>
      </c>
      <c r="B341" s="71">
        <f>ACUMULADO!$BC$48</f>
        <v>16</v>
      </c>
      <c r="C341" s="52"/>
      <c r="D341" s="71">
        <f>ACUMULADO!$BC$54</f>
        <v>11</v>
      </c>
      <c r="E341" s="361">
        <f t="shared" si="154"/>
        <v>100</v>
      </c>
      <c r="F341" s="81"/>
      <c r="G341" s="77">
        <f t="shared" si="158"/>
        <v>68.8</v>
      </c>
      <c r="H341" s="78">
        <f t="shared" si="155"/>
        <v>68.8</v>
      </c>
      <c r="I341" s="78" t="str">
        <f t="shared" si="156"/>
        <v/>
      </c>
      <c r="J341" s="79" t="str">
        <f t="shared" si="153"/>
        <v/>
      </c>
    </row>
    <row r="342" spans="1:22" ht="18" customHeight="1" x14ac:dyDescent="0.25">
      <c r="A342" s="70" t="str">
        <f>Config!$B$24</f>
        <v>PUEB</v>
      </c>
      <c r="B342" s="71">
        <f>ACUMULADO!$BD$48</f>
        <v>20</v>
      </c>
      <c r="C342" s="52"/>
      <c r="D342" s="71">
        <f>ACUMULADO!$BD$54</f>
        <v>9</v>
      </c>
      <c r="E342" s="361">
        <f t="shared" si="154"/>
        <v>100</v>
      </c>
      <c r="F342" s="81"/>
      <c r="G342" s="77">
        <f t="shared" si="158"/>
        <v>45</v>
      </c>
      <c r="H342" s="78">
        <f t="shared" si="155"/>
        <v>45</v>
      </c>
      <c r="I342" s="78" t="str">
        <f t="shared" si="156"/>
        <v/>
      </c>
      <c r="J342" s="79" t="str">
        <f t="shared" si="153"/>
        <v/>
      </c>
    </row>
    <row r="343" spans="1:22" ht="18" customHeight="1" x14ac:dyDescent="0.25">
      <c r="A343" s="305"/>
      <c r="B343" s="89"/>
      <c r="C343" s="89"/>
      <c r="D343" s="89"/>
      <c r="E343" s="89"/>
      <c r="F343" s="89"/>
      <c r="G343" s="89"/>
      <c r="H343"/>
      <c r="I343"/>
      <c r="J343"/>
    </row>
    <row r="344" spans="1:22" ht="18" customHeight="1" x14ac:dyDescent="0.25">
      <c r="A344" s="305"/>
      <c r="B344" s="89"/>
      <c r="C344" s="89"/>
      <c r="D344" s="89"/>
      <c r="E344" s="89"/>
      <c r="F344" s="89"/>
      <c r="G344" s="89"/>
      <c r="H344"/>
      <c r="I344"/>
      <c r="J344"/>
    </row>
    <row r="345" spans="1:22" ht="18" customHeight="1" x14ac:dyDescent="0.25">
      <c r="A345" s="305"/>
      <c r="B345" s="89"/>
      <c r="C345" s="89"/>
      <c r="D345" s="335"/>
      <c r="E345" s="89"/>
      <c r="F345" s="89"/>
      <c r="G345" s="89"/>
      <c r="H345"/>
      <c r="I345"/>
      <c r="J345"/>
    </row>
    <row r="346" spans="1:22" ht="18" customHeight="1" x14ac:dyDescent="0.25">
      <c r="A346" s="305"/>
      <c r="B346" s="89"/>
      <c r="C346" s="89"/>
      <c r="D346" s="335"/>
      <c r="E346" s="89"/>
      <c r="F346" s="89"/>
      <c r="G346" s="89"/>
      <c r="H346"/>
      <c r="I346"/>
      <c r="J346"/>
    </row>
    <row r="347" spans="1:22" ht="18" customHeight="1" x14ac:dyDescent="0.25">
      <c r="A347" s="305"/>
      <c r="B347" s="89"/>
      <c r="C347" s="89"/>
      <c r="D347" s="335"/>
      <c r="E347" s="89"/>
      <c r="F347" s="89"/>
      <c r="G347" s="89"/>
      <c r="H347"/>
      <c r="I347"/>
      <c r="J347"/>
    </row>
    <row r="348" spans="1:22" x14ac:dyDescent="0.25">
      <c r="A348" s="305"/>
      <c r="B348" s="89"/>
      <c r="C348" s="89"/>
      <c r="D348" s="89"/>
      <c r="E348" s="89"/>
      <c r="F348" s="89"/>
      <c r="G348" s="89"/>
      <c r="H348"/>
      <c r="I348"/>
      <c r="J348"/>
    </row>
    <row r="349" spans="1:22" x14ac:dyDescent="0.25">
      <c r="A349" s="305"/>
      <c r="B349" s="89"/>
      <c r="C349" s="89"/>
      <c r="D349" s="89"/>
      <c r="E349" s="89"/>
      <c r="F349" s="89"/>
      <c r="G349" s="89"/>
      <c r="H349"/>
      <c r="I349"/>
      <c r="J349"/>
    </row>
    <row r="350" spans="1:22" ht="24.75" customHeight="1" x14ac:dyDescent="0.25">
      <c r="A350" s="4" t="str">
        <f>METAS!B53</f>
        <v>PORCENTAJE DE NIÑOS  DE 2 AÑOS CON ANEMIA QUE HAN CUMPLIDO ESQUEMA COMPLETO DE TRATAMIENTO (TA)</v>
      </c>
      <c r="I350" s="332"/>
      <c r="J350" s="330"/>
      <c r="K350" t="s">
        <v>684</v>
      </c>
      <c r="V350" s="51" t="str">
        <f>A350</f>
        <v>PORCENTAJE DE NIÑOS  DE 2 AÑOS CON ANEMIA QUE HAN CUMPLIDO ESQUEMA COMPLETO DE TRATAMIENTO (TA)</v>
      </c>
    </row>
    <row r="351" spans="1:22" ht="40.5" customHeight="1" x14ac:dyDescent="0.25">
      <c r="A351" s="59" t="s">
        <v>2</v>
      </c>
      <c r="B351" s="60" t="s">
        <v>601</v>
      </c>
      <c r="C351" s="61" t="s">
        <v>565</v>
      </c>
      <c r="D351" s="60" t="s">
        <v>600</v>
      </c>
      <c r="E351" s="60" t="s">
        <v>1</v>
      </c>
      <c r="F351" s="62"/>
      <c r="G351" s="63" t="s">
        <v>10</v>
      </c>
      <c r="H351" s="64" t="str">
        <f>"DEFICIENTE &lt; "&amp;$H$3</f>
        <v>DEFICIENTE &lt; 90</v>
      </c>
      <c r="I351" s="64" t="str">
        <f>"PROCESO &gt;= "&amp;$H$3&amp;"  -  &lt; "&amp;$I$3</f>
        <v>PROCESO &gt;= 90  -  &lt; 100</v>
      </c>
      <c r="J351" s="64" t="str">
        <f>"OPTIMO &gt;= "&amp;$I$3</f>
        <v>OPTIMO &gt;= 100</v>
      </c>
      <c r="V351" s="80" t="str">
        <f>$V$1&amp;"  "&amp;V350&amp;"  "&amp;$V$3&amp;"  "&amp;$V$2</f>
        <v>RED. MOYOBAMBA:  PORCENTAJE DE NIÑOS  DE 2 AÑOS CON ANEMIA QUE HAN CUMPLIDO ESQUEMA COMPLETO DE TRATAMIENTO (TA)  - POR MICROREDES :   ENERO - DICIEMBRE 2024</v>
      </c>
    </row>
    <row r="352" spans="1:22" ht="26.25" customHeight="1" thickBot="1" x14ac:dyDescent="0.3">
      <c r="A352" s="65" t="str">
        <f>Config!$B$15</f>
        <v>RED</v>
      </c>
      <c r="B352" s="66">
        <f>SUM(B353:B361)</f>
        <v>46</v>
      </c>
      <c r="C352" s="66">
        <f>SUM(C353:C361)</f>
        <v>0</v>
      </c>
      <c r="D352" s="66">
        <f>SUM(D353:D361)</f>
        <v>30</v>
      </c>
      <c r="E352" s="66">
        <f>Config!D9</f>
        <v>100</v>
      </c>
      <c r="F352" s="67"/>
      <c r="G352" s="67">
        <f>IFERROR(ROUND(D352*100/B352,1),0)</f>
        <v>65.2</v>
      </c>
      <c r="H352" s="68">
        <f>IF(G352&lt;$H$3,G352,"")</f>
        <v>65.2</v>
      </c>
      <c r="I352" s="68" t="str">
        <f>IF(G352&gt;=$H$3,IF(G352&lt;$I$3,G352,""),"")</f>
        <v/>
      </c>
      <c r="J352" s="66" t="str">
        <f>IF(G352&gt;=$I$3,G352,"")</f>
        <v/>
      </c>
      <c r="V352" s="89"/>
    </row>
    <row r="353" spans="1:22" ht="20.25" customHeight="1" x14ac:dyDescent="0.25">
      <c r="A353" s="70" t="str">
        <f>Config!$B$16</f>
        <v>HOSP</v>
      </c>
      <c r="B353" s="71">
        <f>ACUMULADO!$AV$49</f>
        <v>0</v>
      </c>
      <c r="C353" s="52"/>
      <c r="D353" s="71">
        <f>ACUMULADO!$AV$55</f>
        <v>0</v>
      </c>
      <c r="E353" s="361">
        <f>E352</f>
        <v>100</v>
      </c>
      <c r="F353" s="81"/>
      <c r="G353" s="77">
        <f>IFERROR(ROUND(D353*100/B353,1),0)</f>
        <v>0</v>
      </c>
      <c r="H353" s="78">
        <f>IF(G353&lt;$H$3,G353,"")</f>
        <v>0</v>
      </c>
      <c r="I353" s="78" t="str">
        <f>IF(G353&gt;=$H$3,IF(G353&lt;$I$3,G353,""),"")</f>
        <v/>
      </c>
      <c r="J353" s="79" t="str">
        <f t="shared" ref="J353:J361" si="159">IF(G353&gt;=$I$3,G353,"")</f>
        <v/>
      </c>
      <c r="V353" s="51"/>
    </row>
    <row r="354" spans="1:22" ht="18" customHeight="1" x14ac:dyDescent="0.25">
      <c r="A354" s="70" t="str">
        <f>Config!$B$17</f>
        <v>LLUI</v>
      </c>
      <c r="B354" s="71">
        <f>ACUMULADO!$AW$49</f>
        <v>13</v>
      </c>
      <c r="C354" s="52"/>
      <c r="D354" s="71">
        <f>ACUMULADO!$AW$55</f>
        <v>9</v>
      </c>
      <c r="E354" s="361">
        <f t="shared" ref="E354:E361" si="160">E353</f>
        <v>100</v>
      </c>
      <c r="F354" s="81"/>
      <c r="G354" s="77">
        <f>IFERROR(ROUND(D354*100/B354,1),0)</f>
        <v>69.2</v>
      </c>
      <c r="H354" s="78">
        <f t="shared" ref="H354:H361" si="161">IF(G354&lt;$H$3,G354,"")</f>
        <v>69.2</v>
      </c>
      <c r="I354" s="78" t="str">
        <f t="shared" ref="I354:I361" si="162">IF(G354&gt;=$H$3,IF(G354&lt;$I$3,G354,""),"")</f>
        <v/>
      </c>
      <c r="J354" s="79" t="str">
        <f t="shared" si="159"/>
        <v/>
      </c>
      <c r="V354" s="51"/>
    </row>
    <row r="355" spans="1:22" ht="18" customHeight="1" x14ac:dyDescent="0.25">
      <c r="A355" s="70" t="str">
        <f>Config!$B$18</f>
        <v>JERI</v>
      </c>
      <c r="B355" s="71">
        <f>ACUMULADO!$AX$49</f>
        <v>5</v>
      </c>
      <c r="C355" s="52"/>
      <c r="D355" s="71">
        <f>ACUMULADO!$AX$55</f>
        <v>5</v>
      </c>
      <c r="E355" s="361">
        <f t="shared" si="160"/>
        <v>100</v>
      </c>
      <c r="F355" s="81"/>
      <c r="G355" s="77">
        <f t="shared" ref="G355" si="163">IFERROR(ROUND(D355*100/B355,1),0)</f>
        <v>100</v>
      </c>
      <c r="H355" s="78" t="str">
        <f t="shared" si="161"/>
        <v/>
      </c>
      <c r="I355" s="78" t="str">
        <f t="shared" si="162"/>
        <v/>
      </c>
      <c r="J355" s="79">
        <f t="shared" si="159"/>
        <v>100</v>
      </c>
    </row>
    <row r="356" spans="1:22" ht="18" customHeight="1" x14ac:dyDescent="0.25">
      <c r="A356" s="70" t="str">
        <f>Config!$B$19</f>
        <v>YANT</v>
      </c>
      <c r="B356" s="71">
        <f>ACUMULADO!$AY$49</f>
        <v>3</v>
      </c>
      <c r="C356" s="52"/>
      <c r="D356" s="71">
        <f>ACUMULADO!$AY$55</f>
        <v>1</v>
      </c>
      <c r="E356" s="361">
        <f t="shared" si="160"/>
        <v>100</v>
      </c>
      <c r="F356" s="81"/>
      <c r="G356" s="77">
        <f>IFERROR(ROUND(D356*100/B356,1),0)</f>
        <v>33.299999999999997</v>
      </c>
      <c r="H356" s="78">
        <f t="shared" si="161"/>
        <v>33.299999999999997</v>
      </c>
      <c r="I356" s="78" t="str">
        <f t="shared" si="162"/>
        <v/>
      </c>
      <c r="J356" s="79" t="str">
        <f t="shared" si="159"/>
        <v/>
      </c>
    </row>
    <row r="357" spans="1:22" ht="18" customHeight="1" x14ac:dyDescent="0.25">
      <c r="A357" s="70" t="str">
        <f>Config!$B$20</f>
        <v>SORI</v>
      </c>
      <c r="B357" s="71">
        <f>ACUMULADO!$AZ$49</f>
        <v>6</v>
      </c>
      <c r="C357" s="52"/>
      <c r="D357" s="71">
        <f>ACUMULADO!$AZ$55</f>
        <v>1</v>
      </c>
      <c r="E357" s="361">
        <f t="shared" si="160"/>
        <v>100</v>
      </c>
      <c r="F357" s="81"/>
      <c r="G357" s="77">
        <f>IFERROR(ROUND(D357*100/B357,1),0)</f>
        <v>16.7</v>
      </c>
      <c r="H357" s="78">
        <f t="shared" si="161"/>
        <v>16.7</v>
      </c>
      <c r="I357" s="78" t="str">
        <f t="shared" si="162"/>
        <v/>
      </c>
      <c r="J357" s="79" t="str">
        <f t="shared" si="159"/>
        <v/>
      </c>
    </row>
    <row r="358" spans="1:22" ht="18" customHeight="1" x14ac:dyDescent="0.25">
      <c r="A358" s="70" t="str">
        <f>Config!$B$21</f>
        <v>JEPE</v>
      </c>
      <c r="B358" s="71">
        <f>ACUMULADO!$BA$49</f>
        <v>4</v>
      </c>
      <c r="C358" s="52"/>
      <c r="D358" s="71">
        <f>ACUMULADO!$BA$55</f>
        <v>3</v>
      </c>
      <c r="E358" s="361">
        <f t="shared" si="160"/>
        <v>100</v>
      </c>
      <c r="F358" s="81"/>
      <c r="G358" s="77">
        <f>IFERROR(ROUND(D358*100/B358,1),0)</f>
        <v>75</v>
      </c>
      <c r="H358" s="78">
        <f t="shared" si="161"/>
        <v>75</v>
      </c>
      <c r="I358" s="78" t="str">
        <f t="shared" si="162"/>
        <v/>
      </c>
      <c r="J358" s="79" t="str">
        <f t="shared" si="159"/>
        <v/>
      </c>
    </row>
    <row r="359" spans="1:22" ht="18" customHeight="1" x14ac:dyDescent="0.25">
      <c r="A359" s="70" t="str">
        <f>Config!$B$22</f>
        <v>ROQU</v>
      </c>
      <c r="B359" s="71">
        <f>ACUMULADO!$BB$49</f>
        <v>2</v>
      </c>
      <c r="C359" s="52"/>
      <c r="D359" s="71">
        <f>ACUMULADO!$BB$55</f>
        <v>2</v>
      </c>
      <c r="E359" s="361">
        <f t="shared" si="160"/>
        <v>100</v>
      </c>
      <c r="F359" s="81"/>
      <c r="G359" s="77">
        <f t="shared" ref="G359:G361" si="164">IFERROR(ROUND(D359*100/B359,1),0)</f>
        <v>100</v>
      </c>
      <c r="H359" s="78" t="str">
        <f t="shared" si="161"/>
        <v/>
      </c>
      <c r="I359" s="78" t="str">
        <f t="shared" si="162"/>
        <v/>
      </c>
      <c r="J359" s="79">
        <f t="shared" si="159"/>
        <v>100</v>
      </c>
    </row>
    <row r="360" spans="1:22" ht="18" customHeight="1" x14ac:dyDescent="0.25">
      <c r="A360" s="70" t="str">
        <f>Config!$B$23</f>
        <v>CALZ</v>
      </c>
      <c r="B360" s="71">
        <f>ACUMULADO!$BC$49</f>
        <v>8</v>
      </c>
      <c r="C360" s="52"/>
      <c r="D360" s="71">
        <f>ACUMULADO!$BC$55</f>
        <v>6</v>
      </c>
      <c r="E360" s="361">
        <f t="shared" si="160"/>
        <v>100</v>
      </c>
      <c r="F360" s="81"/>
      <c r="G360" s="77">
        <f t="shared" si="164"/>
        <v>75</v>
      </c>
      <c r="H360" s="78">
        <f t="shared" si="161"/>
        <v>75</v>
      </c>
      <c r="I360" s="78" t="str">
        <f t="shared" si="162"/>
        <v/>
      </c>
      <c r="J360" s="79" t="str">
        <f t="shared" si="159"/>
        <v/>
      </c>
    </row>
    <row r="361" spans="1:22" ht="18" customHeight="1" x14ac:dyDescent="0.25">
      <c r="A361" s="70" t="str">
        <f>Config!$B$24</f>
        <v>PUEB</v>
      </c>
      <c r="B361" s="71">
        <f>ACUMULADO!$BD$49</f>
        <v>5</v>
      </c>
      <c r="C361" s="52"/>
      <c r="D361" s="71">
        <f>ACUMULADO!$BD$55</f>
        <v>3</v>
      </c>
      <c r="E361" s="361">
        <f t="shared" si="160"/>
        <v>100</v>
      </c>
      <c r="F361" s="81"/>
      <c r="G361" s="77">
        <f t="shared" si="164"/>
        <v>60</v>
      </c>
      <c r="H361" s="78">
        <f t="shared" si="161"/>
        <v>60</v>
      </c>
      <c r="I361" s="78" t="str">
        <f t="shared" si="162"/>
        <v/>
      </c>
      <c r="J361" s="79" t="str">
        <f t="shared" si="159"/>
        <v/>
      </c>
    </row>
    <row r="362" spans="1:22" ht="18" customHeight="1" x14ac:dyDescent="0.25">
      <c r="A362" s="305"/>
      <c r="B362" s="89"/>
      <c r="C362" s="89"/>
      <c r="D362" s="89"/>
      <c r="E362" s="89"/>
      <c r="F362" s="89"/>
      <c r="G362" s="89"/>
      <c r="H362"/>
      <c r="I362"/>
      <c r="J362"/>
    </row>
    <row r="363" spans="1:22" ht="18" customHeight="1" x14ac:dyDescent="0.25">
      <c r="A363" s="305"/>
      <c r="B363" s="89"/>
      <c r="C363" s="89"/>
      <c r="D363" s="89"/>
      <c r="E363" s="89"/>
      <c r="F363" s="89"/>
      <c r="G363" s="89"/>
      <c r="H363"/>
      <c r="I363"/>
      <c r="J363"/>
    </row>
    <row r="364" spans="1:22" ht="18" customHeight="1" x14ac:dyDescent="0.25">
      <c r="A364" s="305"/>
      <c r="B364" s="89"/>
      <c r="C364" s="89"/>
      <c r="D364" s="335"/>
      <c r="E364" s="89"/>
      <c r="F364" s="89"/>
      <c r="G364" s="89"/>
      <c r="H364"/>
      <c r="I364"/>
      <c r="J364"/>
    </row>
    <row r="365" spans="1:22" ht="18" customHeight="1" x14ac:dyDescent="0.25">
      <c r="A365" s="305"/>
      <c r="B365" s="89"/>
      <c r="C365" s="89"/>
      <c r="D365" s="335"/>
      <c r="E365" s="89"/>
      <c r="F365" s="89"/>
      <c r="G365" s="89"/>
      <c r="H365"/>
      <c r="I365"/>
      <c r="J365"/>
    </row>
    <row r="366" spans="1:22" ht="18" customHeight="1" x14ac:dyDescent="0.25">
      <c r="A366" s="305"/>
      <c r="B366" s="89"/>
      <c r="C366" s="89"/>
      <c r="D366" s="335"/>
      <c r="E366" s="89"/>
      <c r="F366" s="89"/>
      <c r="G366" s="89"/>
      <c r="H366"/>
      <c r="I366"/>
      <c r="J366"/>
    </row>
    <row r="367" spans="1:22" ht="18" customHeight="1" x14ac:dyDescent="0.25">
      <c r="A367" s="305"/>
      <c r="B367" s="89"/>
      <c r="C367" s="89"/>
      <c r="D367" s="335"/>
      <c r="E367" s="89"/>
      <c r="F367" s="89"/>
      <c r="G367" s="89"/>
      <c r="H367"/>
      <c r="I367"/>
      <c r="J367"/>
    </row>
    <row r="368" spans="1:22" ht="18" customHeight="1" x14ac:dyDescent="0.25">
      <c r="A368" s="305"/>
      <c r="B368" s="89"/>
      <c r="C368" s="89"/>
      <c r="D368" s="335"/>
      <c r="E368" s="89"/>
      <c r="F368" s="89"/>
      <c r="G368" s="89"/>
      <c r="H368"/>
      <c r="I368"/>
      <c r="J368"/>
    </row>
    <row r="369" spans="1:22" x14ac:dyDescent="0.25">
      <c r="A369" s="305"/>
      <c r="B369" s="89"/>
      <c r="C369" s="89"/>
      <c r="D369" s="89"/>
      <c r="E369" s="89"/>
      <c r="F369" s="89"/>
      <c r="G369" s="89"/>
      <c r="H369"/>
      <c r="I369"/>
      <c r="J369"/>
    </row>
    <row r="370" spans="1:22" x14ac:dyDescent="0.25">
      <c r="A370" s="305"/>
      <c r="B370" s="89"/>
      <c r="C370" s="89"/>
      <c r="D370" s="89"/>
      <c r="E370" s="89"/>
      <c r="F370" s="89"/>
      <c r="G370" s="89"/>
      <c r="H370"/>
      <c r="I370"/>
      <c r="J370"/>
    </row>
    <row r="371" spans="1:22" ht="24.75" customHeight="1" x14ac:dyDescent="0.25">
      <c r="A371" s="4" t="str">
        <f>METAS!B54</f>
        <v>PORCENTAJE DE NIÑOS  DE 2 AÑOS CON ANEMIA QUE SE HAN RECUPERADOS (PR)</v>
      </c>
      <c r="I371" s="332"/>
      <c r="J371" s="330"/>
      <c r="V371" s="51" t="str">
        <f>A371</f>
        <v>PORCENTAJE DE NIÑOS  DE 2 AÑOS CON ANEMIA QUE SE HAN RECUPERADOS (PR)</v>
      </c>
    </row>
    <row r="372" spans="1:22" ht="43.5" customHeight="1" x14ac:dyDescent="0.25">
      <c r="A372" s="59" t="s">
        <v>2</v>
      </c>
      <c r="B372" s="60" t="s">
        <v>602</v>
      </c>
      <c r="C372" s="61" t="s">
        <v>565</v>
      </c>
      <c r="D372" s="60" t="s">
        <v>668</v>
      </c>
      <c r="E372" s="60" t="s">
        <v>1</v>
      </c>
      <c r="F372" s="62"/>
      <c r="G372" s="63" t="s">
        <v>10</v>
      </c>
      <c r="H372" s="64" t="str">
        <f>"DEFICIENTE &lt; "&amp;$H$3</f>
        <v>DEFICIENTE &lt; 90</v>
      </c>
      <c r="I372" s="64" t="str">
        <f>"PROCESO &gt;= "&amp;$H$3&amp;"  -  &lt; "&amp;$I$3</f>
        <v>PROCESO &gt;= 90  -  &lt; 100</v>
      </c>
      <c r="J372" s="64" t="str">
        <f>"OPTIMO &gt;= "&amp;$I$3</f>
        <v>OPTIMO &gt;= 100</v>
      </c>
      <c r="V372" s="80" t="str">
        <f>$V$1&amp;"  "&amp;V371&amp;"  "&amp;$V$3&amp;"  "&amp;$V$2</f>
        <v>RED. MOYOBAMBA:  PORCENTAJE DE NIÑOS  DE 2 AÑOS CON ANEMIA QUE SE HAN RECUPERADOS (PR)  - POR MICROREDES :   ENERO - DICIEMBRE 2024</v>
      </c>
    </row>
    <row r="373" spans="1:22" ht="22.5" customHeight="1" thickBot="1" x14ac:dyDescent="0.3">
      <c r="A373" s="65" t="str">
        <f>Config!$B$15</f>
        <v>RED</v>
      </c>
      <c r="B373" s="66">
        <f>SUM(B374:B382)</f>
        <v>46</v>
      </c>
      <c r="C373" s="66">
        <f>SUM(C374:C382)</f>
        <v>0</v>
      </c>
      <c r="D373" s="66">
        <f>SUM(D374:D382)</f>
        <v>29</v>
      </c>
      <c r="E373" s="66">
        <f>Config!D9</f>
        <v>100</v>
      </c>
      <c r="F373" s="67"/>
      <c r="G373" s="67">
        <f>IFERROR(ROUND(D373*100/B373,1),0)</f>
        <v>63</v>
      </c>
      <c r="H373" s="68">
        <f>IF(G373&lt;$H$3,G373,"")</f>
        <v>63</v>
      </c>
      <c r="I373" s="68" t="str">
        <f>IF(G373&gt;=$H$3,IF(G373&lt;$I$3,G373,""),"")</f>
        <v/>
      </c>
      <c r="J373" s="66" t="str">
        <f>IF(G373&gt;=$I$3,G373,"")</f>
        <v/>
      </c>
      <c r="V373" s="89"/>
    </row>
    <row r="374" spans="1:22" ht="18" customHeight="1" x14ac:dyDescent="0.25">
      <c r="A374" s="70" t="str">
        <f>Config!$B$16</f>
        <v>HOSP</v>
      </c>
      <c r="B374" s="71">
        <f>ACUMULADO!$AV$49</f>
        <v>0</v>
      </c>
      <c r="C374" s="52"/>
      <c r="D374" s="71">
        <f>ACUMULADO!$AV$56</f>
        <v>0</v>
      </c>
      <c r="E374" s="361">
        <f>E373</f>
        <v>100</v>
      </c>
      <c r="F374" s="81"/>
      <c r="G374" s="77">
        <f>IFERROR(ROUND(D374*100/B374,1),0)</f>
        <v>0</v>
      </c>
      <c r="H374" s="78">
        <f>IF(G374&lt;$H$3,G374,"")</f>
        <v>0</v>
      </c>
      <c r="I374" s="78" t="str">
        <f>IF(G374&gt;=$H$3,IF(G374&lt;$I$3,G374,""),"")</f>
        <v/>
      </c>
      <c r="J374" s="79" t="str">
        <f t="shared" ref="J374:J382" si="165">IF(G374&gt;=$I$3,G374,"")</f>
        <v/>
      </c>
      <c r="V374" s="51"/>
    </row>
    <row r="375" spans="1:22" ht="18" customHeight="1" x14ac:dyDescent="0.25">
      <c r="A375" s="70" t="str">
        <f>Config!$B$17</f>
        <v>LLUI</v>
      </c>
      <c r="B375" s="71">
        <f>ACUMULADO!$AW$49</f>
        <v>13</v>
      </c>
      <c r="C375" s="52"/>
      <c r="D375" s="71">
        <f>ACUMULADO!$AW$56</f>
        <v>9</v>
      </c>
      <c r="E375" s="361">
        <f t="shared" ref="E375:E382" si="166">E374</f>
        <v>100</v>
      </c>
      <c r="F375" s="81"/>
      <c r="G375" s="77">
        <f>IFERROR(ROUND(D375*100/B375,1),0)</f>
        <v>69.2</v>
      </c>
      <c r="H375" s="78">
        <f t="shared" ref="H375:H382" si="167">IF(G375&lt;$H$3,G375,"")</f>
        <v>69.2</v>
      </c>
      <c r="I375" s="78" t="str">
        <f t="shared" ref="I375:I382" si="168">IF(G375&gt;=$H$3,IF(G375&lt;$I$3,G375,""),"")</f>
        <v/>
      </c>
      <c r="J375" s="79" t="str">
        <f t="shared" si="165"/>
        <v/>
      </c>
      <c r="V375" s="51"/>
    </row>
    <row r="376" spans="1:22" ht="18" customHeight="1" x14ac:dyDescent="0.25">
      <c r="A376" s="70" t="str">
        <f>Config!$B$18</f>
        <v>JERI</v>
      </c>
      <c r="B376" s="71">
        <f>ACUMULADO!$AX$49</f>
        <v>5</v>
      </c>
      <c r="C376" s="52"/>
      <c r="D376" s="71">
        <f>ACUMULADO!$AX$56</f>
        <v>5</v>
      </c>
      <c r="E376" s="361">
        <f t="shared" si="166"/>
        <v>100</v>
      </c>
      <c r="F376" s="81"/>
      <c r="G376" s="77">
        <f t="shared" ref="G376" si="169">IFERROR(ROUND(D376*100/B376,1),0)</f>
        <v>100</v>
      </c>
      <c r="H376" s="78" t="str">
        <f t="shared" si="167"/>
        <v/>
      </c>
      <c r="I376" s="78" t="str">
        <f t="shared" si="168"/>
        <v/>
      </c>
      <c r="J376" s="79">
        <f t="shared" si="165"/>
        <v>100</v>
      </c>
    </row>
    <row r="377" spans="1:22" ht="18" customHeight="1" x14ac:dyDescent="0.25">
      <c r="A377" s="70" t="str">
        <f>Config!$B$19</f>
        <v>YANT</v>
      </c>
      <c r="B377" s="71">
        <f>ACUMULADO!$AY$49</f>
        <v>3</v>
      </c>
      <c r="C377" s="52"/>
      <c r="D377" s="71">
        <f>ACUMULADO!$AY$56</f>
        <v>1</v>
      </c>
      <c r="E377" s="361">
        <f t="shared" si="166"/>
        <v>100</v>
      </c>
      <c r="F377" s="81"/>
      <c r="G377" s="77">
        <f>IFERROR(ROUND(D377*100/B377,1),0)</f>
        <v>33.299999999999997</v>
      </c>
      <c r="H377" s="78">
        <f t="shared" si="167"/>
        <v>33.299999999999997</v>
      </c>
      <c r="I377" s="78" t="str">
        <f t="shared" si="168"/>
        <v/>
      </c>
      <c r="J377" s="79" t="str">
        <f t="shared" si="165"/>
        <v/>
      </c>
    </row>
    <row r="378" spans="1:22" ht="18" customHeight="1" x14ac:dyDescent="0.25">
      <c r="A378" s="70" t="str">
        <f>Config!$B$20</f>
        <v>SORI</v>
      </c>
      <c r="B378" s="71">
        <f>ACUMULADO!$AZ$49</f>
        <v>6</v>
      </c>
      <c r="C378" s="52"/>
      <c r="D378" s="71">
        <f>ACUMULADO!$AZ$56</f>
        <v>1</v>
      </c>
      <c r="E378" s="361">
        <f t="shared" si="166"/>
        <v>100</v>
      </c>
      <c r="F378" s="81"/>
      <c r="G378" s="77">
        <f>IFERROR(ROUND(D378*100/B378,1),0)</f>
        <v>16.7</v>
      </c>
      <c r="H378" s="78">
        <f t="shared" si="167"/>
        <v>16.7</v>
      </c>
      <c r="I378" s="78" t="str">
        <f t="shared" si="168"/>
        <v/>
      </c>
      <c r="J378" s="79" t="str">
        <f t="shared" si="165"/>
        <v/>
      </c>
    </row>
    <row r="379" spans="1:22" ht="18" customHeight="1" x14ac:dyDescent="0.25">
      <c r="A379" s="70" t="str">
        <f>Config!$B$21</f>
        <v>JEPE</v>
      </c>
      <c r="B379" s="71">
        <f>ACUMULADO!$BA$49</f>
        <v>4</v>
      </c>
      <c r="C379" s="52"/>
      <c r="D379" s="71">
        <f>ACUMULADO!$BA$56</f>
        <v>3</v>
      </c>
      <c r="E379" s="361">
        <f t="shared" si="166"/>
        <v>100</v>
      </c>
      <c r="F379" s="81"/>
      <c r="G379" s="77">
        <f>IFERROR(ROUND(D379*100/B379,1),0)</f>
        <v>75</v>
      </c>
      <c r="H379" s="78">
        <f t="shared" si="167"/>
        <v>75</v>
      </c>
      <c r="I379" s="78" t="str">
        <f t="shared" si="168"/>
        <v/>
      </c>
      <c r="J379" s="79" t="str">
        <f t="shared" si="165"/>
        <v/>
      </c>
    </row>
    <row r="380" spans="1:22" ht="18" customHeight="1" x14ac:dyDescent="0.25">
      <c r="A380" s="70" t="str">
        <f>Config!$B$22</f>
        <v>ROQU</v>
      </c>
      <c r="B380" s="71">
        <f>ACUMULADO!$BB$49</f>
        <v>2</v>
      </c>
      <c r="C380" s="52"/>
      <c r="D380" s="71">
        <f>ACUMULADO!$BB$56</f>
        <v>2</v>
      </c>
      <c r="E380" s="361">
        <f t="shared" si="166"/>
        <v>100</v>
      </c>
      <c r="F380" s="81"/>
      <c r="G380" s="77">
        <f t="shared" ref="G380:G382" si="170">IFERROR(ROUND(D380*100/B380,1),0)</f>
        <v>100</v>
      </c>
      <c r="H380" s="78" t="str">
        <f t="shared" si="167"/>
        <v/>
      </c>
      <c r="I380" s="78" t="str">
        <f t="shared" si="168"/>
        <v/>
      </c>
      <c r="J380" s="79">
        <f t="shared" si="165"/>
        <v>100</v>
      </c>
    </row>
    <row r="381" spans="1:22" ht="18" customHeight="1" x14ac:dyDescent="0.25">
      <c r="A381" s="70" t="str">
        <f>Config!$B$23</f>
        <v>CALZ</v>
      </c>
      <c r="B381" s="71">
        <f>ACUMULADO!$BC$49</f>
        <v>8</v>
      </c>
      <c r="C381" s="52"/>
      <c r="D381" s="71">
        <f>ACUMULADO!$BC$56</f>
        <v>6</v>
      </c>
      <c r="E381" s="361">
        <f t="shared" si="166"/>
        <v>100</v>
      </c>
      <c r="F381" s="81"/>
      <c r="G381" s="77">
        <f t="shared" si="170"/>
        <v>75</v>
      </c>
      <c r="H381" s="78">
        <f t="shared" si="167"/>
        <v>75</v>
      </c>
      <c r="I381" s="78" t="str">
        <f t="shared" si="168"/>
        <v/>
      </c>
      <c r="J381" s="79" t="str">
        <f t="shared" si="165"/>
        <v/>
      </c>
    </row>
    <row r="382" spans="1:22" ht="18" customHeight="1" x14ac:dyDescent="0.25">
      <c r="A382" s="70" t="str">
        <f>Config!$B$24</f>
        <v>PUEB</v>
      </c>
      <c r="B382" s="71">
        <f>ACUMULADO!$BD$49</f>
        <v>5</v>
      </c>
      <c r="C382" s="52"/>
      <c r="D382" s="71">
        <f>ACUMULADO!$BD$56</f>
        <v>2</v>
      </c>
      <c r="E382" s="361">
        <f t="shared" si="166"/>
        <v>100</v>
      </c>
      <c r="F382" s="81"/>
      <c r="G382" s="77">
        <f t="shared" si="170"/>
        <v>40</v>
      </c>
      <c r="H382" s="78">
        <f t="shared" si="167"/>
        <v>40</v>
      </c>
      <c r="I382" s="78" t="str">
        <f t="shared" si="168"/>
        <v/>
      </c>
      <c r="J382" s="79" t="str">
        <f t="shared" si="165"/>
        <v/>
      </c>
    </row>
    <row r="383" spans="1:22" ht="18" customHeight="1" x14ac:dyDescent="0.25">
      <c r="A383" s="305"/>
      <c r="B383" s="89"/>
      <c r="C383" s="89"/>
      <c r="D383" s="89"/>
      <c r="E383" s="89"/>
      <c r="F383" s="89"/>
      <c r="G383" s="89"/>
      <c r="H383"/>
      <c r="I383"/>
      <c r="J383"/>
    </row>
    <row r="384" spans="1:22" ht="18" customHeight="1" x14ac:dyDescent="0.25">
      <c r="A384" s="305"/>
      <c r="B384" s="89"/>
      <c r="C384" s="89"/>
      <c r="D384" s="335"/>
      <c r="E384" s="89"/>
      <c r="F384" s="89"/>
      <c r="G384" s="89"/>
      <c r="H384"/>
      <c r="I384"/>
      <c r="J384"/>
    </row>
    <row r="385" spans="1:22" ht="18" customHeight="1" x14ac:dyDescent="0.25">
      <c r="A385" s="305"/>
      <c r="B385" s="89"/>
      <c r="C385" s="89"/>
      <c r="D385" s="335"/>
      <c r="E385" s="89"/>
      <c r="F385" s="89"/>
      <c r="G385" s="89"/>
      <c r="H385"/>
      <c r="I385"/>
      <c r="J385"/>
    </row>
    <row r="386" spans="1:22" ht="18" customHeight="1" x14ac:dyDescent="0.25">
      <c r="A386" s="305"/>
      <c r="B386" s="89"/>
      <c r="C386" s="89"/>
      <c r="D386" s="335"/>
      <c r="E386" s="89"/>
      <c r="F386" s="89"/>
      <c r="G386" s="89"/>
      <c r="H386"/>
      <c r="I386"/>
      <c r="J386"/>
    </row>
    <row r="387" spans="1:22" ht="18" customHeight="1" x14ac:dyDescent="0.25">
      <c r="A387" s="305"/>
      <c r="B387" s="327"/>
      <c r="C387" s="89"/>
      <c r="D387" s="335"/>
      <c r="E387" s="89"/>
      <c r="F387" s="89"/>
      <c r="G387" s="89"/>
      <c r="H387"/>
      <c r="I387"/>
      <c r="J387"/>
    </row>
    <row r="388" spans="1:22" ht="18" customHeight="1" x14ac:dyDescent="0.25">
      <c r="D388" s="335"/>
    </row>
    <row r="390" spans="1:22" x14ac:dyDescent="0.25">
      <c r="A390" s="305"/>
      <c r="B390" s="89"/>
      <c r="C390" s="89"/>
      <c r="D390" s="89"/>
      <c r="E390" s="89"/>
      <c r="F390" s="89"/>
      <c r="G390" s="89"/>
      <c r="H390"/>
      <c r="I390"/>
      <c r="J390"/>
    </row>
    <row r="391" spans="1:22" x14ac:dyDescent="0.25">
      <c r="A391" s="305"/>
      <c r="B391" s="89"/>
      <c r="C391" s="89"/>
      <c r="D391" s="89"/>
      <c r="E391" s="89"/>
      <c r="F391" s="89"/>
      <c r="G391" s="89"/>
      <c r="H391"/>
      <c r="I391"/>
      <c r="J391"/>
    </row>
    <row r="392" spans="1:22" x14ac:dyDescent="0.25">
      <c r="A392" s="305"/>
      <c r="B392" s="89"/>
      <c r="C392" s="89"/>
      <c r="D392" s="89"/>
      <c r="E392" s="89"/>
      <c r="F392" s="89"/>
      <c r="G392" s="89"/>
      <c r="H392"/>
      <c r="I392"/>
      <c r="J392"/>
      <c r="V392" s="51" t="str">
        <f>A393</f>
        <v>PORCENTAJE DE NIÑOS MENORES DE 36 MESES CON ANEMIA, QUE HAN CUMPLIDO ESQUEMA COMPLETO TRATAMIENTO (TA)</v>
      </c>
    </row>
    <row r="393" spans="1:22" ht="20.25" customHeight="1" x14ac:dyDescent="0.25">
      <c r="A393" s="4" t="str">
        <f>METAS!B55</f>
        <v>PORCENTAJE DE NIÑOS MENORES DE 36 MESES CON ANEMIA, QUE HAN CUMPLIDO ESQUEMA COMPLETO TRATAMIENTO (TA)</v>
      </c>
      <c r="I393" s="332"/>
      <c r="J393" s="330"/>
      <c r="K393" t="s">
        <v>684</v>
      </c>
      <c r="V393" s="80" t="str">
        <f>$V$1&amp;"  "&amp;V392&amp;"  "&amp;$V$3&amp;"  "&amp;$V$2</f>
        <v>RED. MOYOBAMBA:  PORCENTAJE DE NIÑOS MENORES DE 36 MESES CON ANEMIA, QUE HAN CUMPLIDO ESQUEMA COMPLETO TRATAMIENTO (TA)  - POR MICROREDES :   ENERO - DICIEMBRE 2024</v>
      </c>
    </row>
    <row r="394" spans="1:22" ht="38.25" x14ac:dyDescent="0.25">
      <c r="A394" s="59" t="s">
        <v>2</v>
      </c>
      <c r="B394" s="60" t="s">
        <v>603</v>
      </c>
      <c r="C394" s="61" t="s">
        <v>565</v>
      </c>
      <c r="D394" s="60" t="s">
        <v>600</v>
      </c>
      <c r="E394" s="60" t="s">
        <v>1</v>
      </c>
      <c r="F394" s="62"/>
      <c r="G394" s="63" t="s">
        <v>10</v>
      </c>
      <c r="H394" s="64" t="str">
        <f>"DEFICIENTE &lt; "&amp;$H$3</f>
        <v>DEFICIENTE &lt; 90</v>
      </c>
      <c r="I394" s="64" t="str">
        <f>"PROCESO &gt;= "&amp;$H$3&amp;"  -  &lt; "&amp;$I$3</f>
        <v>PROCESO &gt;= 90  -  &lt; 100</v>
      </c>
      <c r="J394" s="64" t="str">
        <f>"OPTIMO &gt;= "&amp;$I$3</f>
        <v>OPTIMO &gt;= 100</v>
      </c>
    </row>
    <row r="395" spans="1:22" ht="20.25" customHeight="1" thickBot="1" x14ac:dyDescent="0.3">
      <c r="A395" s="65" t="str">
        <f>Config!$B$15</f>
        <v>RED</v>
      </c>
      <c r="B395" s="66">
        <f>SUM(B396:B404)</f>
        <v>344</v>
      </c>
      <c r="C395" s="66">
        <f>SUM(C396:C404)</f>
        <v>0</v>
      </c>
      <c r="D395" s="66">
        <f>SUM(D396:D404)</f>
        <v>276</v>
      </c>
      <c r="E395" s="66">
        <f>Config!D9</f>
        <v>100</v>
      </c>
      <c r="F395" s="67"/>
      <c r="G395" s="67">
        <f>IFERROR(ROUND(D395*100/B395,1),0)</f>
        <v>80.2</v>
      </c>
      <c r="H395" s="68">
        <f>IF(G395&lt;$H$3,G395,"")</f>
        <v>80.2</v>
      </c>
      <c r="I395" s="68" t="str">
        <f>IF(G395&gt;=$H$3,IF(G395&lt;$I$3,G395,""),"")</f>
        <v/>
      </c>
      <c r="J395" s="66" t="str">
        <f>IF(G395&gt;=$I$3,G395,"")</f>
        <v/>
      </c>
    </row>
    <row r="396" spans="1:22" ht="18" customHeight="1" x14ac:dyDescent="0.25">
      <c r="A396" s="70" t="str">
        <f>Config!$B$16</f>
        <v>HOSP</v>
      </c>
      <c r="B396" s="71">
        <f>ACUMULADO!$AV$50</f>
        <v>0</v>
      </c>
      <c r="C396" s="52"/>
      <c r="D396" s="71">
        <f>ACUMULADO!$AV$57</f>
        <v>0</v>
      </c>
      <c r="E396" s="361">
        <f>E395</f>
        <v>100</v>
      </c>
      <c r="F396" s="81"/>
      <c r="G396" s="77">
        <f>IFERROR(ROUND(D396*100/B396,1),0)</f>
        <v>0</v>
      </c>
      <c r="H396" s="78">
        <f>IF(G396&lt;$H$3,G396,"")</f>
        <v>0</v>
      </c>
      <c r="I396" s="78" t="str">
        <f>IF(G396&gt;=$H$3,IF(G396&lt;$I$3,G396,""),"")</f>
        <v/>
      </c>
      <c r="J396" s="79" t="str">
        <f t="shared" ref="J396:J404" si="171">IF(G396&gt;=$I$3,G396,"")</f>
        <v/>
      </c>
    </row>
    <row r="397" spans="1:22" ht="18" customHeight="1" x14ac:dyDescent="0.25">
      <c r="A397" s="70" t="str">
        <f>Config!$B$17</f>
        <v>LLUI</v>
      </c>
      <c r="B397" s="71">
        <f>ACUMULADO!$AW$50</f>
        <v>144</v>
      </c>
      <c r="C397" s="52"/>
      <c r="D397" s="71">
        <f>ACUMULADO!$AW$57</f>
        <v>116</v>
      </c>
      <c r="E397" s="361">
        <f t="shared" ref="E397:E404" si="172">E396</f>
        <v>100</v>
      </c>
      <c r="F397" s="81"/>
      <c r="G397" s="77">
        <f>IFERROR(ROUND(D397*100/B397,1),0)</f>
        <v>80.599999999999994</v>
      </c>
      <c r="H397" s="78">
        <f t="shared" ref="H397:H404" si="173">IF(G397&lt;$H$3,G397,"")</f>
        <v>80.599999999999994</v>
      </c>
      <c r="I397" s="78" t="str">
        <f t="shared" ref="I397:I404" si="174">IF(G397&gt;=$H$3,IF(G397&lt;$I$3,G397,""),"")</f>
        <v/>
      </c>
      <c r="J397" s="79" t="str">
        <f t="shared" si="171"/>
        <v/>
      </c>
    </row>
    <row r="398" spans="1:22" ht="18" customHeight="1" x14ac:dyDescent="0.25">
      <c r="A398" s="70" t="str">
        <f>Config!$B$18</f>
        <v>JERI</v>
      </c>
      <c r="B398" s="71">
        <f>ACUMULADO!$AX$50</f>
        <v>17</v>
      </c>
      <c r="C398" s="52"/>
      <c r="D398" s="71">
        <f>ACUMULADO!$AX$57</f>
        <v>17</v>
      </c>
      <c r="E398" s="361">
        <f t="shared" si="172"/>
        <v>100</v>
      </c>
      <c r="F398" s="81"/>
      <c r="G398" s="77">
        <f t="shared" ref="G398" si="175">IFERROR(ROUND(D398*100/B398,1),0)</f>
        <v>100</v>
      </c>
      <c r="H398" s="78" t="str">
        <f t="shared" si="173"/>
        <v/>
      </c>
      <c r="I398" s="78" t="str">
        <f t="shared" si="174"/>
        <v/>
      </c>
      <c r="J398" s="79">
        <f t="shared" si="171"/>
        <v>100</v>
      </c>
    </row>
    <row r="399" spans="1:22" ht="18" customHeight="1" x14ac:dyDescent="0.25">
      <c r="A399" s="70" t="str">
        <f>Config!$B$19</f>
        <v>YANT</v>
      </c>
      <c r="B399" s="71">
        <f>ACUMULADO!$AY$50</f>
        <v>28</v>
      </c>
      <c r="C399" s="52"/>
      <c r="D399" s="71">
        <f>ACUMULADO!$AY$57</f>
        <v>25</v>
      </c>
      <c r="E399" s="361">
        <f t="shared" si="172"/>
        <v>100</v>
      </c>
      <c r="F399" s="81"/>
      <c r="G399" s="77">
        <f>IFERROR(ROUND(D399*100/B399,1),0)</f>
        <v>89.3</v>
      </c>
      <c r="H399" s="78">
        <f t="shared" si="173"/>
        <v>89.3</v>
      </c>
      <c r="I399" s="78" t="str">
        <f t="shared" si="174"/>
        <v/>
      </c>
      <c r="J399" s="79" t="str">
        <f t="shared" si="171"/>
        <v/>
      </c>
    </row>
    <row r="400" spans="1:22" ht="18" customHeight="1" x14ac:dyDescent="0.25">
      <c r="A400" s="70" t="str">
        <f>Config!$B$20</f>
        <v>SORI</v>
      </c>
      <c r="B400" s="71">
        <f>ACUMULADO!$AZ$50</f>
        <v>26</v>
      </c>
      <c r="C400" s="52"/>
      <c r="D400" s="71">
        <f>ACUMULADO!$AZ$57</f>
        <v>8</v>
      </c>
      <c r="E400" s="361">
        <f t="shared" si="172"/>
        <v>100</v>
      </c>
      <c r="F400" s="81"/>
      <c r="G400" s="77">
        <f>IFERROR(ROUND(D400*100/B400,1),0)</f>
        <v>30.8</v>
      </c>
      <c r="H400" s="78">
        <f t="shared" si="173"/>
        <v>30.8</v>
      </c>
      <c r="I400" s="78" t="str">
        <f t="shared" si="174"/>
        <v/>
      </c>
      <c r="J400" s="79" t="str">
        <f t="shared" si="171"/>
        <v/>
      </c>
      <c r="V400" s="51"/>
    </row>
    <row r="401" spans="1:22" ht="18" customHeight="1" x14ac:dyDescent="0.25">
      <c r="A401" s="70" t="str">
        <f>Config!$B$21</f>
        <v>JEPE</v>
      </c>
      <c r="B401" s="71">
        <f>ACUMULADO!$BA$50</f>
        <v>34</v>
      </c>
      <c r="C401" s="52"/>
      <c r="D401" s="71">
        <f>ACUMULADO!$BA$57</f>
        <v>32</v>
      </c>
      <c r="E401" s="361">
        <f t="shared" si="172"/>
        <v>100</v>
      </c>
      <c r="F401" s="81"/>
      <c r="G401" s="77">
        <f>IFERROR(ROUND(D401*100/B401,1),0)</f>
        <v>94.1</v>
      </c>
      <c r="H401" s="78" t="str">
        <f t="shared" si="173"/>
        <v/>
      </c>
      <c r="I401" s="78">
        <f t="shared" si="174"/>
        <v>94.1</v>
      </c>
      <c r="J401" s="79" t="str">
        <f t="shared" si="171"/>
        <v/>
      </c>
      <c r="V401" s="51"/>
    </row>
    <row r="402" spans="1:22" ht="18" customHeight="1" x14ac:dyDescent="0.25">
      <c r="A402" s="70" t="str">
        <f>Config!$B$22</f>
        <v>ROQU</v>
      </c>
      <c r="B402" s="71">
        <f>ACUMULADO!$BB$50</f>
        <v>18</v>
      </c>
      <c r="C402" s="52"/>
      <c r="D402" s="71">
        <f>ACUMULADO!$BB$57</f>
        <v>17</v>
      </c>
      <c r="E402" s="361">
        <f t="shared" si="172"/>
        <v>100</v>
      </c>
      <c r="F402" s="81"/>
      <c r="G402" s="77">
        <f t="shared" ref="G402:G404" si="176">IFERROR(ROUND(D402*100/B402,1),0)</f>
        <v>94.4</v>
      </c>
      <c r="H402" s="78" t="str">
        <f t="shared" si="173"/>
        <v/>
      </c>
      <c r="I402" s="78">
        <f t="shared" si="174"/>
        <v>94.4</v>
      </c>
      <c r="J402" s="79" t="str">
        <f t="shared" si="171"/>
        <v/>
      </c>
      <c r="V402" s="51"/>
    </row>
    <row r="403" spans="1:22" ht="18" customHeight="1" x14ac:dyDescent="0.25">
      <c r="A403" s="70" t="str">
        <f>Config!$B$23</f>
        <v>CALZ</v>
      </c>
      <c r="B403" s="71">
        <f>ACUMULADO!$BC$50</f>
        <v>38</v>
      </c>
      <c r="C403" s="52"/>
      <c r="D403" s="71">
        <f>ACUMULADO!$BC$57</f>
        <v>33</v>
      </c>
      <c r="E403" s="361">
        <f t="shared" si="172"/>
        <v>100</v>
      </c>
      <c r="F403" s="81"/>
      <c r="G403" s="77">
        <f t="shared" si="176"/>
        <v>86.8</v>
      </c>
      <c r="H403" s="78">
        <f t="shared" si="173"/>
        <v>86.8</v>
      </c>
      <c r="I403" s="78" t="str">
        <f t="shared" si="174"/>
        <v/>
      </c>
      <c r="J403" s="79" t="str">
        <f t="shared" si="171"/>
        <v/>
      </c>
      <c r="V403" s="51"/>
    </row>
    <row r="404" spans="1:22" ht="18" customHeight="1" x14ac:dyDescent="0.25">
      <c r="A404" s="70" t="str">
        <f>Config!$B$24</f>
        <v>PUEB</v>
      </c>
      <c r="B404" s="71">
        <f>ACUMULADO!$BD$50</f>
        <v>39</v>
      </c>
      <c r="C404" s="52"/>
      <c r="D404" s="71">
        <f>ACUMULADO!$BD$57</f>
        <v>28</v>
      </c>
      <c r="E404" s="361">
        <f t="shared" si="172"/>
        <v>100</v>
      </c>
      <c r="F404" s="81"/>
      <c r="G404" s="77">
        <f t="shared" si="176"/>
        <v>71.8</v>
      </c>
      <c r="H404" s="78">
        <f t="shared" si="173"/>
        <v>71.8</v>
      </c>
      <c r="I404" s="78" t="str">
        <f t="shared" si="174"/>
        <v/>
      </c>
      <c r="J404" s="79" t="str">
        <f t="shared" si="171"/>
        <v/>
      </c>
      <c r="V404" s="51"/>
    </row>
    <row r="405" spans="1:22" x14ac:dyDescent="0.25">
      <c r="A405" s="305"/>
      <c r="B405" s="89"/>
      <c r="C405" s="89"/>
      <c r="D405" s="89"/>
      <c r="E405" s="89"/>
      <c r="F405" s="89"/>
      <c r="G405" s="89"/>
      <c r="H405"/>
      <c r="I405"/>
      <c r="J405"/>
    </row>
    <row r="406" spans="1:22" x14ac:dyDescent="0.25">
      <c r="A406" s="305"/>
      <c r="B406" s="89"/>
      <c r="C406" s="89"/>
      <c r="D406" s="335"/>
      <c r="E406" s="89"/>
      <c r="F406" s="89"/>
      <c r="G406" s="89"/>
      <c r="H406"/>
      <c r="I406"/>
      <c r="J406"/>
    </row>
    <row r="407" spans="1:22" x14ac:dyDescent="0.25">
      <c r="A407" s="305"/>
      <c r="B407" s="89"/>
      <c r="C407" s="89"/>
      <c r="D407" s="335"/>
      <c r="E407" s="89"/>
      <c r="F407" s="89"/>
      <c r="G407" s="89"/>
      <c r="H407"/>
      <c r="I407"/>
      <c r="J407"/>
    </row>
    <row r="408" spans="1:22" x14ac:dyDescent="0.25">
      <c r="A408" s="305"/>
      <c r="B408" s="89"/>
      <c r="C408" s="89"/>
      <c r="D408" s="335"/>
      <c r="E408" s="89"/>
      <c r="F408" s="89"/>
      <c r="G408" s="89"/>
      <c r="H408"/>
      <c r="I408"/>
      <c r="J408"/>
    </row>
    <row r="409" spans="1:22" x14ac:dyDescent="0.25">
      <c r="A409" s="305"/>
      <c r="B409" s="89"/>
      <c r="C409" s="89"/>
      <c r="D409" s="335"/>
      <c r="E409" s="89"/>
      <c r="F409" s="89"/>
      <c r="G409" s="89"/>
      <c r="H409"/>
      <c r="I409"/>
      <c r="J409"/>
    </row>
    <row r="412" spans="1:22" x14ac:dyDescent="0.25">
      <c r="A412" s="305"/>
      <c r="B412" s="89"/>
      <c r="C412" s="89"/>
      <c r="D412" s="89"/>
      <c r="E412" s="89"/>
      <c r="F412" s="89"/>
      <c r="G412" s="89"/>
      <c r="H412"/>
      <c r="I412"/>
      <c r="J412"/>
    </row>
    <row r="413" spans="1:22" x14ac:dyDescent="0.25">
      <c r="A413" s="305"/>
      <c r="B413" s="89"/>
      <c r="C413" s="89"/>
      <c r="D413" s="89"/>
      <c r="E413" s="89"/>
      <c r="F413" s="89"/>
      <c r="G413" s="89"/>
      <c r="H413"/>
      <c r="I413"/>
      <c r="J413"/>
    </row>
    <row r="414" spans="1:22" ht="24.75" customHeight="1" x14ac:dyDescent="0.25">
      <c r="A414" s="4" t="str">
        <f>METAS!B56</f>
        <v>PORCENTAJE DE NIÑOS MENORES DE 36 MESES CON ANEMIA, QUE SE HAN RECUPERADO (PR)</v>
      </c>
      <c r="I414" s="332"/>
      <c r="J414" s="330"/>
      <c r="V414" s="51" t="str">
        <f>A414</f>
        <v>PORCENTAJE DE NIÑOS MENORES DE 36 MESES CON ANEMIA, QUE SE HAN RECUPERADO (PR)</v>
      </c>
    </row>
    <row r="415" spans="1:22" ht="41.25" customHeight="1" x14ac:dyDescent="0.25">
      <c r="A415" s="59" t="s">
        <v>2</v>
      </c>
      <c r="B415" s="60" t="s">
        <v>603</v>
      </c>
      <c r="C415" s="61" t="s">
        <v>565</v>
      </c>
      <c r="D415" s="60" t="s">
        <v>668</v>
      </c>
      <c r="E415" s="60" t="s">
        <v>1</v>
      </c>
      <c r="F415" s="62"/>
      <c r="G415" s="63" t="s">
        <v>10</v>
      </c>
      <c r="H415" s="64" t="str">
        <f>"DEFICIENTE &lt; "&amp;$H$3</f>
        <v>DEFICIENTE &lt; 90</v>
      </c>
      <c r="I415" s="64" t="str">
        <f>"PROCESO &gt;= "&amp;$H$3&amp;"  -  &lt; "&amp;$I$3</f>
        <v>PROCESO &gt;= 90  -  &lt; 100</v>
      </c>
      <c r="J415" s="64" t="str">
        <f>"OPTIMO &gt;= "&amp;$I$3</f>
        <v>OPTIMO &gt;= 100</v>
      </c>
      <c r="V415" s="80" t="str">
        <f>$V$1&amp;"  "&amp;V414&amp;"  "&amp;$V$3&amp;"  "&amp;$V$2</f>
        <v>RED. MOYOBAMBA:  PORCENTAJE DE NIÑOS MENORES DE 36 MESES CON ANEMIA, QUE SE HAN RECUPERADO (PR)  - POR MICROREDES :   ENERO - DICIEMBRE 2024</v>
      </c>
    </row>
    <row r="416" spans="1:22" ht="19.5" customHeight="1" thickBot="1" x14ac:dyDescent="0.3">
      <c r="A416" s="65" t="str">
        <f>Config!$B$15</f>
        <v>RED</v>
      </c>
      <c r="B416" s="66">
        <f>SUM(B417:B425)</f>
        <v>344</v>
      </c>
      <c r="C416" s="66">
        <f>SUM(C417:C425)</f>
        <v>0</v>
      </c>
      <c r="D416" s="66">
        <f>SUM(D417:D425)</f>
        <v>240</v>
      </c>
      <c r="E416" s="66">
        <f>Config!D9</f>
        <v>100</v>
      </c>
      <c r="F416" s="67"/>
      <c r="G416" s="67">
        <f>IFERROR(ROUND(D416*100/B416,1),0)</f>
        <v>69.8</v>
      </c>
      <c r="H416" s="68">
        <f>IF(G416&lt;$H$3,G416,"")</f>
        <v>69.8</v>
      </c>
      <c r="I416" s="68" t="str">
        <f>IF(G416&gt;=$H$3,IF(G416&lt;$I$3,G416,""),"")</f>
        <v/>
      </c>
      <c r="J416" s="66" t="str">
        <f>IF(G416&gt;=$I$3,G416,"")</f>
        <v/>
      </c>
      <c r="V416" s="89"/>
    </row>
    <row r="417" spans="1:22" ht="18" customHeight="1" x14ac:dyDescent="0.25">
      <c r="A417" s="70" t="str">
        <f>Config!$B$16</f>
        <v>HOSP</v>
      </c>
      <c r="B417" s="71">
        <f>ACUMULADO!$AV$50</f>
        <v>0</v>
      </c>
      <c r="C417" s="52"/>
      <c r="D417" s="71">
        <f>ACUMULADO!$AV$58</f>
        <v>0</v>
      </c>
      <c r="E417" s="81">
        <f>E416</f>
        <v>100</v>
      </c>
      <c r="F417" s="81"/>
      <c r="G417" s="77">
        <f>IFERROR(ROUND(D417*100/B417,1),0)</f>
        <v>0</v>
      </c>
      <c r="H417" s="78">
        <f>IF(G417&lt;$H$3,G417,"")</f>
        <v>0</v>
      </c>
      <c r="I417" s="78" t="str">
        <f>IF(G417&gt;=$H$3,IF(G417&lt;$I$3,G417,""),"")</f>
        <v/>
      </c>
      <c r="J417" s="79" t="str">
        <f t="shared" ref="J417:J425" si="177">IF(G417&gt;=$I$3,G417,"")</f>
        <v/>
      </c>
      <c r="V417" s="51"/>
    </row>
    <row r="418" spans="1:22" ht="18" customHeight="1" x14ac:dyDescent="0.25">
      <c r="A418" s="70" t="str">
        <f>Config!$B$17</f>
        <v>LLUI</v>
      </c>
      <c r="B418" s="71">
        <f>ACUMULADO!$AW$50</f>
        <v>144</v>
      </c>
      <c r="C418" s="52"/>
      <c r="D418" s="71">
        <f>ACUMULADO!$AW$58</f>
        <v>108</v>
      </c>
      <c r="E418" s="81">
        <f t="shared" ref="E418:E425" si="178">E417</f>
        <v>100</v>
      </c>
      <c r="F418" s="81"/>
      <c r="G418" s="77">
        <f>IFERROR(ROUND(D418*100/B418,1),0)</f>
        <v>75</v>
      </c>
      <c r="H418" s="78">
        <f t="shared" ref="H418:H425" si="179">IF(G418&lt;$H$3,G418,"")</f>
        <v>75</v>
      </c>
      <c r="I418" s="78" t="str">
        <f t="shared" ref="I418:I425" si="180">IF(G418&gt;=$H$3,IF(G418&lt;$I$3,G418,""),"")</f>
        <v/>
      </c>
      <c r="J418" s="79" t="str">
        <f t="shared" si="177"/>
        <v/>
      </c>
      <c r="V418" s="51"/>
    </row>
    <row r="419" spans="1:22" ht="18" customHeight="1" x14ac:dyDescent="0.25">
      <c r="A419" s="70" t="str">
        <f>Config!$B$18</f>
        <v>JERI</v>
      </c>
      <c r="B419" s="71">
        <f>ACUMULADO!$AX$50</f>
        <v>17</v>
      </c>
      <c r="C419" s="52"/>
      <c r="D419" s="71">
        <f>ACUMULADO!$AX$58</f>
        <v>14</v>
      </c>
      <c r="E419" s="81">
        <f t="shared" si="178"/>
        <v>100</v>
      </c>
      <c r="F419" s="81"/>
      <c r="G419" s="77">
        <f t="shared" ref="G419" si="181">IFERROR(ROUND(D419*100/B419,1),0)</f>
        <v>82.4</v>
      </c>
      <c r="H419" s="78">
        <f t="shared" si="179"/>
        <v>82.4</v>
      </c>
      <c r="I419" s="78" t="str">
        <f t="shared" si="180"/>
        <v/>
      </c>
      <c r="J419" s="79" t="str">
        <f t="shared" si="177"/>
        <v/>
      </c>
    </row>
    <row r="420" spans="1:22" ht="18" customHeight="1" x14ac:dyDescent="0.25">
      <c r="A420" s="70" t="str">
        <f>Config!$B$19</f>
        <v>YANT</v>
      </c>
      <c r="B420" s="71">
        <f>ACUMULADO!$AY$50</f>
        <v>28</v>
      </c>
      <c r="C420" s="52"/>
      <c r="D420" s="71">
        <f>ACUMULADO!$AY$58</f>
        <v>23</v>
      </c>
      <c r="E420" s="81">
        <f t="shared" si="178"/>
        <v>100</v>
      </c>
      <c r="F420" s="81"/>
      <c r="G420" s="77">
        <f>IFERROR(ROUND(D420*100/B420,1),0)</f>
        <v>82.1</v>
      </c>
      <c r="H420" s="78">
        <f t="shared" si="179"/>
        <v>82.1</v>
      </c>
      <c r="I420" s="78" t="str">
        <f t="shared" si="180"/>
        <v/>
      </c>
      <c r="J420" s="79" t="str">
        <f t="shared" si="177"/>
        <v/>
      </c>
    </row>
    <row r="421" spans="1:22" ht="18" customHeight="1" x14ac:dyDescent="0.25">
      <c r="A421" s="70" t="str">
        <f>Config!$B$20</f>
        <v>SORI</v>
      </c>
      <c r="B421" s="71">
        <f>ACUMULADO!$AZ$50</f>
        <v>26</v>
      </c>
      <c r="C421" s="52"/>
      <c r="D421" s="71">
        <f>ACUMULADO!$AZ$58</f>
        <v>7</v>
      </c>
      <c r="E421" s="81">
        <f t="shared" si="178"/>
        <v>100</v>
      </c>
      <c r="F421" s="81"/>
      <c r="G421" s="77">
        <f>IFERROR(ROUND(D421*100/B421,1),0)</f>
        <v>26.9</v>
      </c>
      <c r="H421" s="78">
        <f t="shared" si="179"/>
        <v>26.9</v>
      </c>
      <c r="I421" s="78" t="str">
        <f t="shared" si="180"/>
        <v/>
      </c>
      <c r="J421" s="79" t="str">
        <f t="shared" si="177"/>
        <v/>
      </c>
    </row>
    <row r="422" spans="1:22" ht="18" customHeight="1" x14ac:dyDescent="0.25">
      <c r="A422" s="70" t="str">
        <f>Config!$B$21</f>
        <v>JEPE</v>
      </c>
      <c r="B422" s="71">
        <f>ACUMULADO!$BA$50</f>
        <v>34</v>
      </c>
      <c r="C422" s="52"/>
      <c r="D422" s="71">
        <f>ACUMULADO!$BA$58</f>
        <v>27</v>
      </c>
      <c r="E422" s="81">
        <f t="shared" si="178"/>
        <v>100</v>
      </c>
      <c r="F422" s="81"/>
      <c r="G422" s="77">
        <f>IFERROR(ROUND(D422*100/B422,1),0)</f>
        <v>79.400000000000006</v>
      </c>
      <c r="H422" s="78">
        <f t="shared" si="179"/>
        <v>79.400000000000006</v>
      </c>
      <c r="I422" s="78" t="str">
        <f t="shared" si="180"/>
        <v/>
      </c>
      <c r="J422" s="79" t="str">
        <f t="shared" si="177"/>
        <v/>
      </c>
    </row>
    <row r="423" spans="1:22" ht="18" customHeight="1" x14ac:dyDescent="0.25">
      <c r="A423" s="70" t="str">
        <f>Config!$B$22</f>
        <v>ROQU</v>
      </c>
      <c r="B423" s="71">
        <f>ACUMULADO!$BB$50</f>
        <v>18</v>
      </c>
      <c r="C423" s="52"/>
      <c r="D423" s="71">
        <f>ACUMULADO!$BB$58</f>
        <v>17</v>
      </c>
      <c r="E423" s="81">
        <f t="shared" si="178"/>
        <v>100</v>
      </c>
      <c r="F423" s="81"/>
      <c r="G423" s="77">
        <f t="shared" ref="G423:G425" si="182">IFERROR(ROUND(D423*100/B423,1),0)</f>
        <v>94.4</v>
      </c>
      <c r="H423" s="78" t="str">
        <f t="shared" si="179"/>
        <v/>
      </c>
      <c r="I423" s="78">
        <f t="shared" si="180"/>
        <v>94.4</v>
      </c>
      <c r="J423" s="79" t="str">
        <f t="shared" si="177"/>
        <v/>
      </c>
    </row>
    <row r="424" spans="1:22" ht="18" customHeight="1" x14ac:dyDescent="0.25">
      <c r="A424" s="70" t="str">
        <f>Config!$B$23</f>
        <v>CALZ</v>
      </c>
      <c r="B424" s="71">
        <f>ACUMULADO!$BC$50</f>
        <v>38</v>
      </c>
      <c r="C424" s="52"/>
      <c r="D424" s="71">
        <f>ACUMULADO!$BC$58</f>
        <v>26</v>
      </c>
      <c r="E424" s="81">
        <f t="shared" si="178"/>
        <v>100</v>
      </c>
      <c r="F424" s="81"/>
      <c r="G424" s="77">
        <f t="shared" si="182"/>
        <v>68.400000000000006</v>
      </c>
      <c r="H424" s="78">
        <f t="shared" si="179"/>
        <v>68.400000000000006</v>
      </c>
      <c r="I424" s="78" t="str">
        <f t="shared" si="180"/>
        <v/>
      </c>
      <c r="J424" s="79" t="str">
        <f t="shared" si="177"/>
        <v/>
      </c>
    </row>
    <row r="425" spans="1:22" ht="18" customHeight="1" x14ac:dyDescent="0.25">
      <c r="A425" s="70" t="str">
        <f>Config!$B$24</f>
        <v>PUEB</v>
      </c>
      <c r="B425" s="71">
        <f>ACUMULADO!$BD$50</f>
        <v>39</v>
      </c>
      <c r="C425" s="52"/>
      <c r="D425" s="71">
        <f>ACUMULADO!$BD$58</f>
        <v>18</v>
      </c>
      <c r="E425" s="81">
        <f t="shared" si="178"/>
        <v>100</v>
      </c>
      <c r="F425" s="81"/>
      <c r="G425" s="77">
        <f t="shared" si="182"/>
        <v>46.2</v>
      </c>
      <c r="H425" s="78">
        <f t="shared" si="179"/>
        <v>46.2</v>
      </c>
      <c r="I425" s="78" t="str">
        <f t="shared" si="180"/>
        <v/>
      </c>
      <c r="J425" s="79" t="str">
        <f t="shared" si="177"/>
        <v/>
      </c>
    </row>
    <row r="426" spans="1:22" ht="18" customHeight="1" x14ac:dyDescent="0.25">
      <c r="A426" s="305"/>
      <c r="B426" s="89"/>
      <c r="C426" s="89"/>
      <c r="D426" s="89"/>
      <c r="E426" s="89"/>
      <c r="F426" s="89"/>
      <c r="G426" s="89"/>
      <c r="H426"/>
      <c r="I426"/>
      <c r="J426"/>
    </row>
    <row r="427" spans="1:22" ht="18" customHeight="1" x14ac:dyDescent="0.25">
      <c r="A427" s="305"/>
      <c r="B427" s="89"/>
      <c r="C427" s="89"/>
      <c r="D427" s="335"/>
      <c r="E427" s="89"/>
      <c r="F427" s="89"/>
      <c r="G427" s="89"/>
      <c r="H427"/>
      <c r="I427"/>
      <c r="J427"/>
    </row>
    <row r="428" spans="1:22" ht="18" customHeight="1" x14ac:dyDescent="0.25">
      <c r="A428" s="305"/>
      <c r="B428" s="89"/>
      <c r="C428" s="89"/>
      <c r="D428" s="335"/>
      <c r="E428" s="89"/>
      <c r="F428" s="89"/>
      <c r="G428" s="89"/>
      <c r="H428"/>
      <c r="I428"/>
      <c r="J428"/>
    </row>
    <row r="429" spans="1:22" ht="18" customHeight="1" x14ac:dyDescent="0.25">
      <c r="A429" s="305"/>
      <c r="B429" s="89"/>
      <c r="C429" s="89"/>
      <c r="D429" s="335"/>
      <c r="E429" s="89"/>
      <c r="F429" s="89"/>
      <c r="G429" s="89"/>
      <c r="H429"/>
      <c r="I429"/>
      <c r="J429"/>
    </row>
    <row r="430" spans="1:22" ht="18" customHeight="1" x14ac:dyDescent="0.25">
      <c r="A430" s="305"/>
      <c r="B430" s="327"/>
      <c r="C430" s="89"/>
      <c r="D430" s="335"/>
      <c r="E430" s="89"/>
      <c r="F430" s="89"/>
      <c r="G430" s="89"/>
      <c r="H430"/>
      <c r="I430"/>
      <c r="J430"/>
    </row>
    <row r="433" spans="1:22" x14ac:dyDescent="0.25">
      <c r="H433"/>
      <c r="I433"/>
      <c r="J433"/>
    </row>
    <row r="434" spans="1:22" x14ac:dyDescent="0.25">
      <c r="A434" s="305"/>
      <c r="B434" s="89"/>
      <c r="C434" s="89"/>
      <c r="D434" s="89"/>
      <c r="E434" s="89"/>
      <c r="F434" s="89"/>
      <c r="G434" s="89"/>
      <c r="H434"/>
      <c r="I434"/>
      <c r="J434"/>
    </row>
    <row r="435" spans="1:22" x14ac:dyDescent="0.25">
      <c r="A435" s="305"/>
      <c r="B435" s="89"/>
      <c r="C435" s="89"/>
      <c r="D435" s="89"/>
      <c r="E435" s="89"/>
      <c r="F435" s="89"/>
      <c r="G435" s="89"/>
      <c r="H435"/>
      <c r="I435"/>
      <c r="J435"/>
      <c r="V435" s="51" t="str">
        <f>A437</f>
        <v>PORCENTAJE DE NIÑOS MENORES DE 12 MESES DE EDAD QUE INICIAN SUPLEMENTO DE HIERRO Y OTROS MICRONUTRIENTES OPORTUNAMENTE</v>
      </c>
    </row>
    <row r="436" spans="1:22" x14ac:dyDescent="0.25">
      <c r="A436" s="305"/>
      <c r="B436" s="89"/>
      <c r="C436" s="89"/>
      <c r="D436" s="89"/>
      <c r="E436" s="89"/>
      <c r="F436" s="89"/>
      <c r="G436" s="89"/>
      <c r="H436"/>
      <c r="I436"/>
      <c r="J436"/>
      <c r="V436" s="80" t="str">
        <f>$V$1&amp;"  "&amp;V435&amp;"  "&amp;$V$3&amp;"  "&amp;$V$2</f>
        <v>RED. MOYOBAMBA:  PORCENTAJE DE NIÑOS MENORES DE 12 MESES DE EDAD QUE INICIAN SUPLEMENTO DE HIERRO Y OTROS MICRONUTRIENTES OPORTUNAMENTE  - POR MICROREDES :   ENERO - DICIEMBRE 2024</v>
      </c>
    </row>
    <row r="437" spans="1:22" x14ac:dyDescent="0.25">
      <c r="A437" s="4" t="str">
        <f>METAS!B57</f>
        <v>PORCENTAJE DE NIÑOS MENORES DE 12 MESES DE EDAD QUE INICIAN SUPLEMENTO DE HIERRO Y OTROS MICRONUTRIENTES OPORTUNAMENTE</v>
      </c>
      <c r="I437" s="332"/>
      <c r="J437" s="330"/>
      <c r="K437" t="s">
        <v>684</v>
      </c>
    </row>
    <row r="438" spans="1:22" ht="48" customHeight="1" x14ac:dyDescent="0.25">
      <c r="A438" s="59" t="s">
        <v>2</v>
      </c>
      <c r="B438" s="60" t="s">
        <v>609</v>
      </c>
      <c r="C438" s="61" t="s">
        <v>565</v>
      </c>
      <c r="D438" s="60" t="s">
        <v>611</v>
      </c>
      <c r="E438" s="60" t="s">
        <v>1</v>
      </c>
      <c r="F438" s="62"/>
      <c r="G438" s="63" t="s">
        <v>10</v>
      </c>
      <c r="H438" s="64" t="str">
        <f>"DEFICIENTE &lt; "&amp;$H$3</f>
        <v>DEFICIENTE &lt; 90</v>
      </c>
      <c r="I438" s="64" t="str">
        <f>"PROCESO &gt;= "&amp;$H$3&amp;"  -  &lt; "&amp;$I$3</f>
        <v>PROCESO &gt;= 90  -  &lt; 100</v>
      </c>
      <c r="J438" s="64" t="str">
        <f>"OPTIMO &gt;= "&amp;$I$3</f>
        <v>OPTIMO &gt;= 100</v>
      </c>
    </row>
    <row r="439" spans="1:22" ht="20.25" customHeight="1" thickBot="1" x14ac:dyDescent="0.3">
      <c r="A439" s="65" t="str">
        <f>Config!$B$15</f>
        <v>RED</v>
      </c>
      <c r="B439" s="66">
        <f>SUM(B440:B448)</f>
        <v>1645</v>
      </c>
      <c r="C439" s="66">
        <f>SUM(C440:C448)</f>
        <v>1645</v>
      </c>
      <c r="D439" s="66">
        <f>SUM(D440:D448)</f>
        <v>1421</v>
      </c>
      <c r="E439" s="67">
        <f>Config!D9</f>
        <v>100</v>
      </c>
      <c r="F439" s="67"/>
      <c r="G439" s="67">
        <f>IFERROR(ROUND(D439*100/B439,1),0)</f>
        <v>86.4</v>
      </c>
      <c r="H439" s="68">
        <f>IF(G439&lt;$H$3,G439,"")</f>
        <v>86.4</v>
      </c>
      <c r="I439" s="68" t="str">
        <f>IF(G439&gt;=$H$3,IF(G439&lt;$I$3,G439,""),"")</f>
        <v/>
      </c>
      <c r="J439" s="66" t="str">
        <f>IF(G439&gt;=$I$3,G439,"")</f>
        <v/>
      </c>
    </row>
    <row r="440" spans="1:22" ht="18" customHeight="1" x14ac:dyDescent="0.25">
      <c r="A440" s="70" t="str">
        <f>Config!$B$16</f>
        <v>HOSP</v>
      </c>
      <c r="B440" s="71">
        <f>ACUMULADO!$AV$63</f>
        <v>3</v>
      </c>
      <c r="C440" s="52">
        <f>ROUNDUP((B440/12)*Config!$C$6,0)</f>
        <v>3</v>
      </c>
      <c r="D440" s="71">
        <f>ACUMULADO!$AV$59</f>
        <v>0</v>
      </c>
      <c r="E440" s="81">
        <f>E439</f>
        <v>100</v>
      </c>
      <c r="F440" s="81"/>
      <c r="G440" s="77">
        <f>IFERROR(ROUND(D440*100/B440,1),0)</f>
        <v>0</v>
      </c>
      <c r="H440" s="78">
        <f>IF(G440&lt;$H$3,G440,"")</f>
        <v>0</v>
      </c>
      <c r="I440" s="78" t="str">
        <f>IF(G440&gt;=$H$3,IF(G440&lt;$I$3,G440,""),"")</f>
        <v/>
      </c>
      <c r="J440" s="79" t="str">
        <f t="shared" ref="J440:J448" si="183">IF(G440&gt;=$I$3,G440,"")</f>
        <v/>
      </c>
    </row>
    <row r="441" spans="1:22" ht="18" customHeight="1" x14ac:dyDescent="0.25">
      <c r="A441" s="70" t="str">
        <f>Config!$B$17</f>
        <v>LLUI</v>
      </c>
      <c r="B441" s="71">
        <f>ACUMULADO!$AW$63</f>
        <v>698</v>
      </c>
      <c r="C441" s="52">
        <f>ROUNDUP((B441/12)*Config!$C$6,0)</f>
        <v>698</v>
      </c>
      <c r="D441" s="71">
        <f>ACUMULADO!$AW$59</f>
        <v>592</v>
      </c>
      <c r="E441" s="81">
        <f t="shared" ref="E441:E448" si="184">E440</f>
        <v>100</v>
      </c>
      <c r="F441" s="81"/>
      <c r="G441" s="77">
        <f>IFERROR(ROUND(D441*100/B441,1),0)</f>
        <v>84.8</v>
      </c>
      <c r="H441" s="78">
        <f t="shared" ref="H441:H448" si="185">IF(G441&lt;$H$3,G441,"")</f>
        <v>84.8</v>
      </c>
      <c r="I441" s="78" t="str">
        <f t="shared" ref="I441:I448" si="186">IF(G441&gt;=$H$3,IF(G441&lt;$I$3,G441,""),"")</f>
        <v/>
      </c>
      <c r="J441" s="79" t="str">
        <f t="shared" si="183"/>
        <v/>
      </c>
      <c r="V441" s="51" t="str">
        <f>A458</f>
        <v xml:space="preserve">PORCENTAJE DE NIÑOS MENORES DE 12 MESES DE EDAD CON DOSAJE DE HEMOGLOBINA E INICIAN SUPLEMENTACION PREVENTIVA </v>
      </c>
    </row>
    <row r="442" spans="1:22" ht="18" customHeight="1" x14ac:dyDescent="0.25">
      <c r="A442" s="70" t="str">
        <f>Config!$B$18</f>
        <v>JERI</v>
      </c>
      <c r="B442" s="71">
        <f>ACUMULADO!$AX$63</f>
        <v>54</v>
      </c>
      <c r="C442" s="52">
        <f>ROUNDUP((B442/12)*Config!$C$6,0)</f>
        <v>54</v>
      </c>
      <c r="D442" s="71">
        <f>ACUMULADO!$AX$59</f>
        <v>51</v>
      </c>
      <c r="E442" s="81">
        <f t="shared" si="184"/>
        <v>100</v>
      </c>
      <c r="F442" s="81"/>
      <c r="G442" s="77">
        <f t="shared" ref="G442" si="187">IFERROR(ROUND(D442*100/B442,1),0)</f>
        <v>94.4</v>
      </c>
      <c r="H442" s="78" t="str">
        <f t="shared" si="185"/>
        <v/>
      </c>
      <c r="I442" s="78">
        <f t="shared" si="186"/>
        <v>94.4</v>
      </c>
      <c r="J442" s="79" t="str">
        <f t="shared" si="183"/>
        <v/>
      </c>
      <c r="V442" s="80" t="str">
        <f>$V$1&amp;"  "&amp;V441&amp;"  "&amp;$V$3&amp;"  "&amp;$V$2</f>
        <v>RED. MOYOBAMBA:  PORCENTAJE DE NIÑOS MENORES DE 12 MESES DE EDAD CON DOSAJE DE HEMOGLOBINA E INICIAN SUPLEMENTACION PREVENTIVA   - POR MICROREDES :   ENERO - DICIEMBRE 2024</v>
      </c>
    </row>
    <row r="443" spans="1:22" ht="18" customHeight="1" x14ac:dyDescent="0.25">
      <c r="A443" s="70" t="str">
        <f>Config!$B$19</f>
        <v>YANT</v>
      </c>
      <c r="B443" s="71">
        <f>ACUMULADO!$AY$63</f>
        <v>97</v>
      </c>
      <c r="C443" s="52">
        <f>ROUNDUP((B443/12)*Config!$C$6,0)</f>
        <v>97</v>
      </c>
      <c r="D443" s="71">
        <f>ACUMULADO!$AY$59</f>
        <v>77</v>
      </c>
      <c r="E443" s="81">
        <f t="shared" si="184"/>
        <v>100</v>
      </c>
      <c r="F443" s="81"/>
      <c r="G443" s="77">
        <f>IFERROR(ROUND(D443*100/B443,1),0)</f>
        <v>79.400000000000006</v>
      </c>
      <c r="H443" s="78">
        <f t="shared" si="185"/>
        <v>79.400000000000006</v>
      </c>
      <c r="I443" s="78" t="str">
        <f t="shared" si="186"/>
        <v/>
      </c>
      <c r="J443" s="79" t="str">
        <f t="shared" si="183"/>
        <v/>
      </c>
      <c r="V443" s="89"/>
    </row>
    <row r="444" spans="1:22" ht="18" customHeight="1" x14ac:dyDescent="0.25">
      <c r="A444" s="70" t="str">
        <f>Config!$B$20</f>
        <v>SORI</v>
      </c>
      <c r="B444" s="71">
        <f>ACUMULADO!$AZ$63</f>
        <v>356</v>
      </c>
      <c r="C444" s="52">
        <f>ROUNDUP((B444/12)*Config!$C$6,0)</f>
        <v>356</v>
      </c>
      <c r="D444" s="71">
        <f>ACUMULADO!$AZ$59</f>
        <v>321</v>
      </c>
      <c r="E444" s="81">
        <f t="shared" si="184"/>
        <v>100</v>
      </c>
      <c r="F444" s="81"/>
      <c r="G444" s="77">
        <f>IFERROR(ROUND(D444*100/B444,1),0)</f>
        <v>90.2</v>
      </c>
      <c r="H444" s="78" t="str">
        <f t="shared" si="185"/>
        <v/>
      </c>
      <c r="I444" s="78">
        <f t="shared" si="186"/>
        <v>90.2</v>
      </c>
      <c r="J444" s="79" t="str">
        <f t="shared" si="183"/>
        <v/>
      </c>
      <c r="V444" s="51"/>
    </row>
    <row r="445" spans="1:22" ht="18" customHeight="1" x14ac:dyDescent="0.25">
      <c r="A445" s="70" t="str">
        <f>Config!$B$21</f>
        <v>JEPE</v>
      </c>
      <c r="B445" s="71">
        <f>ACUMULADO!$BA$63</f>
        <v>150</v>
      </c>
      <c r="C445" s="52">
        <f>ROUNDUP((B445/12)*Config!$C$6,0)</f>
        <v>150</v>
      </c>
      <c r="D445" s="71">
        <f>ACUMULADO!$BA$59</f>
        <v>131</v>
      </c>
      <c r="E445" s="81">
        <f t="shared" si="184"/>
        <v>100</v>
      </c>
      <c r="F445" s="81"/>
      <c r="G445" s="77">
        <f>IFERROR(ROUND(D445*100/B445,1),0)</f>
        <v>87.3</v>
      </c>
      <c r="H445" s="78">
        <f t="shared" si="185"/>
        <v>87.3</v>
      </c>
      <c r="I445" s="78" t="str">
        <f t="shared" si="186"/>
        <v/>
      </c>
      <c r="J445" s="79" t="str">
        <f t="shared" si="183"/>
        <v/>
      </c>
      <c r="V445" s="51"/>
    </row>
    <row r="446" spans="1:22" ht="18" customHeight="1" x14ac:dyDescent="0.25">
      <c r="A446" s="70" t="str">
        <f>Config!$B$22</f>
        <v>ROQU</v>
      </c>
      <c r="B446" s="71">
        <f>ACUMULADO!$BB$63</f>
        <v>78</v>
      </c>
      <c r="C446" s="52">
        <f>ROUNDUP((B446/12)*Config!$C$6,0)</f>
        <v>78</v>
      </c>
      <c r="D446" s="71">
        <f>ACUMULADO!$BB$59</f>
        <v>74</v>
      </c>
      <c r="E446" s="81">
        <f t="shared" si="184"/>
        <v>100</v>
      </c>
      <c r="F446" s="81"/>
      <c r="G446" s="77">
        <f t="shared" ref="G446:G448" si="188">IFERROR(ROUND(D446*100/B446,1),0)</f>
        <v>94.9</v>
      </c>
      <c r="H446" s="78" t="str">
        <f t="shared" si="185"/>
        <v/>
      </c>
      <c r="I446" s="78">
        <f t="shared" si="186"/>
        <v>94.9</v>
      </c>
      <c r="J446" s="79" t="str">
        <f t="shared" si="183"/>
        <v/>
      </c>
    </row>
    <row r="447" spans="1:22" ht="18" customHeight="1" x14ac:dyDescent="0.25">
      <c r="A447" s="70" t="str">
        <f>Config!$B$23</f>
        <v>CALZ</v>
      </c>
      <c r="B447" s="71">
        <f>ACUMULADO!$BC$63</f>
        <v>65</v>
      </c>
      <c r="C447" s="52">
        <f>ROUNDUP((B447/12)*Config!$C$6,0)</f>
        <v>65</v>
      </c>
      <c r="D447" s="71">
        <f>ACUMULADO!$BC$59</f>
        <v>54</v>
      </c>
      <c r="E447" s="81">
        <f t="shared" si="184"/>
        <v>100</v>
      </c>
      <c r="F447" s="81"/>
      <c r="G447" s="77">
        <f t="shared" si="188"/>
        <v>83.1</v>
      </c>
      <c r="H447" s="78">
        <f t="shared" si="185"/>
        <v>83.1</v>
      </c>
      <c r="I447" s="78" t="str">
        <f t="shared" si="186"/>
        <v/>
      </c>
      <c r="J447" s="79" t="str">
        <f t="shared" si="183"/>
        <v/>
      </c>
    </row>
    <row r="448" spans="1:22" ht="18" customHeight="1" x14ac:dyDescent="0.25">
      <c r="A448" s="70" t="str">
        <f>Config!$B$24</f>
        <v>PUEB</v>
      </c>
      <c r="B448" s="71">
        <f>ACUMULADO!$BD$63</f>
        <v>144</v>
      </c>
      <c r="C448" s="52">
        <f>ROUNDUP((B448/12)*Config!$C$6,0)</f>
        <v>144</v>
      </c>
      <c r="D448" s="71">
        <f>ACUMULADO!$BD$59</f>
        <v>121</v>
      </c>
      <c r="E448" s="81">
        <f t="shared" si="184"/>
        <v>100</v>
      </c>
      <c r="F448" s="81"/>
      <c r="G448" s="77">
        <f t="shared" si="188"/>
        <v>84</v>
      </c>
      <c r="H448" s="78">
        <f t="shared" si="185"/>
        <v>84</v>
      </c>
      <c r="I448" s="78" t="str">
        <f t="shared" si="186"/>
        <v/>
      </c>
      <c r="J448" s="79" t="str">
        <f t="shared" si="183"/>
        <v/>
      </c>
    </row>
    <row r="449" spans="1:22" x14ac:dyDescent="0.25">
      <c r="A449" s="305"/>
      <c r="B449" s="89"/>
      <c r="C449" s="89"/>
      <c r="D449" s="89"/>
      <c r="E449" s="89"/>
      <c r="F449" s="89"/>
      <c r="G449" s="89"/>
      <c r="H449"/>
      <c r="I449"/>
      <c r="J449"/>
    </row>
    <row r="450" spans="1:22" x14ac:dyDescent="0.25">
      <c r="A450" s="305"/>
      <c r="B450" s="89"/>
      <c r="C450" s="89"/>
      <c r="D450" s="335"/>
      <c r="E450" s="89"/>
      <c r="F450" s="89"/>
      <c r="G450" s="89"/>
      <c r="H450"/>
      <c r="I450"/>
      <c r="J450"/>
    </row>
    <row r="451" spans="1:22" x14ac:dyDescent="0.25">
      <c r="A451" s="305"/>
      <c r="B451" s="89"/>
      <c r="C451" s="89"/>
      <c r="D451" s="335"/>
      <c r="E451" s="89"/>
      <c r="F451" s="89"/>
      <c r="G451" s="89"/>
      <c r="H451"/>
      <c r="I451"/>
      <c r="J451"/>
    </row>
    <row r="452" spans="1:22" x14ac:dyDescent="0.25">
      <c r="A452" s="305"/>
      <c r="B452" s="89"/>
      <c r="C452" s="89"/>
      <c r="D452" s="335"/>
      <c r="E452" s="89"/>
      <c r="F452" s="89"/>
      <c r="G452" s="89"/>
      <c r="H452"/>
      <c r="I452"/>
      <c r="J452"/>
    </row>
    <row r="453" spans="1:22" x14ac:dyDescent="0.25">
      <c r="A453" s="305"/>
      <c r="B453" s="89"/>
      <c r="C453" s="89"/>
      <c r="D453" s="335"/>
      <c r="E453" s="89"/>
      <c r="F453" s="89"/>
      <c r="G453" s="89"/>
      <c r="H453"/>
      <c r="I453"/>
      <c r="J453"/>
    </row>
    <row r="455" spans="1:22" x14ac:dyDescent="0.25">
      <c r="A455" s="305"/>
      <c r="B455" s="89"/>
      <c r="C455" s="89"/>
      <c r="D455" s="89"/>
      <c r="E455" s="89"/>
      <c r="F455" s="89"/>
      <c r="G455" s="89"/>
      <c r="H455"/>
      <c r="I455"/>
      <c r="J455"/>
    </row>
    <row r="456" spans="1:22" x14ac:dyDescent="0.25">
      <c r="A456" s="305"/>
      <c r="B456" s="89"/>
      <c r="C456" s="89"/>
      <c r="D456" s="89"/>
      <c r="E456" s="89"/>
      <c r="F456" s="89"/>
      <c r="G456" s="89"/>
      <c r="H456"/>
      <c r="I456"/>
      <c r="J456"/>
    </row>
    <row r="457" spans="1:22" x14ac:dyDescent="0.25">
      <c r="A457" s="305"/>
      <c r="B457" s="89"/>
      <c r="C457" s="89"/>
      <c r="D457" s="89"/>
      <c r="E457" s="89"/>
      <c r="F457" s="89"/>
      <c r="G457" s="89"/>
      <c r="H457"/>
      <c r="I457"/>
      <c r="J457"/>
      <c r="V457" s="51" t="str">
        <f>A458</f>
        <v xml:space="preserve">PORCENTAJE DE NIÑOS MENORES DE 12 MESES DE EDAD CON DOSAJE DE HEMOGLOBINA E INICIAN SUPLEMENTACION PREVENTIVA </v>
      </c>
    </row>
    <row r="458" spans="1:22" x14ac:dyDescent="0.25">
      <c r="A458" s="4" t="str">
        <f>METAS!B58</f>
        <v xml:space="preserve">PORCENTAJE DE NIÑOS MENORES DE 12 MESES DE EDAD CON DOSAJE DE HEMOGLOBINA E INICIAN SUPLEMENTACION PREVENTIVA </v>
      </c>
      <c r="I458" s="332"/>
      <c r="J458" s="330"/>
      <c r="K458" t="s">
        <v>684</v>
      </c>
      <c r="V458" s="80" t="str">
        <f>$V$1&amp;"  "&amp;V457&amp;"  "&amp;$V$3&amp;"  "&amp;$V$2</f>
        <v>RED. MOYOBAMBA:  PORCENTAJE DE NIÑOS MENORES DE 12 MESES DE EDAD CON DOSAJE DE HEMOGLOBINA E INICIAN SUPLEMENTACION PREVENTIVA   - POR MICROREDES :   ENERO - DICIEMBRE 2024</v>
      </c>
    </row>
    <row r="459" spans="1:22" ht="63.75" x14ac:dyDescent="0.25">
      <c r="A459" s="59" t="s">
        <v>2</v>
      </c>
      <c r="B459" s="60" t="s">
        <v>609</v>
      </c>
      <c r="C459" s="61" t="s">
        <v>565</v>
      </c>
      <c r="D459" s="60" t="s">
        <v>610</v>
      </c>
      <c r="E459" s="60" t="s">
        <v>1</v>
      </c>
      <c r="F459" s="62"/>
      <c r="G459" s="63" t="s">
        <v>10</v>
      </c>
      <c r="H459" s="64" t="str">
        <f>"DEFICIENTE &lt; "&amp;$H$3</f>
        <v>DEFICIENTE &lt; 90</v>
      </c>
      <c r="I459" s="64" t="str">
        <f>"PROCESO &gt;= "&amp;$H$3&amp;"  -  &lt; "&amp;$I$3</f>
        <v>PROCESO &gt;= 90  -  &lt; 100</v>
      </c>
      <c r="J459" s="64" t="str">
        <f>"OPTIMO &gt;= "&amp;$I$3</f>
        <v>OPTIMO &gt;= 100</v>
      </c>
    </row>
    <row r="460" spans="1:22" ht="20.25" customHeight="1" thickBot="1" x14ac:dyDescent="0.3">
      <c r="A460" s="65" t="str">
        <f>Config!$B$15</f>
        <v>RED</v>
      </c>
      <c r="B460" s="66">
        <f>SUM(B461:B469)</f>
        <v>1645</v>
      </c>
      <c r="C460" s="66">
        <f>SUM(C461:C469)</f>
        <v>1645</v>
      </c>
      <c r="D460" s="66">
        <f>SUM(D461:D469)</f>
        <v>1420</v>
      </c>
      <c r="E460" s="67">
        <f>Config!D9</f>
        <v>100</v>
      </c>
      <c r="F460" s="67"/>
      <c r="G460" s="67">
        <f>IFERROR(ROUND(D460*100/B460,1),0)</f>
        <v>86.3</v>
      </c>
      <c r="H460" s="68">
        <f>IF(G460&lt;$H$3,G460,"")</f>
        <v>86.3</v>
      </c>
      <c r="I460" s="68" t="str">
        <f>IF(G460&gt;=$H$3,IF(G460&lt;$I$3,G460,""),"")</f>
        <v/>
      </c>
      <c r="J460" s="66" t="str">
        <f>IF(G460&gt;=$I$3,G460,"")</f>
        <v/>
      </c>
    </row>
    <row r="461" spans="1:22" x14ac:dyDescent="0.25">
      <c r="A461" s="70" t="str">
        <f>Config!$B$16</f>
        <v>HOSP</v>
      </c>
      <c r="B461" s="71">
        <f>ACUMULADO!$AV$63</f>
        <v>3</v>
      </c>
      <c r="C461" s="52">
        <f>ROUNDUP((B461/12)*Config!$C$6,0)</f>
        <v>3</v>
      </c>
      <c r="D461" s="71">
        <f>ACUMULADO!$AV$60</f>
        <v>0</v>
      </c>
      <c r="E461" s="81">
        <f>E460</f>
        <v>100</v>
      </c>
      <c r="F461" s="81"/>
      <c r="G461" s="77">
        <f>IFERROR(ROUND(D461*100/B461,1),0)</f>
        <v>0</v>
      </c>
      <c r="H461" s="78">
        <f>IF(G461&lt;$H$3,G461,"")</f>
        <v>0</v>
      </c>
      <c r="I461" s="78" t="str">
        <f>IF(G461&gt;=$H$3,IF(G461&lt;$I$3,G461,""),"")</f>
        <v/>
      </c>
      <c r="J461" s="79" t="str">
        <f t="shared" ref="J461:J469" si="189">IF(G461&gt;=$I$3,G461,"")</f>
        <v/>
      </c>
    </row>
    <row r="462" spans="1:22" x14ac:dyDescent="0.25">
      <c r="A462" s="70" t="str">
        <f>Config!$B$17</f>
        <v>LLUI</v>
      </c>
      <c r="B462" s="71">
        <f>ACUMULADO!$AW$63</f>
        <v>698</v>
      </c>
      <c r="C462" s="52">
        <f>ROUNDUP((B462/12)*Config!$C$6,0)</f>
        <v>698</v>
      </c>
      <c r="D462" s="71">
        <f>ACUMULADO!$AW$60</f>
        <v>592</v>
      </c>
      <c r="E462" s="81">
        <f t="shared" ref="E462:E469" si="190">E461</f>
        <v>100</v>
      </c>
      <c r="F462" s="81"/>
      <c r="G462" s="77">
        <f>IFERROR(ROUND(D462*100/B462,1),0)</f>
        <v>84.8</v>
      </c>
      <c r="H462" s="78">
        <f t="shared" ref="H462:H469" si="191">IF(G462&lt;$H$3,G462,"")</f>
        <v>84.8</v>
      </c>
      <c r="I462" s="78" t="str">
        <f t="shared" ref="I462:I469" si="192">IF(G462&gt;=$H$3,IF(G462&lt;$I$3,G462,""),"")</f>
        <v/>
      </c>
      <c r="J462" s="79" t="str">
        <f t="shared" si="189"/>
        <v/>
      </c>
    </row>
    <row r="463" spans="1:22" x14ac:dyDescent="0.25">
      <c r="A463" s="70" t="str">
        <f>Config!$B$18</f>
        <v>JERI</v>
      </c>
      <c r="B463" s="71">
        <f>ACUMULADO!$AX$63</f>
        <v>54</v>
      </c>
      <c r="C463" s="52">
        <f>ROUNDUP((B463/12)*Config!$C$6,0)</f>
        <v>54</v>
      </c>
      <c r="D463" s="71">
        <f>ACUMULADO!$AX$60</f>
        <v>51</v>
      </c>
      <c r="E463" s="81">
        <f t="shared" si="190"/>
        <v>100</v>
      </c>
      <c r="F463" s="81"/>
      <c r="G463" s="77">
        <f t="shared" ref="G463" si="193">IFERROR(ROUND(D463*100/B463,1),0)</f>
        <v>94.4</v>
      </c>
      <c r="H463" s="78" t="str">
        <f t="shared" si="191"/>
        <v/>
      </c>
      <c r="I463" s="78">
        <f t="shared" si="192"/>
        <v>94.4</v>
      </c>
      <c r="J463" s="79" t="str">
        <f t="shared" si="189"/>
        <v/>
      </c>
    </row>
    <row r="464" spans="1:22" x14ac:dyDescent="0.25">
      <c r="A464" s="70" t="str">
        <f>Config!$B$19</f>
        <v>YANT</v>
      </c>
      <c r="B464" s="71">
        <f>ACUMULADO!$AY$63</f>
        <v>97</v>
      </c>
      <c r="C464" s="52">
        <f>ROUNDUP((B464/12)*Config!$C$6,0)</f>
        <v>97</v>
      </c>
      <c r="D464" s="71">
        <f>ACUMULADO!$AY$60</f>
        <v>77</v>
      </c>
      <c r="E464" s="81">
        <f t="shared" si="190"/>
        <v>100</v>
      </c>
      <c r="F464" s="81"/>
      <c r="G464" s="77">
        <f>IFERROR(ROUND(D464*100/B464,1),0)</f>
        <v>79.400000000000006</v>
      </c>
      <c r="H464" s="78">
        <f t="shared" si="191"/>
        <v>79.400000000000006</v>
      </c>
      <c r="I464" s="78" t="str">
        <f t="shared" si="192"/>
        <v/>
      </c>
      <c r="J464" s="79" t="str">
        <f t="shared" si="189"/>
        <v/>
      </c>
      <c r="V464" s="51" t="str">
        <f>A480</f>
        <v>PORCENTAJE DE NIÑOS MENORES DE 5 AÑOS CON DOSAJE DE HEMOGLOBINA E INICIO TRATAMIENTO DE ANEMIA</v>
      </c>
    </row>
    <row r="465" spans="1:22" x14ac:dyDescent="0.25">
      <c r="A465" s="70" t="str">
        <f>Config!$B$20</f>
        <v>SORI</v>
      </c>
      <c r="B465" s="71">
        <f>ACUMULADO!$AZ$63</f>
        <v>356</v>
      </c>
      <c r="C465" s="52">
        <f>ROUNDUP((B465/12)*Config!$C$6,0)</f>
        <v>356</v>
      </c>
      <c r="D465" s="71">
        <f>ACUMULADO!$AZ$60</f>
        <v>321</v>
      </c>
      <c r="E465" s="81">
        <f t="shared" si="190"/>
        <v>100</v>
      </c>
      <c r="F465" s="81"/>
      <c r="G465" s="77">
        <f>IFERROR(ROUND(D465*100/B465,1),0)</f>
        <v>90.2</v>
      </c>
      <c r="H465" s="78" t="str">
        <f t="shared" si="191"/>
        <v/>
      </c>
      <c r="I465" s="78">
        <f t="shared" si="192"/>
        <v>90.2</v>
      </c>
      <c r="J465" s="79" t="str">
        <f t="shared" si="189"/>
        <v/>
      </c>
      <c r="V465" s="80" t="str">
        <f>$V$1&amp;"  "&amp;V464&amp;"  "&amp;$V$3&amp;"  "&amp;$V$2</f>
        <v>RED. MOYOBAMBA:  PORCENTAJE DE NIÑOS MENORES DE 5 AÑOS CON DOSAJE DE HEMOGLOBINA E INICIO TRATAMIENTO DE ANEMIA  - POR MICROREDES :   ENERO - DICIEMBRE 2024</v>
      </c>
    </row>
    <row r="466" spans="1:22" x14ac:dyDescent="0.25">
      <c r="A466" s="70" t="str">
        <f>Config!$B$21</f>
        <v>JEPE</v>
      </c>
      <c r="B466" s="71">
        <f>ACUMULADO!$BA$63</f>
        <v>150</v>
      </c>
      <c r="C466" s="52">
        <f>ROUNDUP((B466/12)*Config!$C$6,0)</f>
        <v>150</v>
      </c>
      <c r="D466" s="71">
        <f>ACUMULADO!$BA$60</f>
        <v>131</v>
      </c>
      <c r="E466" s="81">
        <f t="shared" si="190"/>
        <v>100</v>
      </c>
      <c r="F466" s="81"/>
      <c r="G466" s="77">
        <f>IFERROR(ROUND(D466*100/B466,1),0)</f>
        <v>87.3</v>
      </c>
      <c r="H466" s="78">
        <f t="shared" si="191"/>
        <v>87.3</v>
      </c>
      <c r="I466" s="78" t="str">
        <f t="shared" si="192"/>
        <v/>
      </c>
      <c r="J466" s="79" t="str">
        <f t="shared" si="189"/>
        <v/>
      </c>
      <c r="V466" s="89"/>
    </row>
    <row r="467" spans="1:22" x14ac:dyDescent="0.25">
      <c r="A467" s="70" t="str">
        <f>Config!$B$22</f>
        <v>ROQU</v>
      </c>
      <c r="B467" s="71">
        <f>ACUMULADO!$BB$63</f>
        <v>78</v>
      </c>
      <c r="C467" s="52">
        <f>ROUNDUP((B467/12)*Config!$C$6,0)</f>
        <v>78</v>
      </c>
      <c r="D467" s="71">
        <f>ACUMULADO!$BB$60</f>
        <v>74</v>
      </c>
      <c r="E467" s="81">
        <f t="shared" si="190"/>
        <v>100</v>
      </c>
      <c r="F467" s="81"/>
      <c r="G467" s="77">
        <f t="shared" ref="G467:G469" si="194">IFERROR(ROUND(D467*100/B467,1),0)</f>
        <v>94.9</v>
      </c>
      <c r="H467" s="78" t="str">
        <f t="shared" si="191"/>
        <v/>
      </c>
      <c r="I467" s="78">
        <f t="shared" si="192"/>
        <v>94.9</v>
      </c>
      <c r="J467" s="79" t="str">
        <f t="shared" si="189"/>
        <v/>
      </c>
      <c r="V467" s="51"/>
    </row>
    <row r="468" spans="1:22" x14ac:dyDescent="0.25">
      <c r="A468" s="70" t="str">
        <f>Config!$B$23</f>
        <v>CALZ</v>
      </c>
      <c r="B468" s="71">
        <f>ACUMULADO!$BC$63</f>
        <v>65</v>
      </c>
      <c r="C468" s="52">
        <f>ROUNDUP((B468/12)*Config!$C$6,0)</f>
        <v>65</v>
      </c>
      <c r="D468" s="71">
        <f>ACUMULADO!$BC$60</f>
        <v>54</v>
      </c>
      <c r="E468" s="81">
        <f t="shared" si="190"/>
        <v>100</v>
      </c>
      <c r="F468" s="81"/>
      <c r="G468" s="77">
        <f t="shared" si="194"/>
        <v>83.1</v>
      </c>
      <c r="H468" s="78">
        <f t="shared" si="191"/>
        <v>83.1</v>
      </c>
      <c r="I468" s="78" t="str">
        <f t="shared" si="192"/>
        <v/>
      </c>
      <c r="J468" s="79" t="str">
        <f t="shared" si="189"/>
        <v/>
      </c>
      <c r="V468" s="51"/>
    </row>
    <row r="469" spans="1:22" x14ac:dyDescent="0.25">
      <c r="A469" s="70" t="str">
        <f>Config!$B$24</f>
        <v>PUEB</v>
      </c>
      <c r="B469" s="71">
        <f>ACUMULADO!$BD$63</f>
        <v>144</v>
      </c>
      <c r="C469" s="52">
        <f>ROUNDUP((B469/12)*Config!$C$6,0)</f>
        <v>144</v>
      </c>
      <c r="D469" s="71">
        <f>ACUMULADO!$BD$60</f>
        <v>120</v>
      </c>
      <c r="E469" s="81">
        <f t="shared" si="190"/>
        <v>100</v>
      </c>
      <c r="F469" s="81"/>
      <c r="G469" s="77">
        <f t="shared" si="194"/>
        <v>83.3</v>
      </c>
      <c r="H469" s="78">
        <f t="shared" si="191"/>
        <v>83.3</v>
      </c>
      <c r="I469" s="78" t="str">
        <f t="shared" si="192"/>
        <v/>
      </c>
      <c r="J469" s="79" t="str">
        <f t="shared" si="189"/>
        <v/>
      </c>
    </row>
    <row r="470" spans="1:22" x14ac:dyDescent="0.25">
      <c r="A470" s="305"/>
      <c r="B470" s="89"/>
      <c r="C470" s="89"/>
      <c r="D470" s="89"/>
      <c r="E470" s="89"/>
      <c r="F470" s="89"/>
      <c r="G470" s="89"/>
      <c r="H470"/>
      <c r="I470"/>
      <c r="J470"/>
    </row>
    <row r="471" spans="1:22" x14ac:dyDescent="0.25">
      <c r="A471" s="305"/>
      <c r="B471" s="89"/>
      <c r="C471" s="89"/>
      <c r="D471" s="335"/>
      <c r="E471" s="89"/>
      <c r="F471" s="89"/>
      <c r="G471" s="89"/>
      <c r="H471"/>
      <c r="I471"/>
      <c r="J471"/>
    </row>
    <row r="472" spans="1:22" x14ac:dyDescent="0.25">
      <c r="A472" s="305"/>
      <c r="B472" s="89"/>
      <c r="C472" s="89"/>
      <c r="D472" s="335"/>
      <c r="E472" s="89"/>
      <c r="F472" s="89"/>
      <c r="G472" s="89"/>
      <c r="H472"/>
      <c r="I472"/>
      <c r="J472"/>
    </row>
    <row r="473" spans="1:22" x14ac:dyDescent="0.25">
      <c r="A473" s="305"/>
      <c r="B473" s="89"/>
      <c r="C473" s="89"/>
      <c r="D473" s="335"/>
      <c r="E473" s="89"/>
      <c r="F473" s="89"/>
      <c r="G473" s="89"/>
      <c r="H473"/>
      <c r="I473"/>
      <c r="J473"/>
    </row>
    <row r="474" spans="1:22" x14ac:dyDescent="0.25">
      <c r="A474" s="305"/>
      <c r="B474" s="89"/>
      <c r="C474" s="89"/>
      <c r="D474" s="335"/>
      <c r="E474" s="89"/>
      <c r="F474" s="89"/>
      <c r="G474" s="89"/>
      <c r="H474"/>
      <c r="I474"/>
      <c r="J474"/>
    </row>
    <row r="478" spans="1:22" x14ac:dyDescent="0.25">
      <c r="A478" s="305"/>
      <c r="B478" s="89"/>
      <c r="C478" s="89"/>
      <c r="D478" s="89"/>
      <c r="E478" s="89"/>
      <c r="F478" s="89"/>
      <c r="G478" s="89"/>
      <c r="H478"/>
      <c r="I478"/>
      <c r="J478"/>
    </row>
    <row r="479" spans="1:22" x14ac:dyDescent="0.25">
      <c r="A479" s="305"/>
      <c r="B479" s="89"/>
      <c r="C479" s="89"/>
      <c r="D479" s="89"/>
      <c r="E479" s="89"/>
      <c r="F479" s="89"/>
      <c r="G479" s="89"/>
      <c r="H479"/>
      <c r="I479"/>
      <c r="J479"/>
      <c r="V479" s="51" t="str">
        <f>A480</f>
        <v>PORCENTAJE DE NIÑOS MENORES DE 5 AÑOS CON DOSAJE DE HEMOGLOBINA E INICIO TRATAMIENTO DE ANEMIA</v>
      </c>
    </row>
    <row r="480" spans="1:22" x14ac:dyDescent="0.25">
      <c r="A480" s="4" t="str">
        <f>METAS!B60</f>
        <v>PORCENTAJE DE NIÑOS MENORES DE 5 AÑOS CON DOSAJE DE HEMOGLOBINA E INICIO TRATAMIENTO DE ANEMIA</v>
      </c>
      <c r="I480" s="332"/>
      <c r="J480" s="330"/>
      <c r="K480" t="s">
        <v>684</v>
      </c>
      <c r="V480" s="80" t="str">
        <f>$V$1&amp;"  "&amp;V479&amp;"  "&amp;$V$3&amp;"  "&amp;$V$2</f>
        <v>RED. MOYOBAMBA:  PORCENTAJE DE NIÑOS MENORES DE 5 AÑOS CON DOSAJE DE HEMOGLOBINA E INICIO TRATAMIENTO DE ANEMIA  - POR MICROREDES :   ENERO - DICIEMBRE 2024</v>
      </c>
    </row>
    <row r="481" spans="1:10" ht="38.25" x14ac:dyDescent="0.25">
      <c r="A481" s="59" t="s">
        <v>2</v>
      </c>
      <c r="B481" s="60" t="s">
        <v>681</v>
      </c>
      <c r="C481" s="61" t="s">
        <v>565</v>
      </c>
      <c r="D481" s="60" t="s">
        <v>682</v>
      </c>
      <c r="E481" s="60" t="s">
        <v>1</v>
      </c>
      <c r="F481" s="62"/>
      <c r="G481" s="63" t="s">
        <v>10</v>
      </c>
      <c r="H481" s="64" t="str">
        <f>"DEFICIENTE &lt; "&amp;$H$3</f>
        <v>DEFICIENTE &lt; 90</v>
      </c>
      <c r="I481" s="64" t="str">
        <f>"PROCESO &gt;= "&amp;$H$3&amp;"  -  &lt; "&amp;$I$3</f>
        <v>PROCESO &gt;= 90  -  &lt; 100</v>
      </c>
      <c r="J481" s="64" t="str">
        <f>"OPTIMO &gt;= "&amp;$I$3</f>
        <v>OPTIMO &gt;= 100</v>
      </c>
    </row>
    <row r="482" spans="1:10" ht="15.75" thickBot="1" x14ac:dyDescent="0.3">
      <c r="A482" s="65" t="str">
        <f>Config!$B$15</f>
        <v>RED</v>
      </c>
      <c r="B482" s="66">
        <f>SUM(B483:B491)</f>
        <v>476</v>
      </c>
      <c r="C482" s="66">
        <f>SUM(C483:C491)</f>
        <v>476</v>
      </c>
      <c r="D482" s="66">
        <f>SUM(D483:D491)</f>
        <v>452</v>
      </c>
      <c r="E482" s="67">
        <f>Config!D9</f>
        <v>100</v>
      </c>
      <c r="F482" s="67"/>
      <c r="G482" s="67">
        <f>IFERROR(ROUND(D482*100/B482,1),0)</f>
        <v>95</v>
      </c>
      <c r="H482" s="68" t="str">
        <f>IF(G482&lt;$H$3,G482,"")</f>
        <v/>
      </c>
      <c r="I482" s="68">
        <f>IF(G482&gt;=$H$3,IF(G482&lt;$I$3,G482,""),"")</f>
        <v>95</v>
      </c>
      <c r="J482" s="66" t="str">
        <f>IF(G482&gt;=$I$3,G482,"")</f>
        <v/>
      </c>
    </row>
    <row r="483" spans="1:10" x14ac:dyDescent="0.25">
      <c r="A483" s="70" t="str">
        <f>Config!$B$16</f>
        <v>HOSP</v>
      </c>
      <c r="B483" s="71">
        <f>ACUMULADO!$AV$61</f>
        <v>9</v>
      </c>
      <c r="C483" s="52">
        <f>ROUNDUP((B483/12)*Config!$C$6,0)</f>
        <v>9</v>
      </c>
      <c r="D483" s="71">
        <f>ACUMULADO!$AV$62</f>
        <v>7</v>
      </c>
      <c r="E483" s="81">
        <f>E482</f>
        <v>100</v>
      </c>
      <c r="F483" s="81"/>
      <c r="G483" s="77">
        <f>IFERROR(ROUND(D483*100/B483,1),0)</f>
        <v>77.8</v>
      </c>
      <c r="H483" s="78">
        <f>IF(G483&lt;$H$3,G483,"")</f>
        <v>77.8</v>
      </c>
      <c r="I483" s="78" t="str">
        <f>IF(G483&gt;=$H$3,IF(G483&lt;$I$3,G483,""),"")</f>
        <v/>
      </c>
      <c r="J483" s="79" t="str">
        <f t="shared" ref="J483:J491" si="195">IF(G483&gt;=$I$3,G483,"")</f>
        <v/>
      </c>
    </row>
    <row r="484" spans="1:10" x14ac:dyDescent="0.25">
      <c r="A484" s="70" t="str">
        <f>Config!$B$17</f>
        <v>LLUI</v>
      </c>
      <c r="B484" s="71">
        <f>ACUMULADO!$AW$61</f>
        <v>179</v>
      </c>
      <c r="C484" s="52">
        <f>ROUNDUP((B484/12)*Config!$C$6,0)</f>
        <v>179</v>
      </c>
      <c r="D484" s="71">
        <f>ACUMULADO!$AW$62</f>
        <v>172</v>
      </c>
      <c r="E484" s="81">
        <f t="shared" ref="E484:E491" si="196">E483</f>
        <v>100</v>
      </c>
      <c r="F484" s="81"/>
      <c r="G484" s="77">
        <f>IFERROR(ROUND(D484*100/B484,1),0)</f>
        <v>96.1</v>
      </c>
      <c r="H484" s="78" t="str">
        <f t="shared" ref="H484:H491" si="197">IF(G484&lt;$H$3,G484,"")</f>
        <v/>
      </c>
      <c r="I484" s="78">
        <f t="shared" ref="I484:I491" si="198">IF(G484&gt;=$H$3,IF(G484&lt;$I$3,G484,""),"")</f>
        <v>96.1</v>
      </c>
      <c r="J484" s="79" t="str">
        <f t="shared" si="195"/>
        <v/>
      </c>
    </row>
    <row r="485" spans="1:10" x14ac:dyDescent="0.25">
      <c r="A485" s="70" t="str">
        <f>Config!$B$18</f>
        <v>JERI</v>
      </c>
      <c r="B485" s="71">
        <f>ACUMULADO!$AX$61</f>
        <v>22</v>
      </c>
      <c r="C485" s="52">
        <f>ROUNDUP((B485/12)*Config!$C$6,0)</f>
        <v>22</v>
      </c>
      <c r="D485" s="71">
        <f>ACUMULADO!$AX$62</f>
        <v>22</v>
      </c>
      <c r="E485" s="81">
        <f t="shared" si="196"/>
        <v>100</v>
      </c>
      <c r="F485" s="81"/>
      <c r="G485" s="77">
        <f t="shared" ref="G485" si="199">IFERROR(ROUND(D485*100/B485,1),0)</f>
        <v>100</v>
      </c>
      <c r="H485" s="78" t="str">
        <f t="shared" si="197"/>
        <v/>
      </c>
      <c r="I485" s="78" t="str">
        <f t="shared" si="198"/>
        <v/>
      </c>
      <c r="J485" s="79">
        <f t="shared" si="195"/>
        <v>100</v>
      </c>
    </row>
    <row r="486" spans="1:10" x14ac:dyDescent="0.25">
      <c r="A486" s="70" t="str">
        <f>Config!$B$19</f>
        <v>YANT</v>
      </c>
      <c r="B486" s="71">
        <f>ACUMULADO!$AY$61</f>
        <v>59</v>
      </c>
      <c r="C486" s="52">
        <f>ROUNDUP((B486/12)*Config!$C$6,0)</f>
        <v>59</v>
      </c>
      <c r="D486" s="71">
        <f>ACUMULADO!$AY$62</f>
        <v>52</v>
      </c>
      <c r="E486" s="81">
        <f t="shared" si="196"/>
        <v>100</v>
      </c>
      <c r="F486" s="81"/>
      <c r="G486" s="77">
        <f>IFERROR(ROUND(D486*100/B486,1),0)</f>
        <v>88.1</v>
      </c>
      <c r="H486" s="78">
        <f t="shared" si="197"/>
        <v>88.1</v>
      </c>
      <c r="I486" s="78" t="str">
        <f t="shared" si="198"/>
        <v/>
      </c>
      <c r="J486" s="79" t="str">
        <f t="shared" si="195"/>
        <v/>
      </c>
    </row>
    <row r="487" spans="1:10" x14ac:dyDescent="0.25">
      <c r="A487" s="70" t="str">
        <f>Config!$B$20</f>
        <v>SORI</v>
      </c>
      <c r="B487" s="71">
        <f>ACUMULADO!$AZ$61</f>
        <v>44</v>
      </c>
      <c r="C487" s="52">
        <f>ROUNDUP((B487/12)*Config!$C$6,0)</f>
        <v>44</v>
      </c>
      <c r="D487" s="71">
        <f>ACUMULADO!$AZ$62</f>
        <v>43</v>
      </c>
      <c r="E487" s="81">
        <f t="shared" si="196"/>
        <v>100</v>
      </c>
      <c r="F487" s="81"/>
      <c r="G487" s="77">
        <f>IFERROR(ROUND(D487*100/B487,1),0)</f>
        <v>97.7</v>
      </c>
      <c r="H487" s="78" t="str">
        <f t="shared" si="197"/>
        <v/>
      </c>
      <c r="I487" s="78">
        <f t="shared" si="198"/>
        <v>97.7</v>
      </c>
      <c r="J487" s="79" t="str">
        <f t="shared" si="195"/>
        <v/>
      </c>
    </row>
    <row r="488" spans="1:10" x14ac:dyDescent="0.25">
      <c r="A488" s="70" t="str">
        <f>Config!$B$21</f>
        <v>JEPE</v>
      </c>
      <c r="B488" s="71">
        <f>ACUMULADO!$BA$61</f>
        <v>43</v>
      </c>
      <c r="C488" s="52">
        <f>ROUNDUP((B488/12)*Config!$C$6,0)</f>
        <v>43</v>
      </c>
      <c r="D488" s="71">
        <f>ACUMULADO!$BA$62</f>
        <v>43</v>
      </c>
      <c r="E488" s="81">
        <f t="shared" si="196"/>
        <v>100</v>
      </c>
      <c r="F488" s="81"/>
      <c r="G488" s="77">
        <f>IFERROR(ROUND(D488*100/B488,1),0)</f>
        <v>100</v>
      </c>
      <c r="H488" s="78" t="str">
        <f t="shared" si="197"/>
        <v/>
      </c>
      <c r="I488" s="78" t="str">
        <f t="shared" si="198"/>
        <v/>
      </c>
      <c r="J488" s="79">
        <f t="shared" si="195"/>
        <v>100</v>
      </c>
    </row>
    <row r="489" spans="1:10" x14ac:dyDescent="0.25">
      <c r="A489" s="70" t="str">
        <f>Config!$B$22</f>
        <v>ROQU</v>
      </c>
      <c r="B489" s="71">
        <f>ACUMULADO!$BB$61</f>
        <v>2</v>
      </c>
      <c r="C489" s="52">
        <f>ROUNDUP((B489/12)*Config!$C$6,0)</f>
        <v>2</v>
      </c>
      <c r="D489" s="71">
        <f>ACUMULADO!$BB$62</f>
        <v>2</v>
      </c>
      <c r="E489" s="81">
        <f t="shared" si="196"/>
        <v>100</v>
      </c>
      <c r="F489" s="81"/>
      <c r="G489" s="77">
        <f t="shared" ref="G489:G491" si="200">IFERROR(ROUND(D489*100/B489,1),0)</f>
        <v>100</v>
      </c>
      <c r="H489" s="78" t="str">
        <f t="shared" si="197"/>
        <v/>
      </c>
      <c r="I489" s="78" t="str">
        <f t="shared" si="198"/>
        <v/>
      </c>
      <c r="J489" s="79">
        <f t="shared" si="195"/>
        <v>100</v>
      </c>
    </row>
    <row r="490" spans="1:10" x14ac:dyDescent="0.25">
      <c r="A490" s="70" t="str">
        <f>Config!$B$23</f>
        <v>CALZ</v>
      </c>
      <c r="B490" s="71">
        <f>ACUMULADO!$BC$61</f>
        <v>62</v>
      </c>
      <c r="C490" s="52">
        <f>ROUNDUP((B490/12)*Config!$C$6,0)</f>
        <v>62</v>
      </c>
      <c r="D490" s="71">
        <f>ACUMULADO!$BC$62</f>
        <v>62</v>
      </c>
      <c r="E490" s="81">
        <f t="shared" si="196"/>
        <v>100</v>
      </c>
      <c r="F490" s="81"/>
      <c r="G490" s="77">
        <f t="shared" si="200"/>
        <v>100</v>
      </c>
      <c r="H490" s="78" t="str">
        <f t="shared" si="197"/>
        <v/>
      </c>
      <c r="I490" s="78" t="str">
        <f t="shared" si="198"/>
        <v/>
      </c>
      <c r="J490" s="79">
        <f t="shared" si="195"/>
        <v>100</v>
      </c>
    </row>
    <row r="491" spans="1:10" x14ac:dyDescent="0.25">
      <c r="A491" s="70" t="str">
        <f>Config!$B$24</f>
        <v>PUEB</v>
      </c>
      <c r="B491" s="71">
        <f>ACUMULADO!$BD$61</f>
        <v>56</v>
      </c>
      <c r="C491" s="52">
        <f>ROUNDUP((B491/12)*Config!$C$6,0)</f>
        <v>56</v>
      </c>
      <c r="D491" s="71">
        <f>ACUMULADO!$BD$62</f>
        <v>49</v>
      </c>
      <c r="E491" s="81">
        <f t="shared" si="196"/>
        <v>100</v>
      </c>
      <c r="F491" s="81"/>
      <c r="G491" s="77">
        <f t="shared" si="200"/>
        <v>87.5</v>
      </c>
      <c r="H491" s="78">
        <f t="shared" si="197"/>
        <v>87.5</v>
      </c>
      <c r="I491" s="78" t="str">
        <f t="shared" si="198"/>
        <v/>
      </c>
      <c r="J491" s="79" t="str">
        <f t="shared" si="195"/>
        <v/>
      </c>
    </row>
    <row r="492" spans="1:10" x14ac:dyDescent="0.25">
      <c r="A492" s="305"/>
      <c r="B492" s="89"/>
      <c r="C492" s="89"/>
      <c r="D492" s="89"/>
      <c r="E492" s="89"/>
      <c r="F492" s="89"/>
      <c r="G492" s="89"/>
      <c r="H492"/>
      <c r="I492"/>
      <c r="J492"/>
    </row>
    <row r="493" spans="1:10" x14ac:dyDescent="0.25">
      <c r="A493" s="305"/>
      <c r="B493" s="89"/>
      <c r="C493" s="89"/>
      <c r="D493" s="335"/>
      <c r="E493" s="89"/>
      <c r="F493" s="89"/>
      <c r="G493" s="89"/>
      <c r="H493"/>
      <c r="I493"/>
      <c r="J493"/>
    </row>
    <row r="494" spans="1:10" x14ac:dyDescent="0.25">
      <c r="A494" s="305"/>
      <c r="B494" s="89"/>
      <c r="C494" s="89"/>
      <c r="D494" s="335"/>
      <c r="E494" s="89"/>
      <c r="F494" s="89"/>
      <c r="G494" s="89"/>
      <c r="H494"/>
      <c r="I494"/>
      <c r="J494"/>
    </row>
    <row r="495" spans="1:10" x14ac:dyDescent="0.25">
      <c r="A495" s="305"/>
      <c r="B495" s="89"/>
      <c r="C495" s="89"/>
      <c r="D495" s="335"/>
      <c r="E495" s="89"/>
      <c r="F495" s="89"/>
      <c r="G495" s="89"/>
      <c r="H495"/>
      <c r="I495"/>
      <c r="J495"/>
    </row>
    <row r="496" spans="1:10" x14ac:dyDescent="0.25">
      <c r="A496" s="305"/>
      <c r="B496" s="89"/>
      <c r="C496" s="89"/>
      <c r="D496" s="335"/>
      <c r="E496" s="89"/>
      <c r="F496" s="89"/>
      <c r="G496" s="89"/>
      <c r="H496"/>
      <c r="I496"/>
      <c r="J496"/>
    </row>
  </sheetData>
  <conditionalFormatting sqref="AP7">
    <cfRule type="cellIs" dxfId="28" priority="25" operator="lessThanOrEqual">
      <formula>0</formula>
    </cfRule>
  </conditionalFormatting>
  <conditionalFormatting sqref="AP26">
    <cfRule type="cellIs" dxfId="27" priority="23" operator="lessThanOrEqual">
      <formula>0</formula>
    </cfRule>
  </conditionalFormatting>
  <conditionalFormatting sqref="AP45">
    <cfRule type="cellIs" dxfId="26" priority="21" operator="lessThanOrEqual">
      <formula>0</formula>
    </cfRule>
  </conditionalFormatting>
  <conditionalFormatting sqref="AP65">
    <cfRule type="cellIs" dxfId="25" priority="7" operator="lessThanOrEqual">
      <formula>0</formula>
    </cfRule>
  </conditionalFormatting>
  <conditionalFormatting sqref="AP85">
    <cfRule type="cellIs" dxfId="24" priority="19" operator="lessThanOrEqual">
      <formula>0</formula>
    </cfRule>
  </conditionalFormatting>
  <conditionalFormatting sqref="AP104">
    <cfRule type="cellIs" dxfId="23" priority="5" operator="lessThanOrEqual">
      <formula>0</formula>
    </cfRule>
  </conditionalFormatting>
  <conditionalFormatting sqref="AP126">
    <cfRule type="cellIs" dxfId="22" priority="17" operator="lessThanOrEqual">
      <formula>0</formula>
    </cfRule>
  </conditionalFormatting>
  <conditionalFormatting sqref="AP145">
    <cfRule type="cellIs" dxfId="21" priority="15" operator="lessThanOrEqual">
      <formula>0</formula>
    </cfRule>
  </conditionalFormatting>
  <conditionalFormatting sqref="AP165">
    <cfRule type="cellIs" dxfId="20" priority="13" operator="lessThanOrEqual">
      <formula>0</formula>
    </cfRule>
  </conditionalFormatting>
  <conditionalFormatting sqref="AP186">
    <cfRule type="cellIs" dxfId="19" priority="11" operator="lessThanOrEqual">
      <formula>0</formula>
    </cfRule>
  </conditionalFormatting>
  <conditionalFormatting sqref="AP207">
    <cfRule type="cellIs" dxfId="18" priority="9" operator="lessThanOrEqual">
      <formula>0</formula>
    </cfRule>
  </conditionalFormatting>
  <conditionalFormatting sqref="AP227">
    <cfRule type="cellIs" dxfId="17" priority="3" operator="lessThanOrEqual">
      <formula>0</formula>
    </cfRule>
  </conditionalFormatting>
  <conditionalFormatting sqref="AP247">
    <cfRule type="cellIs" dxfId="16" priority="1" operator="lessThanOrEqual">
      <formula>0</formula>
    </cfRule>
  </conditionalFormatting>
  <conditionalFormatting sqref="AQ6:AQ7">
    <cfRule type="cellIs" dxfId="15" priority="26" operator="lessThanOrEqual">
      <formula>0</formula>
    </cfRule>
  </conditionalFormatting>
  <conditionalFormatting sqref="AQ25:AQ26">
    <cfRule type="cellIs" dxfId="14" priority="24" operator="lessThanOrEqual">
      <formula>0</formula>
    </cfRule>
  </conditionalFormatting>
  <conditionalFormatting sqref="AQ44:AQ45">
    <cfRule type="cellIs" dxfId="13" priority="22" operator="lessThanOrEqual">
      <formula>0</formula>
    </cfRule>
  </conditionalFormatting>
  <conditionalFormatting sqref="AQ64:AQ65">
    <cfRule type="cellIs" dxfId="12" priority="8" operator="lessThanOrEqual">
      <formula>0</formula>
    </cfRule>
  </conditionalFormatting>
  <conditionalFormatting sqref="AQ84:AQ85">
    <cfRule type="cellIs" dxfId="11" priority="20" operator="lessThanOrEqual">
      <formula>0</formula>
    </cfRule>
  </conditionalFormatting>
  <conditionalFormatting sqref="AQ103:AQ104">
    <cfRule type="cellIs" dxfId="10" priority="6" operator="lessThanOrEqual">
      <formula>0</formula>
    </cfRule>
  </conditionalFormatting>
  <conditionalFormatting sqref="AQ125:AQ126">
    <cfRule type="cellIs" dxfId="9" priority="18" operator="lessThanOrEqual">
      <formula>0</formula>
    </cfRule>
  </conditionalFormatting>
  <conditionalFormatting sqref="AQ144:AQ145">
    <cfRule type="cellIs" dxfId="8" priority="16" operator="lessThanOrEqual">
      <formula>0</formula>
    </cfRule>
  </conditionalFormatting>
  <conditionalFormatting sqref="AQ164:AQ165">
    <cfRule type="cellIs" dxfId="7" priority="14" operator="lessThanOrEqual">
      <formula>0</formula>
    </cfRule>
  </conditionalFormatting>
  <conditionalFormatting sqref="AQ185:AQ186">
    <cfRule type="cellIs" dxfId="6" priority="12" operator="lessThanOrEqual">
      <formula>0</formula>
    </cfRule>
  </conditionalFormatting>
  <conditionalFormatting sqref="AQ206:AQ207">
    <cfRule type="cellIs" dxfId="5" priority="10" operator="lessThanOrEqual">
      <formula>0</formula>
    </cfRule>
  </conditionalFormatting>
  <conditionalFormatting sqref="AQ226:AQ227">
    <cfRule type="cellIs" dxfId="4" priority="4" operator="lessThanOrEqual">
      <formula>0</formula>
    </cfRule>
  </conditionalFormatting>
  <conditionalFormatting sqref="AQ246:AQ247">
    <cfRule type="cellIs" dxfId="3" priority="2" operator="lessThanOrEqual">
      <formula>0</formula>
    </cfRule>
  </conditionalFormatting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64"/>
  <sheetViews>
    <sheetView showGridLines="0" topLeftCell="AS1" zoomScale="85" zoomScaleNormal="85" workbookViewId="0">
      <selection activeCell="BH5" sqref="BH5"/>
    </sheetView>
  </sheetViews>
  <sheetFormatPr baseColWidth="10" defaultColWidth="11.42578125" defaultRowHeight="15" x14ac:dyDescent="0.25"/>
  <cols>
    <col min="1" max="1" width="6.42578125" customWidth="1"/>
    <col min="2" max="2" width="103.42578125" style="2" customWidth="1"/>
    <col min="3" max="3" width="27.42578125" style="2" customWidth="1"/>
    <col min="4" max="4" width="22" style="5" customWidth="1"/>
    <col min="5" max="5" width="13.42578125" style="5" customWidth="1"/>
    <col min="6" max="7" width="13.85546875" style="5" customWidth="1"/>
    <col min="8" max="8" width="15.140625" style="5" customWidth="1"/>
    <col min="9" max="9" width="10.85546875" style="5" customWidth="1"/>
    <col min="10" max="10" width="13.140625" style="5" customWidth="1"/>
    <col min="11" max="11" width="15.140625" style="5" customWidth="1"/>
    <col min="12" max="12" width="12.42578125" style="5" customWidth="1"/>
    <col min="13" max="13" width="11.42578125" style="5" customWidth="1"/>
    <col min="14" max="14" width="11.7109375" style="5" customWidth="1"/>
    <col min="15" max="17" width="12.85546875" style="5" customWidth="1"/>
    <col min="18" max="22" width="10.7109375" style="5" customWidth="1"/>
    <col min="23" max="23" width="12.5703125" style="5" customWidth="1"/>
    <col min="24" max="33" width="10.7109375" style="5" customWidth="1"/>
    <col min="34" max="34" width="12.7109375" style="5" customWidth="1"/>
    <col min="35" max="36" width="10.7109375" style="5" customWidth="1"/>
    <col min="37" max="37" width="12.85546875" style="5" customWidth="1"/>
    <col min="38" max="38" width="10.7109375" style="5" customWidth="1"/>
    <col min="39" max="39" width="12.28515625" style="5" customWidth="1"/>
    <col min="40" max="41" width="10.7109375" style="5" customWidth="1"/>
    <col min="42" max="42" width="13" style="5" customWidth="1"/>
    <col min="43" max="43" width="12.140625" style="5" customWidth="1"/>
    <col min="44" max="44" width="10.7109375" style="5" customWidth="1"/>
    <col min="45" max="45" width="14.28515625" style="5" customWidth="1"/>
    <col min="46" max="46" width="13.42578125" style="5" customWidth="1"/>
    <col min="47" max="47" width="12.7109375" style="5" customWidth="1"/>
    <col min="48" max="48" width="2.85546875" style="5" customWidth="1"/>
    <col min="49" max="49" width="15.5703125" style="5" customWidth="1"/>
    <col min="50" max="55" width="10.7109375" style="5" customWidth="1"/>
    <col min="56" max="56" width="13" style="5" customWidth="1"/>
    <col min="57" max="57" width="15.85546875" style="5" customWidth="1"/>
    <col min="58" max="58" width="13.85546875" style="5" customWidth="1"/>
    <col min="59" max="66" width="10.7109375" customWidth="1"/>
    <col min="67" max="70" width="11.42578125" customWidth="1"/>
  </cols>
  <sheetData>
    <row r="1" spans="1:71" ht="9.75" customHeight="1" x14ac:dyDescent="0.25"/>
    <row r="2" spans="1:71" ht="27.75" customHeight="1" thickBot="1" x14ac:dyDescent="0.3">
      <c r="B2" s="466" t="str">
        <f>"METAS  " &amp; Config!B15&amp; "  "&amp;Config!E12</f>
        <v>METAS  RED  2024</v>
      </c>
      <c r="C2" s="466"/>
      <c r="D2" s="46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35"/>
      <c r="AS2" s="35"/>
      <c r="AT2" s="35"/>
      <c r="AU2" s="35"/>
      <c r="AW2" s="1"/>
      <c r="AX2" s="1"/>
      <c r="AY2" s="1"/>
      <c r="AZ2" s="1"/>
      <c r="BA2" s="1"/>
      <c r="BB2" s="1"/>
      <c r="BC2" s="1"/>
      <c r="BD2" s="1"/>
      <c r="BE2" s="1"/>
      <c r="BF2" s="1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45.75" customHeight="1" x14ac:dyDescent="0.25">
      <c r="A3" s="47" t="s">
        <v>6</v>
      </c>
      <c r="B3" s="47" t="s">
        <v>58</v>
      </c>
      <c r="C3" s="47" t="s">
        <v>612</v>
      </c>
      <c r="D3" s="47" t="s">
        <v>0</v>
      </c>
      <c r="E3" s="47" t="s">
        <v>18</v>
      </c>
      <c r="F3" s="47" t="s">
        <v>88</v>
      </c>
      <c r="G3" s="47" t="s">
        <v>686</v>
      </c>
      <c r="H3" s="47" t="s">
        <v>19</v>
      </c>
      <c r="I3" s="47" t="s">
        <v>20</v>
      </c>
      <c r="J3" s="47" t="s">
        <v>21</v>
      </c>
      <c r="K3" s="47" t="s">
        <v>22</v>
      </c>
      <c r="L3" s="47" t="s">
        <v>23</v>
      </c>
      <c r="M3" s="47" t="s">
        <v>24</v>
      </c>
      <c r="N3" s="47" t="s">
        <v>25</v>
      </c>
      <c r="O3" s="47" t="s">
        <v>26</v>
      </c>
      <c r="P3" s="47" t="s">
        <v>71</v>
      </c>
      <c r="Q3" s="47" t="s">
        <v>89</v>
      </c>
      <c r="R3" s="47" t="s">
        <v>31</v>
      </c>
      <c r="S3" s="47" t="s">
        <v>32</v>
      </c>
      <c r="T3" s="47" t="s">
        <v>33</v>
      </c>
      <c r="U3" s="47" t="s">
        <v>37</v>
      </c>
      <c r="V3" s="47" t="s">
        <v>38</v>
      </c>
      <c r="W3" s="47" t="s">
        <v>39</v>
      </c>
      <c r="X3" s="47" t="s">
        <v>40</v>
      </c>
      <c r="Y3" s="47" t="s">
        <v>41</v>
      </c>
      <c r="Z3" s="47" t="s">
        <v>42</v>
      </c>
      <c r="AA3" s="47" t="s">
        <v>43</v>
      </c>
      <c r="AB3" s="47" t="s">
        <v>72</v>
      </c>
      <c r="AC3" s="47" t="s">
        <v>45</v>
      </c>
      <c r="AD3" s="47" t="s">
        <v>46</v>
      </c>
      <c r="AE3" s="47" t="s">
        <v>47</v>
      </c>
      <c r="AF3" s="47" t="s">
        <v>48</v>
      </c>
      <c r="AG3" s="47" t="s">
        <v>49</v>
      </c>
      <c r="AH3" s="47" t="s">
        <v>73</v>
      </c>
      <c r="AI3" s="47" t="s">
        <v>51</v>
      </c>
      <c r="AJ3" s="47" t="s">
        <v>674</v>
      </c>
      <c r="AK3" s="47" t="s">
        <v>67</v>
      </c>
      <c r="AL3" s="47" t="s">
        <v>74</v>
      </c>
      <c r="AM3" s="47" t="s">
        <v>75</v>
      </c>
      <c r="AN3" s="47" t="s">
        <v>27</v>
      </c>
      <c r="AO3" s="47" t="s">
        <v>28</v>
      </c>
      <c r="AP3" s="47" t="s">
        <v>76</v>
      </c>
      <c r="AQ3" s="47" t="s">
        <v>77</v>
      </c>
      <c r="AR3" s="47" t="s">
        <v>78</v>
      </c>
      <c r="AS3" s="47" t="s">
        <v>4</v>
      </c>
      <c r="AT3" s="47" t="s">
        <v>5</v>
      </c>
      <c r="AU3" s="47" t="s">
        <v>79</v>
      </c>
      <c r="AV3" s="7"/>
      <c r="AW3" s="93" t="str">
        <f>Config!D16</f>
        <v>HOSPITAL</v>
      </c>
      <c r="AX3" s="93" t="str">
        <f>Config!D17</f>
        <v>LLUILLUCUCHA</v>
      </c>
      <c r="AY3" s="93" t="str">
        <f>Config!D18</f>
        <v>JERILLO</v>
      </c>
      <c r="AZ3" s="93" t="str">
        <f>Config!D19</f>
        <v>YANTALO</v>
      </c>
      <c r="BA3" s="93" t="str">
        <f>Config!D20</f>
        <v>SORITOR</v>
      </c>
      <c r="BB3" s="93" t="str">
        <f>Config!D21</f>
        <v>JEPELACIO</v>
      </c>
      <c r="BC3" s="93" t="str">
        <f>Config!D22</f>
        <v>ROQUE</v>
      </c>
      <c r="BD3" s="93" t="str">
        <f>Config!D23</f>
        <v>CALZADA</v>
      </c>
      <c r="BE3" s="93" t="str">
        <f>Config!D24</f>
        <v>PUEBLO LIBRE</v>
      </c>
      <c r="BF3" s="93" t="str">
        <f>Config!B15</f>
        <v>RED</v>
      </c>
      <c r="BH3"/>
      <c r="BI3"/>
      <c r="BJ3"/>
      <c r="BK3"/>
      <c r="BL3"/>
      <c r="BM3"/>
      <c r="BN3"/>
      <c r="BO3"/>
      <c r="BP3"/>
      <c r="BQ3"/>
      <c r="BR3"/>
      <c r="BS3"/>
    </row>
    <row r="4" spans="1:71" x14ac:dyDescent="0.25">
      <c r="A4" s="259">
        <v>1</v>
      </c>
      <c r="B4" s="291" t="s">
        <v>509</v>
      </c>
      <c r="C4" s="343" t="s">
        <v>613</v>
      </c>
      <c r="D4" s="290" t="s">
        <v>537</v>
      </c>
      <c r="E4" s="290">
        <v>0</v>
      </c>
      <c r="F4" s="290"/>
      <c r="G4" s="290"/>
      <c r="H4" s="290">
        <v>442</v>
      </c>
      <c r="I4" s="290">
        <v>35</v>
      </c>
      <c r="J4" s="290">
        <v>26</v>
      </c>
      <c r="K4" s="290">
        <v>26</v>
      </c>
      <c r="L4" s="290">
        <v>47</v>
      </c>
      <c r="M4" s="290">
        <v>8</v>
      </c>
      <c r="N4" s="290">
        <v>23</v>
      </c>
      <c r="O4" s="290">
        <v>15</v>
      </c>
      <c r="P4" s="290">
        <v>22</v>
      </c>
      <c r="Q4" s="290">
        <v>186</v>
      </c>
      <c r="R4" s="290">
        <v>39</v>
      </c>
      <c r="S4" s="290">
        <v>21</v>
      </c>
      <c r="T4" s="290">
        <v>34</v>
      </c>
      <c r="U4" s="290">
        <v>55</v>
      </c>
      <c r="V4" s="290">
        <v>44</v>
      </c>
      <c r="W4" s="290">
        <v>15</v>
      </c>
      <c r="X4" s="290">
        <v>41</v>
      </c>
      <c r="Y4" s="290">
        <v>39</v>
      </c>
      <c r="Z4" s="290">
        <v>249</v>
      </c>
      <c r="AA4" s="290">
        <v>33</v>
      </c>
      <c r="AB4" s="290">
        <v>33</v>
      </c>
      <c r="AC4" s="290">
        <v>28</v>
      </c>
      <c r="AD4" s="290">
        <v>69</v>
      </c>
      <c r="AE4" s="290">
        <v>88</v>
      </c>
      <c r="AF4" s="290">
        <v>18</v>
      </c>
      <c r="AG4" s="290">
        <v>30</v>
      </c>
      <c r="AH4" s="290">
        <v>24</v>
      </c>
      <c r="AI4" s="290">
        <v>23</v>
      </c>
      <c r="AJ4" s="290"/>
      <c r="AK4" s="290">
        <v>105</v>
      </c>
      <c r="AL4" s="290">
        <v>15</v>
      </c>
      <c r="AM4" s="290">
        <v>22</v>
      </c>
      <c r="AN4" s="290">
        <v>65</v>
      </c>
      <c r="AO4" s="290">
        <v>9</v>
      </c>
      <c r="AP4" s="290">
        <v>58</v>
      </c>
      <c r="AQ4" s="290">
        <v>10</v>
      </c>
      <c r="AR4" s="290">
        <v>75</v>
      </c>
      <c r="AS4" s="290">
        <v>13</v>
      </c>
      <c r="AT4" s="290">
        <v>14</v>
      </c>
      <c r="AU4" s="290">
        <v>29</v>
      </c>
      <c r="AW4" s="94">
        <f>SUM(E4)</f>
        <v>0</v>
      </c>
      <c r="AX4" s="94">
        <f t="shared" ref="AX4:AX49" si="0">+SUM(H4:Q4)</f>
        <v>830</v>
      </c>
      <c r="AY4" s="94">
        <f t="shared" ref="AY4:AY49" si="1">+SUM(R4:T4)</f>
        <v>94</v>
      </c>
      <c r="AZ4" s="94">
        <f t="shared" ref="AZ4:AZ49" si="2">+SUM(U4:X4)</f>
        <v>155</v>
      </c>
      <c r="BA4" s="94">
        <f t="shared" ref="BA4:BA49" si="3">+SUM(Y4:AD4)</f>
        <v>451</v>
      </c>
      <c r="BB4" s="94">
        <f t="shared" ref="BB4:BB49" si="4">+SUM(AE4:AJ4)</f>
        <v>183</v>
      </c>
      <c r="BC4" s="94">
        <f t="shared" ref="BC4:BC49" si="5">+SUM(AK4:AM4)</f>
        <v>142</v>
      </c>
      <c r="BD4" s="94">
        <f t="shared" ref="BD4:BD49" si="6">+SUM(AN4:AQ4)</f>
        <v>142</v>
      </c>
      <c r="BE4" s="94">
        <f t="shared" ref="BE4:BE49" si="7">+SUM(AR4:AU4)</f>
        <v>131</v>
      </c>
      <c r="BF4" s="95">
        <f t="shared" ref="BF4:BF49" si="8">SUM(AW4:BE4)</f>
        <v>2128</v>
      </c>
    </row>
    <row r="5" spans="1:71" x14ac:dyDescent="0.25">
      <c r="A5" s="259">
        <v>2</v>
      </c>
      <c r="B5" s="291" t="s">
        <v>510</v>
      </c>
      <c r="C5" s="343" t="s">
        <v>614</v>
      </c>
      <c r="D5" s="290" t="s">
        <v>537</v>
      </c>
      <c r="E5" s="290">
        <v>0</v>
      </c>
      <c r="F5" s="290"/>
      <c r="G5" s="290"/>
      <c r="H5" s="290">
        <v>442</v>
      </c>
      <c r="I5" s="290">
        <v>35</v>
      </c>
      <c r="J5" s="290">
        <v>26</v>
      </c>
      <c r="K5" s="290">
        <v>26</v>
      </c>
      <c r="L5" s="290">
        <v>47</v>
      </c>
      <c r="M5" s="290">
        <v>8</v>
      </c>
      <c r="N5" s="290">
        <v>23</v>
      </c>
      <c r="O5" s="290">
        <v>15</v>
      </c>
      <c r="P5" s="290">
        <v>22</v>
      </c>
      <c r="Q5" s="290">
        <v>186</v>
      </c>
      <c r="R5" s="290">
        <v>39</v>
      </c>
      <c r="S5" s="290">
        <v>21</v>
      </c>
      <c r="T5" s="290">
        <v>34</v>
      </c>
      <c r="U5" s="290">
        <v>55</v>
      </c>
      <c r="V5" s="290">
        <v>44</v>
      </c>
      <c r="W5" s="290">
        <v>15</v>
      </c>
      <c r="X5" s="290">
        <v>41</v>
      </c>
      <c r="Y5" s="290">
        <v>39</v>
      </c>
      <c r="Z5" s="290">
        <v>249</v>
      </c>
      <c r="AA5" s="290">
        <v>33</v>
      </c>
      <c r="AB5" s="290">
        <v>33</v>
      </c>
      <c r="AC5" s="290">
        <v>28</v>
      </c>
      <c r="AD5" s="290">
        <v>69</v>
      </c>
      <c r="AE5" s="290">
        <v>88</v>
      </c>
      <c r="AF5" s="290">
        <v>18</v>
      </c>
      <c r="AG5" s="290">
        <v>30</v>
      </c>
      <c r="AH5" s="290">
        <v>24</v>
      </c>
      <c r="AI5" s="290">
        <v>23</v>
      </c>
      <c r="AJ5" s="290"/>
      <c r="AK5" s="290">
        <v>105</v>
      </c>
      <c r="AL5" s="290">
        <v>15</v>
      </c>
      <c r="AM5" s="290">
        <v>22</v>
      </c>
      <c r="AN5" s="290">
        <v>65</v>
      </c>
      <c r="AO5" s="290">
        <v>9</v>
      </c>
      <c r="AP5" s="290">
        <v>58</v>
      </c>
      <c r="AQ5" s="290">
        <v>10</v>
      </c>
      <c r="AR5" s="290">
        <v>75</v>
      </c>
      <c r="AS5" s="290">
        <v>13</v>
      </c>
      <c r="AT5" s="290">
        <v>14</v>
      </c>
      <c r="AU5" s="290">
        <v>29</v>
      </c>
      <c r="AW5" s="94">
        <f t="shared" ref="AW5:AW39" si="9">SUM(E5)</f>
        <v>0</v>
      </c>
      <c r="AX5" s="94">
        <f t="shared" si="0"/>
        <v>830</v>
      </c>
      <c r="AY5" s="94">
        <f t="shared" si="1"/>
        <v>94</v>
      </c>
      <c r="AZ5" s="94">
        <f t="shared" si="2"/>
        <v>155</v>
      </c>
      <c r="BA5" s="94">
        <f t="shared" si="3"/>
        <v>451</v>
      </c>
      <c r="BB5" s="94">
        <f t="shared" si="4"/>
        <v>183</v>
      </c>
      <c r="BC5" s="94">
        <f t="shared" si="5"/>
        <v>142</v>
      </c>
      <c r="BD5" s="94">
        <f t="shared" si="6"/>
        <v>142</v>
      </c>
      <c r="BE5" s="94">
        <f t="shared" si="7"/>
        <v>131</v>
      </c>
      <c r="BF5" s="95">
        <f t="shared" si="8"/>
        <v>2128</v>
      </c>
    </row>
    <row r="6" spans="1:71" x14ac:dyDescent="0.25">
      <c r="A6" s="259">
        <v>3</v>
      </c>
      <c r="B6" s="291" t="s">
        <v>511</v>
      </c>
      <c r="C6" s="343"/>
      <c r="D6" s="290" t="s">
        <v>537</v>
      </c>
      <c r="E6" s="290">
        <v>0</v>
      </c>
      <c r="F6" s="290"/>
      <c r="G6" s="290"/>
      <c r="H6" s="290">
        <v>442</v>
      </c>
      <c r="I6" s="290">
        <v>35</v>
      </c>
      <c r="J6" s="290">
        <v>26</v>
      </c>
      <c r="K6" s="290">
        <v>26</v>
      </c>
      <c r="L6" s="290">
        <v>47</v>
      </c>
      <c r="M6" s="290">
        <v>8</v>
      </c>
      <c r="N6" s="290">
        <v>23</v>
      </c>
      <c r="O6" s="290">
        <v>15</v>
      </c>
      <c r="P6" s="290">
        <v>22</v>
      </c>
      <c r="Q6" s="290">
        <v>186</v>
      </c>
      <c r="R6" s="290">
        <v>39</v>
      </c>
      <c r="S6" s="290">
        <v>21</v>
      </c>
      <c r="T6" s="290">
        <v>34</v>
      </c>
      <c r="U6" s="290">
        <v>55</v>
      </c>
      <c r="V6" s="290">
        <v>44</v>
      </c>
      <c r="W6" s="290">
        <v>15</v>
      </c>
      <c r="X6" s="290">
        <v>41</v>
      </c>
      <c r="Y6" s="290">
        <v>39</v>
      </c>
      <c r="Z6" s="290">
        <v>249</v>
      </c>
      <c r="AA6" s="290">
        <v>33</v>
      </c>
      <c r="AB6" s="290">
        <v>33</v>
      </c>
      <c r="AC6" s="290">
        <v>28</v>
      </c>
      <c r="AD6" s="290">
        <v>69</v>
      </c>
      <c r="AE6" s="290">
        <v>88</v>
      </c>
      <c r="AF6" s="290">
        <v>18</v>
      </c>
      <c r="AG6" s="290">
        <v>30</v>
      </c>
      <c r="AH6" s="290">
        <v>24</v>
      </c>
      <c r="AI6" s="290">
        <v>23</v>
      </c>
      <c r="AJ6" s="290"/>
      <c r="AK6" s="290">
        <v>105</v>
      </c>
      <c r="AL6" s="290">
        <v>15</v>
      </c>
      <c r="AM6" s="290">
        <v>22</v>
      </c>
      <c r="AN6" s="290">
        <v>65</v>
      </c>
      <c r="AO6" s="290">
        <v>9</v>
      </c>
      <c r="AP6" s="290">
        <v>58</v>
      </c>
      <c r="AQ6" s="290">
        <v>10</v>
      </c>
      <c r="AR6" s="290">
        <v>75</v>
      </c>
      <c r="AS6" s="290">
        <v>13</v>
      </c>
      <c r="AT6" s="290">
        <v>14</v>
      </c>
      <c r="AU6" s="290">
        <v>29</v>
      </c>
      <c r="AW6" s="94">
        <f t="shared" si="9"/>
        <v>0</v>
      </c>
      <c r="AX6" s="94">
        <f t="shared" si="0"/>
        <v>830</v>
      </c>
      <c r="AY6" s="94">
        <f t="shared" si="1"/>
        <v>94</v>
      </c>
      <c r="AZ6" s="94">
        <f t="shared" si="2"/>
        <v>155</v>
      </c>
      <c r="BA6" s="94">
        <f t="shared" si="3"/>
        <v>451</v>
      </c>
      <c r="BB6" s="94">
        <f t="shared" si="4"/>
        <v>183</v>
      </c>
      <c r="BC6" s="94">
        <f t="shared" si="5"/>
        <v>142</v>
      </c>
      <c r="BD6" s="94">
        <f t="shared" si="6"/>
        <v>142</v>
      </c>
      <c r="BE6" s="94">
        <f t="shared" si="7"/>
        <v>131</v>
      </c>
      <c r="BF6" s="95">
        <f t="shared" si="8"/>
        <v>2128</v>
      </c>
    </row>
    <row r="7" spans="1:71" x14ac:dyDescent="0.25">
      <c r="A7" s="259">
        <v>4</v>
      </c>
      <c r="B7" s="291" t="s">
        <v>737</v>
      </c>
      <c r="C7" s="343"/>
      <c r="D7" s="290" t="s">
        <v>537</v>
      </c>
      <c r="E7" s="290">
        <v>0</v>
      </c>
      <c r="F7" s="290"/>
      <c r="G7" s="290"/>
      <c r="H7" s="290">
        <v>442</v>
      </c>
      <c r="I7" s="290">
        <v>35</v>
      </c>
      <c r="J7" s="290">
        <v>26</v>
      </c>
      <c r="K7" s="290">
        <v>26</v>
      </c>
      <c r="L7" s="290">
        <v>47</v>
      </c>
      <c r="M7" s="290">
        <v>8</v>
      </c>
      <c r="N7" s="290">
        <v>23</v>
      </c>
      <c r="O7" s="290">
        <v>15</v>
      </c>
      <c r="P7" s="290">
        <v>22</v>
      </c>
      <c r="Q7" s="290">
        <v>186</v>
      </c>
      <c r="R7" s="290">
        <v>39</v>
      </c>
      <c r="S7" s="290">
        <v>21</v>
      </c>
      <c r="T7" s="290">
        <v>34</v>
      </c>
      <c r="U7" s="290">
        <v>55</v>
      </c>
      <c r="V7" s="290">
        <v>44</v>
      </c>
      <c r="W7" s="290">
        <v>15</v>
      </c>
      <c r="X7" s="290">
        <v>41</v>
      </c>
      <c r="Y7" s="290">
        <v>39</v>
      </c>
      <c r="Z7" s="290">
        <v>249</v>
      </c>
      <c r="AA7" s="290">
        <v>33</v>
      </c>
      <c r="AB7" s="290">
        <v>33</v>
      </c>
      <c r="AC7" s="290">
        <v>28</v>
      </c>
      <c r="AD7" s="290">
        <v>69</v>
      </c>
      <c r="AE7" s="290">
        <v>88</v>
      </c>
      <c r="AF7" s="290">
        <v>18</v>
      </c>
      <c r="AG7" s="290">
        <v>30</v>
      </c>
      <c r="AH7" s="290">
        <v>24</v>
      </c>
      <c r="AI7" s="290">
        <v>23</v>
      </c>
      <c r="AJ7" s="290"/>
      <c r="AK7" s="290">
        <v>105</v>
      </c>
      <c r="AL7" s="290">
        <v>15</v>
      </c>
      <c r="AM7" s="290">
        <v>22</v>
      </c>
      <c r="AN7" s="290">
        <v>65</v>
      </c>
      <c r="AO7" s="290">
        <v>9</v>
      </c>
      <c r="AP7" s="290">
        <v>25</v>
      </c>
      <c r="AQ7" s="290">
        <v>10</v>
      </c>
      <c r="AR7" s="290">
        <v>75</v>
      </c>
      <c r="AS7" s="290">
        <v>13</v>
      </c>
      <c r="AT7" s="290">
        <v>14</v>
      </c>
      <c r="AU7" s="290">
        <v>29</v>
      </c>
      <c r="AW7" s="94">
        <f t="shared" si="9"/>
        <v>0</v>
      </c>
      <c r="AX7" s="94">
        <f t="shared" si="0"/>
        <v>830</v>
      </c>
      <c r="AY7" s="94">
        <f t="shared" si="1"/>
        <v>94</v>
      </c>
      <c r="AZ7" s="94">
        <f t="shared" si="2"/>
        <v>155</v>
      </c>
      <c r="BA7" s="94">
        <f t="shared" si="3"/>
        <v>451</v>
      </c>
      <c r="BB7" s="94">
        <f t="shared" si="4"/>
        <v>183</v>
      </c>
      <c r="BC7" s="94">
        <f t="shared" si="5"/>
        <v>142</v>
      </c>
      <c r="BD7" s="94">
        <f t="shared" si="6"/>
        <v>109</v>
      </c>
      <c r="BE7" s="94">
        <f t="shared" si="7"/>
        <v>131</v>
      </c>
      <c r="BF7" s="95">
        <f t="shared" si="8"/>
        <v>2095</v>
      </c>
    </row>
    <row r="8" spans="1:71" x14ac:dyDescent="0.25">
      <c r="A8" s="259">
        <v>5</v>
      </c>
      <c r="B8" s="291" t="s">
        <v>738</v>
      </c>
      <c r="C8" s="343"/>
      <c r="D8" s="290" t="s">
        <v>537</v>
      </c>
      <c r="E8" s="290">
        <v>0</v>
      </c>
      <c r="F8" s="290"/>
      <c r="G8" s="290"/>
      <c r="H8" s="290">
        <v>513</v>
      </c>
      <c r="I8" s="290">
        <v>40</v>
      </c>
      <c r="J8" s="290">
        <v>30</v>
      </c>
      <c r="K8" s="290">
        <v>29</v>
      </c>
      <c r="L8" s="290">
        <v>54</v>
      </c>
      <c r="M8" s="290">
        <v>7</v>
      </c>
      <c r="N8" s="290">
        <v>26</v>
      </c>
      <c r="O8" s="290">
        <v>18</v>
      </c>
      <c r="P8" s="290">
        <v>25</v>
      </c>
      <c r="Q8" s="290">
        <v>215</v>
      </c>
      <c r="R8" s="290">
        <v>37</v>
      </c>
      <c r="S8" s="290">
        <v>21</v>
      </c>
      <c r="T8" s="290">
        <v>33</v>
      </c>
      <c r="U8" s="290">
        <v>61</v>
      </c>
      <c r="V8" s="290">
        <v>51</v>
      </c>
      <c r="W8" s="290">
        <v>18</v>
      </c>
      <c r="X8" s="290">
        <v>47</v>
      </c>
      <c r="Y8" s="290">
        <v>46</v>
      </c>
      <c r="Z8" s="290">
        <v>246</v>
      </c>
      <c r="AA8" s="290">
        <v>33</v>
      </c>
      <c r="AB8" s="290">
        <v>33</v>
      </c>
      <c r="AC8" s="290">
        <v>27</v>
      </c>
      <c r="AD8" s="290">
        <v>68</v>
      </c>
      <c r="AE8" s="290">
        <v>85</v>
      </c>
      <c r="AF8" s="290">
        <v>17</v>
      </c>
      <c r="AG8" s="290">
        <v>29</v>
      </c>
      <c r="AH8" s="290">
        <v>22</v>
      </c>
      <c r="AI8" s="290">
        <v>22</v>
      </c>
      <c r="AJ8" s="290"/>
      <c r="AK8" s="290">
        <v>110</v>
      </c>
      <c r="AL8" s="290">
        <v>16</v>
      </c>
      <c r="AM8" s="290">
        <v>22</v>
      </c>
      <c r="AN8" s="290">
        <v>80</v>
      </c>
      <c r="AO8" s="290">
        <v>8</v>
      </c>
      <c r="AP8" s="290">
        <v>28</v>
      </c>
      <c r="AQ8" s="290">
        <v>13</v>
      </c>
      <c r="AR8" s="290">
        <v>86</v>
      </c>
      <c r="AS8" s="290">
        <v>15</v>
      </c>
      <c r="AT8" s="290">
        <v>16</v>
      </c>
      <c r="AU8" s="290">
        <v>35</v>
      </c>
      <c r="AW8" s="94">
        <f t="shared" si="9"/>
        <v>0</v>
      </c>
      <c r="AX8" s="94">
        <f t="shared" si="0"/>
        <v>957</v>
      </c>
      <c r="AY8" s="94">
        <f t="shared" si="1"/>
        <v>91</v>
      </c>
      <c r="AZ8" s="94">
        <f t="shared" si="2"/>
        <v>177</v>
      </c>
      <c r="BA8" s="94">
        <f t="shared" si="3"/>
        <v>453</v>
      </c>
      <c r="BB8" s="94">
        <f t="shared" si="4"/>
        <v>175</v>
      </c>
      <c r="BC8" s="94">
        <f t="shared" si="5"/>
        <v>148</v>
      </c>
      <c r="BD8" s="94">
        <f t="shared" si="6"/>
        <v>129</v>
      </c>
      <c r="BE8" s="94">
        <f t="shared" si="7"/>
        <v>152</v>
      </c>
      <c r="BF8" s="95">
        <f t="shared" si="8"/>
        <v>2282</v>
      </c>
    </row>
    <row r="9" spans="1:71" x14ac:dyDescent="0.25">
      <c r="A9" s="259">
        <v>6</v>
      </c>
      <c r="B9" s="291" t="s">
        <v>739</v>
      </c>
      <c r="C9" s="343"/>
      <c r="D9" s="290" t="s">
        <v>537</v>
      </c>
      <c r="E9" s="290">
        <v>0</v>
      </c>
      <c r="F9" s="290"/>
      <c r="G9" s="290"/>
      <c r="H9" s="290">
        <v>453</v>
      </c>
      <c r="I9" s="290">
        <v>36</v>
      </c>
      <c r="J9" s="290">
        <v>26</v>
      </c>
      <c r="K9" s="290">
        <v>26</v>
      </c>
      <c r="L9" s="290">
        <v>48</v>
      </c>
      <c r="M9" s="290">
        <v>6</v>
      </c>
      <c r="N9" s="290">
        <v>24</v>
      </c>
      <c r="O9" s="290">
        <v>16</v>
      </c>
      <c r="P9" s="290">
        <v>23</v>
      </c>
      <c r="Q9" s="290">
        <v>191</v>
      </c>
      <c r="R9" s="290">
        <v>33</v>
      </c>
      <c r="S9" s="290">
        <v>18</v>
      </c>
      <c r="T9" s="290">
        <v>30</v>
      </c>
      <c r="U9" s="290">
        <v>50</v>
      </c>
      <c r="V9" s="290">
        <v>45</v>
      </c>
      <c r="W9" s="290">
        <v>16</v>
      </c>
      <c r="X9" s="290">
        <v>41</v>
      </c>
      <c r="Y9" s="290">
        <v>31</v>
      </c>
      <c r="Z9" s="290">
        <v>235</v>
      </c>
      <c r="AA9" s="290">
        <v>31</v>
      </c>
      <c r="AB9" s="290">
        <v>31</v>
      </c>
      <c r="AC9" s="290">
        <v>25</v>
      </c>
      <c r="AD9" s="290">
        <v>65</v>
      </c>
      <c r="AE9" s="290">
        <v>74</v>
      </c>
      <c r="AF9" s="290">
        <v>15</v>
      </c>
      <c r="AG9" s="290">
        <v>26</v>
      </c>
      <c r="AH9" s="290">
        <v>20</v>
      </c>
      <c r="AI9" s="290">
        <v>19</v>
      </c>
      <c r="AJ9" s="290"/>
      <c r="AK9" s="290">
        <v>84</v>
      </c>
      <c r="AL9" s="290">
        <v>12</v>
      </c>
      <c r="AM9" s="290">
        <v>17</v>
      </c>
      <c r="AN9" s="290">
        <v>87</v>
      </c>
      <c r="AO9" s="290">
        <v>8</v>
      </c>
      <c r="AP9" s="290">
        <v>25</v>
      </c>
      <c r="AQ9" s="290">
        <v>15</v>
      </c>
      <c r="AR9" s="290">
        <v>77</v>
      </c>
      <c r="AS9" s="290">
        <v>13</v>
      </c>
      <c r="AT9" s="290">
        <v>14</v>
      </c>
      <c r="AU9" s="290">
        <v>31</v>
      </c>
      <c r="AW9" s="94">
        <f t="shared" si="9"/>
        <v>0</v>
      </c>
      <c r="AX9" s="94">
        <f t="shared" si="0"/>
        <v>849</v>
      </c>
      <c r="AY9" s="94">
        <f t="shared" si="1"/>
        <v>81</v>
      </c>
      <c r="AZ9" s="94">
        <f t="shared" si="2"/>
        <v>152</v>
      </c>
      <c r="BA9" s="94">
        <f t="shared" si="3"/>
        <v>418</v>
      </c>
      <c r="BB9" s="94">
        <f t="shared" si="4"/>
        <v>154</v>
      </c>
      <c r="BC9" s="94">
        <f t="shared" si="5"/>
        <v>113</v>
      </c>
      <c r="BD9" s="94">
        <f t="shared" si="6"/>
        <v>135</v>
      </c>
      <c r="BE9" s="94">
        <f t="shared" si="7"/>
        <v>135</v>
      </c>
      <c r="BF9" s="95">
        <f t="shared" si="8"/>
        <v>2037</v>
      </c>
    </row>
    <row r="10" spans="1:71" x14ac:dyDescent="0.25">
      <c r="A10" s="259">
        <v>7</v>
      </c>
      <c r="B10" s="291" t="s">
        <v>740</v>
      </c>
      <c r="C10" s="343"/>
      <c r="D10" s="290" t="s">
        <v>537</v>
      </c>
      <c r="E10" s="290">
        <v>0</v>
      </c>
      <c r="F10" s="290"/>
      <c r="G10" s="290"/>
      <c r="H10" s="290">
        <v>1407</v>
      </c>
      <c r="I10" s="290">
        <v>111</v>
      </c>
      <c r="J10" s="290">
        <v>82</v>
      </c>
      <c r="K10" s="290">
        <v>81</v>
      </c>
      <c r="L10" s="290">
        <v>149</v>
      </c>
      <c r="M10" s="290">
        <v>20</v>
      </c>
      <c r="N10" s="290">
        <v>73</v>
      </c>
      <c r="O10" s="290">
        <v>49</v>
      </c>
      <c r="P10" s="290">
        <v>70</v>
      </c>
      <c r="Q10" s="290">
        <v>592</v>
      </c>
      <c r="R10" s="290">
        <v>110</v>
      </c>
      <c r="S10" s="290">
        <v>60</v>
      </c>
      <c r="T10" s="290">
        <v>97</v>
      </c>
      <c r="U10" s="290">
        <v>166</v>
      </c>
      <c r="V10" s="290">
        <v>140</v>
      </c>
      <c r="W10" s="290">
        <v>49</v>
      </c>
      <c r="X10" s="290">
        <v>129</v>
      </c>
      <c r="Y10" s="290">
        <v>116</v>
      </c>
      <c r="Z10" s="290">
        <v>730</v>
      </c>
      <c r="AA10" s="290">
        <v>97</v>
      </c>
      <c r="AB10" s="290">
        <v>97</v>
      </c>
      <c r="AC10" s="290">
        <v>80</v>
      </c>
      <c r="AD10" s="290">
        <v>202</v>
      </c>
      <c r="AE10" s="290">
        <v>248</v>
      </c>
      <c r="AF10" s="290">
        <v>50</v>
      </c>
      <c r="AG10" s="290">
        <v>86</v>
      </c>
      <c r="AH10" s="290">
        <v>66</v>
      </c>
      <c r="AI10" s="290">
        <v>64</v>
      </c>
      <c r="AJ10" s="290"/>
      <c r="AK10" s="290">
        <v>299</v>
      </c>
      <c r="AL10" s="290">
        <v>43</v>
      </c>
      <c r="AM10" s="290">
        <v>62</v>
      </c>
      <c r="AN10" s="290">
        <v>232</v>
      </c>
      <c r="AO10" s="290">
        <v>25</v>
      </c>
      <c r="AP10" s="290">
        <v>78</v>
      </c>
      <c r="AQ10" s="290">
        <v>38</v>
      </c>
      <c r="AR10" s="290">
        <v>238</v>
      </c>
      <c r="AS10" s="290">
        <v>41</v>
      </c>
      <c r="AT10" s="290">
        <v>44</v>
      </c>
      <c r="AU10" s="290">
        <v>95</v>
      </c>
      <c r="AW10" s="94">
        <f t="shared" si="9"/>
        <v>0</v>
      </c>
      <c r="AX10" s="94">
        <f t="shared" si="0"/>
        <v>2634</v>
      </c>
      <c r="AY10" s="94">
        <f t="shared" si="1"/>
        <v>267</v>
      </c>
      <c r="AZ10" s="94">
        <f t="shared" si="2"/>
        <v>484</v>
      </c>
      <c r="BA10" s="94">
        <f t="shared" si="3"/>
        <v>1322</v>
      </c>
      <c r="BB10" s="94">
        <f t="shared" si="4"/>
        <v>514</v>
      </c>
      <c r="BC10" s="94">
        <f t="shared" si="5"/>
        <v>404</v>
      </c>
      <c r="BD10" s="94">
        <f t="shared" si="6"/>
        <v>373</v>
      </c>
      <c r="BE10" s="94">
        <f t="shared" si="7"/>
        <v>418</v>
      </c>
      <c r="BF10" s="95">
        <f t="shared" si="8"/>
        <v>6416</v>
      </c>
    </row>
    <row r="11" spans="1:71" x14ac:dyDescent="0.25">
      <c r="A11" s="259">
        <v>8</v>
      </c>
      <c r="B11" s="291" t="s">
        <v>657</v>
      </c>
      <c r="C11" s="343"/>
      <c r="D11" s="290" t="s">
        <v>537</v>
      </c>
      <c r="E11" s="290">
        <v>0</v>
      </c>
      <c r="F11" s="290"/>
      <c r="G11" s="290"/>
      <c r="H11" s="290">
        <v>505</v>
      </c>
      <c r="I11" s="290">
        <v>40</v>
      </c>
      <c r="J11" s="290">
        <v>30</v>
      </c>
      <c r="K11" s="290">
        <v>29</v>
      </c>
      <c r="L11" s="290">
        <v>54</v>
      </c>
      <c r="M11" s="290">
        <v>7</v>
      </c>
      <c r="N11" s="290">
        <v>26</v>
      </c>
      <c r="O11" s="290">
        <v>18</v>
      </c>
      <c r="P11" s="290">
        <v>25</v>
      </c>
      <c r="Q11" s="290">
        <v>215</v>
      </c>
      <c r="R11" s="290">
        <v>42</v>
      </c>
      <c r="S11" s="290">
        <v>23</v>
      </c>
      <c r="T11" s="290">
        <v>37</v>
      </c>
      <c r="U11" s="290">
        <v>66</v>
      </c>
      <c r="V11" s="290">
        <v>51</v>
      </c>
      <c r="W11" s="290">
        <v>18</v>
      </c>
      <c r="X11" s="290">
        <v>47</v>
      </c>
      <c r="Y11" s="290">
        <v>46</v>
      </c>
      <c r="Z11" s="290">
        <v>260</v>
      </c>
      <c r="AA11" s="290">
        <v>35</v>
      </c>
      <c r="AB11" s="290">
        <v>35</v>
      </c>
      <c r="AC11" s="290">
        <v>30</v>
      </c>
      <c r="AD11" s="290">
        <v>73</v>
      </c>
      <c r="AE11" s="290">
        <v>95</v>
      </c>
      <c r="AF11" s="290">
        <v>20</v>
      </c>
      <c r="AG11" s="290">
        <v>33</v>
      </c>
      <c r="AH11" s="290">
        <v>26</v>
      </c>
      <c r="AI11" s="290">
        <v>25</v>
      </c>
      <c r="AJ11" s="290"/>
      <c r="AK11" s="290">
        <v>121</v>
      </c>
      <c r="AL11" s="290">
        <v>19</v>
      </c>
      <c r="AM11" s="290">
        <v>25</v>
      </c>
      <c r="AN11" s="290">
        <v>75</v>
      </c>
      <c r="AO11" s="290">
        <v>9</v>
      </c>
      <c r="AP11" s="290">
        <v>28</v>
      </c>
      <c r="AQ11" s="290">
        <v>13</v>
      </c>
      <c r="AR11" s="290">
        <v>86</v>
      </c>
      <c r="AS11" s="290">
        <v>15</v>
      </c>
      <c r="AT11" s="290">
        <v>16</v>
      </c>
      <c r="AU11" s="290">
        <v>34</v>
      </c>
      <c r="AW11" s="94">
        <f t="shared" si="9"/>
        <v>0</v>
      </c>
      <c r="AX11" s="94">
        <f t="shared" si="0"/>
        <v>949</v>
      </c>
      <c r="AY11" s="94">
        <f t="shared" si="1"/>
        <v>102</v>
      </c>
      <c r="AZ11" s="94">
        <f t="shared" si="2"/>
        <v>182</v>
      </c>
      <c r="BA11" s="94">
        <f t="shared" si="3"/>
        <v>479</v>
      </c>
      <c r="BB11" s="94">
        <f t="shared" si="4"/>
        <v>199</v>
      </c>
      <c r="BC11" s="94">
        <f t="shared" si="5"/>
        <v>165</v>
      </c>
      <c r="BD11" s="94">
        <f t="shared" si="6"/>
        <v>125</v>
      </c>
      <c r="BE11" s="94">
        <f t="shared" si="7"/>
        <v>151</v>
      </c>
      <c r="BF11" s="95">
        <f t="shared" si="8"/>
        <v>2352</v>
      </c>
    </row>
    <row r="12" spans="1:71" x14ac:dyDescent="0.25">
      <c r="A12" s="259">
        <v>9</v>
      </c>
      <c r="B12" s="291" t="s">
        <v>658</v>
      </c>
      <c r="C12" s="343"/>
      <c r="D12" s="290" t="s">
        <v>537</v>
      </c>
      <c r="E12" s="290">
        <v>0</v>
      </c>
      <c r="F12" s="290"/>
      <c r="G12" s="290"/>
      <c r="H12" s="290">
        <v>448</v>
      </c>
      <c r="I12" s="290">
        <v>35</v>
      </c>
      <c r="J12" s="359">
        <v>26</v>
      </c>
      <c r="K12" s="290">
        <v>26</v>
      </c>
      <c r="L12" s="290">
        <v>47</v>
      </c>
      <c r="M12" s="290">
        <v>7</v>
      </c>
      <c r="N12" s="290">
        <v>23</v>
      </c>
      <c r="O12" s="290">
        <v>16</v>
      </c>
      <c r="P12" s="290">
        <v>22</v>
      </c>
      <c r="Q12" s="290">
        <v>186</v>
      </c>
      <c r="R12" s="290">
        <v>34</v>
      </c>
      <c r="S12" s="290">
        <v>18</v>
      </c>
      <c r="T12" s="290">
        <v>30</v>
      </c>
      <c r="U12" s="290">
        <v>50</v>
      </c>
      <c r="V12" s="290">
        <v>43</v>
      </c>
      <c r="W12" s="290">
        <v>16</v>
      </c>
      <c r="X12" s="290">
        <v>41</v>
      </c>
      <c r="Y12" s="290">
        <v>39</v>
      </c>
      <c r="Z12" s="290">
        <v>235</v>
      </c>
      <c r="AA12" s="290">
        <v>31</v>
      </c>
      <c r="AB12" s="290">
        <v>31</v>
      </c>
      <c r="AC12" s="290">
        <v>25</v>
      </c>
      <c r="AD12" s="290">
        <v>65</v>
      </c>
      <c r="AE12" s="290">
        <v>78</v>
      </c>
      <c r="AF12" s="290">
        <v>15</v>
      </c>
      <c r="AG12" s="290">
        <v>26</v>
      </c>
      <c r="AH12" s="290">
        <v>20</v>
      </c>
      <c r="AI12" s="290">
        <v>19</v>
      </c>
      <c r="AJ12" s="290"/>
      <c r="AK12" s="290">
        <v>94</v>
      </c>
      <c r="AL12" s="290">
        <v>12</v>
      </c>
      <c r="AM12" s="290">
        <v>19</v>
      </c>
      <c r="AN12" s="290">
        <v>70</v>
      </c>
      <c r="AO12" s="290">
        <v>8</v>
      </c>
      <c r="AP12" s="290">
        <v>25</v>
      </c>
      <c r="AQ12" s="290">
        <v>11</v>
      </c>
      <c r="AR12" s="290">
        <v>75</v>
      </c>
      <c r="AS12" s="290">
        <v>13</v>
      </c>
      <c r="AT12" s="290">
        <v>14</v>
      </c>
      <c r="AU12" s="290">
        <v>30</v>
      </c>
      <c r="AW12" s="94">
        <f t="shared" si="9"/>
        <v>0</v>
      </c>
      <c r="AX12" s="94">
        <f t="shared" si="0"/>
        <v>836</v>
      </c>
      <c r="AY12" s="94">
        <f t="shared" si="1"/>
        <v>82</v>
      </c>
      <c r="AZ12" s="94">
        <f t="shared" si="2"/>
        <v>150</v>
      </c>
      <c r="BA12" s="94">
        <f t="shared" si="3"/>
        <v>426</v>
      </c>
      <c r="BB12" s="94">
        <f t="shared" si="4"/>
        <v>158</v>
      </c>
      <c r="BC12" s="94">
        <f t="shared" si="5"/>
        <v>125</v>
      </c>
      <c r="BD12" s="94">
        <f t="shared" si="6"/>
        <v>114</v>
      </c>
      <c r="BE12" s="94">
        <f t="shared" si="7"/>
        <v>132</v>
      </c>
      <c r="BF12" s="95">
        <f t="shared" si="8"/>
        <v>2023</v>
      </c>
    </row>
    <row r="13" spans="1:71" x14ac:dyDescent="0.25">
      <c r="A13" s="259">
        <v>10</v>
      </c>
      <c r="B13" s="291" t="s">
        <v>659</v>
      </c>
      <c r="C13" s="343"/>
      <c r="D13" s="290" t="s">
        <v>537</v>
      </c>
      <c r="E13" s="290">
        <v>0</v>
      </c>
      <c r="F13" s="290"/>
      <c r="G13" s="290"/>
      <c r="H13" s="290">
        <v>954</v>
      </c>
      <c r="I13" s="290">
        <v>75</v>
      </c>
      <c r="J13" s="290">
        <v>56</v>
      </c>
      <c r="K13" s="290">
        <v>55</v>
      </c>
      <c r="L13" s="290">
        <v>101</v>
      </c>
      <c r="M13" s="290">
        <v>14</v>
      </c>
      <c r="N13" s="290">
        <v>49</v>
      </c>
      <c r="O13" s="290">
        <v>33</v>
      </c>
      <c r="P13" s="290">
        <v>47</v>
      </c>
      <c r="Q13" s="290">
        <v>401</v>
      </c>
      <c r="R13" s="290">
        <v>76</v>
      </c>
      <c r="S13" s="290">
        <v>41</v>
      </c>
      <c r="T13" s="290">
        <v>67</v>
      </c>
      <c r="U13" s="290">
        <v>116</v>
      </c>
      <c r="V13" s="290">
        <v>94</v>
      </c>
      <c r="W13" s="290">
        <v>33</v>
      </c>
      <c r="X13" s="290">
        <v>88</v>
      </c>
      <c r="Y13" s="290">
        <v>85</v>
      </c>
      <c r="Z13" s="290">
        <v>495</v>
      </c>
      <c r="AA13" s="290">
        <v>66</v>
      </c>
      <c r="AB13" s="290">
        <v>66</v>
      </c>
      <c r="AC13" s="290">
        <v>55</v>
      </c>
      <c r="AD13" s="290">
        <v>138</v>
      </c>
      <c r="AE13" s="290">
        <v>173</v>
      </c>
      <c r="AF13" s="290">
        <v>35</v>
      </c>
      <c r="AG13" s="290">
        <v>59</v>
      </c>
      <c r="AH13" s="290">
        <v>46</v>
      </c>
      <c r="AI13" s="290">
        <v>44</v>
      </c>
      <c r="AJ13" s="290"/>
      <c r="AK13" s="290">
        <v>215</v>
      </c>
      <c r="AL13" s="290">
        <v>31</v>
      </c>
      <c r="AM13" s="290">
        <v>44</v>
      </c>
      <c r="AN13" s="290">
        <v>145</v>
      </c>
      <c r="AO13" s="290">
        <v>17</v>
      </c>
      <c r="AP13" s="290">
        <v>53</v>
      </c>
      <c r="AQ13" s="290">
        <v>24</v>
      </c>
      <c r="AR13" s="290">
        <v>161</v>
      </c>
      <c r="AS13" s="290">
        <v>28</v>
      </c>
      <c r="AT13" s="290">
        <v>30</v>
      </c>
      <c r="AU13" s="290">
        <v>64</v>
      </c>
      <c r="AW13" s="94">
        <f t="shared" si="9"/>
        <v>0</v>
      </c>
      <c r="AX13" s="94">
        <f t="shared" si="0"/>
        <v>1785</v>
      </c>
      <c r="AY13" s="94">
        <f t="shared" si="1"/>
        <v>184</v>
      </c>
      <c r="AZ13" s="94">
        <f t="shared" si="2"/>
        <v>331</v>
      </c>
      <c r="BA13" s="94">
        <f t="shared" si="3"/>
        <v>905</v>
      </c>
      <c r="BB13" s="94">
        <f t="shared" si="4"/>
        <v>357</v>
      </c>
      <c r="BC13" s="94">
        <f t="shared" si="5"/>
        <v>290</v>
      </c>
      <c r="BD13" s="94">
        <f t="shared" si="6"/>
        <v>239</v>
      </c>
      <c r="BE13" s="94">
        <f t="shared" si="7"/>
        <v>283</v>
      </c>
      <c r="BF13" s="95">
        <f t="shared" si="8"/>
        <v>4374</v>
      </c>
    </row>
    <row r="14" spans="1:71" x14ac:dyDescent="0.25">
      <c r="A14" s="259">
        <v>11</v>
      </c>
      <c r="B14" s="345" t="s">
        <v>660</v>
      </c>
      <c r="C14" s="346"/>
      <c r="D14" s="347" t="s">
        <v>685</v>
      </c>
      <c r="E14" s="347">
        <v>0</v>
      </c>
      <c r="F14" s="347"/>
      <c r="G14" s="347"/>
      <c r="H14" s="347">
        <v>465</v>
      </c>
      <c r="I14" s="347">
        <v>37</v>
      </c>
      <c r="J14" s="347">
        <v>27</v>
      </c>
      <c r="K14" s="347">
        <v>27</v>
      </c>
      <c r="L14" s="347">
        <v>49</v>
      </c>
      <c r="M14" s="347">
        <v>8</v>
      </c>
      <c r="N14" s="347">
        <v>24</v>
      </c>
      <c r="O14" s="347">
        <v>16</v>
      </c>
      <c r="P14" s="347">
        <v>23</v>
      </c>
      <c r="Q14" s="347">
        <v>196</v>
      </c>
      <c r="R14" s="347">
        <v>41</v>
      </c>
      <c r="S14" s="347">
        <v>22</v>
      </c>
      <c r="T14" s="347">
        <v>36</v>
      </c>
      <c r="U14" s="347">
        <v>58</v>
      </c>
      <c r="V14" s="347">
        <v>46</v>
      </c>
      <c r="W14" s="347">
        <v>16</v>
      </c>
      <c r="X14" s="347">
        <v>43</v>
      </c>
      <c r="Y14" s="347">
        <v>41</v>
      </c>
      <c r="Z14" s="347">
        <v>262</v>
      </c>
      <c r="AA14" s="347">
        <v>35</v>
      </c>
      <c r="AB14" s="347">
        <v>35</v>
      </c>
      <c r="AC14" s="347">
        <v>29</v>
      </c>
      <c r="AD14" s="347">
        <v>73</v>
      </c>
      <c r="AE14" s="347">
        <v>93</v>
      </c>
      <c r="AF14" s="347">
        <v>19</v>
      </c>
      <c r="AG14" s="347">
        <v>32</v>
      </c>
      <c r="AH14" s="347">
        <v>25</v>
      </c>
      <c r="AI14" s="347">
        <v>24</v>
      </c>
      <c r="AJ14" s="347"/>
      <c r="AK14" s="347">
        <v>110</v>
      </c>
      <c r="AL14" s="347">
        <v>16</v>
      </c>
      <c r="AM14" s="347">
        <v>23</v>
      </c>
      <c r="AN14" s="347">
        <v>68</v>
      </c>
      <c r="AO14" s="347">
        <v>9</v>
      </c>
      <c r="AP14" s="347">
        <v>26</v>
      </c>
      <c r="AQ14" s="347">
        <v>11</v>
      </c>
      <c r="AR14" s="347">
        <v>79</v>
      </c>
      <c r="AS14" s="347">
        <v>14</v>
      </c>
      <c r="AT14" s="347">
        <v>15</v>
      </c>
      <c r="AU14" s="347">
        <v>31</v>
      </c>
      <c r="AW14" s="94">
        <f t="shared" si="9"/>
        <v>0</v>
      </c>
      <c r="AX14" s="94">
        <f t="shared" si="0"/>
        <v>872</v>
      </c>
      <c r="AY14" s="94">
        <f t="shared" si="1"/>
        <v>99</v>
      </c>
      <c r="AZ14" s="94">
        <f t="shared" si="2"/>
        <v>163</v>
      </c>
      <c r="BA14" s="94">
        <f t="shared" si="3"/>
        <v>475</v>
      </c>
      <c r="BB14" s="94">
        <f t="shared" si="4"/>
        <v>193</v>
      </c>
      <c r="BC14" s="94">
        <f t="shared" si="5"/>
        <v>149</v>
      </c>
      <c r="BD14" s="94">
        <f t="shared" si="6"/>
        <v>114</v>
      </c>
      <c r="BE14" s="94">
        <f t="shared" si="7"/>
        <v>139</v>
      </c>
      <c r="BF14" s="95">
        <f t="shared" si="8"/>
        <v>2204</v>
      </c>
    </row>
    <row r="15" spans="1:71" x14ac:dyDescent="0.25">
      <c r="A15" s="259">
        <v>12</v>
      </c>
      <c r="B15" s="345" t="s">
        <v>661</v>
      </c>
      <c r="C15" s="346"/>
      <c r="D15" s="347" t="s">
        <v>685</v>
      </c>
      <c r="E15" s="347">
        <v>0</v>
      </c>
      <c r="F15" s="347"/>
      <c r="G15" s="347"/>
      <c r="H15" s="347">
        <v>465</v>
      </c>
      <c r="I15" s="347">
        <v>37</v>
      </c>
      <c r="J15" s="347">
        <v>27</v>
      </c>
      <c r="K15" s="347">
        <v>27</v>
      </c>
      <c r="L15" s="347">
        <v>49</v>
      </c>
      <c r="M15" s="347">
        <v>8</v>
      </c>
      <c r="N15" s="347">
        <v>24</v>
      </c>
      <c r="O15" s="347">
        <v>16</v>
      </c>
      <c r="P15" s="347">
        <v>23</v>
      </c>
      <c r="Q15" s="347">
        <v>196</v>
      </c>
      <c r="R15" s="347">
        <v>41</v>
      </c>
      <c r="S15" s="347">
        <v>22</v>
      </c>
      <c r="T15" s="347">
        <v>36</v>
      </c>
      <c r="U15" s="347">
        <v>58</v>
      </c>
      <c r="V15" s="347">
        <v>46</v>
      </c>
      <c r="W15" s="347">
        <v>16</v>
      </c>
      <c r="X15" s="347">
        <v>43</v>
      </c>
      <c r="Y15" s="347">
        <v>41</v>
      </c>
      <c r="Z15" s="347">
        <v>262</v>
      </c>
      <c r="AA15" s="347">
        <v>35</v>
      </c>
      <c r="AB15" s="347">
        <v>35</v>
      </c>
      <c r="AC15" s="347">
        <v>29</v>
      </c>
      <c r="AD15" s="347">
        <v>73</v>
      </c>
      <c r="AE15" s="347">
        <v>93</v>
      </c>
      <c r="AF15" s="347">
        <v>19</v>
      </c>
      <c r="AG15" s="347">
        <v>32</v>
      </c>
      <c r="AH15" s="347">
        <v>25</v>
      </c>
      <c r="AI15" s="347">
        <v>24</v>
      </c>
      <c r="AJ15" s="347"/>
      <c r="AK15" s="347">
        <v>110</v>
      </c>
      <c r="AL15" s="347">
        <v>16</v>
      </c>
      <c r="AM15" s="347">
        <v>23</v>
      </c>
      <c r="AN15" s="347">
        <v>68</v>
      </c>
      <c r="AO15" s="347">
        <v>9</v>
      </c>
      <c r="AP15" s="347">
        <v>26</v>
      </c>
      <c r="AQ15" s="347">
        <v>11</v>
      </c>
      <c r="AR15" s="347">
        <v>79</v>
      </c>
      <c r="AS15" s="347">
        <v>14</v>
      </c>
      <c r="AT15" s="347">
        <v>15</v>
      </c>
      <c r="AU15" s="347">
        <v>31</v>
      </c>
      <c r="AW15" s="94">
        <f t="shared" si="9"/>
        <v>0</v>
      </c>
      <c r="AX15" s="94">
        <f t="shared" si="0"/>
        <v>872</v>
      </c>
      <c r="AY15" s="94">
        <f t="shared" si="1"/>
        <v>99</v>
      </c>
      <c r="AZ15" s="94">
        <f t="shared" si="2"/>
        <v>163</v>
      </c>
      <c r="BA15" s="94">
        <f t="shared" si="3"/>
        <v>475</v>
      </c>
      <c r="BB15" s="94">
        <f t="shared" si="4"/>
        <v>193</v>
      </c>
      <c r="BC15" s="94">
        <f t="shared" si="5"/>
        <v>149</v>
      </c>
      <c r="BD15" s="94">
        <f t="shared" si="6"/>
        <v>114</v>
      </c>
      <c r="BE15" s="94">
        <f t="shared" si="7"/>
        <v>139</v>
      </c>
      <c r="BF15" s="95">
        <f t="shared" si="8"/>
        <v>2204</v>
      </c>
    </row>
    <row r="16" spans="1:71" x14ac:dyDescent="0.25">
      <c r="A16" s="259">
        <v>13</v>
      </c>
      <c r="B16" s="345" t="s">
        <v>512</v>
      </c>
      <c r="C16" s="346"/>
      <c r="D16" s="347" t="s">
        <v>685</v>
      </c>
      <c r="E16" s="347">
        <v>0</v>
      </c>
      <c r="F16" s="347"/>
      <c r="G16" s="347"/>
      <c r="H16" s="347">
        <v>465</v>
      </c>
      <c r="I16" s="347">
        <v>37</v>
      </c>
      <c r="J16" s="347">
        <v>27</v>
      </c>
      <c r="K16" s="347">
        <v>27</v>
      </c>
      <c r="L16" s="347">
        <v>49</v>
      </c>
      <c r="M16" s="347">
        <v>8</v>
      </c>
      <c r="N16" s="347">
        <v>24</v>
      </c>
      <c r="O16" s="347">
        <v>16</v>
      </c>
      <c r="P16" s="347">
        <v>23</v>
      </c>
      <c r="Q16" s="347">
        <v>196</v>
      </c>
      <c r="R16" s="347">
        <v>41</v>
      </c>
      <c r="S16" s="347">
        <v>22</v>
      </c>
      <c r="T16" s="347">
        <v>36</v>
      </c>
      <c r="U16" s="347">
        <v>58</v>
      </c>
      <c r="V16" s="347">
        <v>46</v>
      </c>
      <c r="W16" s="347">
        <v>16</v>
      </c>
      <c r="X16" s="347">
        <v>43</v>
      </c>
      <c r="Y16" s="347">
        <v>41</v>
      </c>
      <c r="Z16" s="347">
        <v>262</v>
      </c>
      <c r="AA16" s="347">
        <v>35</v>
      </c>
      <c r="AB16" s="347">
        <v>35</v>
      </c>
      <c r="AC16" s="347">
        <v>29</v>
      </c>
      <c r="AD16" s="347">
        <v>73</v>
      </c>
      <c r="AE16" s="347">
        <v>93</v>
      </c>
      <c r="AF16" s="347">
        <v>19</v>
      </c>
      <c r="AG16" s="347">
        <v>32</v>
      </c>
      <c r="AH16" s="347">
        <v>25</v>
      </c>
      <c r="AI16" s="347">
        <v>24</v>
      </c>
      <c r="AJ16" s="347"/>
      <c r="AK16" s="347">
        <v>110</v>
      </c>
      <c r="AL16" s="347">
        <v>16</v>
      </c>
      <c r="AM16" s="347">
        <v>23</v>
      </c>
      <c r="AN16" s="347">
        <v>68</v>
      </c>
      <c r="AO16" s="347">
        <v>9</v>
      </c>
      <c r="AP16" s="347">
        <v>26</v>
      </c>
      <c r="AQ16" s="347">
        <v>11</v>
      </c>
      <c r="AR16" s="347">
        <v>79</v>
      </c>
      <c r="AS16" s="347">
        <v>14</v>
      </c>
      <c r="AT16" s="347">
        <v>15</v>
      </c>
      <c r="AU16" s="347">
        <v>31</v>
      </c>
      <c r="AW16" s="94">
        <f t="shared" si="9"/>
        <v>0</v>
      </c>
      <c r="AX16" s="94">
        <f t="shared" si="0"/>
        <v>872</v>
      </c>
      <c r="AY16" s="94">
        <f t="shared" si="1"/>
        <v>99</v>
      </c>
      <c r="AZ16" s="94">
        <f t="shared" si="2"/>
        <v>163</v>
      </c>
      <c r="BA16" s="94">
        <f t="shared" si="3"/>
        <v>475</v>
      </c>
      <c r="BB16" s="94">
        <f t="shared" si="4"/>
        <v>193</v>
      </c>
      <c r="BC16" s="94">
        <f t="shared" si="5"/>
        <v>149</v>
      </c>
      <c r="BD16" s="94">
        <f t="shared" si="6"/>
        <v>114</v>
      </c>
      <c r="BE16" s="94">
        <f t="shared" si="7"/>
        <v>139</v>
      </c>
      <c r="BF16" s="95">
        <f t="shared" si="8"/>
        <v>2204</v>
      </c>
    </row>
    <row r="17" spans="1:58" x14ac:dyDescent="0.25">
      <c r="A17" s="259">
        <v>14</v>
      </c>
      <c r="B17" s="345" t="s">
        <v>513</v>
      </c>
      <c r="C17" s="346"/>
      <c r="D17" s="347" t="s">
        <v>685</v>
      </c>
      <c r="E17" s="347">
        <v>0</v>
      </c>
      <c r="F17" s="347"/>
      <c r="G17" s="347"/>
      <c r="H17" s="347">
        <v>465</v>
      </c>
      <c r="I17" s="347">
        <v>37</v>
      </c>
      <c r="J17" s="347">
        <v>27</v>
      </c>
      <c r="K17" s="347">
        <v>27</v>
      </c>
      <c r="L17" s="347">
        <v>49</v>
      </c>
      <c r="M17" s="347">
        <v>8</v>
      </c>
      <c r="N17" s="347">
        <v>24</v>
      </c>
      <c r="O17" s="347">
        <v>16</v>
      </c>
      <c r="P17" s="347">
        <v>23</v>
      </c>
      <c r="Q17" s="347">
        <v>196</v>
      </c>
      <c r="R17" s="347">
        <v>41</v>
      </c>
      <c r="S17" s="347">
        <v>22</v>
      </c>
      <c r="T17" s="347">
        <v>36</v>
      </c>
      <c r="U17" s="347">
        <v>58</v>
      </c>
      <c r="V17" s="347">
        <v>46</v>
      </c>
      <c r="W17" s="347">
        <v>16</v>
      </c>
      <c r="X17" s="347">
        <v>43</v>
      </c>
      <c r="Y17" s="347">
        <v>41</v>
      </c>
      <c r="Z17" s="347">
        <v>262</v>
      </c>
      <c r="AA17" s="347">
        <v>35</v>
      </c>
      <c r="AB17" s="347">
        <v>35</v>
      </c>
      <c r="AC17" s="347">
        <v>29</v>
      </c>
      <c r="AD17" s="347">
        <v>73</v>
      </c>
      <c r="AE17" s="347">
        <v>93</v>
      </c>
      <c r="AF17" s="347">
        <v>19</v>
      </c>
      <c r="AG17" s="347">
        <v>32</v>
      </c>
      <c r="AH17" s="347">
        <v>25</v>
      </c>
      <c r="AI17" s="347">
        <v>24</v>
      </c>
      <c r="AJ17" s="347"/>
      <c r="AK17" s="347">
        <v>110</v>
      </c>
      <c r="AL17" s="347">
        <v>16</v>
      </c>
      <c r="AM17" s="347">
        <v>23</v>
      </c>
      <c r="AN17" s="347">
        <v>68</v>
      </c>
      <c r="AO17" s="347">
        <v>9</v>
      </c>
      <c r="AP17" s="347">
        <v>26</v>
      </c>
      <c r="AQ17" s="347">
        <v>11</v>
      </c>
      <c r="AR17" s="347">
        <v>79</v>
      </c>
      <c r="AS17" s="347">
        <v>14</v>
      </c>
      <c r="AT17" s="347">
        <v>15</v>
      </c>
      <c r="AU17" s="347">
        <v>31</v>
      </c>
      <c r="AW17" s="94">
        <f t="shared" si="9"/>
        <v>0</v>
      </c>
      <c r="AX17" s="94">
        <f t="shared" si="0"/>
        <v>872</v>
      </c>
      <c r="AY17" s="94">
        <f t="shared" si="1"/>
        <v>99</v>
      </c>
      <c r="AZ17" s="94">
        <f t="shared" si="2"/>
        <v>163</v>
      </c>
      <c r="BA17" s="94">
        <f t="shared" si="3"/>
        <v>475</v>
      </c>
      <c r="BB17" s="94">
        <f t="shared" si="4"/>
        <v>193</v>
      </c>
      <c r="BC17" s="94">
        <f t="shared" si="5"/>
        <v>149</v>
      </c>
      <c r="BD17" s="94">
        <f t="shared" si="6"/>
        <v>114</v>
      </c>
      <c r="BE17" s="94">
        <f t="shared" si="7"/>
        <v>139</v>
      </c>
      <c r="BF17" s="95">
        <f t="shared" si="8"/>
        <v>2204</v>
      </c>
    </row>
    <row r="18" spans="1:58" x14ac:dyDescent="0.25">
      <c r="A18" s="259">
        <v>15</v>
      </c>
      <c r="B18" s="345" t="s">
        <v>514</v>
      </c>
      <c r="C18" s="346"/>
      <c r="D18" s="347" t="s">
        <v>685</v>
      </c>
      <c r="E18" s="347">
        <v>0</v>
      </c>
      <c r="F18" s="347"/>
      <c r="G18" s="347"/>
      <c r="H18" s="347">
        <v>465</v>
      </c>
      <c r="I18" s="347">
        <v>37</v>
      </c>
      <c r="J18" s="347">
        <v>27</v>
      </c>
      <c r="K18" s="347">
        <v>27</v>
      </c>
      <c r="L18" s="347">
        <v>49</v>
      </c>
      <c r="M18" s="347">
        <v>8</v>
      </c>
      <c r="N18" s="347">
        <v>24</v>
      </c>
      <c r="O18" s="347">
        <v>16</v>
      </c>
      <c r="P18" s="347">
        <v>23</v>
      </c>
      <c r="Q18" s="347">
        <v>196</v>
      </c>
      <c r="R18" s="347">
        <v>41</v>
      </c>
      <c r="S18" s="347">
        <v>22</v>
      </c>
      <c r="T18" s="347">
        <v>36</v>
      </c>
      <c r="U18" s="347">
        <v>58</v>
      </c>
      <c r="V18" s="347">
        <v>46</v>
      </c>
      <c r="W18" s="347">
        <v>16</v>
      </c>
      <c r="X18" s="347">
        <v>43</v>
      </c>
      <c r="Y18" s="347">
        <v>41</v>
      </c>
      <c r="Z18" s="347">
        <v>262</v>
      </c>
      <c r="AA18" s="347">
        <v>35</v>
      </c>
      <c r="AB18" s="347">
        <v>35</v>
      </c>
      <c r="AC18" s="347">
        <v>29</v>
      </c>
      <c r="AD18" s="347">
        <v>73</v>
      </c>
      <c r="AE18" s="347">
        <v>93</v>
      </c>
      <c r="AF18" s="347">
        <v>19</v>
      </c>
      <c r="AG18" s="347">
        <v>32</v>
      </c>
      <c r="AH18" s="347">
        <v>25</v>
      </c>
      <c r="AI18" s="347">
        <v>24</v>
      </c>
      <c r="AJ18" s="347"/>
      <c r="AK18" s="347">
        <v>110</v>
      </c>
      <c r="AL18" s="347">
        <v>16</v>
      </c>
      <c r="AM18" s="347">
        <v>23</v>
      </c>
      <c r="AN18" s="347">
        <v>68</v>
      </c>
      <c r="AO18" s="347">
        <v>9</v>
      </c>
      <c r="AP18" s="347">
        <v>26</v>
      </c>
      <c r="AQ18" s="347">
        <v>11</v>
      </c>
      <c r="AR18" s="347">
        <v>79</v>
      </c>
      <c r="AS18" s="347">
        <v>14</v>
      </c>
      <c r="AT18" s="347">
        <v>15</v>
      </c>
      <c r="AU18" s="347">
        <v>31</v>
      </c>
      <c r="AW18" s="94">
        <f t="shared" si="9"/>
        <v>0</v>
      </c>
      <c r="AX18" s="94">
        <f t="shared" si="0"/>
        <v>872</v>
      </c>
      <c r="AY18" s="94">
        <f t="shared" si="1"/>
        <v>99</v>
      </c>
      <c r="AZ18" s="94">
        <f t="shared" si="2"/>
        <v>163</v>
      </c>
      <c r="BA18" s="94">
        <f t="shared" si="3"/>
        <v>475</v>
      </c>
      <c r="BB18" s="94">
        <f t="shared" si="4"/>
        <v>193</v>
      </c>
      <c r="BC18" s="94">
        <f t="shared" si="5"/>
        <v>149</v>
      </c>
      <c r="BD18" s="94">
        <f t="shared" si="6"/>
        <v>114</v>
      </c>
      <c r="BE18" s="94">
        <f t="shared" si="7"/>
        <v>139</v>
      </c>
      <c r="BF18" s="95">
        <f t="shared" si="8"/>
        <v>2204</v>
      </c>
    </row>
    <row r="19" spans="1:58" x14ac:dyDescent="0.25">
      <c r="A19" s="259">
        <v>16</v>
      </c>
      <c r="B19" s="345" t="s">
        <v>515</v>
      </c>
      <c r="C19" s="346"/>
      <c r="D19" s="347" t="s">
        <v>685</v>
      </c>
      <c r="E19" s="347">
        <v>0</v>
      </c>
      <c r="F19" s="347"/>
      <c r="G19" s="347"/>
      <c r="H19" s="347">
        <v>465</v>
      </c>
      <c r="I19" s="347">
        <v>37</v>
      </c>
      <c r="J19" s="347">
        <v>27</v>
      </c>
      <c r="K19" s="347">
        <v>27</v>
      </c>
      <c r="L19" s="347">
        <v>49</v>
      </c>
      <c r="M19" s="347">
        <v>8</v>
      </c>
      <c r="N19" s="347">
        <v>24</v>
      </c>
      <c r="O19" s="347">
        <v>16</v>
      </c>
      <c r="P19" s="347">
        <v>23</v>
      </c>
      <c r="Q19" s="347">
        <v>196</v>
      </c>
      <c r="R19" s="347">
        <v>41</v>
      </c>
      <c r="S19" s="347">
        <v>22</v>
      </c>
      <c r="T19" s="347">
        <v>36</v>
      </c>
      <c r="U19" s="347">
        <v>58</v>
      </c>
      <c r="V19" s="347">
        <v>46</v>
      </c>
      <c r="W19" s="347">
        <v>16</v>
      </c>
      <c r="X19" s="347">
        <v>43</v>
      </c>
      <c r="Y19" s="347">
        <v>41</v>
      </c>
      <c r="Z19" s="347">
        <v>262</v>
      </c>
      <c r="AA19" s="347">
        <v>35</v>
      </c>
      <c r="AB19" s="347">
        <v>35</v>
      </c>
      <c r="AC19" s="347">
        <v>29</v>
      </c>
      <c r="AD19" s="347">
        <v>73</v>
      </c>
      <c r="AE19" s="347">
        <v>93</v>
      </c>
      <c r="AF19" s="347">
        <v>19</v>
      </c>
      <c r="AG19" s="347">
        <v>32</v>
      </c>
      <c r="AH19" s="347">
        <v>25</v>
      </c>
      <c r="AI19" s="347">
        <v>24</v>
      </c>
      <c r="AJ19" s="347"/>
      <c r="AK19" s="347">
        <v>110</v>
      </c>
      <c r="AL19" s="347">
        <v>16</v>
      </c>
      <c r="AM19" s="347">
        <v>23</v>
      </c>
      <c r="AN19" s="347">
        <v>68</v>
      </c>
      <c r="AO19" s="347">
        <v>9</v>
      </c>
      <c r="AP19" s="347">
        <v>26</v>
      </c>
      <c r="AQ19" s="347">
        <v>11</v>
      </c>
      <c r="AR19" s="347">
        <v>79</v>
      </c>
      <c r="AS19" s="347">
        <v>14</v>
      </c>
      <c r="AT19" s="347">
        <v>15</v>
      </c>
      <c r="AU19" s="347">
        <v>31</v>
      </c>
      <c r="AW19" s="94">
        <f t="shared" si="9"/>
        <v>0</v>
      </c>
      <c r="AX19" s="94">
        <f t="shared" si="0"/>
        <v>872</v>
      </c>
      <c r="AY19" s="94">
        <f t="shared" si="1"/>
        <v>99</v>
      </c>
      <c r="AZ19" s="94">
        <f t="shared" si="2"/>
        <v>163</v>
      </c>
      <c r="BA19" s="94">
        <f t="shared" si="3"/>
        <v>475</v>
      </c>
      <c r="BB19" s="94">
        <f t="shared" si="4"/>
        <v>193</v>
      </c>
      <c r="BC19" s="94">
        <f t="shared" si="5"/>
        <v>149</v>
      </c>
      <c r="BD19" s="94">
        <f t="shared" si="6"/>
        <v>114</v>
      </c>
      <c r="BE19" s="94">
        <f t="shared" si="7"/>
        <v>139</v>
      </c>
      <c r="BF19" s="95">
        <f t="shared" si="8"/>
        <v>2204</v>
      </c>
    </row>
    <row r="20" spans="1:58" x14ac:dyDescent="0.25">
      <c r="A20" s="259">
        <v>17</v>
      </c>
      <c r="B20" s="345" t="s">
        <v>662</v>
      </c>
      <c r="C20" s="346"/>
      <c r="D20" s="347" t="s">
        <v>685</v>
      </c>
      <c r="E20" s="347">
        <v>0</v>
      </c>
      <c r="F20" s="347"/>
      <c r="G20" s="347"/>
      <c r="H20" s="347">
        <v>465</v>
      </c>
      <c r="I20" s="347">
        <v>37</v>
      </c>
      <c r="J20" s="347">
        <v>27</v>
      </c>
      <c r="K20" s="347">
        <v>27</v>
      </c>
      <c r="L20" s="347">
        <v>49</v>
      </c>
      <c r="M20" s="347">
        <v>8</v>
      </c>
      <c r="N20" s="347">
        <v>24</v>
      </c>
      <c r="O20" s="347">
        <v>16</v>
      </c>
      <c r="P20" s="347">
        <v>23</v>
      </c>
      <c r="Q20" s="347">
        <v>196</v>
      </c>
      <c r="R20" s="347">
        <v>41</v>
      </c>
      <c r="S20" s="347">
        <v>22</v>
      </c>
      <c r="T20" s="347">
        <v>36</v>
      </c>
      <c r="U20" s="347">
        <v>58</v>
      </c>
      <c r="V20" s="347">
        <v>46</v>
      </c>
      <c r="W20" s="347">
        <v>16</v>
      </c>
      <c r="X20" s="347">
        <v>43</v>
      </c>
      <c r="Y20" s="347">
        <v>41</v>
      </c>
      <c r="Z20" s="347">
        <v>262</v>
      </c>
      <c r="AA20" s="347">
        <v>35</v>
      </c>
      <c r="AB20" s="347">
        <v>35</v>
      </c>
      <c r="AC20" s="347">
        <v>29</v>
      </c>
      <c r="AD20" s="347">
        <v>73</v>
      </c>
      <c r="AE20" s="347">
        <v>93</v>
      </c>
      <c r="AF20" s="347">
        <v>19</v>
      </c>
      <c r="AG20" s="347">
        <v>32</v>
      </c>
      <c r="AH20" s="347">
        <v>25</v>
      </c>
      <c r="AI20" s="347">
        <v>24</v>
      </c>
      <c r="AJ20" s="347"/>
      <c r="AK20" s="347">
        <v>110</v>
      </c>
      <c r="AL20" s="347">
        <v>16</v>
      </c>
      <c r="AM20" s="347">
        <v>23</v>
      </c>
      <c r="AN20" s="347">
        <v>68</v>
      </c>
      <c r="AO20" s="347">
        <v>9</v>
      </c>
      <c r="AP20" s="347">
        <v>26</v>
      </c>
      <c r="AQ20" s="347">
        <v>11</v>
      </c>
      <c r="AR20" s="347">
        <v>79</v>
      </c>
      <c r="AS20" s="347">
        <v>14</v>
      </c>
      <c r="AT20" s="347">
        <v>15</v>
      </c>
      <c r="AU20" s="347">
        <v>31</v>
      </c>
      <c r="AW20" s="94">
        <f t="shared" si="9"/>
        <v>0</v>
      </c>
      <c r="AX20" s="94">
        <f t="shared" si="0"/>
        <v>872</v>
      </c>
      <c r="AY20" s="94">
        <f t="shared" si="1"/>
        <v>99</v>
      </c>
      <c r="AZ20" s="94">
        <f t="shared" si="2"/>
        <v>163</v>
      </c>
      <c r="BA20" s="94">
        <f t="shared" si="3"/>
        <v>475</v>
      </c>
      <c r="BB20" s="94">
        <f t="shared" si="4"/>
        <v>193</v>
      </c>
      <c r="BC20" s="94">
        <f t="shared" si="5"/>
        <v>149</v>
      </c>
      <c r="BD20" s="94">
        <f t="shared" si="6"/>
        <v>114</v>
      </c>
      <c r="BE20" s="94">
        <f t="shared" si="7"/>
        <v>139</v>
      </c>
      <c r="BF20" s="95">
        <f t="shared" si="8"/>
        <v>2204</v>
      </c>
    </row>
    <row r="21" spans="1:58" x14ac:dyDescent="0.25">
      <c r="A21" s="259">
        <v>18</v>
      </c>
      <c r="B21" s="345" t="s">
        <v>516</v>
      </c>
      <c r="C21" s="346"/>
      <c r="D21" s="347" t="s">
        <v>685</v>
      </c>
      <c r="E21" s="347">
        <v>0</v>
      </c>
      <c r="F21" s="347"/>
      <c r="G21" s="347"/>
      <c r="H21" s="347">
        <v>548</v>
      </c>
      <c r="I21" s="347">
        <v>43</v>
      </c>
      <c r="J21" s="347">
        <v>32</v>
      </c>
      <c r="K21" s="347">
        <v>31</v>
      </c>
      <c r="L21" s="347">
        <v>58</v>
      </c>
      <c r="M21" s="347">
        <v>7</v>
      </c>
      <c r="N21" s="347">
        <v>28</v>
      </c>
      <c r="O21" s="347">
        <v>19</v>
      </c>
      <c r="P21" s="347">
        <v>27</v>
      </c>
      <c r="Q21" s="347">
        <v>230</v>
      </c>
      <c r="R21" s="347">
        <v>40</v>
      </c>
      <c r="S21" s="347">
        <v>22</v>
      </c>
      <c r="T21" s="347">
        <v>35</v>
      </c>
      <c r="U21" s="347">
        <v>65</v>
      </c>
      <c r="V21" s="347">
        <v>54</v>
      </c>
      <c r="W21" s="347">
        <v>19</v>
      </c>
      <c r="X21" s="347">
        <v>50</v>
      </c>
      <c r="Y21" s="347">
        <v>49</v>
      </c>
      <c r="Z21" s="347">
        <v>263</v>
      </c>
      <c r="AA21" s="347">
        <v>35</v>
      </c>
      <c r="AB21" s="347">
        <v>35</v>
      </c>
      <c r="AC21" s="347">
        <v>29</v>
      </c>
      <c r="AD21" s="347">
        <v>73</v>
      </c>
      <c r="AE21" s="347">
        <v>91</v>
      </c>
      <c r="AF21" s="347">
        <v>18</v>
      </c>
      <c r="AG21" s="347">
        <v>31</v>
      </c>
      <c r="AH21" s="347">
        <v>24</v>
      </c>
      <c r="AI21" s="347">
        <v>23</v>
      </c>
      <c r="AJ21" s="347"/>
      <c r="AK21" s="347">
        <v>118</v>
      </c>
      <c r="AL21" s="347">
        <v>17</v>
      </c>
      <c r="AM21" s="347">
        <v>24</v>
      </c>
      <c r="AN21" s="347">
        <v>86</v>
      </c>
      <c r="AO21" s="347">
        <v>9</v>
      </c>
      <c r="AP21" s="347">
        <v>30</v>
      </c>
      <c r="AQ21" s="347">
        <v>14</v>
      </c>
      <c r="AR21" s="347">
        <v>92</v>
      </c>
      <c r="AS21" s="347">
        <v>16</v>
      </c>
      <c r="AT21" s="347">
        <v>17</v>
      </c>
      <c r="AU21" s="347">
        <v>37</v>
      </c>
      <c r="AW21" s="94">
        <f t="shared" si="9"/>
        <v>0</v>
      </c>
      <c r="AX21" s="94">
        <f t="shared" si="0"/>
        <v>1023</v>
      </c>
      <c r="AY21" s="94">
        <f t="shared" si="1"/>
        <v>97</v>
      </c>
      <c r="AZ21" s="94">
        <f t="shared" si="2"/>
        <v>188</v>
      </c>
      <c r="BA21" s="94">
        <f t="shared" si="3"/>
        <v>484</v>
      </c>
      <c r="BB21" s="94">
        <f t="shared" si="4"/>
        <v>187</v>
      </c>
      <c r="BC21" s="94">
        <f t="shared" si="5"/>
        <v>159</v>
      </c>
      <c r="BD21" s="94">
        <f t="shared" si="6"/>
        <v>139</v>
      </c>
      <c r="BE21" s="94">
        <f t="shared" si="7"/>
        <v>162</v>
      </c>
      <c r="BF21" s="95">
        <f t="shared" si="8"/>
        <v>2439</v>
      </c>
    </row>
    <row r="22" spans="1:58" x14ac:dyDescent="0.25">
      <c r="A22" s="259">
        <v>19</v>
      </c>
      <c r="B22" s="345" t="s">
        <v>517</v>
      </c>
      <c r="C22" s="346"/>
      <c r="D22" s="347" t="s">
        <v>685</v>
      </c>
      <c r="E22" s="347">
        <v>0</v>
      </c>
      <c r="F22" s="347"/>
      <c r="G22" s="347"/>
      <c r="H22" s="347">
        <v>548</v>
      </c>
      <c r="I22" s="347">
        <v>43</v>
      </c>
      <c r="J22" s="347">
        <v>32</v>
      </c>
      <c r="K22" s="347">
        <v>31</v>
      </c>
      <c r="L22" s="347">
        <v>58</v>
      </c>
      <c r="M22" s="347">
        <v>7</v>
      </c>
      <c r="N22" s="347">
        <v>28</v>
      </c>
      <c r="O22" s="347">
        <v>19</v>
      </c>
      <c r="P22" s="347">
        <v>27</v>
      </c>
      <c r="Q22" s="347">
        <v>230</v>
      </c>
      <c r="R22" s="347">
        <v>40</v>
      </c>
      <c r="S22" s="347">
        <v>22</v>
      </c>
      <c r="T22" s="347">
        <v>35</v>
      </c>
      <c r="U22" s="347">
        <v>65</v>
      </c>
      <c r="V22" s="347">
        <v>54</v>
      </c>
      <c r="W22" s="347">
        <v>19</v>
      </c>
      <c r="X22" s="347">
        <v>50</v>
      </c>
      <c r="Y22" s="347">
        <v>49</v>
      </c>
      <c r="Z22" s="347">
        <v>263</v>
      </c>
      <c r="AA22" s="347">
        <v>35</v>
      </c>
      <c r="AB22" s="347">
        <v>35</v>
      </c>
      <c r="AC22" s="347">
        <v>29</v>
      </c>
      <c r="AD22" s="347">
        <v>73</v>
      </c>
      <c r="AE22" s="347">
        <v>91</v>
      </c>
      <c r="AF22" s="347">
        <v>18</v>
      </c>
      <c r="AG22" s="347">
        <v>31</v>
      </c>
      <c r="AH22" s="347">
        <v>24</v>
      </c>
      <c r="AI22" s="347">
        <v>23</v>
      </c>
      <c r="AJ22" s="347"/>
      <c r="AK22" s="347">
        <v>118</v>
      </c>
      <c r="AL22" s="347">
        <v>17</v>
      </c>
      <c r="AM22" s="347">
        <v>24</v>
      </c>
      <c r="AN22" s="347">
        <v>86</v>
      </c>
      <c r="AO22" s="347">
        <v>9</v>
      </c>
      <c r="AP22" s="347">
        <v>30</v>
      </c>
      <c r="AQ22" s="347">
        <v>14</v>
      </c>
      <c r="AR22" s="347">
        <v>92</v>
      </c>
      <c r="AS22" s="347">
        <v>16</v>
      </c>
      <c r="AT22" s="347">
        <v>17</v>
      </c>
      <c r="AU22" s="347">
        <v>37</v>
      </c>
      <c r="AW22" s="94">
        <f t="shared" si="9"/>
        <v>0</v>
      </c>
      <c r="AX22" s="94">
        <f t="shared" si="0"/>
        <v>1023</v>
      </c>
      <c r="AY22" s="94">
        <f t="shared" si="1"/>
        <v>97</v>
      </c>
      <c r="AZ22" s="94">
        <f t="shared" si="2"/>
        <v>188</v>
      </c>
      <c r="BA22" s="94">
        <f t="shared" si="3"/>
        <v>484</v>
      </c>
      <c r="BB22" s="94">
        <f t="shared" si="4"/>
        <v>187</v>
      </c>
      <c r="BC22" s="94">
        <f t="shared" si="5"/>
        <v>159</v>
      </c>
      <c r="BD22" s="94">
        <f t="shared" si="6"/>
        <v>139</v>
      </c>
      <c r="BE22" s="94">
        <f t="shared" si="7"/>
        <v>162</v>
      </c>
      <c r="BF22" s="95">
        <f t="shared" si="8"/>
        <v>2439</v>
      </c>
    </row>
    <row r="23" spans="1:58" x14ac:dyDescent="0.25">
      <c r="A23" s="259">
        <v>20</v>
      </c>
      <c r="B23" s="345" t="s">
        <v>518</v>
      </c>
      <c r="C23" s="346"/>
      <c r="D23" s="347" t="s">
        <v>685</v>
      </c>
      <c r="E23" s="347">
        <v>0</v>
      </c>
      <c r="F23" s="347"/>
      <c r="G23" s="347"/>
      <c r="H23" s="347">
        <v>548</v>
      </c>
      <c r="I23" s="347">
        <v>43</v>
      </c>
      <c r="J23" s="347">
        <v>32</v>
      </c>
      <c r="K23" s="347">
        <v>31</v>
      </c>
      <c r="L23" s="347">
        <v>58</v>
      </c>
      <c r="M23" s="347">
        <v>7</v>
      </c>
      <c r="N23" s="347">
        <v>28</v>
      </c>
      <c r="O23" s="347">
        <v>19</v>
      </c>
      <c r="P23" s="347">
        <v>27</v>
      </c>
      <c r="Q23" s="347">
        <v>230</v>
      </c>
      <c r="R23" s="347">
        <v>40</v>
      </c>
      <c r="S23" s="347">
        <v>22</v>
      </c>
      <c r="T23" s="347">
        <v>35</v>
      </c>
      <c r="U23" s="347">
        <v>65</v>
      </c>
      <c r="V23" s="347">
        <v>54</v>
      </c>
      <c r="W23" s="347">
        <v>19</v>
      </c>
      <c r="X23" s="347">
        <v>50</v>
      </c>
      <c r="Y23" s="347">
        <v>49</v>
      </c>
      <c r="Z23" s="347">
        <v>263</v>
      </c>
      <c r="AA23" s="347">
        <v>35</v>
      </c>
      <c r="AB23" s="347">
        <v>35</v>
      </c>
      <c r="AC23" s="347">
        <v>29</v>
      </c>
      <c r="AD23" s="347">
        <v>73</v>
      </c>
      <c r="AE23" s="347">
        <v>91</v>
      </c>
      <c r="AF23" s="347">
        <v>18</v>
      </c>
      <c r="AG23" s="347">
        <v>31</v>
      </c>
      <c r="AH23" s="347">
        <v>24</v>
      </c>
      <c r="AI23" s="347">
        <v>23</v>
      </c>
      <c r="AJ23" s="347"/>
      <c r="AK23" s="347">
        <v>118</v>
      </c>
      <c r="AL23" s="347">
        <v>17</v>
      </c>
      <c r="AM23" s="347">
        <v>24</v>
      </c>
      <c r="AN23" s="347">
        <v>86</v>
      </c>
      <c r="AO23" s="347">
        <v>9</v>
      </c>
      <c r="AP23" s="347">
        <v>30</v>
      </c>
      <c r="AQ23" s="347">
        <v>14</v>
      </c>
      <c r="AR23" s="347">
        <v>92</v>
      </c>
      <c r="AS23" s="347">
        <v>16</v>
      </c>
      <c r="AT23" s="347">
        <v>17</v>
      </c>
      <c r="AU23" s="347">
        <v>37</v>
      </c>
      <c r="AW23" s="94">
        <f t="shared" si="9"/>
        <v>0</v>
      </c>
      <c r="AX23" s="94">
        <f t="shared" si="0"/>
        <v>1023</v>
      </c>
      <c r="AY23" s="94">
        <f t="shared" si="1"/>
        <v>97</v>
      </c>
      <c r="AZ23" s="94">
        <f t="shared" si="2"/>
        <v>188</v>
      </c>
      <c r="BA23" s="94">
        <f t="shared" si="3"/>
        <v>484</v>
      </c>
      <c r="BB23" s="94">
        <f t="shared" si="4"/>
        <v>187</v>
      </c>
      <c r="BC23" s="94">
        <f t="shared" si="5"/>
        <v>159</v>
      </c>
      <c r="BD23" s="94">
        <f t="shared" si="6"/>
        <v>139</v>
      </c>
      <c r="BE23" s="94">
        <f t="shared" si="7"/>
        <v>162</v>
      </c>
      <c r="BF23" s="95">
        <f t="shared" si="8"/>
        <v>2439</v>
      </c>
    </row>
    <row r="24" spans="1:58" x14ac:dyDescent="0.25">
      <c r="A24" s="259">
        <v>21</v>
      </c>
      <c r="B24" s="345" t="s">
        <v>663</v>
      </c>
      <c r="C24" s="346"/>
      <c r="D24" s="347" t="s">
        <v>685</v>
      </c>
      <c r="E24" s="347">
        <v>0</v>
      </c>
      <c r="F24" s="347"/>
      <c r="G24" s="347"/>
      <c r="H24" s="347">
        <v>548</v>
      </c>
      <c r="I24" s="347">
        <v>43</v>
      </c>
      <c r="J24" s="347">
        <v>32</v>
      </c>
      <c r="K24" s="347">
        <v>31</v>
      </c>
      <c r="L24" s="347">
        <v>58</v>
      </c>
      <c r="M24" s="347">
        <v>7</v>
      </c>
      <c r="N24" s="347">
        <v>28</v>
      </c>
      <c r="O24" s="347">
        <v>19</v>
      </c>
      <c r="P24" s="347">
        <v>27</v>
      </c>
      <c r="Q24" s="347">
        <v>230</v>
      </c>
      <c r="R24" s="347">
        <v>40</v>
      </c>
      <c r="S24" s="347">
        <v>22</v>
      </c>
      <c r="T24" s="347">
        <v>35</v>
      </c>
      <c r="U24" s="347">
        <v>65</v>
      </c>
      <c r="V24" s="347">
        <v>54</v>
      </c>
      <c r="W24" s="347">
        <v>19</v>
      </c>
      <c r="X24" s="347">
        <v>50</v>
      </c>
      <c r="Y24" s="347">
        <v>49</v>
      </c>
      <c r="Z24" s="347">
        <v>263</v>
      </c>
      <c r="AA24" s="347">
        <v>35</v>
      </c>
      <c r="AB24" s="347">
        <v>35</v>
      </c>
      <c r="AC24" s="347">
        <v>29</v>
      </c>
      <c r="AD24" s="347">
        <v>73</v>
      </c>
      <c r="AE24" s="347">
        <v>91</v>
      </c>
      <c r="AF24" s="347">
        <v>18</v>
      </c>
      <c r="AG24" s="347">
        <v>31</v>
      </c>
      <c r="AH24" s="347">
        <v>24</v>
      </c>
      <c r="AI24" s="347">
        <v>23</v>
      </c>
      <c r="AJ24" s="347"/>
      <c r="AK24" s="347">
        <v>118</v>
      </c>
      <c r="AL24" s="347">
        <v>17</v>
      </c>
      <c r="AM24" s="347">
        <v>24</v>
      </c>
      <c r="AN24" s="347">
        <v>86</v>
      </c>
      <c r="AO24" s="347">
        <v>9</v>
      </c>
      <c r="AP24" s="347">
        <v>30</v>
      </c>
      <c r="AQ24" s="347">
        <v>14</v>
      </c>
      <c r="AR24" s="347">
        <v>92</v>
      </c>
      <c r="AS24" s="347">
        <v>16</v>
      </c>
      <c r="AT24" s="347">
        <v>17</v>
      </c>
      <c r="AU24" s="347">
        <v>37</v>
      </c>
      <c r="AW24" s="94">
        <f t="shared" si="9"/>
        <v>0</v>
      </c>
      <c r="AX24" s="94">
        <f t="shared" si="0"/>
        <v>1023</v>
      </c>
      <c r="AY24" s="94">
        <f t="shared" si="1"/>
        <v>97</v>
      </c>
      <c r="AZ24" s="94">
        <f t="shared" si="2"/>
        <v>188</v>
      </c>
      <c r="BA24" s="94">
        <f t="shared" si="3"/>
        <v>484</v>
      </c>
      <c r="BB24" s="94">
        <f t="shared" si="4"/>
        <v>187</v>
      </c>
      <c r="BC24" s="94">
        <f t="shared" si="5"/>
        <v>159</v>
      </c>
      <c r="BD24" s="94">
        <f t="shared" si="6"/>
        <v>139</v>
      </c>
      <c r="BE24" s="94">
        <f t="shared" si="7"/>
        <v>162</v>
      </c>
      <c r="BF24" s="95">
        <f t="shared" si="8"/>
        <v>2439</v>
      </c>
    </row>
    <row r="25" spans="1:58" x14ac:dyDescent="0.25">
      <c r="A25" s="259">
        <v>22</v>
      </c>
      <c r="B25" s="345" t="s">
        <v>519</v>
      </c>
      <c r="C25" s="346"/>
      <c r="D25" s="347" t="s">
        <v>685</v>
      </c>
      <c r="E25" s="347">
        <v>0</v>
      </c>
      <c r="F25" s="347"/>
      <c r="G25" s="347"/>
      <c r="H25" s="347">
        <v>548</v>
      </c>
      <c r="I25" s="347">
        <v>43</v>
      </c>
      <c r="J25" s="347">
        <v>32</v>
      </c>
      <c r="K25" s="347">
        <v>31</v>
      </c>
      <c r="L25" s="347">
        <v>58</v>
      </c>
      <c r="M25" s="347">
        <v>7</v>
      </c>
      <c r="N25" s="347">
        <v>28</v>
      </c>
      <c r="O25" s="347">
        <v>19</v>
      </c>
      <c r="P25" s="347">
        <v>27</v>
      </c>
      <c r="Q25" s="347">
        <v>230</v>
      </c>
      <c r="R25" s="347">
        <v>40</v>
      </c>
      <c r="S25" s="347">
        <v>22</v>
      </c>
      <c r="T25" s="347">
        <v>35</v>
      </c>
      <c r="U25" s="347">
        <v>65</v>
      </c>
      <c r="V25" s="347">
        <v>54</v>
      </c>
      <c r="W25" s="347">
        <v>19</v>
      </c>
      <c r="X25" s="347">
        <v>50</v>
      </c>
      <c r="Y25" s="347">
        <v>49</v>
      </c>
      <c r="Z25" s="347">
        <v>263</v>
      </c>
      <c r="AA25" s="347">
        <v>35</v>
      </c>
      <c r="AB25" s="347">
        <v>35</v>
      </c>
      <c r="AC25" s="347">
        <v>29</v>
      </c>
      <c r="AD25" s="347">
        <v>73</v>
      </c>
      <c r="AE25" s="347">
        <v>91</v>
      </c>
      <c r="AF25" s="347">
        <v>18</v>
      </c>
      <c r="AG25" s="347">
        <v>31</v>
      </c>
      <c r="AH25" s="347">
        <v>24</v>
      </c>
      <c r="AI25" s="347">
        <v>23</v>
      </c>
      <c r="AJ25" s="347"/>
      <c r="AK25" s="347">
        <v>118</v>
      </c>
      <c r="AL25" s="347">
        <v>17</v>
      </c>
      <c r="AM25" s="347">
        <v>24</v>
      </c>
      <c r="AN25" s="347">
        <v>86</v>
      </c>
      <c r="AO25" s="347">
        <v>9</v>
      </c>
      <c r="AP25" s="347">
        <v>30</v>
      </c>
      <c r="AQ25" s="347">
        <v>14</v>
      </c>
      <c r="AR25" s="347">
        <v>92</v>
      </c>
      <c r="AS25" s="347">
        <v>16</v>
      </c>
      <c r="AT25" s="347">
        <v>17</v>
      </c>
      <c r="AU25" s="347">
        <v>37</v>
      </c>
      <c r="AW25" s="94">
        <f t="shared" si="9"/>
        <v>0</v>
      </c>
      <c r="AX25" s="94">
        <f t="shared" si="0"/>
        <v>1023</v>
      </c>
      <c r="AY25" s="94">
        <f t="shared" si="1"/>
        <v>97</v>
      </c>
      <c r="AZ25" s="94">
        <f t="shared" si="2"/>
        <v>188</v>
      </c>
      <c r="BA25" s="94">
        <f t="shared" si="3"/>
        <v>484</v>
      </c>
      <c r="BB25" s="94">
        <f t="shared" si="4"/>
        <v>187</v>
      </c>
      <c r="BC25" s="94">
        <f t="shared" si="5"/>
        <v>159</v>
      </c>
      <c r="BD25" s="94">
        <f t="shared" si="6"/>
        <v>139</v>
      </c>
      <c r="BE25" s="94">
        <f t="shared" si="7"/>
        <v>162</v>
      </c>
      <c r="BF25" s="95">
        <f t="shared" si="8"/>
        <v>2439</v>
      </c>
    </row>
    <row r="26" spans="1:58" x14ac:dyDescent="0.25">
      <c r="A26" s="259">
        <v>23</v>
      </c>
      <c r="B26" s="345" t="s">
        <v>520</v>
      </c>
      <c r="C26" s="346"/>
      <c r="D26" s="347" t="s">
        <v>685</v>
      </c>
      <c r="E26" s="347">
        <v>0</v>
      </c>
      <c r="F26" s="347"/>
      <c r="G26" s="347"/>
      <c r="H26" s="347">
        <v>559</v>
      </c>
      <c r="I26" s="347">
        <v>44</v>
      </c>
      <c r="J26" s="347">
        <v>33</v>
      </c>
      <c r="K26" s="347">
        <v>32</v>
      </c>
      <c r="L26" s="347">
        <v>60</v>
      </c>
      <c r="M26" s="347">
        <v>9</v>
      </c>
      <c r="N26" s="347">
        <v>29</v>
      </c>
      <c r="O26" s="347">
        <v>19</v>
      </c>
      <c r="P26" s="347">
        <v>28</v>
      </c>
      <c r="Q26" s="347">
        <v>236</v>
      </c>
      <c r="R26" s="347">
        <v>48</v>
      </c>
      <c r="S26" s="347">
        <v>26</v>
      </c>
      <c r="T26" s="347">
        <v>43</v>
      </c>
      <c r="U26" s="347">
        <v>55</v>
      </c>
      <c r="V26" s="347">
        <v>56</v>
      </c>
      <c r="W26" s="347">
        <v>20</v>
      </c>
      <c r="X26" s="347">
        <v>51</v>
      </c>
      <c r="Y26" s="347">
        <v>35</v>
      </c>
      <c r="Z26" s="347">
        <v>308</v>
      </c>
      <c r="AA26" s="347">
        <v>41</v>
      </c>
      <c r="AB26" s="347">
        <v>41</v>
      </c>
      <c r="AC26" s="347">
        <v>34</v>
      </c>
      <c r="AD26" s="347">
        <v>85</v>
      </c>
      <c r="AE26" s="347">
        <v>111</v>
      </c>
      <c r="AF26" s="347">
        <v>22</v>
      </c>
      <c r="AG26" s="347">
        <v>38</v>
      </c>
      <c r="AH26" s="347">
        <v>29</v>
      </c>
      <c r="AI26" s="347">
        <v>28</v>
      </c>
      <c r="AJ26" s="347"/>
      <c r="AK26" s="347">
        <v>116</v>
      </c>
      <c r="AL26" s="347">
        <v>17</v>
      </c>
      <c r="AM26" s="347">
        <v>24</v>
      </c>
      <c r="AN26" s="347">
        <v>102</v>
      </c>
      <c r="AO26" s="347">
        <v>11</v>
      </c>
      <c r="AP26" s="347">
        <v>31</v>
      </c>
      <c r="AQ26" s="347">
        <v>17</v>
      </c>
      <c r="AR26" s="347">
        <v>95</v>
      </c>
      <c r="AS26" s="347">
        <v>16</v>
      </c>
      <c r="AT26" s="347">
        <v>18</v>
      </c>
      <c r="AU26" s="347">
        <v>38</v>
      </c>
      <c r="AW26" s="94">
        <f t="shared" si="9"/>
        <v>0</v>
      </c>
      <c r="AX26" s="94">
        <f t="shared" si="0"/>
        <v>1049</v>
      </c>
      <c r="AY26" s="94">
        <f t="shared" si="1"/>
        <v>117</v>
      </c>
      <c r="AZ26" s="94">
        <f t="shared" si="2"/>
        <v>182</v>
      </c>
      <c r="BA26" s="94">
        <f t="shared" si="3"/>
        <v>544</v>
      </c>
      <c r="BB26" s="94">
        <f t="shared" si="4"/>
        <v>228</v>
      </c>
      <c r="BC26" s="94">
        <f t="shared" si="5"/>
        <v>157</v>
      </c>
      <c r="BD26" s="94">
        <f t="shared" si="6"/>
        <v>161</v>
      </c>
      <c r="BE26" s="94">
        <f t="shared" si="7"/>
        <v>167</v>
      </c>
      <c r="BF26" s="95">
        <f t="shared" si="8"/>
        <v>2605</v>
      </c>
    </row>
    <row r="27" spans="1:58" x14ac:dyDescent="0.25">
      <c r="A27" s="259">
        <v>24</v>
      </c>
      <c r="B27" s="345" t="s">
        <v>521</v>
      </c>
      <c r="C27" s="346"/>
      <c r="D27" s="347" t="s">
        <v>685</v>
      </c>
      <c r="E27" s="347">
        <v>0</v>
      </c>
      <c r="F27" s="347"/>
      <c r="G27" s="347"/>
      <c r="H27" s="347">
        <v>559</v>
      </c>
      <c r="I27" s="347">
        <v>44</v>
      </c>
      <c r="J27" s="347">
        <v>33</v>
      </c>
      <c r="K27" s="347">
        <v>32</v>
      </c>
      <c r="L27" s="347">
        <v>60</v>
      </c>
      <c r="M27" s="347">
        <v>9</v>
      </c>
      <c r="N27" s="347">
        <v>29</v>
      </c>
      <c r="O27" s="347">
        <v>19</v>
      </c>
      <c r="P27" s="347">
        <v>28</v>
      </c>
      <c r="Q27" s="347">
        <v>236</v>
      </c>
      <c r="R27" s="347">
        <v>48</v>
      </c>
      <c r="S27" s="347">
        <v>26</v>
      </c>
      <c r="T27" s="347">
        <v>43</v>
      </c>
      <c r="U27" s="347">
        <v>55</v>
      </c>
      <c r="V27" s="347">
        <v>56</v>
      </c>
      <c r="W27" s="347">
        <v>20</v>
      </c>
      <c r="X27" s="347">
        <v>51</v>
      </c>
      <c r="Y27" s="347">
        <v>35</v>
      </c>
      <c r="Z27" s="347">
        <v>308</v>
      </c>
      <c r="AA27" s="347">
        <v>41</v>
      </c>
      <c r="AB27" s="347">
        <v>41</v>
      </c>
      <c r="AC27" s="347">
        <v>34</v>
      </c>
      <c r="AD27" s="347">
        <v>85</v>
      </c>
      <c r="AE27" s="347">
        <v>111</v>
      </c>
      <c r="AF27" s="347">
        <v>22</v>
      </c>
      <c r="AG27" s="347">
        <v>38</v>
      </c>
      <c r="AH27" s="347">
        <v>29</v>
      </c>
      <c r="AI27" s="347">
        <v>28</v>
      </c>
      <c r="AJ27" s="347"/>
      <c r="AK27" s="347">
        <v>116</v>
      </c>
      <c r="AL27" s="347">
        <v>17</v>
      </c>
      <c r="AM27" s="347">
        <v>24</v>
      </c>
      <c r="AN27" s="347">
        <v>102</v>
      </c>
      <c r="AO27" s="347">
        <v>11</v>
      </c>
      <c r="AP27" s="347">
        <v>31</v>
      </c>
      <c r="AQ27" s="347">
        <v>17</v>
      </c>
      <c r="AR27" s="347">
        <v>95</v>
      </c>
      <c r="AS27" s="347">
        <v>16</v>
      </c>
      <c r="AT27" s="347">
        <v>18</v>
      </c>
      <c r="AU27" s="347">
        <v>38</v>
      </c>
      <c r="AW27" s="94">
        <f t="shared" si="9"/>
        <v>0</v>
      </c>
      <c r="AX27" s="94">
        <f t="shared" si="0"/>
        <v>1049</v>
      </c>
      <c r="AY27" s="94">
        <f t="shared" si="1"/>
        <v>117</v>
      </c>
      <c r="AZ27" s="94">
        <f t="shared" si="2"/>
        <v>182</v>
      </c>
      <c r="BA27" s="94">
        <f t="shared" si="3"/>
        <v>544</v>
      </c>
      <c r="BB27" s="94">
        <f t="shared" si="4"/>
        <v>228</v>
      </c>
      <c r="BC27" s="94">
        <f t="shared" si="5"/>
        <v>157</v>
      </c>
      <c r="BD27" s="94">
        <f t="shared" si="6"/>
        <v>161</v>
      </c>
      <c r="BE27" s="94">
        <f t="shared" si="7"/>
        <v>167</v>
      </c>
      <c r="BF27" s="95">
        <f t="shared" si="8"/>
        <v>2605</v>
      </c>
    </row>
    <row r="28" spans="1:58" x14ac:dyDescent="0.25">
      <c r="A28" s="259">
        <v>25</v>
      </c>
      <c r="B28" s="345" t="s">
        <v>736</v>
      </c>
      <c r="C28" s="346"/>
      <c r="D28" s="347" t="s">
        <v>685</v>
      </c>
      <c r="E28" s="347">
        <v>0</v>
      </c>
      <c r="F28" s="347"/>
      <c r="G28" s="347"/>
      <c r="H28" s="347">
        <v>1680</v>
      </c>
      <c r="I28" s="347">
        <v>46</v>
      </c>
      <c r="J28" s="347">
        <v>45</v>
      </c>
      <c r="K28" s="347">
        <v>67</v>
      </c>
      <c r="L28" s="347">
        <v>89</v>
      </c>
      <c r="M28" s="347">
        <v>4</v>
      </c>
      <c r="N28" s="347">
        <v>62</v>
      </c>
      <c r="O28" s="347">
        <v>40</v>
      </c>
      <c r="P28" s="347">
        <v>64</v>
      </c>
      <c r="Q28" s="347">
        <v>279</v>
      </c>
      <c r="R28" s="347">
        <v>69</v>
      </c>
      <c r="S28" s="347">
        <v>44</v>
      </c>
      <c r="T28" s="347">
        <v>56</v>
      </c>
      <c r="U28" s="347">
        <v>119</v>
      </c>
      <c r="V28" s="347">
        <v>49</v>
      </c>
      <c r="W28" s="347">
        <v>32</v>
      </c>
      <c r="X28" s="347">
        <v>77</v>
      </c>
      <c r="Y28" s="347">
        <v>97</v>
      </c>
      <c r="Z28" s="347">
        <v>642</v>
      </c>
      <c r="AA28" s="347">
        <v>56</v>
      </c>
      <c r="AB28" s="347">
        <v>109</v>
      </c>
      <c r="AC28" s="347">
        <v>57</v>
      </c>
      <c r="AD28" s="347">
        <v>87</v>
      </c>
      <c r="AE28" s="347">
        <v>185</v>
      </c>
      <c r="AF28" s="347">
        <v>49</v>
      </c>
      <c r="AG28" s="347">
        <v>108</v>
      </c>
      <c r="AH28" s="347">
        <v>49</v>
      </c>
      <c r="AI28" s="347">
        <v>73</v>
      </c>
      <c r="AJ28" s="347">
        <v>0</v>
      </c>
      <c r="AK28" s="347">
        <v>323</v>
      </c>
      <c r="AL28" s="347">
        <v>50</v>
      </c>
      <c r="AM28" s="347">
        <v>39</v>
      </c>
      <c r="AN28" s="347">
        <v>197</v>
      </c>
      <c r="AO28" s="347">
        <v>18</v>
      </c>
      <c r="AP28" s="347">
        <v>22</v>
      </c>
      <c r="AQ28" s="347">
        <v>9</v>
      </c>
      <c r="AR28" s="347">
        <v>210</v>
      </c>
      <c r="AS28" s="347">
        <v>50</v>
      </c>
      <c r="AT28" s="347">
        <v>24</v>
      </c>
      <c r="AU28" s="347">
        <v>69</v>
      </c>
      <c r="AW28" s="94">
        <f t="shared" si="9"/>
        <v>0</v>
      </c>
      <c r="AX28" s="94">
        <f t="shared" si="0"/>
        <v>2376</v>
      </c>
      <c r="AY28" s="94">
        <f t="shared" si="1"/>
        <v>169</v>
      </c>
      <c r="AZ28" s="94">
        <f t="shared" si="2"/>
        <v>277</v>
      </c>
      <c r="BA28" s="94">
        <f t="shared" si="3"/>
        <v>1048</v>
      </c>
      <c r="BB28" s="94">
        <f t="shared" si="4"/>
        <v>464</v>
      </c>
      <c r="BC28" s="94">
        <f t="shared" si="5"/>
        <v>412</v>
      </c>
      <c r="BD28" s="94">
        <f t="shared" si="6"/>
        <v>246</v>
      </c>
      <c r="BE28" s="94">
        <f t="shared" si="7"/>
        <v>353</v>
      </c>
      <c r="BF28" s="95">
        <f t="shared" si="8"/>
        <v>5345</v>
      </c>
    </row>
    <row r="29" spans="1:58" x14ac:dyDescent="0.25">
      <c r="A29" s="259">
        <v>26</v>
      </c>
      <c r="B29" s="345" t="s">
        <v>664</v>
      </c>
      <c r="C29" s="346"/>
      <c r="D29" s="347" t="s">
        <v>685</v>
      </c>
      <c r="E29" s="347">
        <v>0</v>
      </c>
      <c r="F29" s="347"/>
      <c r="G29" s="347"/>
      <c r="H29" s="347">
        <v>240</v>
      </c>
      <c r="I29" s="347">
        <v>19</v>
      </c>
      <c r="J29" s="347">
        <v>14</v>
      </c>
      <c r="K29" s="347">
        <v>14</v>
      </c>
      <c r="L29" s="347">
        <v>26</v>
      </c>
      <c r="M29" s="347">
        <v>3</v>
      </c>
      <c r="N29" s="347">
        <v>12</v>
      </c>
      <c r="O29" s="347">
        <v>8</v>
      </c>
      <c r="P29" s="347">
        <v>12</v>
      </c>
      <c r="Q29" s="347">
        <v>101</v>
      </c>
      <c r="R29" s="347">
        <v>15</v>
      </c>
      <c r="S29" s="347">
        <v>8</v>
      </c>
      <c r="T29" s="347">
        <v>14</v>
      </c>
      <c r="U29" s="347">
        <v>35</v>
      </c>
      <c r="V29" s="347">
        <v>24</v>
      </c>
      <c r="W29" s="347">
        <v>8</v>
      </c>
      <c r="X29" s="347">
        <v>22</v>
      </c>
      <c r="Y29" s="347">
        <v>27</v>
      </c>
      <c r="Z29" s="347">
        <v>128</v>
      </c>
      <c r="AA29" s="347">
        <v>17</v>
      </c>
      <c r="AB29" s="347">
        <v>17</v>
      </c>
      <c r="AC29" s="347">
        <v>14</v>
      </c>
      <c r="AD29" s="347">
        <v>35</v>
      </c>
      <c r="AE29" s="347">
        <v>36</v>
      </c>
      <c r="AF29" s="347">
        <v>7</v>
      </c>
      <c r="AG29" s="347">
        <v>12</v>
      </c>
      <c r="AH29" s="347">
        <v>9</v>
      </c>
      <c r="AI29" s="347">
        <v>9</v>
      </c>
      <c r="AJ29" s="347"/>
      <c r="AK29" s="347">
        <v>79</v>
      </c>
      <c r="AL29" s="347">
        <v>12</v>
      </c>
      <c r="AM29" s="347">
        <v>16</v>
      </c>
      <c r="AN29" s="347">
        <v>59</v>
      </c>
      <c r="AO29" s="347">
        <v>4</v>
      </c>
      <c r="AP29" s="347">
        <v>13</v>
      </c>
      <c r="AQ29" s="347">
        <v>10</v>
      </c>
      <c r="AR29" s="347">
        <v>41</v>
      </c>
      <c r="AS29" s="347">
        <v>7</v>
      </c>
      <c r="AT29" s="347">
        <v>7</v>
      </c>
      <c r="AU29" s="347">
        <v>16</v>
      </c>
      <c r="AW29" s="94">
        <f t="shared" si="9"/>
        <v>0</v>
      </c>
      <c r="AX29" s="94">
        <f t="shared" si="0"/>
        <v>449</v>
      </c>
      <c r="AY29" s="94">
        <f t="shared" si="1"/>
        <v>37</v>
      </c>
      <c r="AZ29" s="94">
        <f t="shared" si="2"/>
        <v>89</v>
      </c>
      <c r="BA29" s="94">
        <f t="shared" si="3"/>
        <v>238</v>
      </c>
      <c r="BB29" s="94">
        <f t="shared" si="4"/>
        <v>73</v>
      </c>
      <c r="BC29" s="94">
        <f t="shared" si="5"/>
        <v>107</v>
      </c>
      <c r="BD29" s="94">
        <f t="shared" si="6"/>
        <v>86</v>
      </c>
      <c r="BE29" s="94">
        <f t="shared" si="7"/>
        <v>71</v>
      </c>
      <c r="BF29" s="95">
        <f t="shared" si="8"/>
        <v>1150</v>
      </c>
    </row>
    <row r="30" spans="1:58" x14ac:dyDescent="0.25">
      <c r="A30" s="259">
        <v>27</v>
      </c>
      <c r="B30" s="345" t="s">
        <v>522</v>
      </c>
      <c r="C30" s="346"/>
      <c r="D30" s="347" t="s">
        <v>685</v>
      </c>
      <c r="E30" s="347">
        <v>0</v>
      </c>
      <c r="F30" s="347"/>
      <c r="G30" s="347"/>
      <c r="H30" s="347">
        <v>1803</v>
      </c>
      <c r="I30" s="347">
        <v>143</v>
      </c>
      <c r="J30" s="347">
        <v>104</v>
      </c>
      <c r="K30" s="347">
        <v>103</v>
      </c>
      <c r="L30" s="347">
        <v>191</v>
      </c>
      <c r="M30" s="347">
        <v>20</v>
      </c>
      <c r="N30" s="347">
        <v>92</v>
      </c>
      <c r="O30" s="347">
        <v>62</v>
      </c>
      <c r="P30" s="347">
        <v>91</v>
      </c>
      <c r="Q30" s="347">
        <v>760</v>
      </c>
      <c r="R30" s="347">
        <v>109</v>
      </c>
      <c r="S30" s="347">
        <v>60</v>
      </c>
      <c r="T30" s="347">
        <v>98</v>
      </c>
      <c r="U30" s="347">
        <v>191</v>
      </c>
      <c r="V30" s="347">
        <v>180</v>
      </c>
      <c r="W30" s="347">
        <v>63</v>
      </c>
      <c r="X30" s="347">
        <v>165</v>
      </c>
      <c r="Y30" s="347">
        <v>96</v>
      </c>
      <c r="Z30" s="347">
        <v>746</v>
      </c>
      <c r="AA30" s="347">
        <v>98</v>
      </c>
      <c r="AB30" s="347">
        <v>99</v>
      </c>
      <c r="AC30" s="347">
        <v>81</v>
      </c>
      <c r="AD30" s="347">
        <v>206</v>
      </c>
      <c r="AE30" s="347">
        <v>251</v>
      </c>
      <c r="AF30" s="347">
        <v>51</v>
      </c>
      <c r="AG30" s="347">
        <v>85</v>
      </c>
      <c r="AH30" s="347">
        <v>67</v>
      </c>
      <c r="AI30" s="347">
        <v>64</v>
      </c>
      <c r="AJ30" s="347"/>
      <c r="AK30" s="347">
        <v>295</v>
      </c>
      <c r="AL30" s="347">
        <v>43</v>
      </c>
      <c r="AM30" s="347">
        <v>60</v>
      </c>
      <c r="AN30" s="347">
        <v>268</v>
      </c>
      <c r="AO30" s="347">
        <v>24</v>
      </c>
      <c r="AP30" s="347">
        <v>100</v>
      </c>
      <c r="AQ30" s="347">
        <v>45</v>
      </c>
      <c r="AR30" s="347">
        <v>305</v>
      </c>
      <c r="AS30" s="347">
        <v>53</v>
      </c>
      <c r="AT30" s="347">
        <v>56</v>
      </c>
      <c r="AU30" s="347">
        <v>122</v>
      </c>
      <c r="AW30" s="94">
        <f t="shared" si="9"/>
        <v>0</v>
      </c>
      <c r="AX30" s="94">
        <f t="shared" si="0"/>
        <v>3369</v>
      </c>
      <c r="AY30" s="94">
        <f t="shared" si="1"/>
        <v>267</v>
      </c>
      <c r="AZ30" s="94">
        <f t="shared" si="2"/>
        <v>599</v>
      </c>
      <c r="BA30" s="94">
        <f t="shared" si="3"/>
        <v>1326</v>
      </c>
      <c r="BB30" s="94">
        <f t="shared" si="4"/>
        <v>518</v>
      </c>
      <c r="BC30" s="94">
        <f t="shared" si="5"/>
        <v>398</v>
      </c>
      <c r="BD30" s="94">
        <f t="shared" si="6"/>
        <v>437</v>
      </c>
      <c r="BE30" s="94">
        <f t="shared" si="7"/>
        <v>536</v>
      </c>
      <c r="BF30" s="95">
        <f t="shared" si="8"/>
        <v>7450</v>
      </c>
    </row>
    <row r="31" spans="1:58" x14ac:dyDescent="0.25">
      <c r="A31" s="259">
        <v>28</v>
      </c>
      <c r="B31" s="345" t="s">
        <v>523</v>
      </c>
      <c r="C31" s="346"/>
      <c r="D31" s="347" t="s">
        <v>685</v>
      </c>
      <c r="E31" s="347">
        <v>0</v>
      </c>
      <c r="F31" s="347"/>
      <c r="G31" s="347"/>
      <c r="H31" s="347">
        <v>902</v>
      </c>
      <c r="I31" s="347">
        <v>71</v>
      </c>
      <c r="J31" s="347">
        <v>52</v>
      </c>
      <c r="K31" s="347">
        <v>51</v>
      </c>
      <c r="L31" s="347">
        <v>96</v>
      </c>
      <c r="M31" s="347">
        <v>10</v>
      </c>
      <c r="N31" s="347">
        <v>46</v>
      </c>
      <c r="O31" s="347">
        <v>31</v>
      </c>
      <c r="P31" s="347">
        <v>45</v>
      </c>
      <c r="Q31" s="347">
        <v>380</v>
      </c>
      <c r="R31" s="347">
        <v>55</v>
      </c>
      <c r="S31" s="347">
        <v>30</v>
      </c>
      <c r="T31" s="347">
        <v>49</v>
      </c>
      <c r="U31" s="347">
        <v>96</v>
      </c>
      <c r="V31" s="347">
        <v>90</v>
      </c>
      <c r="W31" s="347">
        <v>32</v>
      </c>
      <c r="X31" s="347">
        <v>83</v>
      </c>
      <c r="Y31" s="347">
        <v>48</v>
      </c>
      <c r="Z31" s="347">
        <v>373</v>
      </c>
      <c r="AA31" s="347">
        <v>49</v>
      </c>
      <c r="AB31" s="347">
        <v>50</v>
      </c>
      <c r="AC31" s="347">
        <v>41</v>
      </c>
      <c r="AD31" s="347">
        <v>103</v>
      </c>
      <c r="AE31" s="347">
        <v>126</v>
      </c>
      <c r="AF31" s="347">
        <v>26</v>
      </c>
      <c r="AG31" s="347">
        <v>43</v>
      </c>
      <c r="AH31" s="347">
        <v>33</v>
      </c>
      <c r="AI31" s="347">
        <v>32</v>
      </c>
      <c r="AJ31" s="347"/>
      <c r="AK31" s="347">
        <v>147</v>
      </c>
      <c r="AL31" s="347">
        <v>21</v>
      </c>
      <c r="AM31" s="347">
        <v>30</v>
      </c>
      <c r="AN31" s="347">
        <v>134</v>
      </c>
      <c r="AO31" s="347">
        <v>12</v>
      </c>
      <c r="AP31" s="347">
        <v>50</v>
      </c>
      <c r="AQ31" s="347">
        <v>23</v>
      </c>
      <c r="AR31" s="347">
        <v>153</v>
      </c>
      <c r="AS31" s="347">
        <v>26</v>
      </c>
      <c r="AT31" s="347">
        <v>28</v>
      </c>
      <c r="AU31" s="347">
        <v>61</v>
      </c>
      <c r="AW31" s="94">
        <f t="shared" si="9"/>
        <v>0</v>
      </c>
      <c r="AX31" s="94">
        <f t="shared" si="0"/>
        <v>1684</v>
      </c>
      <c r="AY31" s="94">
        <f t="shared" si="1"/>
        <v>134</v>
      </c>
      <c r="AZ31" s="94">
        <f t="shared" si="2"/>
        <v>301</v>
      </c>
      <c r="BA31" s="94">
        <f t="shared" si="3"/>
        <v>664</v>
      </c>
      <c r="BB31" s="94">
        <f t="shared" si="4"/>
        <v>260</v>
      </c>
      <c r="BC31" s="94">
        <f t="shared" si="5"/>
        <v>198</v>
      </c>
      <c r="BD31" s="94">
        <f t="shared" si="6"/>
        <v>219</v>
      </c>
      <c r="BE31" s="94">
        <f t="shared" si="7"/>
        <v>268</v>
      </c>
      <c r="BF31" s="95">
        <f t="shared" si="8"/>
        <v>3728</v>
      </c>
    </row>
    <row r="32" spans="1:58" x14ac:dyDescent="0.25">
      <c r="A32" s="259">
        <v>29</v>
      </c>
      <c r="B32" s="394" t="s">
        <v>524</v>
      </c>
      <c r="C32" s="363"/>
      <c r="D32" s="364" t="s">
        <v>538</v>
      </c>
      <c r="E32" s="365">
        <v>0</v>
      </c>
      <c r="F32" s="365">
        <v>0</v>
      </c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  <c r="AW32" s="94">
        <f t="shared" si="9"/>
        <v>0</v>
      </c>
      <c r="AX32" s="94">
        <f t="shared" si="0"/>
        <v>0</v>
      </c>
      <c r="AY32" s="94">
        <f t="shared" si="1"/>
        <v>0</v>
      </c>
      <c r="AZ32" s="94">
        <f t="shared" si="2"/>
        <v>0</v>
      </c>
      <c r="BA32" s="94">
        <f t="shared" si="3"/>
        <v>0</v>
      </c>
      <c r="BB32" s="94">
        <f t="shared" si="4"/>
        <v>0</v>
      </c>
      <c r="BC32" s="94">
        <f t="shared" si="5"/>
        <v>0</v>
      </c>
      <c r="BD32" s="94">
        <f t="shared" si="6"/>
        <v>0</v>
      </c>
      <c r="BE32" s="94">
        <f t="shared" si="7"/>
        <v>0</v>
      </c>
      <c r="BF32" s="95">
        <f t="shared" si="8"/>
        <v>0</v>
      </c>
    </row>
    <row r="33" spans="1:58" x14ac:dyDescent="0.25">
      <c r="A33" s="259">
        <v>30</v>
      </c>
      <c r="B33" s="394" t="s">
        <v>525</v>
      </c>
      <c r="C33" s="363"/>
      <c r="D33" s="364" t="s">
        <v>538</v>
      </c>
      <c r="E33" s="365">
        <v>0</v>
      </c>
      <c r="F33" s="365">
        <v>0</v>
      </c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W33" s="94">
        <f t="shared" si="9"/>
        <v>0</v>
      </c>
      <c r="AX33" s="94">
        <f t="shared" si="0"/>
        <v>0</v>
      </c>
      <c r="AY33" s="94">
        <f t="shared" si="1"/>
        <v>0</v>
      </c>
      <c r="AZ33" s="94">
        <f t="shared" si="2"/>
        <v>0</v>
      </c>
      <c r="BA33" s="94">
        <f t="shared" si="3"/>
        <v>0</v>
      </c>
      <c r="BB33" s="94">
        <f t="shared" si="4"/>
        <v>0</v>
      </c>
      <c r="BC33" s="94">
        <f t="shared" si="5"/>
        <v>0</v>
      </c>
      <c r="BD33" s="94">
        <f t="shared" si="6"/>
        <v>0</v>
      </c>
      <c r="BE33" s="94">
        <f t="shared" si="7"/>
        <v>0</v>
      </c>
      <c r="BF33" s="95">
        <f t="shared" si="8"/>
        <v>0</v>
      </c>
    </row>
    <row r="34" spans="1:58" x14ac:dyDescent="0.25">
      <c r="A34" s="259">
        <v>31</v>
      </c>
      <c r="B34" s="362" t="s">
        <v>526</v>
      </c>
      <c r="C34" s="363" t="s">
        <v>624</v>
      </c>
      <c r="D34" s="364" t="s">
        <v>538</v>
      </c>
      <c r="E34" s="365">
        <v>0</v>
      </c>
      <c r="F34" s="365">
        <v>0</v>
      </c>
      <c r="G34" s="365"/>
      <c r="H34" s="365">
        <v>465</v>
      </c>
      <c r="I34" s="365">
        <v>37</v>
      </c>
      <c r="J34" s="408">
        <v>27</v>
      </c>
      <c r="K34" s="365">
        <v>27</v>
      </c>
      <c r="L34" s="365">
        <v>49</v>
      </c>
      <c r="M34" s="365">
        <v>8</v>
      </c>
      <c r="N34" s="365">
        <v>24</v>
      </c>
      <c r="O34" s="365">
        <v>16</v>
      </c>
      <c r="P34" s="365">
        <v>23</v>
      </c>
      <c r="Q34" s="365">
        <v>196</v>
      </c>
      <c r="R34" s="365">
        <v>41</v>
      </c>
      <c r="S34" s="365">
        <v>22</v>
      </c>
      <c r="T34" s="365">
        <v>36</v>
      </c>
      <c r="U34" s="365">
        <v>58</v>
      </c>
      <c r="V34" s="365">
        <v>46</v>
      </c>
      <c r="W34" s="365">
        <v>16</v>
      </c>
      <c r="X34" s="365">
        <v>43</v>
      </c>
      <c r="Y34" s="365">
        <v>41</v>
      </c>
      <c r="Z34" s="365">
        <v>262</v>
      </c>
      <c r="AA34" s="365">
        <v>35</v>
      </c>
      <c r="AB34" s="365">
        <v>35</v>
      </c>
      <c r="AC34" s="365">
        <v>29</v>
      </c>
      <c r="AD34" s="365">
        <v>73</v>
      </c>
      <c r="AE34" s="365">
        <v>93</v>
      </c>
      <c r="AF34" s="365">
        <v>19</v>
      </c>
      <c r="AG34" s="365">
        <v>32</v>
      </c>
      <c r="AH34" s="365">
        <v>25</v>
      </c>
      <c r="AI34" s="365">
        <v>24</v>
      </c>
      <c r="AJ34" s="365"/>
      <c r="AK34" s="365">
        <v>110</v>
      </c>
      <c r="AL34" s="365">
        <v>16</v>
      </c>
      <c r="AM34" s="365">
        <v>23</v>
      </c>
      <c r="AN34" s="365">
        <v>68</v>
      </c>
      <c r="AO34" s="365">
        <v>9</v>
      </c>
      <c r="AP34" s="365">
        <v>26</v>
      </c>
      <c r="AQ34" s="365">
        <v>11</v>
      </c>
      <c r="AR34" s="365">
        <v>79</v>
      </c>
      <c r="AS34" s="365">
        <v>14</v>
      </c>
      <c r="AT34" s="365">
        <v>15</v>
      </c>
      <c r="AU34" s="365">
        <v>31</v>
      </c>
      <c r="AW34" s="94">
        <f t="shared" si="9"/>
        <v>0</v>
      </c>
      <c r="AX34" s="94">
        <f t="shared" si="0"/>
        <v>872</v>
      </c>
      <c r="AY34" s="94">
        <f t="shared" si="1"/>
        <v>99</v>
      </c>
      <c r="AZ34" s="94">
        <f t="shared" si="2"/>
        <v>163</v>
      </c>
      <c r="BA34" s="94">
        <f t="shared" si="3"/>
        <v>475</v>
      </c>
      <c r="BB34" s="94">
        <f t="shared" si="4"/>
        <v>193</v>
      </c>
      <c r="BC34" s="94">
        <f t="shared" si="5"/>
        <v>149</v>
      </c>
      <c r="BD34" s="94">
        <f t="shared" si="6"/>
        <v>114</v>
      </c>
      <c r="BE34" s="94">
        <f t="shared" si="7"/>
        <v>139</v>
      </c>
      <c r="BF34" s="95">
        <f t="shared" si="8"/>
        <v>2204</v>
      </c>
    </row>
    <row r="35" spans="1:58" x14ac:dyDescent="0.25">
      <c r="A35" s="259">
        <v>32</v>
      </c>
      <c r="B35" s="362" t="s">
        <v>605</v>
      </c>
      <c r="C35" s="363" t="s">
        <v>623</v>
      </c>
      <c r="D35" s="364" t="s">
        <v>538</v>
      </c>
      <c r="E35" s="365">
        <v>0</v>
      </c>
      <c r="F35" s="365">
        <v>0</v>
      </c>
      <c r="G35" s="365"/>
      <c r="H35" s="365">
        <v>200</v>
      </c>
      <c r="I35" s="365">
        <v>15</v>
      </c>
      <c r="J35" s="407">
        <v>15</v>
      </c>
      <c r="K35" s="365">
        <v>18</v>
      </c>
      <c r="L35" s="365">
        <v>30</v>
      </c>
      <c r="M35" s="365">
        <v>5</v>
      </c>
      <c r="N35" s="365">
        <v>12</v>
      </c>
      <c r="O35" s="365">
        <v>13</v>
      </c>
      <c r="P35" s="365">
        <v>25</v>
      </c>
      <c r="Q35" s="365">
        <v>170</v>
      </c>
      <c r="R35" s="365">
        <v>24</v>
      </c>
      <c r="S35" s="365">
        <v>12</v>
      </c>
      <c r="T35" s="365">
        <v>15</v>
      </c>
      <c r="U35" s="365">
        <v>35</v>
      </c>
      <c r="V35" s="365">
        <v>15</v>
      </c>
      <c r="W35" s="365">
        <v>12</v>
      </c>
      <c r="X35" s="365">
        <v>20</v>
      </c>
      <c r="Y35" s="365">
        <v>32</v>
      </c>
      <c r="Z35" s="365">
        <v>170</v>
      </c>
      <c r="AA35" s="365">
        <v>20</v>
      </c>
      <c r="AB35" s="365">
        <v>40</v>
      </c>
      <c r="AC35" s="365">
        <v>15</v>
      </c>
      <c r="AD35" s="365">
        <v>27</v>
      </c>
      <c r="AE35" s="365">
        <v>60</v>
      </c>
      <c r="AF35" s="365">
        <v>15</v>
      </c>
      <c r="AG35" s="365">
        <v>29</v>
      </c>
      <c r="AH35" s="365">
        <v>20</v>
      </c>
      <c r="AI35" s="365">
        <v>20</v>
      </c>
      <c r="AJ35" s="365"/>
      <c r="AK35" s="365">
        <v>55</v>
      </c>
      <c r="AL35" s="365">
        <v>10</v>
      </c>
      <c r="AM35" s="365">
        <v>12</v>
      </c>
      <c r="AN35" s="365">
        <v>45</v>
      </c>
      <c r="AO35" s="365">
        <v>3</v>
      </c>
      <c r="AP35" s="365">
        <v>10</v>
      </c>
      <c r="AQ35" s="365">
        <v>4</v>
      </c>
      <c r="AR35" s="365">
        <v>40</v>
      </c>
      <c r="AS35" s="365">
        <v>9</v>
      </c>
      <c r="AT35" s="365">
        <v>12</v>
      </c>
      <c r="AU35" s="365">
        <v>21</v>
      </c>
      <c r="AW35" s="94">
        <f t="shared" si="9"/>
        <v>0</v>
      </c>
      <c r="AX35" s="94">
        <f t="shared" si="0"/>
        <v>503</v>
      </c>
      <c r="AY35" s="94">
        <f t="shared" si="1"/>
        <v>51</v>
      </c>
      <c r="AZ35" s="94">
        <f t="shared" si="2"/>
        <v>82</v>
      </c>
      <c r="BA35" s="94">
        <f t="shared" si="3"/>
        <v>304</v>
      </c>
      <c r="BB35" s="94">
        <f t="shared" si="4"/>
        <v>144</v>
      </c>
      <c r="BC35" s="94">
        <f t="shared" si="5"/>
        <v>77</v>
      </c>
      <c r="BD35" s="94">
        <f t="shared" si="6"/>
        <v>62</v>
      </c>
      <c r="BE35" s="94">
        <f t="shared" si="7"/>
        <v>82</v>
      </c>
      <c r="BF35" s="95">
        <f t="shared" si="8"/>
        <v>1305</v>
      </c>
    </row>
    <row r="36" spans="1:58" x14ac:dyDescent="0.25">
      <c r="A36" s="259">
        <v>33</v>
      </c>
      <c r="B36" s="362" t="s">
        <v>606</v>
      </c>
      <c r="C36" s="363" t="s">
        <v>616</v>
      </c>
      <c r="D36" s="364" t="s">
        <v>538</v>
      </c>
      <c r="E36" s="365">
        <v>0</v>
      </c>
      <c r="F36" s="365">
        <v>0</v>
      </c>
      <c r="G36" s="365"/>
      <c r="H36" s="365">
        <v>334</v>
      </c>
      <c r="I36" s="365">
        <v>28</v>
      </c>
      <c r="J36" s="407">
        <v>15</v>
      </c>
      <c r="K36" s="365">
        <v>18</v>
      </c>
      <c r="L36" s="365">
        <v>30</v>
      </c>
      <c r="M36" s="365">
        <v>5</v>
      </c>
      <c r="N36" s="365">
        <v>16</v>
      </c>
      <c r="O36" s="365">
        <v>10</v>
      </c>
      <c r="P36" s="365">
        <v>10</v>
      </c>
      <c r="Q36" s="365">
        <v>79</v>
      </c>
      <c r="R36" s="365">
        <v>20</v>
      </c>
      <c r="S36" s="365">
        <v>12</v>
      </c>
      <c r="T36" s="365">
        <v>20</v>
      </c>
      <c r="U36" s="365">
        <v>29</v>
      </c>
      <c r="V36" s="365">
        <v>38</v>
      </c>
      <c r="W36" s="365">
        <v>8</v>
      </c>
      <c r="X36" s="365">
        <v>30</v>
      </c>
      <c r="Y36" s="365">
        <v>16</v>
      </c>
      <c r="Z36" s="365">
        <v>130</v>
      </c>
      <c r="AA36" s="365">
        <v>20</v>
      </c>
      <c r="AB36" s="365">
        <v>10</v>
      </c>
      <c r="AC36" s="365">
        <v>21</v>
      </c>
      <c r="AD36" s="365">
        <v>54</v>
      </c>
      <c r="AE36" s="365">
        <v>61</v>
      </c>
      <c r="AF36" s="365">
        <v>8</v>
      </c>
      <c r="AG36" s="365">
        <v>12</v>
      </c>
      <c r="AH36" s="365">
        <v>8</v>
      </c>
      <c r="AI36" s="365">
        <v>10</v>
      </c>
      <c r="AJ36" s="365"/>
      <c r="AK36" s="365">
        <v>60</v>
      </c>
      <c r="AL36" s="365">
        <v>10</v>
      </c>
      <c r="AM36" s="365">
        <v>14</v>
      </c>
      <c r="AN36" s="365">
        <v>55</v>
      </c>
      <c r="AO36" s="365">
        <v>7</v>
      </c>
      <c r="AP36" s="365">
        <v>21</v>
      </c>
      <c r="AQ36" s="365">
        <v>11</v>
      </c>
      <c r="AR36" s="365">
        <v>64</v>
      </c>
      <c r="AS36" s="365">
        <v>11</v>
      </c>
      <c r="AT36" s="365">
        <v>10</v>
      </c>
      <c r="AU36" s="365">
        <v>25</v>
      </c>
      <c r="AW36" s="94">
        <f t="shared" si="9"/>
        <v>0</v>
      </c>
      <c r="AX36" s="94">
        <f t="shared" si="0"/>
        <v>545</v>
      </c>
      <c r="AY36" s="94">
        <f t="shared" si="1"/>
        <v>52</v>
      </c>
      <c r="AZ36" s="94">
        <f t="shared" si="2"/>
        <v>105</v>
      </c>
      <c r="BA36" s="94">
        <f t="shared" si="3"/>
        <v>251</v>
      </c>
      <c r="BB36" s="94">
        <f t="shared" si="4"/>
        <v>99</v>
      </c>
      <c r="BC36" s="94">
        <f t="shared" si="5"/>
        <v>84</v>
      </c>
      <c r="BD36" s="94">
        <f t="shared" si="6"/>
        <v>94</v>
      </c>
      <c r="BE36" s="94">
        <f t="shared" si="7"/>
        <v>110</v>
      </c>
      <c r="BF36" s="95">
        <f t="shared" si="8"/>
        <v>1340</v>
      </c>
    </row>
    <row r="37" spans="1:58" x14ac:dyDescent="0.25">
      <c r="A37" s="259">
        <v>34</v>
      </c>
      <c r="B37" s="362" t="s">
        <v>607</v>
      </c>
      <c r="C37" s="363" t="s">
        <v>615</v>
      </c>
      <c r="D37" s="364" t="s">
        <v>538</v>
      </c>
      <c r="E37" s="365">
        <v>0</v>
      </c>
      <c r="F37" s="365">
        <v>0</v>
      </c>
      <c r="G37" s="365"/>
      <c r="H37" s="365">
        <v>804</v>
      </c>
      <c r="I37" s="365">
        <v>64</v>
      </c>
      <c r="J37" s="407">
        <v>47</v>
      </c>
      <c r="K37" s="365">
        <v>46</v>
      </c>
      <c r="L37" s="365">
        <v>85</v>
      </c>
      <c r="M37" s="365">
        <v>12</v>
      </c>
      <c r="N37" s="365">
        <v>41</v>
      </c>
      <c r="O37" s="365">
        <v>28</v>
      </c>
      <c r="P37" s="365">
        <v>40</v>
      </c>
      <c r="Q37" s="365">
        <v>339</v>
      </c>
      <c r="R37" s="365">
        <v>62</v>
      </c>
      <c r="S37" s="365">
        <v>34</v>
      </c>
      <c r="T37" s="365">
        <v>55</v>
      </c>
      <c r="U37" s="365">
        <v>94</v>
      </c>
      <c r="V37" s="365">
        <v>80</v>
      </c>
      <c r="W37" s="365">
        <v>28</v>
      </c>
      <c r="X37" s="365">
        <v>73</v>
      </c>
      <c r="Y37" s="365">
        <v>66</v>
      </c>
      <c r="Z37" s="365">
        <v>417</v>
      </c>
      <c r="AA37" s="365">
        <v>55</v>
      </c>
      <c r="AB37" s="365">
        <v>56</v>
      </c>
      <c r="AC37" s="365">
        <v>46</v>
      </c>
      <c r="AD37" s="365">
        <v>115</v>
      </c>
      <c r="AE37" s="365">
        <v>141</v>
      </c>
      <c r="AF37" s="365">
        <v>28</v>
      </c>
      <c r="AG37" s="365">
        <v>49</v>
      </c>
      <c r="AH37" s="365">
        <v>38</v>
      </c>
      <c r="AI37" s="365">
        <v>36</v>
      </c>
      <c r="AJ37" s="365"/>
      <c r="AK37" s="365">
        <v>170</v>
      </c>
      <c r="AL37" s="365">
        <v>25</v>
      </c>
      <c r="AM37" s="365">
        <v>35</v>
      </c>
      <c r="AN37" s="365">
        <v>133</v>
      </c>
      <c r="AO37" s="365">
        <v>14</v>
      </c>
      <c r="AP37" s="365">
        <v>45</v>
      </c>
      <c r="AQ37" s="365">
        <v>22</v>
      </c>
      <c r="AR37" s="365">
        <v>136</v>
      </c>
      <c r="AS37" s="365">
        <v>24</v>
      </c>
      <c r="AT37" s="365">
        <v>25</v>
      </c>
      <c r="AU37" s="365">
        <v>54</v>
      </c>
      <c r="AW37" s="94">
        <f t="shared" si="9"/>
        <v>0</v>
      </c>
      <c r="AX37" s="94">
        <f t="shared" si="0"/>
        <v>1506</v>
      </c>
      <c r="AY37" s="94">
        <f t="shared" si="1"/>
        <v>151</v>
      </c>
      <c r="AZ37" s="94">
        <f t="shared" si="2"/>
        <v>275</v>
      </c>
      <c r="BA37" s="94">
        <f t="shared" si="3"/>
        <v>755</v>
      </c>
      <c r="BB37" s="94">
        <f t="shared" si="4"/>
        <v>292</v>
      </c>
      <c r="BC37" s="94">
        <f t="shared" si="5"/>
        <v>230</v>
      </c>
      <c r="BD37" s="94">
        <f t="shared" si="6"/>
        <v>214</v>
      </c>
      <c r="BE37" s="94">
        <f t="shared" si="7"/>
        <v>239</v>
      </c>
      <c r="BF37" s="95">
        <f t="shared" si="8"/>
        <v>3662</v>
      </c>
    </row>
    <row r="38" spans="1:58" x14ac:dyDescent="0.25">
      <c r="A38" s="259">
        <v>35</v>
      </c>
      <c r="B38" s="362" t="s">
        <v>527</v>
      </c>
      <c r="C38" s="363" t="s">
        <v>617</v>
      </c>
      <c r="D38" s="364" t="s">
        <v>538</v>
      </c>
      <c r="E38" s="365">
        <v>0</v>
      </c>
      <c r="F38" s="365">
        <v>0</v>
      </c>
      <c r="G38" s="365"/>
      <c r="H38" s="365">
        <v>465</v>
      </c>
      <c r="I38" s="365">
        <v>37</v>
      </c>
      <c r="J38" s="365">
        <v>27</v>
      </c>
      <c r="K38" s="365">
        <v>27</v>
      </c>
      <c r="L38" s="365">
        <v>49</v>
      </c>
      <c r="M38" s="365">
        <v>8</v>
      </c>
      <c r="N38" s="365">
        <v>24</v>
      </c>
      <c r="O38" s="365">
        <v>16</v>
      </c>
      <c r="P38" s="365">
        <v>23</v>
      </c>
      <c r="Q38" s="365">
        <v>196</v>
      </c>
      <c r="R38" s="365">
        <v>41</v>
      </c>
      <c r="S38" s="365">
        <v>22</v>
      </c>
      <c r="T38" s="365">
        <v>36</v>
      </c>
      <c r="U38" s="365">
        <v>58</v>
      </c>
      <c r="V38" s="365">
        <v>46</v>
      </c>
      <c r="W38" s="365">
        <v>16</v>
      </c>
      <c r="X38" s="365">
        <v>43</v>
      </c>
      <c r="Y38" s="365">
        <v>41</v>
      </c>
      <c r="Z38" s="365">
        <v>262</v>
      </c>
      <c r="AA38" s="365">
        <v>35</v>
      </c>
      <c r="AB38" s="365">
        <v>35</v>
      </c>
      <c r="AC38" s="365">
        <v>29</v>
      </c>
      <c r="AD38" s="365">
        <v>73</v>
      </c>
      <c r="AE38" s="365">
        <v>93</v>
      </c>
      <c r="AF38" s="365">
        <v>19</v>
      </c>
      <c r="AG38" s="365">
        <v>32</v>
      </c>
      <c r="AH38" s="365">
        <v>25</v>
      </c>
      <c r="AI38" s="365">
        <v>24</v>
      </c>
      <c r="AJ38" s="365"/>
      <c r="AK38" s="365">
        <v>110</v>
      </c>
      <c r="AL38" s="365">
        <v>16</v>
      </c>
      <c r="AM38" s="365">
        <v>23</v>
      </c>
      <c r="AN38" s="365">
        <v>68</v>
      </c>
      <c r="AO38" s="365">
        <v>9</v>
      </c>
      <c r="AP38" s="365">
        <v>26</v>
      </c>
      <c r="AQ38" s="365">
        <v>11</v>
      </c>
      <c r="AR38" s="365">
        <v>79</v>
      </c>
      <c r="AS38" s="365">
        <v>14</v>
      </c>
      <c r="AT38" s="365">
        <v>15</v>
      </c>
      <c r="AU38" s="365">
        <v>31</v>
      </c>
      <c r="AW38" s="94">
        <f t="shared" si="9"/>
        <v>0</v>
      </c>
      <c r="AX38" s="94">
        <f t="shared" si="0"/>
        <v>872</v>
      </c>
      <c r="AY38" s="94">
        <f t="shared" si="1"/>
        <v>99</v>
      </c>
      <c r="AZ38" s="94">
        <f t="shared" si="2"/>
        <v>163</v>
      </c>
      <c r="BA38" s="94">
        <f t="shared" si="3"/>
        <v>475</v>
      </c>
      <c r="BB38" s="94">
        <f t="shared" si="4"/>
        <v>193</v>
      </c>
      <c r="BC38" s="94">
        <f t="shared" si="5"/>
        <v>149</v>
      </c>
      <c r="BD38" s="94">
        <f t="shared" si="6"/>
        <v>114</v>
      </c>
      <c r="BE38" s="94">
        <f t="shared" si="7"/>
        <v>139</v>
      </c>
      <c r="BF38" s="95">
        <f t="shared" si="8"/>
        <v>2204</v>
      </c>
    </row>
    <row r="39" spans="1:58" x14ac:dyDescent="0.25">
      <c r="A39" s="259">
        <v>36</v>
      </c>
      <c r="B39" s="362" t="s">
        <v>528</v>
      </c>
      <c r="C39" s="363" t="s">
        <v>618</v>
      </c>
      <c r="D39" s="364" t="s">
        <v>538</v>
      </c>
      <c r="E39" s="365">
        <v>0</v>
      </c>
      <c r="F39" s="365">
        <v>0</v>
      </c>
      <c r="G39" s="365"/>
      <c r="H39" s="365">
        <v>2208</v>
      </c>
      <c r="I39" s="365">
        <v>174</v>
      </c>
      <c r="J39" s="365">
        <v>129</v>
      </c>
      <c r="K39" s="365">
        <v>126</v>
      </c>
      <c r="L39" s="365">
        <v>235</v>
      </c>
      <c r="M39" s="365">
        <v>32</v>
      </c>
      <c r="N39" s="365">
        <v>114</v>
      </c>
      <c r="O39" s="365">
        <v>76</v>
      </c>
      <c r="P39" s="365">
        <v>110</v>
      </c>
      <c r="Q39" s="365">
        <v>930</v>
      </c>
      <c r="R39" s="365">
        <v>172</v>
      </c>
      <c r="S39" s="365">
        <v>94</v>
      </c>
      <c r="T39" s="365">
        <v>153</v>
      </c>
      <c r="U39" s="365">
        <v>235</v>
      </c>
      <c r="V39" s="365">
        <v>220</v>
      </c>
      <c r="W39" s="365">
        <v>77</v>
      </c>
      <c r="X39" s="365">
        <v>201</v>
      </c>
      <c r="Y39" s="365">
        <v>143</v>
      </c>
      <c r="Z39" s="365">
        <v>1130</v>
      </c>
      <c r="AA39" s="365">
        <v>149</v>
      </c>
      <c r="AB39" s="365">
        <v>150</v>
      </c>
      <c r="AC39" s="365">
        <v>123</v>
      </c>
      <c r="AD39" s="365">
        <v>312</v>
      </c>
      <c r="AE39" s="365">
        <v>391</v>
      </c>
      <c r="AF39" s="365">
        <v>78</v>
      </c>
      <c r="AG39" s="365">
        <v>135</v>
      </c>
      <c r="AH39" s="365">
        <v>104</v>
      </c>
      <c r="AI39" s="365">
        <v>100</v>
      </c>
      <c r="AJ39" s="365"/>
      <c r="AK39" s="365">
        <v>449</v>
      </c>
      <c r="AL39" s="365">
        <v>65</v>
      </c>
      <c r="AM39" s="365">
        <v>92</v>
      </c>
      <c r="AN39" s="365">
        <v>376</v>
      </c>
      <c r="AO39" s="365">
        <v>39</v>
      </c>
      <c r="AP39" s="365">
        <v>122</v>
      </c>
      <c r="AQ39" s="365">
        <v>63</v>
      </c>
      <c r="AR39" s="365">
        <v>374</v>
      </c>
      <c r="AS39" s="365">
        <v>64</v>
      </c>
      <c r="AT39" s="365">
        <v>69</v>
      </c>
      <c r="AU39" s="365">
        <v>149</v>
      </c>
      <c r="AW39" s="94">
        <f t="shared" si="9"/>
        <v>0</v>
      </c>
      <c r="AX39" s="94">
        <f t="shared" si="0"/>
        <v>4134</v>
      </c>
      <c r="AY39" s="94">
        <f t="shared" si="1"/>
        <v>419</v>
      </c>
      <c r="AZ39" s="94">
        <f t="shared" si="2"/>
        <v>733</v>
      </c>
      <c r="BA39" s="94">
        <f t="shared" si="3"/>
        <v>2007</v>
      </c>
      <c r="BB39" s="94">
        <f t="shared" si="4"/>
        <v>808</v>
      </c>
      <c r="BC39" s="94">
        <f t="shared" si="5"/>
        <v>606</v>
      </c>
      <c r="BD39" s="94">
        <f t="shared" si="6"/>
        <v>600</v>
      </c>
      <c r="BE39" s="94">
        <f t="shared" si="7"/>
        <v>656</v>
      </c>
      <c r="BF39" s="95">
        <f t="shared" si="8"/>
        <v>9963</v>
      </c>
    </row>
    <row r="40" spans="1:58" x14ac:dyDescent="0.25">
      <c r="A40" s="259">
        <v>37</v>
      </c>
      <c r="B40" s="362" t="s">
        <v>529</v>
      </c>
      <c r="C40" s="363" t="s">
        <v>619</v>
      </c>
      <c r="D40" s="364" t="s">
        <v>538</v>
      </c>
      <c r="E40" s="365">
        <v>0</v>
      </c>
      <c r="F40" s="365">
        <v>0</v>
      </c>
      <c r="G40" s="365"/>
      <c r="H40" s="365">
        <v>2673</v>
      </c>
      <c r="I40" s="365">
        <v>211</v>
      </c>
      <c r="J40" s="365">
        <v>156</v>
      </c>
      <c r="K40" s="365">
        <v>153</v>
      </c>
      <c r="L40" s="365">
        <v>284</v>
      </c>
      <c r="M40" s="365">
        <v>40</v>
      </c>
      <c r="N40" s="365">
        <v>138</v>
      </c>
      <c r="O40" s="365">
        <v>92</v>
      </c>
      <c r="P40" s="365">
        <v>133</v>
      </c>
      <c r="Q40" s="365">
        <v>1126</v>
      </c>
      <c r="R40" s="365">
        <v>213</v>
      </c>
      <c r="S40" s="365">
        <v>116</v>
      </c>
      <c r="T40" s="365">
        <v>189</v>
      </c>
      <c r="U40" s="365">
        <v>293</v>
      </c>
      <c r="V40" s="365">
        <v>266</v>
      </c>
      <c r="W40" s="365">
        <v>93</v>
      </c>
      <c r="X40" s="365">
        <v>244</v>
      </c>
      <c r="Y40" s="365">
        <v>184</v>
      </c>
      <c r="Z40" s="365">
        <v>1392</v>
      </c>
      <c r="AA40" s="365">
        <v>184</v>
      </c>
      <c r="AB40" s="365">
        <v>185</v>
      </c>
      <c r="AC40" s="365">
        <v>152</v>
      </c>
      <c r="AD40" s="365">
        <v>385</v>
      </c>
      <c r="AE40" s="365">
        <v>484</v>
      </c>
      <c r="AF40" s="365">
        <v>97</v>
      </c>
      <c r="AG40" s="365">
        <v>167</v>
      </c>
      <c r="AH40" s="365">
        <v>129</v>
      </c>
      <c r="AI40" s="365">
        <v>124</v>
      </c>
      <c r="AJ40" s="365"/>
      <c r="AK40" s="365">
        <v>559</v>
      </c>
      <c r="AL40" s="365">
        <v>81</v>
      </c>
      <c r="AM40" s="365">
        <v>115</v>
      </c>
      <c r="AN40" s="365">
        <v>444</v>
      </c>
      <c r="AO40" s="365">
        <v>48</v>
      </c>
      <c r="AP40" s="365">
        <v>148</v>
      </c>
      <c r="AQ40" s="365">
        <v>74</v>
      </c>
      <c r="AR40" s="365">
        <v>453</v>
      </c>
      <c r="AS40" s="365">
        <v>78</v>
      </c>
      <c r="AT40" s="365">
        <v>84</v>
      </c>
      <c r="AU40" s="365">
        <v>180</v>
      </c>
      <c r="AW40" s="94">
        <f>SUM(E40)</f>
        <v>0</v>
      </c>
      <c r="AX40" s="94">
        <f t="shared" si="0"/>
        <v>5006</v>
      </c>
      <c r="AY40" s="94">
        <f t="shared" si="1"/>
        <v>518</v>
      </c>
      <c r="AZ40" s="94">
        <f t="shared" si="2"/>
        <v>896</v>
      </c>
      <c r="BA40" s="94">
        <f t="shared" si="3"/>
        <v>2482</v>
      </c>
      <c r="BB40" s="94">
        <f t="shared" si="4"/>
        <v>1001</v>
      </c>
      <c r="BC40" s="94">
        <f t="shared" si="5"/>
        <v>755</v>
      </c>
      <c r="BD40" s="94">
        <f t="shared" si="6"/>
        <v>714</v>
      </c>
      <c r="BE40" s="94">
        <f t="shared" si="7"/>
        <v>795</v>
      </c>
      <c r="BF40" s="95">
        <f t="shared" si="8"/>
        <v>12167</v>
      </c>
    </row>
    <row r="41" spans="1:58" x14ac:dyDescent="0.25">
      <c r="A41" s="259">
        <v>38</v>
      </c>
      <c r="B41" s="362" t="s">
        <v>608</v>
      </c>
      <c r="C41" s="363" t="s">
        <v>626</v>
      </c>
      <c r="D41" s="364" t="s">
        <v>538</v>
      </c>
      <c r="E41" s="365">
        <v>0</v>
      </c>
      <c r="F41" s="365">
        <v>0</v>
      </c>
      <c r="G41" s="365"/>
      <c r="H41" s="365">
        <v>258</v>
      </c>
      <c r="I41" s="365">
        <v>21</v>
      </c>
      <c r="J41" s="365">
        <v>15</v>
      </c>
      <c r="K41" s="365">
        <v>15</v>
      </c>
      <c r="L41" s="365">
        <v>28</v>
      </c>
      <c r="M41" s="365">
        <v>4</v>
      </c>
      <c r="N41" s="365">
        <v>13</v>
      </c>
      <c r="O41" s="365">
        <v>9</v>
      </c>
      <c r="P41" s="365">
        <v>13</v>
      </c>
      <c r="Q41" s="365">
        <v>110</v>
      </c>
      <c r="R41" s="365">
        <v>21</v>
      </c>
      <c r="S41" s="365">
        <v>12</v>
      </c>
      <c r="T41" s="365">
        <v>19</v>
      </c>
      <c r="U41" s="365">
        <v>30</v>
      </c>
      <c r="V41" s="365">
        <v>26</v>
      </c>
      <c r="W41" s="365">
        <v>9</v>
      </c>
      <c r="X41" s="365">
        <v>24</v>
      </c>
      <c r="Y41" s="365">
        <v>20</v>
      </c>
      <c r="Z41" s="365">
        <v>134</v>
      </c>
      <c r="AA41" s="365">
        <v>18</v>
      </c>
      <c r="AB41" s="365">
        <v>18</v>
      </c>
      <c r="AC41" s="365">
        <v>15</v>
      </c>
      <c r="AD41" s="365">
        <v>37</v>
      </c>
      <c r="AE41" s="365">
        <v>48</v>
      </c>
      <c r="AF41" s="365">
        <v>10</v>
      </c>
      <c r="AG41" s="365">
        <v>17</v>
      </c>
      <c r="AH41" s="365">
        <v>13</v>
      </c>
      <c r="AI41" s="365">
        <v>12</v>
      </c>
      <c r="AJ41" s="365"/>
      <c r="AK41" s="365">
        <v>57</v>
      </c>
      <c r="AL41" s="365">
        <v>8</v>
      </c>
      <c r="AM41" s="365">
        <v>12</v>
      </c>
      <c r="AN41" s="365">
        <v>36</v>
      </c>
      <c r="AO41" s="365">
        <v>5</v>
      </c>
      <c r="AP41" s="365">
        <v>14</v>
      </c>
      <c r="AQ41" s="365">
        <v>6</v>
      </c>
      <c r="AR41" s="365">
        <v>44</v>
      </c>
      <c r="AS41" s="365">
        <v>8</v>
      </c>
      <c r="AT41" s="365">
        <v>8</v>
      </c>
      <c r="AU41" s="365">
        <v>18</v>
      </c>
      <c r="AW41" s="94">
        <f t="shared" ref="AW41:AW48" si="10">SUM(E41)</f>
        <v>0</v>
      </c>
      <c r="AX41" s="94">
        <f t="shared" si="0"/>
        <v>486</v>
      </c>
      <c r="AY41" s="94">
        <f t="shared" si="1"/>
        <v>52</v>
      </c>
      <c r="AZ41" s="94">
        <f t="shared" si="2"/>
        <v>89</v>
      </c>
      <c r="BA41" s="94">
        <f t="shared" si="3"/>
        <v>242</v>
      </c>
      <c r="BB41" s="94">
        <f t="shared" si="4"/>
        <v>100</v>
      </c>
      <c r="BC41" s="94">
        <f t="shared" si="5"/>
        <v>77</v>
      </c>
      <c r="BD41" s="94">
        <f t="shared" si="6"/>
        <v>61</v>
      </c>
      <c r="BE41" s="94">
        <f t="shared" si="7"/>
        <v>78</v>
      </c>
      <c r="BF41" s="95">
        <f t="shared" si="8"/>
        <v>1185</v>
      </c>
    </row>
    <row r="42" spans="1:58" x14ac:dyDescent="0.25">
      <c r="A42" s="259">
        <v>39</v>
      </c>
      <c r="B42" s="362" t="s">
        <v>530</v>
      </c>
      <c r="C42" s="363" t="s">
        <v>620</v>
      </c>
      <c r="D42" s="364" t="s">
        <v>538</v>
      </c>
      <c r="E42" s="365">
        <v>0</v>
      </c>
      <c r="F42" s="365">
        <v>0</v>
      </c>
      <c r="G42" s="365"/>
      <c r="H42" s="365">
        <v>548</v>
      </c>
      <c r="I42" s="365">
        <v>43</v>
      </c>
      <c r="J42" s="365">
        <v>32</v>
      </c>
      <c r="K42" s="365">
        <v>31</v>
      </c>
      <c r="L42" s="365">
        <v>58</v>
      </c>
      <c r="M42" s="365">
        <v>7</v>
      </c>
      <c r="N42" s="365">
        <v>28</v>
      </c>
      <c r="O42" s="365">
        <v>19</v>
      </c>
      <c r="P42" s="365">
        <v>27</v>
      </c>
      <c r="Q42" s="365">
        <v>230</v>
      </c>
      <c r="R42" s="365">
        <v>40</v>
      </c>
      <c r="S42" s="365">
        <v>22</v>
      </c>
      <c r="T42" s="365">
        <v>35</v>
      </c>
      <c r="U42" s="365">
        <v>65</v>
      </c>
      <c r="V42" s="365">
        <v>54</v>
      </c>
      <c r="W42" s="365">
        <v>19</v>
      </c>
      <c r="X42" s="365">
        <v>50</v>
      </c>
      <c r="Y42" s="365">
        <v>49</v>
      </c>
      <c r="Z42" s="365">
        <v>263</v>
      </c>
      <c r="AA42" s="365">
        <v>35</v>
      </c>
      <c r="AB42" s="365">
        <v>35</v>
      </c>
      <c r="AC42" s="365">
        <v>29</v>
      </c>
      <c r="AD42" s="365">
        <v>73</v>
      </c>
      <c r="AE42" s="365">
        <v>91</v>
      </c>
      <c r="AF42" s="365">
        <v>18</v>
      </c>
      <c r="AG42" s="365">
        <v>31</v>
      </c>
      <c r="AH42" s="365">
        <v>24</v>
      </c>
      <c r="AI42" s="365">
        <v>23</v>
      </c>
      <c r="AJ42" s="365"/>
      <c r="AK42" s="365">
        <v>118</v>
      </c>
      <c r="AL42" s="365">
        <v>17</v>
      </c>
      <c r="AM42" s="365">
        <v>24</v>
      </c>
      <c r="AN42" s="365">
        <v>86</v>
      </c>
      <c r="AO42" s="365">
        <v>9</v>
      </c>
      <c r="AP42" s="365">
        <v>30</v>
      </c>
      <c r="AQ42" s="365">
        <v>14</v>
      </c>
      <c r="AR42" s="365">
        <v>92</v>
      </c>
      <c r="AS42" s="365">
        <v>16</v>
      </c>
      <c r="AT42" s="365">
        <v>17</v>
      </c>
      <c r="AU42" s="365">
        <v>37</v>
      </c>
      <c r="AW42" s="94">
        <f t="shared" si="10"/>
        <v>0</v>
      </c>
      <c r="AX42" s="94">
        <f t="shared" si="0"/>
        <v>1023</v>
      </c>
      <c r="AY42" s="94">
        <f t="shared" si="1"/>
        <v>97</v>
      </c>
      <c r="AZ42" s="94">
        <f t="shared" si="2"/>
        <v>188</v>
      </c>
      <c r="BA42" s="94">
        <f t="shared" si="3"/>
        <v>484</v>
      </c>
      <c r="BB42" s="94">
        <f t="shared" si="4"/>
        <v>187</v>
      </c>
      <c r="BC42" s="94">
        <f t="shared" si="5"/>
        <v>159</v>
      </c>
      <c r="BD42" s="94">
        <f t="shared" si="6"/>
        <v>139</v>
      </c>
      <c r="BE42" s="94">
        <f t="shared" si="7"/>
        <v>162</v>
      </c>
      <c r="BF42" s="95">
        <f t="shared" si="8"/>
        <v>2439</v>
      </c>
    </row>
    <row r="43" spans="1:58" x14ac:dyDescent="0.25">
      <c r="A43" s="259">
        <v>40</v>
      </c>
      <c r="B43" s="362" t="s">
        <v>531</v>
      </c>
      <c r="C43" s="363" t="s">
        <v>621</v>
      </c>
      <c r="D43" s="364" t="s">
        <v>538</v>
      </c>
      <c r="E43" s="365">
        <v>0</v>
      </c>
      <c r="F43" s="365">
        <v>0</v>
      </c>
      <c r="G43" s="365"/>
      <c r="H43" s="365">
        <v>519</v>
      </c>
      <c r="I43" s="365">
        <v>41</v>
      </c>
      <c r="J43" s="365">
        <v>30</v>
      </c>
      <c r="K43" s="365">
        <v>30</v>
      </c>
      <c r="L43" s="365">
        <v>55</v>
      </c>
      <c r="M43" s="365">
        <v>7</v>
      </c>
      <c r="N43" s="365">
        <v>27</v>
      </c>
      <c r="O43" s="365">
        <v>18</v>
      </c>
      <c r="P43" s="365">
        <v>26</v>
      </c>
      <c r="Q43" s="365">
        <v>219</v>
      </c>
      <c r="R43" s="365">
        <v>38</v>
      </c>
      <c r="S43" s="365">
        <v>21</v>
      </c>
      <c r="T43" s="365">
        <v>34</v>
      </c>
      <c r="U43" s="365">
        <v>57</v>
      </c>
      <c r="V43" s="365">
        <v>52</v>
      </c>
      <c r="W43" s="365">
        <v>18</v>
      </c>
      <c r="X43" s="365">
        <v>47</v>
      </c>
      <c r="Y43" s="365">
        <v>36</v>
      </c>
      <c r="Z43" s="365">
        <v>269</v>
      </c>
      <c r="AA43" s="365">
        <v>35</v>
      </c>
      <c r="AB43" s="365">
        <v>36</v>
      </c>
      <c r="AC43" s="365">
        <v>29</v>
      </c>
      <c r="AD43" s="365">
        <v>74</v>
      </c>
      <c r="AE43" s="365">
        <v>85</v>
      </c>
      <c r="AF43" s="365">
        <v>17</v>
      </c>
      <c r="AG43" s="365">
        <v>30</v>
      </c>
      <c r="AH43" s="365">
        <v>23</v>
      </c>
      <c r="AI43" s="365">
        <v>22</v>
      </c>
      <c r="AJ43" s="365"/>
      <c r="AK43" s="365">
        <v>96</v>
      </c>
      <c r="AL43" s="365">
        <v>14</v>
      </c>
      <c r="AM43" s="365">
        <v>20</v>
      </c>
      <c r="AN43" s="365">
        <v>100</v>
      </c>
      <c r="AO43" s="365">
        <v>9</v>
      </c>
      <c r="AP43" s="365">
        <v>29</v>
      </c>
      <c r="AQ43" s="365">
        <v>17</v>
      </c>
      <c r="AR43" s="365">
        <v>88</v>
      </c>
      <c r="AS43" s="365">
        <v>15</v>
      </c>
      <c r="AT43" s="365">
        <v>16</v>
      </c>
      <c r="AU43" s="365">
        <v>35</v>
      </c>
      <c r="AW43" s="94">
        <f t="shared" si="10"/>
        <v>0</v>
      </c>
      <c r="AX43" s="94">
        <f t="shared" si="0"/>
        <v>972</v>
      </c>
      <c r="AY43" s="94">
        <f t="shared" si="1"/>
        <v>93</v>
      </c>
      <c r="AZ43" s="94">
        <f t="shared" si="2"/>
        <v>174</v>
      </c>
      <c r="BA43" s="94">
        <f t="shared" si="3"/>
        <v>479</v>
      </c>
      <c r="BB43" s="94">
        <f t="shared" si="4"/>
        <v>177</v>
      </c>
      <c r="BC43" s="94">
        <f t="shared" si="5"/>
        <v>130</v>
      </c>
      <c r="BD43" s="94">
        <f t="shared" si="6"/>
        <v>155</v>
      </c>
      <c r="BE43" s="94">
        <f t="shared" si="7"/>
        <v>154</v>
      </c>
      <c r="BF43" s="95">
        <f t="shared" si="8"/>
        <v>2334</v>
      </c>
    </row>
    <row r="44" spans="1:58" x14ac:dyDescent="0.25">
      <c r="A44" s="259">
        <v>41</v>
      </c>
      <c r="B44" s="362" t="s">
        <v>532</v>
      </c>
      <c r="C44" s="363" t="s">
        <v>622</v>
      </c>
      <c r="D44" s="364" t="s">
        <v>538</v>
      </c>
      <c r="E44" s="365">
        <v>0</v>
      </c>
      <c r="F44" s="365">
        <v>0</v>
      </c>
      <c r="G44" s="365"/>
      <c r="H44" s="365">
        <v>1325</v>
      </c>
      <c r="I44" s="365">
        <v>105</v>
      </c>
      <c r="J44" s="365">
        <v>77</v>
      </c>
      <c r="K44" s="365">
        <v>76</v>
      </c>
      <c r="L44" s="365">
        <v>141</v>
      </c>
      <c r="M44" s="365">
        <v>18</v>
      </c>
      <c r="N44" s="365">
        <v>68</v>
      </c>
      <c r="O44" s="365">
        <v>46</v>
      </c>
      <c r="P44" s="365">
        <v>66</v>
      </c>
      <c r="Q44" s="365">
        <v>559</v>
      </c>
      <c r="R44" s="365">
        <v>99</v>
      </c>
      <c r="S44" s="365">
        <v>55</v>
      </c>
      <c r="T44" s="365">
        <v>88</v>
      </c>
      <c r="U44" s="365">
        <v>152</v>
      </c>
      <c r="V44" s="365">
        <v>132</v>
      </c>
      <c r="W44" s="365">
        <v>46</v>
      </c>
      <c r="X44" s="365">
        <v>121</v>
      </c>
      <c r="Y44" s="365">
        <v>105</v>
      </c>
      <c r="Z44" s="365">
        <v>666</v>
      </c>
      <c r="AA44" s="365">
        <v>88</v>
      </c>
      <c r="AB44" s="365">
        <v>89</v>
      </c>
      <c r="AC44" s="365">
        <v>73</v>
      </c>
      <c r="AD44" s="365">
        <v>184</v>
      </c>
      <c r="AE44" s="365">
        <v>224</v>
      </c>
      <c r="AF44" s="365">
        <v>45</v>
      </c>
      <c r="AG44" s="365">
        <v>78</v>
      </c>
      <c r="AH44" s="365">
        <v>60</v>
      </c>
      <c r="AI44" s="365">
        <v>57</v>
      </c>
      <c r="AJ44" s="365"/>
      <c r="AK44" s="365">
        <v>271</v>
      </c>
      <c r="AL44" s="365">
        <v>39</v>
      </c>
      <c r="AM44" s="365">
        <v>56</v>
      </c>
      <c r="AN44" s="365">
        <v>222</v>
      </c>
      <c r="AO44" s="365">
        <v>23</v>
      </c>
      <c r="AP44" s="365">
        <v>73</v>
      </c>
      <c r="AQ44" s="365">
        <v>37</v>
      </c>
      <c r="AR44" s="365">
        <v>224</v>
      </c>
      <c r="AS44" s="365">
        <v>39</v>
      </c>
      <c r="AT44" s="365">
        <v>41</v>
      </c>
      <c r="AU44" s="365">
        <v>90</v>
      </c>
      <c r="AW44" s="94">
        <f t="shared" si="10"/>
        <v>0</v>
      </c>
      <c r="AX44" s="94">
        <f t="shared" si="0"/>
        <v>2481</v>
      </c>
      <c r="AY44" s="94">
        <f t="shared" si="1"/>
        <v>242</v>
      </c>
      <c r="AZ44" s="94">
        <f t="shared" si="2"/>
        <v>451</v>
      </c>
      <c r="BA44" s="94">
        <f t="shared" si="3"/>
        <v>1205</v>
      </c>
      <c r="BB44" s="94">
        <f t="shared" si="4"/>
        <v>464</v>
      </c>
      <c r="BC44" s="94">
        <f t="shared" si="5"/>
        <v>366</v>
      </c>
      <c r="BD44" s="94">
        <f t="shared" si="6"/>
        <v>355</v>
      </c>
      <c r="BE44" s="94">
        <f t="shared" si="7"/>
        <v>394</v>
      </c>
      <c r="BF44" s="95">
        <f t="shared" si="8"/>
        <v>5958</v>
      </c>
    </row>
    <row r="45" spans="1:58" x14ac:dyDescent="0.25">
      <c r="A45" s="259">
        <v>42</v>
      </c>
      <c r="B45" s="394" t="s">
        <v>533</v>
      </c>
      <c r="C45" s="363"/>
      <c r="D45" s="364" t="s">
        <v>538</v>
      </c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  <c r="AW45" s="94">
        <f t="shared" si="10"/>
        <v>0</v>
      </c>
      <c r="AX45" s="94">
        <f t="shared" si="0"/>
        <v>0</v>
      </c>
      <c r="AY45" s="94">
        <f t="shared" si="1"/>
        <v>0</v>
      </c>
      <c r="AZ45" s="94">
        <f t="shared" si="2"/>
        <v>0</v>
      </c>
      <c r="BA45" s="94">
        <f t="shared" si="3"/>
        <v>0</v>
      </c>
      <c r="BB45" s="94">
        <f t="shared" si="4"/>
        <v>0</v>
      </c>
      <c r="BC45" s="94">
        <f t="shared" si="5"/>
        <v>0</v>
      </c>
      <c r="BD45" s="94">
        <f t="shared" si="6"/>
        <v>0</v>
      </c>
      <c r="BE45" s="94">
        <f t="shared" si="7"/>
        <v>0</v>
      </c>
      <c r="BF45" s="95">
        <f t="shared" si="8"/>
        <v>0</v>
      </c>
    </row>
    <row r="46" spans="1:58" x14ac:dyDescent="0.25">
      <c r="A46" s="259">
        <v>43</v>
      </c>
      <c r="B46" s="394" t="s">
        <v>534</v>
      </c>
      <c r="C46" s="363"/>
      <c r="D46" s="364" t="s">
        <v>538</v>
      </c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  <c r="AS46" s="365"/>
      <c r="AT46" s="365"/>
      <c r="AU46" s="365"/>
      <c r="AW46" s="94">
        <f t="shared" si="10"/>
        <v>0</v>
      </c>
      <c r="AX46" s="94">
        <f t="shared" si="0"/>
        <v>0</v>
      </c>
      <c r="AY46" s="94">
        <f t="shared" si="1"/>
        <v>0</v>
      </c>
      <c r="AZ46" s="94">
        <f t="shared" si="2"/>
        <v>0</v>
      </c>
      <c r="BA46" s="94">
        <f t="shared" si="3"/>
        <v>0</v>
      </c>
      <c r="BB46" s="94">
        <f t="shared" si="4"/>
        <v>0</v>
      </c>
      <c r="BC46" s="94">
        <f t="shared" si="5"/>
        <v>0</v>
      </c>
      <c r="BD46" s="94">
        <f t="shared" si="6"/>
        <v>0</v>
      </c>
      <c r="BE46" s="94">
        <f t="shared" si="7"/>
        <v>0</v>
      </c>
      <c r="BF46" s="95">
        <f t="shared" si="8"/>
        <v>0</v>
      </c>
    </row>
    <row r="47" spans="1:58" x14ac:dyDescent="0.25">
      <c r="A47" s="259">
        <v>44</v>
      </c>
      <c r="B47" s="394" t="s">
        <v>535</v>
      </c>
      <c r="C47" s="363"/>
      <c r="D47" s="364" t="s">
        <v>538</v>
      </c>
      <c r="E47" s="365"/>
      <c r="F47" s="365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  <c r="AW47" s="94">
        <f t="shared" si="10"/>
        <v>0</v>
      </c>
      <c r="AX47" s="94">
        <f t="shared" si="0"/>
        <v>0</v>
      </c>
      <c r="AY47" s="94">
        <f t="shared" si="1"/>
        <v>0</v>
      </c>
      <c r="AZ47" s="94">
        <f t="shared" si="2"/>
        <v>0</v>
      </c>
      <c r="BA47" s="94">
        <f t="shared" si="3"/>
        <v>0</v>
      </c>
      <c r="BB47" s="94">
        <f t="shared" si="4"/>
        <v>0</v>
      </c>
      <c r="BC47" s="94">
        <f t="shared" si="5"/>
        <v>0</v>
      </c>
      <c r="BD47" s="94">
        <f t="shared" si="6"/>
        <v>0</v>
      </c>
      <c r="BE47" s="94">
        <f t="shared" si="7"/>
        <v>0</v>
      </c>
      <c r="BF47" s="95">
        <f t="shared" si="8"/>
        <v>0</v>
      </c>
    </row>
    <row r="48" spans="1:58" x14ac:dyDescent="0.25">
      <c r="A48" s="259">
        <v>45</v>
      </c>
      <c r="B48" s="394" t="s">
        <v>536</v>
      </c>
      <c r="C48" s="366"/>
      <c r="D48" s="364" t="s">
        <v>538</v>
      </c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W48" s="94">
        <f t="shared" si="10"/>
        <v>0</v>
      </c>
      <c r="AX48" s="94">
        <f t="shared" si="0"/>
        <v>0</v>
      </c>
      <c r="AY48" s="94">
        <f t="shared" si="1"/>
        <v>0</v>
      </c>
      <c r="AZ48" s="94">
        <f t="shared" si="2"/>
        <v>0</v>
      </c>
      <c r="BA48" s="94">
        <f t="shared" si="3"/>
        <v>0</v>
      </c>
      <c r="BB48" s="94">
        <f t="shared" si="4"/>
        <v>0</v>
      </c>
      <c r="BC48" s="94">
        <f t="shared" si="5"/>
        <v>0</v>
      </c>
      <c r="BD48" s="94">
        <f t="shared" si="6"/>
        <v>0</v>
      </c>
      <c r="BE48" s="94">
        <f t="shared" si="7"/>
        <v>0</v>
      </c>
      <c r="BF48" s="95">
        <f t="shared" si="8"/>
        <v>0</v>
      </c>
    </row>
    <row r="49" spans="1:58" x14ac:dyDescent="0.25">
      <c r="A49" s="259">
        <v>46</v>
      </c>
      <c r="B49" s="397" t="s">
        <v>595</v>
      </c>
      <c r="C49" s="363"/>
      <c r="D49" s="364" t="s">
        <v>538</v>
      </c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W49" s="94">
        <f t="shared" ref="AW49:AW55" si="11">SUM(E49)</f>
        <v>0</v>
      </c>
      <c r="AX49" s="94">
        <f t="shared" si="0"/>
        <v>0</v>
      </c>
      <c r="AY49" s="94">
        <f t="shared" si="1"/>
        <v>0</v>
      </c>
      <c r="AZ49" s="94">
        <f t="shared" si="2"/>
        <v>0</v>
      </c>
      <c r="BA49" s="94">
        <f t="shared" si="3"/>
        <v>0</v>
      </c>
      <c r="BB49" s="94">
        <f t="shared" si="4"/>
        <v>0</v>
      </c>
      <c r="BC49" s="94">
        <f t="shared" si="5"/>
        <v>0</v>
      </c>
      <c r="BD49" s="94">
        <f t="shared" si="6"/>
        <v>0</v>
      </c>
      <c r="BE49" s="94">
        <f t="shared" si="7"/>
        <v>0</v>
      </c>
      <c r="BF49" s="95">
        <f t="shared" si="8"/>
        <v>0</v>
      </c>
    </row>
    <row r="50" spans="1:58" x14ac:dyDescent="0.25">
      <c r="A50" s="259">
        <v>47</v>
      </c>
      <c r="B50" s="397" t="s">
        <v>672</v>
      </c>
      <c r="C50" s="363"/>
      <c r="D50" s="364" t="s">
        <v>538</v>
      </c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W50" s="94"/>
      <c r="AX50" s="94"/>
      <c r="AY50" s="94"/>
      <c r="AZ50" s="94"/>
      <c r="BA50" s="94"/>
      <c r="BB50" s="94"/>
      <c r="BC50" s="94"/>
      <c r="BD50" s="94"/>
      <c r="BE50" s="94"/>
      <c r="BF50" s="95"/>
    </row>
    <row r="51" spans="1:58" x14ac:dyDescent="0.25">
      <c r="A51" s="259">
        <v>48</v>
      </c>
      <c r="B51" s="398" t="s">
        <v>596</v>
      </c>
      <c r="C51" s="363"/>
      <c r="D51" s="364" t="s">
        <v>538</v>
      </c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W51" s="94">
        <f t="shared" si="11"/>
        <v>0</v>
      </c>
      <c r="AX51" s="94">
        <f>+SUM(H51:Q51)</f>
        <v>0</v>
      </c>
      <c r="AY51" s="94">
        <f>+SUM(R51:T51)</f>
        <v>0</v>
      </c>
      <c r="AZ51" s="94">
        <f>+SUM(U51:X51)</f>
        <v>0</v>
      </c>
      <c r="BA51" s="94">
        <f>+SUM(Y51:AD51)</f>
        <v>0</v>
      </c>
      <c r="BB51" s="94">
        <f>+SUM(AE51:AI51)</f>
        <v>0</v>
      </c>
      <c r="BC51" s="94">
        <f>+SUM(AK51:AM51)</f>
        <v>0</v>
      </c>
      <c r="BD51" s="94">
        <f>+SUM(AN51:AQ51)</f>
        <v>0</v>
      </c>
      <c r="BE51" s="94">
        <f>+SUM(AR51:AU51)</f>
        <v>0</v>
      </c>
      <c r="BF51" s="95">
        <f>SUM(AW51:BE51)</f>
        <v>0</v>
      </c>
    </row>
    <row r="52" spans="1:58" x14ac:dyDescent="0.25">
      <c r="A52" s="259">
        <v>49</v>
      </c>
      <c r="B52" s="398" t="s">
        <v>671</v>
      </c>
      <c r="C52" s="363"/>
      <c r="D52" s="364" t="s">
        <v>538</v>
      </c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W52" s="94"/>
      <c r="AX52" s="94"/>
      <c r="AY52" s="94"/>
      <c r="AZ52" s="94"/>
      <c r="BA52" s="94"/>
      <c r="BB52" s="94"/>
      <c r="BC52" s="94"/>
      <c r="BD52" s="94"/>
      <c r="BE52" s="94"/>
      <c r="BF52" s="95"/>
    </row>
    <row r="53" spans="1:58" x14ac:dyDescent="0.25">
      <c r="A53" s="259">
        <v>50</v>
      </c>
      <c r="B53" s="400" t="s">
        <v>597</v>
      </c>
      <c r="C53" s="363"/>
      <c r="D53" s="364" t="s">
        <v>538</v>
      </c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W53" s="94">
        <f t="shared" si="11"/>
        <v>0</v>
      </c>
      <c r="AX53" s="94">
        <f>+SUM(H53:Q53)</f>
        <v>0</v>
      </c>
      <c r="AY53" s="94">
        <f>+SUM(R53:T53)</f>
        <v>0</v>
      </c>
      <c r="AZ53" s="94">
        <f>+SUM(U53:X53)</f>
        <v>0</v>
      </c>
      <c r="BA53" s="94">
        <f>+SUM(Y53:AD53)</f>
        <v>0</v>
      </c>
      <c r="BB53" s="94">
        <f>+SUM(AE53:AI53)</f>
        <v>0</v>
      </c>
      <c r="BC53" s="94">
        <f>+SUM(AK53:AM53)</f>
        <v>0</v>
      </c>
      <c r="BD53" s="94">
        <f>+SUM(AN53:AQ53)</f>
        <v>0</v>
      </c>
      <c r="BE53" s="94">
        <f>+SUM(AR53:AU53)</f>
        <v>0</v>
      </c>
      <c r="BF53" s="95">
        <f>SUM(AW53:BE53)</f>
        <v>0</v>
      </c>
    </row>
    <row r="54" spans="1:58" x14ac:dyDescent="0.25">
      <c r="A54" s="259">
        <v>51</v>
      </c>
      <c r="B54" s="400" t="s">
        <v>670</v>
      </c>
      <c r="C54" s="363"/>
      <c r="D54" s="364" t="s">
        <v>538</v>
      </c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  <c r="AT54" s="364"/>
      <c r="AU54" s="364"/>
      <c r="AW54" s="94"/>
      <c r="AX54" s="94"/>
      <c r="AY54" s="94"/>
      <c r="AZ54" s="94"/>
      <c r="BA54" s="94"/>
      <c r="BB54" s="94"/>
      <c r="BC54" s="94"/>
      <c r="BD54" s="94"/>
      <c r="BE54" s="94"/>
      <c r="BF54" s="95"/>
    </row>
    <row r="55" spans="1:58" x14ac:dyDescent="0.25">
      <c r="A55" s="259">
        <v>52</v>
      </c>
      <c r="B55" s="399" t="s">
        <v>598</v>
      </c>
      <c r="C55" s="363"/>
      <c r="D55" s="364" t="s">
        <v>538</v>
      </c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W55" s="94">
        <f t="shared" si="11"/>
        <v>0</v>
      </c>
      <c r="AX55" s="94">
        <f>+SUM(H55:Q55)</f>
        <v>0</v>
      </c>
      <c r="AY55" s="94">
        <f>+SUM(R55:T55)</f>
        <v>0</v>
      </c>
      <c r="AZ55" s="94">
        <f>+SUM(U55:X55)</f>
        <v>0</v>
      </c>
      <c r="BA55" s="94">
        <f>+SUM(Y55:AD55)</f>
        <v>0</v>
      </c>
      <c r="BB55" s="94">
        <f>+SUM(AE55:AI55)</f>
        <v>0</v>
      </c>
      <c r="BC55" s="94">
        <f>+SUM(AK55:AM55)</f>
        <v>0</v>
      </c>
      <c r="BD55" s="94">
        <f>+SUM(AN55:AQ55)</f>
        <v>0</v>
      </c>
      <c r="BE55" s="94">
        <f>+SUM(AR55:AU55)</f>
        <v>0</v>
      </c>
      <c r="BF55" s="95">
        <f>SUM(AW55:BE55)</f>
        <v>0</v>
      </c>
    </row>
    <row r="56" spans="1:58" x14ac:dyDescent="0.25">
      <c r="A56" s="259">
        <v>53</v>
      </c>
      <c r="B56" s="399" t="s">
        <v>673</v>
      </c>
      <c r="C56" s="363"/>
      <c r="D56" s="364" t="s">
        <v>538</v>
      </c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W56" s="94"/>
      <c r="AX56" s="94"/>
      <c r="AY56" s="94"/>
      <c r="AZ56" s="94"/>
      <c r="BA56" s="94"/>
      <c r="BB56" s="94"/>
      <c r="BC56" s="94"/>
      <c r="BD56" s="94"/>
      <c r="BE56" s="94"/>
      <c r="BF56" s="95"/>
    </row>
    <row r="57" spans="1:58" x14ac:dyDescent="0.25">
      <c r="A57" s="259">
        <v>54</v>
      </c>
      <c r="B57" s="395" t="s">
        <v>676</v>
      </c>
      <c r="C57" s="367"/>
      <c r="D57" s="364" t="s">
        <v>538</v>
      </c>
      <c r="E57" s="364"/>
      <c r="F57" s="364"/>
      <c r="G57" s="364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  <c r="AW57" s="94">
        <f t="shared" ref="AW57:AW60" si="12">SUM(E57)</f>
        <v>0</v>
      </c>
      <c r="AX57" s="94">
        <f t="shared" ref="AX57:AX64" si="13">+SUM(H57:Q57)</f>
        <v>0</v>
      </c>
      <c r="AY57" s="94">
        <f t="shared" ref="AY57:AY64" si="14">+SUM(R57:T57)</f>
        <v>0</v>
      </c>
      <c r="AZ57" s="94">
        <f t="shared" ref="AZ57:AZ64" si="15">+SUM(U57:X57)</f>
        <v>0</v>
      </c>
      <c r="BA57" s="94">
        <f t="shared" ref="BA57:BA64" si="16">+SUM(Y57:AD57)</f>
        <v>0</v>
      </c>
      <c r="BB57" s="94">
        <f t="shared" ref="BB57:BB64" si="17">+SUM(AE57:AI57)</f>
        <v>0</v>
      </c>
      <c r="BC57" s="94">
        <f t="shared" ref="BC57:BC64" si="18">+SUM(AK57:AM57)</f>
        <v>0</v>
      </c>
      <c r="BD57" s="94">
        <f t="shared" ref="BD57:BD64" si="19">+SUM(AN57:AQ57)</f>
        <v>0</v>
      </c>
      <c r="BE57" s="94">
        <f t="shared" ref="BE57:BE64" si="20">+SUM(AR57:AU57)</f>
        <v>0</v>
      </c>
      <c r="BF57" s="95">
        <f>SUM(AW57:BE57)</f>
        <v>0</v>
      </c>
    </row>
    <row r="58" spans="1:58" x14ac:dyDescent="0.25">
      <c r="A58" s="259">
        <v>55</v>
      </c>
      <c r="B58" s="395" t="s">
        <v>604</v>
      </c>
      <c r="C58" s="367"/>
      <c r="D58" s="364" t="s">
        <v>538</v>
      </c>
      <c r="E58" s="364"/>
      <c r="F58" s="364"/>
      <c r="G58" s="364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  <c r="AS58" s="365"/>
      <c r="AT58" s="365"/>
      <c r="AU58" s="365"/>
      <c r="AW58" s="94">
        <f t="shared" si="12"/>
        <v>0</v>
      </c>
      <c r="AX58" s="94">
        <f t="shared" si="13"/>
        <v>0</v>
      </c>
      <c r="AY58" s="94">
        <f t="shared" si="14"/>
        <v>0</v>
      </c>
      <c r="AZ58" s="94">
        <f t="shared" si="15"/>
        <v>0</v>
      </c>
      <c r="BA58" s="94">
        <f t="shared" si="16"/>
        <v>0</v>
      </c>
      <c r="BB58" s="94">
        <f t="shared" si="17"/>
        <v>0</v>
      </c>
      <c r="BC58" s="94">
        <f t="shared" si="18"/>
        <v>0</v>
      </c>
      <c r="BD58" s="94">
        <f t="shared" si="19"/>
        <v>0</v>
      </c>
      <c r="BE58" s="94">
        <f t="shared" si="20"/>
        <v>0</v>
      </c>
      <c r="BF58" s="95">
        <f>SUM(AW58:BE58)</f>
        <v>0</v>
      </c>
    </row>
    <row r="59" spans="1:58" x14ac:dyDescent="0.25">
      <c r="A59" s="259">
        <v>58</v>
      </c>
      <c r="B59" s="396" t="s">
        <v>678</v>
      </c>
      <c r="C59" s="368"/>
      <c r="D59" s="364" t="s">
        <v>538</v>
      </c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W59" s="94">
        <f>SUM(E59)</f>
        <v>0</v>
      </c>
      <c r="AX59" s="94">
        <f t="shared" si="13"/>
        <v>0</v>
      </c>
      <c r="AY59" s="94">
        <f t="shared" si="14"/>
        <v>0</v>
      </c>
      <c r="AZ59" s="94">
        <f t="shared" si="15"/>
        <v>0</v>
      </c>
      <c r="BA59" s="94">
        <f t="shared" si="16"/>
        <v>0</v>
      </c>
      <c r="BB59" s="94">
        <f t="shared" si="17"/>
        <v>0</v>
      </c>
      <c r="BC59" s="94">
        <f t="shared" si="18"/>
        <v>0</v>
      </c>
      <c r="BD59" s="94">
        <f t="shared" si="19"/>
        <v>0</v>
      </c>
      <c r="BE59" s="94">
        <f t="shared" si="20"/>
        <v>0</v>
      </c>
      <c r="BF59" s="95">
        <f>SUM(AW59:BE59)</f>
        <v>0</v>
      </c>
    </row>
    <row r="60" spans="1:58" x14ac:dyDescent="0.25">
      <c r="A60" s="259">
        <v>56</v>
      </c>
      <c r="B60" s="395" t="s">
        <v>677</v>
      </c>
      <c r="C60" s="367"/>
      <c r="D60" s="364" t="s">
        <v>538</v>
      </c>
      <c r="E60" s="364"/>
      <c r="F60" s="364"/>
      <c r="G60" s="364"/>
      <c r="H60" s="365"/>
      <c r="I60" s="365"/>
      <c r="J60" s="365"/>
      <c r="K60" s="365"/>
      <c r="L60" s="365"/>
      <c r="M60" s="365"/>
      <c r="N60" s="365"/>
      <c r="O60" s="365"/>
      <c r="P60" s="365"/>
      <c r="Q60" s="365"/>
      <c r="R60" s="365"/>
      <c r="S60" s="365"/>
      <c r="T60" s="365"/>
      <c r="U60" s="365"/>
      <c r="V60" s="365"/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365"/>
      <c r="AU60" s="365"/>
      <c r="AW60" s="94">
        <f t="shared" si="12"/>
        <v>0</v>
      </c>
      <c r="AX60" s="94">
        <f t="shared" si="13"/>
        <v>0</v>
      </c>
      <c r="AY60" s="94">
        <f t="shared" si="14"/>
        <v>0</v>
      </c>
      <c r="AZ60" s="94">
        <f t="shared" si="15"/>
        <v>0</v>
      </c>
      <c r="BA60" s="94">
        <f t="shared" si="16"/>
        <v>0</v>
      </c>
      <c r="BB60" s="94">
        <f t="shared" si="17"/>
        <v>0</v>
      </c>
      <c r="BC60" s="94">
        <f t="shared" si="18"/>
        <v>0</v>
      </c>
      <c r="BD60" s="94">
        <f t="shared" si="19"/>
        <v>0</v>
      </c>
      <c r="BE60" s="94">
        <f t="shared" si="20"/>
        <v>0</v>
      </c>
      <c r="BF60" s="95">
        <f>SUM(AW60:BE60)</f>
        <v>0</v>
      </c>
    </row>
    <row r="61" spans="1:58" x14ac:dyDescent="0.25">
      <c r="A61" s="259">
        <v>57</v>
      </c>
      <c r="B61" s="396" t="s">
        <v>675</v>
      </c>
      <c r="C61" s="368"/>
      <c r="D61" s="364" t="s">
        <v>538</v>
      </c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W61" s="94">
        <f t="shared" ref="AW61:AW64" si="21">SUM(E61)</f>
        <v>0</v>
      </c>
      <c r="AX61" s="94">
        <f t="shared" si="13"/>
        <v>0</v>
      </c>
      <c r="AY61" s="94">
        <f t="shared" si="14"/>
        <v>0</v>
      </c>
      <c r="AZ61" s="94">
        <f t="shared" si="15"/>
        <v>0</v>
      </c>
      <c r="BA61" s="94">
        <f t="shared" si="16"/>
        <v>0</v>
      </c>
      <c r="BB61" s="94">
        <f t="shared" si="17"/>
        <v>0</v>
      </c>
      <c r="BC61" s="94">
        <f t="shared" si="18"/>
        <v>0</v>
      </c>
      <c r="BD61" s="94">
        <f t="shared" si="19"/>
        <v>0</v>
      </c>
      <c r="BE61" s="94">
        <f t="shared" si="20"/>
        <v>0</v>
      </c>
      <c r="BF61" s="95">
        <f t="shared" ref="BF61:BF64" si="22">SUM(AW61:BE61)</f>
        <v>0</v>
      </c>
    </row>
    <row r="62" spans="1:58" x14ac:dyDescent="0.25">
      <c r="A62" s="259">
        <v>59</v>
      </c>
      <c r="B62" s="260"/>
      <c r="C62" s="260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W62" s="94">
        <f t="shared" si="21"/>
        <v>0</v>
      </c>
      <c r="AX62" s="94">
        <f t="shared" si="13"/>
        <v>0</v>
      </c>
      <c r="AY62" s="94">
        <f t="shared" si="14"/>
        <v>0</v>
      </c>
      <c r="AZ62" s="94">
        <f t="shared" si="15"/>
        <v>0</v>
      </c>
      <c r="BA62" s="94">
        <f t="shared" si="16"/>
        <v>0</v>
      </c>
      <c r="BB62" s="94">
        <f t="shared" si="17"/>
        <v>0</v>
      </c>
      <c r="BC62" s="94">
        <f t="shared" si="18"/>
        <v>0</v>
      </c>
      <c r="BD62" s="94">
        <f t="shared" si="19"/>
        <v>0</v>
      </c>
      <c r="BE62" s="94">
        <f t="shared" si="20"/>
        <v>0</v>
      </c>
      <c r="BF62" s="95">
        <f t="shared" si="22"/>
        <v>0</v>
      </c>
    </row>
    <row r="63" spans="1:58" x14ac:dyDescent="0.25">
      <c r="A63" s="259">
        <v>60</v>
      </c>
      <c r="B63" s="260"/>
      <c r="C63" s="260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W63" s="94">
        <f t="shared" si="21"/>
        <v>0</v>
      </c>
      <c r="AX63" s="94">
        <f t="shared" si="13"/>
        <v>0</v>
      </c>
      <c r="AY63" s="94">
        <f t="shared" si="14"/>
        <v>0</v>
      </c>
      <c r="AZ63" s="94">
        <f t="shared" si="15"/>
        <v>0</v>
      </c>
      <c r="BA63" s="94">
        <f t="shared" si="16"/>
        <v>0</v>
      </c>
      <c r="BB63" s="94">
        <f t="shared" si="17"/>
        <v>0</v>
      </c>
      <c r="BC63" s="94">
        <f t="shared" si="18"/>
        <v>0</v>
      </c>
      <c r="BD63" s="94">
        <f t="shared" si="19"/>
        <v>0</v>
      </c>
      <c r="BE63" s="94">
        <f t="shared" si="20"/>
        <v>0</v>
      </c>
      <c r="BF63" s="95">
        <f t="shared" si="22"/>
        <v>0</v>
      </c>
    </row>
    <row r="64" spans="1:58" x14ac:dyDescent="0.25">
      <c r="A64" s="259">
        <v>61</v>
      </c>
      <c r="B64" s="260"/>
      <c r="C64" s="260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W64" s="94">
        <f t="shared" si="21"/>
        <v>0</v>
      </c>
      <c r="AX64" s="94">
        <f t="shared" si="13"/>
        <v>0</v>
      </c>
      <c r="AY64" s="94">
        <f t="shared" si="14"/>
        <v>0</v>
      </c>
      <c r="AZ64" s="94">
        <f t="shared" si="15"/>
        <v>0</v>
      </c>
      <c r="BA64" s="94">
        <f t="shared" si="16"/>
        <v>0</v>
      </c>
      <c r="BB64" s="94">
        <f t="shared" si="17"/>
        <v>0</v>
      </c>
      <c r="BC64" s="94">
        <f t="shared" si="18"/>
        <v>0</v>
      </c>
      <c r="BD64" s="94">
        <f t="shared" si="19"/>
        <v>0</v>
      </c>
      <c r="BE64" s="94">
        <f t="shared" si="20"/>
        <v>0</v>
      </c>
      <c r="BF64" s="95">
        <f t="shared" si="22"/>
        <v>0</v>
      </c>
    </row>
  </sheetData>
  <sheetProtection selectLockedCells="1"/>
  <autoFilter ref="A3:AU64" xr:uid="{00000000-0001-0000-0100-000000000000}"/>
  <mergeCells count="1">
    <mergeCell ref="B2:D2"/>
  </mergeCells>
  <conditionalFormatting sqref="A3:AU3">
    <cfRule type="expression" dxfId="42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2EC9-AC64-4F9B-9C3B-DB57C2770725}">
  <dimension ref="A1:U63"/>
  <sheetViews>
    <sheetView showGridLines="0" topLeftCell="D1" workbookViewId="0">
      <selection activeCell="Q6" sqref="Q6"/>
    </sheetView>
  </sheetViews>
  <sheetFormatPr baseColWidth="10" defaultRowHeight="15" x14ac:dyDescent="0.25"/>
  <cols>
    <col min="1" max="1" width="4.28515625" bestFit="1" customWidth="1"/>
    <col min="2" max="2" width="82.85546875" customWidth="1"/>
    <col min="3" max="3" width="6.5703125" bestFit="1" customWidth="1"/>
    <col min="4" max="4" width="6.5703125" customWidth="1"/>
    <col min="5" max="5" width="14.7109375" bestFit="1" customWidth="1"/>
    <col min="6" max="6" width="7.5703125" bestFit="1" customWidth="1"/>
    <col min="7" max="7" width="9.42578125" bestFit="1" customWidth="1"/>
    <col min="8" max="8" width="8.7109375" bestFit="1" customWidth="1"/>
    <col min="9" max="9" width="10.140625" bestFit="1" customWidth="1"/>
    <col min="10" max="10" width="7.42578125" bestFit="1" customWidth="1"/>
    <col min="11" max="11" width="9.140625" bestFit="1" customWidth="1"/>
    <col min="12" max="12" width="13.140625" bestFit="1" customWidth="1"/>
    <col min="14" max="14" width="14" customWidth="1"/>
  </cols>
  <sheetData>
    <row r="1" spans="1:21" x14ac:dyDescent="0.25">
      <c r="C1" s="410">
        <v>0</v>
      </c>
      <c r="D1" s="410"/>
      <c r="E1" s="410">
        <f>DIT!C3</f>
        <v>6.1</v>
      </c>
      <c r="M1" s="410">
        <f>DIT!E3</f>
        <v>90</v>
      </c>
      <c r="N1" s="410">
        <f>DIT!F3</f>
        <v>100</v>
      </c>
      <c r="O1" s="410">
        <f>DIT!H3</f>
        <v>90</v>
      </c>
      <c r="P1" s="410">
        <f>DIT!I3</f>
        <v>100</v>
      </c>
      <c r="R1" s="410">
        <f>NUTRICION!H5</f>
        <v>6.4</v>
      </c>
      <c r="S1" s="410">
        <f>NUTRICION!J5</f>
        <v>8.1</v>
      </c>
      <c r="T1" s="410">
        <f>NUTRICION!H24</f>
        <v>19</v>
      </c>
      <c r="U1" s="410">
        <f>NUTRICION!J24</f>
        <v>23.8</v>
      </c>
    </row>
    <row r="3" spans="1:21" ht="15.75" thickBot="1" x14ac:dyDescent="0.3">
      <c r="A3" s="409" t="s">
        <v>744</v>
      </c>
      <c r="B3" s="409" t="s">
        <v>158</v>
      </c>
      <c r="C3" s="409" t="str">
        <f>Config!$D$15</f>
        <v>RED</v>
      </c>
      <c r="D3" s="409" t="str">
        <f>Config!$D$16</f>
        <v>HOSPITAL</v>
      </c>
      <c r="E3" s="66" t="str">
        <f>Config!$D$17</f>
        <v>LLUILLUCUCHA</v>
      </c>
      <c r="F3" s="66" t="str">
        <f>Config!$D$18</f>
        <v>JERILLO</v>
      </c>
      <c r="G3" s="66" t="str">
        <f>Config!$D$19</f>
        <v>YANTALO</v>
      </c>
      <c r="H3" s="66" t="str">
        <f>Config!$D$20</f>
        <v>SORITOR</v>
      </c>
      <c r="I3" s="66" t="str">
        <f>Config!$D$21</f>
        <v>JEPELACIO</v>
      </c>
      <c r="J3" s="66" t="str">
        <f>Config!$D$22</f>
        <v>ROQUE</v>
      </c>
      <c r="K3" s="66" t="str">
        <f>Config!$D$23</f>
        <v>CALZADA</v>
      </c>
      <c r="L3" s="66" t="str">
        <f>Config!$D$24</f>
        <v>PUEBLO LIBRE</v>
      </c>
      <c r="M3" s="418" t="s">
        <v>741</v>
      </c>
      <c r="N3" s="418" t="s">
        <v>742</v>
      </c>
      <c r="O3" s="418" t="s">
        <v>743</v>
      </c>
    </row>
    <row r="4" spans="1:21" x14ac:dyDescent="0.25">
      <c r="A4" s="5">
        <v>1</v>
      </c>
      <c r="B4" s="412" t="str">
        <f>DIT!$A$5</f>
        <v>PORCENTAJE DE RECIEN NACIDOS CON BAJO PESO AL NACER</v>
      </c>
      <c r="C4" s="411">
        <f>DIT!$G7</f>
        <v>5.26</v>
      </c>
      <c r="D4" s="411">
        <f>DIT!$G8</f>
        <v>0</v>
      </c>
      <c r="E4" s="411">
        <f>DIT!$G9</f>
        <v>5.66</v>
      </c>
      <c r="F4" s="411">
        <f>DIT!$G10</f>
        <v>2.13</v>
      </c>
      <c r="G4" s="411">
        <f>DIT!$G11</f>
        <v>1.29</v>
      </c>
      <c r="H4" s="411">
        <f>DIT!$G12</f>
        <v>5.54</v>
      </c>
      <c r="I4" s="411">
        <f>DIT!$G13</f>
        <v>3.83</v>
      </c>
      <c r="J4" s="411">
        <f>DIT!$G14</f>
        <v>2.82</v>
      </c>
      <c r="K4" s="411">
        <f>DIT!$G15</f>
        <v>1.41</v>
      </c>
      <c r="L4" s="411">
        <f>DIT!$G16</f>
        <v>7.63</v>
      </c>
      <c r="M4" s="417" t="str">
        <f>_xlfn.CONCAT("&gt; ",Consolidado!$E$1)</f>
        <v>&gt; 6,1</v>
      </c>
      <c r="N4" s="417" t="str">
        <f>_xlfn.CONCAT("&gt; ",Consolidado!$C$1,"  -  &lt;= ",Consolidado!$E$1)</f>
        <v>&gt; 0  -  &lt;= 6,1</v>
      </c>
      <c r="O4" s="417" t="str">
        <f>_xlfn.CONCAT("= ",Consolidado!$C$1)</f>
        <v>= 0</v>
      </c>
    </row>
    <row r="5" spans="1:21" x14ac:dyDescent="0.25">
      <c r="A5" s="5">
        <v>2</v>
      </c>
      <c r="B5" s="412" t="str">
        <f>DIT!$A$26</f>
        <v>PORCENTAJE DE RECIEN NACIDOS CON PREMATURIDAD</v>
      </c>
      <c r="C5" s="411">
        <f>DIT!$G28</f>
        <v>5.97</v>
      </c>
      <c r="D5" s="411">
        <f>DIT!$G29</f>
        <v>0</v>
      </c>
      <c r="E5" s="411">
        <f>DIT!$G30</f>
        <v>7.35</v>
      </c>
      <c r="F5" s="411">
        <f>DIT!$G31</f>
        <v>6.38</v>
      </c>
      <c r="G5" s="411">
        <f>DIT!$G32</f>
        <v>1.29</v>
      </c>
      <c r="H5" s="411">
        <f>DIT!$G33</f>
        <v>4.66</v>
      </c>
      <c r="I5" s="411">
        <f>DIT!$G34</f>
        <v>6.01</v>
      </c>
      <c r="J5" s="411">
        <f>DIT!$G35</f>
        <v>4.2300000000000004</v>
      </c>
      <c r="K5" s="411">
        <f>DIT!$G36</f>
        <v>1.41</v>
      </c>
      <c r="L5" s="411">
        <f>DIT!$G37</f>
        <v>6.11</v>
      </c>
      <c r="M5" s="417" t="str">
        <f>_xlfn.CONCAT("&gt; ",Consolidado!$E$1)</f>
        <v>&gt; 6,1</v>
      </c>
      <c r="N5" s="417" t="str">
        <f>_xlfn.CONCAT("&gt; ",Consolidado!$C$1,"  -  &lt;= ",Consolidado!$E$1)</f>
        <v>&gt; 0  -  &lt;= 6,1</v>
      </c>
      <c r="O5" s="417" t="str">
        <f>_xlfn.CONCAT("= ",Consolidado!$C$1)</f>
        <v>= 0</v>
      </c>
    </row>
    <row r="6" spans="1:21" x14ac:dyDescent="0.25">
      <c r="A6" s="5">
        <v>3</v>
      </c>
      <c r="B6" s="412" t="str">
        <f>DIT!A43</f>
        <v>PORCENTAJE RECIÉN NACIDO CON CONTROLES CRED COMPLETO</v>
      </c>
      <c r="C6" s="411">
        <f>DIT!$G45</f>
        <v>63.02</v>
      </c>
      <c r="D6" s="411">
        <f>DIT!$G46</f>
        <v>0</v>
      </c>
      <c r="E6" s="411">
        <f>DIT!$G47</f>
        <v>69.040000000000006</v>
      </c>
      <c r="F6" s="411">
        <f>DIT!$G48</f>
        <v>48.94</v>
      </c>
      <c r="G6" s="411">
        <f>DIT!$G49</f>
        <v>41.94</v>
      </c>
      <c r="H6" s="411">
        <f>DIT!$G50</f>
        <v>74.28</v>
      </c>
      <c r="I6" s="411">
        <f>DIT!$G51</f>
        <v>65.03</v>
      </c>
      <c r="J6" s="411">
        <f>DIT!$G52</f>
        <v>52.11</v>
      </c>
      <c r="K6" s="411">
        <f>DIT!$G53</f>
        <v>33.1</v>
      </c>
      <c r="L6" s="411">
        <f>DIT!$G54</f>
        <v>62.6</v>
      </c>
      <c r="M6" s="417" t="str">
        <f>_xlfn.CONCAT("&lt; ",Consolidado!$M$1)</f>
        <v>&lt; 90</v>
      </c>
      <c r="N6" s="417" t="str">
        <f>_xlfn.CONCAT("&gt;= ", Consolidado!$M$1,"  -  &lt; ",Consolidado!$N$1)</f>
        <v>&gt;= 90  -  &lt; 100</v>
      </c>
      <c r="O6" s="417" t="str">
        <f>_xlfn.CONCAT(" &gt;= ",Consolidado!$N$1)</f>
        <v xml:space="preserve"> &gt;= 100</v>
      </c>
    </row>
    <row r="7" spans="1:21" x14ac:dyDescent="0.25">
      <c r="A7" s="5">
        <v>4</v>
      </c>
      <c r="B7" s="412" t="str">
        <f>DIT!A65</f>
        <v>PORCENTAJE NIÑO  &lt; 1 AÑO CON CRED COMPLETO</v>
      </c>
      <c r="C7" s="411">
        <f>DIT!$G67</f>
        <v>61.29</v>
      </c>
      <c r="D7" s="411">
        <f>DIT!$G68</f>
        <v>0</v>
      </c>
      <c r="E7" s="411">
        <f>DIT!$G69</f>
        <v>59.28</v>
      </c>
      <c r="F7" s="411">
        <f>DIT!$G70</f>
        <v>57.45</v>
      </c>
      <c r="G7" s="411">
        <f>DIT!$G71</f>
        <v>47.74</v>
      </c>
      <c r="H7" s="411">
        <f>DIT!$G72</f>
        <v>66.959999999999994</v>
      </c>
      <c r="I7" s="411">
        <f>DIT!$G73</f>
        <v>75.41</v>
      </c>
      <c r="J7" s="411">
        <f>DIT!$G74</f>
        <v>40.14</v>
      </c>
      <c r="K7" s="411">
        <f>DIT!$G75</f>
        <v>64.22</v>
      </c>
      <c r="L7" s="411">
        <f>DIT!$G76</f>
        <v>74.05</v>
      </c>
      <c r="M7" s="417" t="str">
        <f>_xlfn.CONCAT("&lt; ",Consolidado!$M$1)</f>
        <v>&lt; 90</v>
      </c>
      <c r="N7" s="417" t="str">
        <f>_xlfn.CONCAT("&gt;= ", Consolidado!$M$1,"  -  &lt; ",Consolidado!$N$1)</f>
        <v>&gt;= 90  -  &lt; 100</v>
      </c>
      <c r="O7" s="417" t="str">
        <f>_xlfn.CONCAT(" &gt;= ",Consolidado!$N$1)</f>
        <v xml:space="preserve"> &gt;= 100</v>
      </c>
    </row>
    <row r="8" spans="1:21" x14ac:dyDescent="0.25">
      <c r="A8" s="5">
        <v>5</v>
      </c>
      <c r="B8" s="412" t="str">
        <f>DIT!A85</f>
        <v>PORCENTAJE NIÑOS DE 12 MESES CON CONTROLES CRED COMPLETO</v>
      </c>
      <c r="C8" s="411">
        <f>DIT!$G87</f>
        <v>43.51</v>
      </c>
      <c r="D8" s="411">
        <f>DIT!$G88</f>
        <v>0</v>
      </c>
      <c r="E8" s="411">
        <f>DIT!$G89</f>
        <v>37.83</v>
      </c>
      <c r="F8" s="411">
        <f>DIT!$G90</f>
        <v>75.819999999999993</v>
      </c>
      <c r="G8" s="411">
        <f>DIT!$G91</f>
        <v>26.55</v>
      </c>
      <c r="H8" s="411">
        <f>DIT!$G92</f>
        <v>51.43</v>
      </c>
      <c r="I8" s="411">
        <f>DIT!$G93</f>
        <v>54.29</v>
      </c>
      <c r="J8" s="411">
        <f>DIT!$G94</f>
        <v>41.89</v>
      </c>
      <c r="K8" s="411">
        <f>DIT!$G95</f>
        <v>54.26</v>
      </c>
      <c r="L8" s="411">
        <f>DIT!$G96</f>
        <v>36.18</v>
      </c>
      <c r="M8" s="417" t="str">
        <f>_xlfn.CONCAT("&lt; ",Consolidado!$M$1)</f>
        <v>&lt; 90</v>
      </c>
      <c r="N8" s="417" t="str">
        <f>_xlfn.CONCAT("&gt;= ", Consolidado!$M$1,"  -  &lt; ",Consolidado!$N$1)</f>
        <v>&gt;= 90  -  &lt; 100</v>
      </c>
      <c r="O8" s="417" t="str">
        <f>_xlfn.CONCAT(" &gt;= ",Consolidado!$N$1)</f>
        <v xml:space="preserve"> &gt;= 100</v>
      </c>
    </row>
    <row r="9" spans="1:21" x14ac:dyDescent="0.25">
      <c r="A9" s="5">
        <v>6</v>
      </c>
      <c r="B9" s="412" t="str">
        <f>DIT!A106</f>
        <v>PORCENTAJE NIÑOS DE 24 MESES CON CONTROLES CRED COMPLETO</v>
      </c>
      <c r="C9" s="411">
        <f>DIT!$G108</f>
        <v>36.82</v>
      </c>
      <c r="D9" s="411">
        <f>DIT!$G109</f>
        <v>0</v>
      </c>
      <c r="E9" s="411">
        <f>DIT!$G110</f>
        <v>29.33</v>
      </c>
      <c r="F9" s="411">
        <f>DIT!$G111</f>
        <v>70.37</v>
      </c>
      <c r="G9" s="411">
        <f>DIT!$G112</f>
        <v>36.18</v>
      </c>
      <c r="H9" s="411">
        <f>DIT!$G113</f>
        <v>40.43</v>
      </c>
      <c r="I9" s="411">
        <f>DIT!$G114</f>
        <v>39.61</v>
      </c>
      <c r="J9" s="411">
        <f>DIT!$G115</f>
        <v>46.02</v>
      </c>
      <c r="K9" s="411">
        <f>DIT!$G116</f>
        <v>57.78</v>
      </c>
      <c r="L9" s="411">
        <f>DIT!$G117</f>
        <v>21.48</v>
      </c>
      <c r="M9" s="417" t="str">
        <f>_xlfn.CONCAT("&lt; ",Consolidado!$M$1)</f>
        <v>&lt; 90</v>
      </c>
      <c r="N9" s="417" t="str">
        <f>_xlfn.CONCAT("&gt;= ", Consolidado!$M$1,"  -  &lt; ",Consolidado!$N$1)</f>
        <v>&gt;= 90  -  &lt; 100</v>
      </c>
      <c r="O9" s="417" t="str">
        <f>_xlfn.CONCAT(" &gt;= ",Consolidado!$N$1)</f>
        <v xml:space="preserve"> &gt;= 100</v>
      </c>
    </row>
    <row r="10" spans="1:21" x14ac:dyDescent="0.25">
      <c r="A10" s="5">
        <v>7</v>
      </c>
      <c r="B10" s="412" t="str">
        <f>DIT!A128</f>
        <v>PORCENTAJE NIÑOS MENORES DE 36 MESES CON CONTROLES CRED COMPLETO</v>
      </c>
      <c r="C10" s="411">
        <f>DIT!$G130</f>
        <v>47.18</v>
      </c>
      <c r="D10" s="411">
        <f>DIT!$G131</f>
        <v>0</v>
      </c>
      <c r="E10" s="411">
        <f>DIT!$G132</f>
        <v>41.88</v>
      </c>
      <c r="F10" s="411">
        <f>DIT!$G133</f>
        <v>67.42</v>
      </c>
      <c r="G10" s="411">
        <f>DIT!$G134</f>
        <v>36.36</v>
      </c>
      <c r="H10" s="411">
        <f>DIT!$G135</f>
        <v>53.25</v>
      </c>
      <c r="I10" s="411">
        <f>DIT!$G136</f>
        <v>57.2</v>
      </c>
      <c r="J10" s="411">
        <f>DIT!$G137</f>
        <v>42.33</v>
      </c>
      <c r="K10" s="411">
        <f>DIT!$G138</f>
        <v>58.45</v>
      </c>
      <c r="L10" s="411">
        <f>DIT!$G139</f>
        <v>43.3</v>
      </c>
      <c r="M10" s="417" t="str">
        <f>_xlfn.CONCAT("&lt; ",Consolidado!$M$1)</f>
        <v>&lt; 90</v>
      </c>
      <c r="N10" s="417" t="str">
        <f>_xlfn.CONCAT("&gt;= ", Consolidado!$M$1,"  -  &lt; ",Consolidado!$N$1)</f>
        <v>&gt;= 90  -  &lt; 100</v>
      </c>
      <c r="O10" s="417" t="str">
        <f>_xlfn.CONCAT(" &gt;= ",Consolidado!$N$1)</f>
        <v xml:space="preserve"> &gt;= 100</v>
      </c>
    </row>
    <row r="11" spans="1:21" x14ac:dyDescent="0.25">
      <c r="A11" s="5">
        <v>8</v>
      </c>
      <c r="B11" s="412" t="str">
        <f>DIT!A147</f>
        <v>PORCENTAJE NIÑOS DE 1 AÑO CON TEST DE GRAHAM Y EXAMEN SERIADO</v>
      </c>
      <c r="C11" s="411">
        <f>DIT!$G149</f>
        <v>34.4</v>
      </c>
      <c r="D11" s="411">
        <f>DIT!$G150</f>
        <v>0</v>
      </c>
      <c r="E11" s="411">
        <f>DIT!$G151</f>
        <v>53.53</v>
      </c>
      <c r="F11" s="411">
        <f>DIT!$G152</f>
        <v>50.98</v>
      </c>
      <c r="G11" s="411">
        <f>DIT!$G153</f>
        <v>6.59</v>
      </c>
      <c r="H11" s="411">
        <f>DIT!$G154</f>
        <v>6.47</v>
      </c>
      <c r="I11" s="411">
        <f>DIT!$G155</f>
        <v>15.58</v>
      </c>
      <c r="J11" s="411">
        <f>DIT!$G156</f>
        <v>32.729999999999997</v>
      </c>
      <c r="K11" s="411">
        <f>DIT!$G157</f>
        <v>60.8</v>
      </c>
      <c r="L11" s="411">
        <f>DIT!$G158</f>
        <v>29.8</v>
      </c>
      <c r="M11" s="417" t="str">
        <f>_xlfn.CONCAT("&lt; ",Consolidado!$M$1)</f>
        <v>&lt; 90</v>
      </c>
      <c r="N11" s="417" t="str">
        <f>_xlfn.CONCAT("&gt;= ", Consolidado!$M$1,"  -  &lt; ",Consolidado!$N$1)</f>
        <v>&gt;= 90  -  &lt; 100</v>
      </c>
      <c r="O11" s="417" t="str">
        <f>_xlfn.CONCAT(" &gt;= ",Consolidado!$N$1)</f>
        <v xml:space="preserve"> &gt;= 100</v>
      </c>
    </row>
    <row r="12" spans="1:21" x14ac:dyDescent="0.25">
      <c r="A12" s="5">
        <v>9</v>
      </c>
      <c r="B12" s="412" t="str">
        <f>DIT!A168</f>
        <v>PORCENTAJE NIÑOS DE 2 AÑOS CON TEST DE GRAHAM Y EXAMEN SERIADO</v>
      </c>
      <c r="C12" s="411">
        <f>DIT!$G170</f>
        <v>51.95</v>
      </c>
      <c r="D12" s="411">
        <f>DIT!$G171</f>
        <v>0</v>
      </c>
      <c r="E12" s="411">
        <f>DIT!$G172</f>
        <v>57.66</v>
      </c>
      <c r="F12" s="411">
        <f>DIT!$G173</f>
        <v>93.9</v>
      </c>
      <c r="G12" s="411">
        <f>DIT!$G174</f>
        <v>30.67</v>
      </c>
      <c r="H12" s="411">
        <f>DIT!$G175</f>
        <v>43.66</v>
      </c>
      <c r="I12" s="411">
        <f>DIT!$G176</f>
        <v>15.82</v>
      </c>
      <c r="J12" s="411">
        <f>DIT!$G177</f>
        <v>75.2</v>
      </c>
      <c r="K12" s="411">
        <f>DIT!$G178</f>
        <v>73.680000000000007</v>
      </c>
      <c r="L12" s="411">
        <f>DIT!$G179</f>
        <v>43.18</v>
      </c>
      <c r="M12" s="417" t="str">
        <f>_xlfn.CONCAT("&lt; ",Consolidado!$M$1)</f>
        <v>&lt; 90</v>
      </c>
      <c r="N12" s="417" t="str">
        <f>_xlfn.CONCAT("&gt;= ", Consolidado!$M$1,"  -  &lt; ",Consolidado!$N$1)</f>
        <v>&gt;= 90  -  &lt; 100</v>
      </c>
      <c r="O12" s="417" t="str">
        <f>_xlfn.CONCAT(" &gt;= ",Consolidado!$N$1)</f>
        <v xml:space="preserve"> &gt;= 100</v>
      </c>
    </row>
    <row r="13" spans="1:21" x14ac:dyDescent="0.25">
      <c r="A13" s="5">
        <v>10</v>
      </c>
      <c r="B13" s="412" t="str">
        <f>DIT!A189</f>
        <v>PORCENTAJE NIÑOS MENORES DE 36 MESES CON TEST DE GRAHAM Y EXAMEN SERIADO</v>
      </c>
      <c r="C13" s="411">
        <f>DIT!$G191</f>
        <v>42.52</v>
      </c>
      <c r="D13" s="411">
        <f>DIT!$G192</f>
        <v>0</v>
      </c>
      <c r="E13" s="411">
        <f>DIT!$G193</f>
        <v>55.46</v>
      </c>
      <c r="F13" s="411">
        <f>DIT!$G194</f>
        <v>70.11</v>
      </c>
      <c r="G13" s="411">
        <f>DIT!$G195</f>
        <v>17.52</v>
      </c>
      <c r="H13" s="411">
        <f>DIT!$G196</f>
        <v>23.98</v>
      </c>
      <c r="I13" s="411">
        <f>DIT!$G197</f>
        <v>15.69</v>
      </c>
      <c r="J13" s="411">
        <f>DIT!$G198</f>
        <v>51.03</v>
      </c>
      <c r="K13" s="411">
        <f>DIT!$G199</f>
        <v>66.95</v>
      </c>
      <c r="L13" s="411">
        <f>DIT!$G200</f>
        <v>36.04</v>
      </c>
      <c r="M13" s="417" t="str">
        <f>_xlfn.CONCAT("&lt; ",Consolidado!$M$1)</f>
        <v>&lt; 90</v>
      </c>
      <c r="N13" s="417" t="str">
        <f>_xlfn.CONCAT("&gt;= ", Consolidado!$M$1,"  -  &lt; ",Consolidado!$N$1)</f>
        <v>&gt;= 90  -  &lt; 100</v>
      </c>
      <c r="O13" s="417" t="str">
        <f>_xlfn.CONCAT(" &gt;= ",Consolidado!$N$1)</f>
        <v xml:space="preserve"> &gt;= 100</v>
      </c>
    </row>
    <row r="14" spans="1:21" x14ac:dyDescent="0.25">
      <c r="A14" s="5">
        <v>1</v>
      </c>
      <c r="B14" s="415" t="str">
        <f>INMUNIZACIONES!$A$5</f>
        <v>PORCENTAJE DE NIÑAS Y NIÑOS RN DE PARTO INSTITUCIONAL VACUNADOS CON ANTI HEPATITIS B (HVB) ANTES DEL ALTA</v>
      </c>
      <c r="C14" s="411">
        <f>INMUNIZACIONES!$G7</f>
        <v>91.24</v>
      </c>
      <c r="D14" s="411">
        <f>INMUNIZACIONES!$G8</f>
        <v>0</v>
      </c>
      <c r="E14" s="411">
        <f>INMUNIZACIONES!$G9</f>
        <v>1.26</v>
      </c>
      <c r="F14" s="411">
        <f>INMUNIZACIONES!$G10</f>
        <v>65.66</v>
      </c>
      <c r="G14" s="411">
        <f>INMUNIZACIONES!$G11</f>
        <v>3.07</v>
      </c>
      <c r="H14" s="411">
        <f>INMUNIZACIONES!$G12</f>
        <v>41.68</v>
      </c>
      <c r="I14" s="411">
        <f>INMUNIZACIONES!$G13</f>
        <v>7.77</v>
      </c>
      <c r="J14" s="411">
        <f>INMUNIZACIONES!$G14</f>
        <v>48.32</v>
      </c>
      <c r="K14" s="411">
        <f>INMUNIZACIONES!$G15</f>
        <v>0</v>
      </c>
      <c r="L14" s="411">
        <f>INMUNIZACIONES!$G16</f>
        <v>23.02</v>
      </c>
      <c r="M14" s="417" t="str">
        <f>_xlfn.CONCAT("&lt; ",Consolidado!$M$1)</f>
        <v>&lt; 90</v>
      </c>
      <c r="N14" s="417" t="str">
        <f>_xlfn.CONCAT("&gt;= ", Consolidado!$M$1,"  -  &lt; ",Consolidado!$N$1)</f>
        <v>&gt;= 90  -  &lt; 100</v>
      </c>
      <c r="O14" s="417" t="str">
        <f>_xlfn.CONCAT(" &gt;= ",Consolidado!$N$1)</f>
        <v xml:space="preserve"> &gt;= 100</v>
      </c>
    </row>
    <row r="15" spans="1:21" x14ac:dyDescent="0.25">
      <c r="A15" s="5">
        <v>2</v>
      </c>
      <c r="B15" s="415" t="str">
        <f>INMUNIZACIONES!$A$26</f>
        <v>PORCENTAJE DE NIÑAS Y NIÑOS RN DE PARTO INSTITUCIONAL VACUNADOS CON BCG ANTES DEL ALTA</v>
      </c>
      <c r="C15" s="411">
        <f>INMUNIZACIONES!$G28</f>
        <v>90.88</v>
      </c>
      <c r="D15" s="411">
        <f>INMUNIZACIONES!$G29</f>
        <v>0</v>
      </c>
      <c r="E15" s="411">
        <f>INMUNIZACIONES!$G30</f>
        <v>0.69</v>
      </c>
      <c r="F15" s="411">
        <f>INMUNIZACIONES!$G31</f>
        <v>65.66</v>
      </c>
      <c r="G15" s="411">
        <f>INMUNIZACIONES!$G32</f>
        <v>3.07</v>
      </c>
      <c r="H15" s="411">
        <f>INMUNIZACIONES!$G33</f>
        <v>41.68</v>
      </c>
      <c r="I15" s="411">
        <f>INMUNIZACIONES!$G34</f>
        <v>7.77</v>
      </c>
      <c r="J15" s="411">
        <f>INMUNIZACIONES!$G35</f>
        <v>47.65</v>
      </c>
      <c r="K15" s="411">
        <f>INMUNIZACIONES!$G36</f>
        <v>0</v>
      </c>
      <c r="L15" s="411">
        <f>INMUNIZACIONES!$G37</f>
        <v>22.3</v>
      </c>
      <c r="M15" s="417" t="str">
        <f>_xlfn.CONCAT("&lt; ",Consolidado!$M$1)</f>
        <v>&lt; 90</v>
      </c>
      <c r="N15" s="417" t="str">
        <f>_xlfn.CONCAT("&gt;= ", Consolidado!$M$1,"  -  &lt; ",Consolidado!$N$1)</f>
        <v>&gt;= 90  -  &lt; 100</v>
      </c>
      <c r="O15" s="417" t="str">
        <f>_xlfn.CONCAT(" &gt;= ",Consolidado!$N$1)</f>
        <v xml:space="preserve"> &gt;= 100</v>
      </c>
    </row>
    <row r="16" spans="1:21" x14ac:dyDescent="0.25">
      <c r="A16" s="5">
        <v>3</v>
      </c>
      <c r="B16" s="415" t="str">
        <f>INMUNIZACIONES!$A$46</f>
        <v>PORCENTAJE NIÑO &lt; 1 AÑO PROTEGIDOS CON VACUNA PENTAVALENTE</v>
      </c>
      <c r="C16" s="411">
        <f>INMUNIZACIONES!$G48</f>
        <v>72</v>
      </c>
      <c r="D16" s="411">
        <f>INMUNIZACIONES!$G49</f>
        <v>0</v>
      </c>
      <c r="E16" s="411">
        <f>INMUNIZACIONES!$G50</f>
        <v>80</v>
      </c>
      <c r="F16" s="411">
        <f>INMUNIZACIONES!$G51</f>
        <v>61</v>
      </c>
      <c r="G16" s="411">
        <f>INMUNIZACIONES!$G52</f>
        <v>54</v>
      </c>
      <c r="H16" s="411">
        <f>INMUNIZACIONES!$G53</f>
        <v>74</v>
      </c>
      <c r="I16" s="411">
        <f>INMUNIZACIONES!$G54</f>
        <v>72</v>
      </c>
      <c r="J16" s="411">
        <f>INMUNIZACIONES!$G55</f>
        <v>66</v>
      </c>
      <c r="K16" s="411">
        <f>INMUNIZACIONES!$G56</f>
        <v>62</v>
      </c>
      <c r="L16" s="411">
        <f>INMUNIZACIONES!$G57</f>
        <v>57</v>
      </c>
      <c r="M16" s="417" t="str">
        <f>_xlfn.CONCAT("&lt; ",Consolidado!$M$1)</f>
        <v>&lt; 90</v>
      </c>
      <c r="N16" s="417" t="str">
        <f>_xlfn.CONCAT("&gt;= ", Consolidado!$M$1,"  -  &lt; ",Consolidado!$N$1)</f>
        <v>&gt;= 90  -  &lt; 100</v>
      </c>
      <c r="O16" s="417" t="str">
        <f>_xlfn.CONCAT(" &gt;= ",Consolidado!$N$1)</f>
        <v xml:space="preserve"> &gt;= 100</v>
      </c>
    </row>
    <row r="17" spans="1:15" x14ac:dyDescent="0.25">
      <c r="A17" s="5">
        <v>4</v>
      </c>
      <c r="B17" s="415" t="str">
        <f>INMUNIZACIONES!$A$67</f>
        <v>PORCENTAJE DE NIÑOS &lt; 1 AÑOS  PROTEGIDOS CON VACUNA ANTIPOLIO INYECTABLE (IPV)</v>
      </c>
      <c r="C17" s="411">
        <f>INMUNIZACIONES!$G69</f>
        <v>71</v>
      </c>
      <c r="D17" s="411">
        <f>INMUNIZACIONES!$G70</f>
        <v>0</v>
      </c>
      <c r="E17" s="411">
        <f>INMUNIZACIONES!$G71</f>
        <v>79</v>
      </c>
      <c r="F17" s="411">
        <f>INMUNIZACIONES!$G72</f>
        <v>61</v>
      </c>
      <c r="G17" s="411">
        <f>INMUNIZACIONES!$G73</f>
        <v>54</v>
      </c>
      <c r="H17" s="411">
        <f>INMUNIZACIONES!$G74</f>
        <v>74</v>
      </c>
      <c r="I17" s="411">
        <f>INMUNIZACIONES!$G75</f>
        <v>70</v>
      </c>
      <c r="J17" s="411">
        <f>INMUNIZACIONES!$G76</f>
        <v>65</v>
      </c>
      <c r="K17" s="411">
        <f>INMUNIZACIONES!$G77</f>
        <v>62</v>
      </c>
      <c r="L17" s="411">
        <f>INMUNIZACIONES!$G78</f>
        <v>59</v>
      </c>
      <c r="M17" s="417" t="str">
        <f>_xlfn.CONCAT("&lt; ",Consolidado!$M$1)</f>
        <v>&lt; 90</v>
      </c>
      <c r="N17" s="417" t="str">
        <f>_xlfn.CONCAT("&gt;= ", Consolidado!$M$1,"  -  &lt; ",Consolidado!$N$1)</f>
        <v>&gt;= 90  -  &lt; 100</v>
      </c>
      <c r="O17" s="417" t="str">
        <f>_xlfn.CONCAT(" &gt;= ",Consolidado!$N$1)</f>
        <v xml:space="preserve"> &gt;= 100</v>
      </c>
    </row>
    <row r="18" spans="1:15" x14ac:dyDescent="0.25">
      <c r="A18" s="5">
        <v>5</v>
      </c>
      <c r="B18" s="415" t="str">
        <f>INMUNIZACIONES!$A$88</f>
        <v>PORCENTAJE DE NIÑOS &lt; 1 AÑO  PROTEGIDOS CON VACUNA CONTRA EL ROTAVIRUS</v>
      </c>
      <c r="C18" s="411">
        <f>INMUNIZACIONES!$G90</f>
        <v>78.13</v>
      </c>
      <c r="D18" s="411">
        <f>INMUNIZACIONES!$G91</f>
        <v>0</v>
      </c>
      <c r="E18" s="411">
        <f>INMUNIZACIONES!$G92</f>
        <v>85.55</v>
      </c>
      <c r="F18" s="411">
        <f>INMUNIZACIONES!$G93</f>
        <v>60.61</v>
      </c>
      <c r="G18" s="411">
        <f>INMUNIZACIONES!$G94</f>
        <v>59.51</v>
      </c>
      <c r="H18" s="411">
        <f>INMUNIZACIONES!$G95</f>
        <v>78.53</v>
      </c>
      <c r="I18" s="411">
        <f>INMUNIZACIONES!$G96</f>
        <v>71.5</v>
      </c>
      <c r="J18" s="411">
        <f>INMUNIZACIONES!$G97</f>
        <v>75.17</v>
      </c>
      <c r="K18" s="411">
        <f>INMUNIZACIONES!$G98</f>
        <v>60.53</v>
      </c>
      <c r="L18" s="411">
        <f>INMUNIZACIONES!$G99</f>
        <v>89.93</v>
      </c>
      <c r="M18" s="417" t="str">
        <f>_xlfn.CONCAT("&lt; ",Consolidado!$M$1)</f>
        <v>&lt; 90</v>
      </c>
      <c r="N18" s="417" t="str">
        <f>_xlfn.CONCAT("&gt;= ", Consolidado!$M$1,"  -  &lt; ",Consolidado!$N$1)</f>
        <v>&gt;= 90  -  &lt; 100</v>
      </c>
      <c r="O18" s="417" t="str">
        <f>_xlfn.CONCAT(" &gt;= ",Consolidado!$N$1)</f>
        <v xml:space="preserve"> &gt;= 100</v>
      </c>
    </row>
    <row r="19" spans="1:15" x14ac:dyDescent="0.25">
      <c r="A19" s="5">
        <v>6</v>
      </c>
      <c r="B19" s="415" t="str">
        <f>INMUNIZACIONES!$A$108</f>
        <v>PORCENTAJE DE  NIÑOS &lt; 1 AÑO VACUNADOS CON VACUNA ANTINEUMOCÓCICA</v>
      </c>
      <c r="C19" s="411">
        <f>INMUNIZACIONES!$G110</f>
        <v>73.459999999999994</v>
      </c>
      <c r="D19" s="411">
        <f>INMUNIZACIONES!$G111</f>
        <v>0</v>
      </c>
      <c r="E19" s="411">
        <f>INMUNIZACIONES!$G112</f>
        <v>81.77</v>
      </c>
      <c r="F19" s="411">
        <f>INMUNIZACIONES!$G113</f>
        <v>58.59</v>
      </c>
      <c r="G19" s="411">
        <f>INMUNIZACIONES!$G114</f>
        <v>58.28</v>
      </c>
      <c r="H19" s="411">
        <f>INMUNIZACIONES!$G115</f>
        <v>75.790000000000006</v>
      </c>
      <c r="I19" s="411">
        <f>INMUNIZACIONES!$G116</f>
        <v>69.430000000000007</v>
      </c>
      <c r="J19" s="411">
        <f>INMUNIZACIONES!$G117</f>
        <v>69.13</v>
      </c>
      <c r="K19" s="411">
        <f>INMUNIZACIONES!$G118</f>
        <v>59.65</v>
      </c>
      <c r="L19" s="411">
        <f>INMUNIZACIONES!$G119</f>
        <v>61.87</v>
      </c>
      <c r="M19" s="417" t="str">
        <f>_xlfn.CONCAT("&lt; ",Consolidado!$M$1)</f>
        <v>&lt; 90</v>
      </c>
      <c r="N19" s="417" t="str">
        <f>_xlfn.CONCAT("&gt;= ", Consolidado!$M$1,"  -  &lt; ",Consolidado!$N$1)</f>
        <v>&gt;= 90  -  &lt; 100</v>
      </c>
      <c r="O19" s="417" t="str">
        <f>_xlfn.CONCAT(" &gt;= ",Consolidado!$N$1)</f>
        <v xml:space="preserve"> &gt;= 100</v>
      </c>
    </row>
    <row r="20" spans="1:15" x14ac:dyDescent="0.25">
      <c r="A20" s="5">
        <v>7</v>
      </c>
      <c r="B20" s="415" t="str">
        <f>INMUNIZACIONES!A129</f>
        <v>PORCENTAJE DE  NIÑOS &lt; 1 AÑO VACUNADOS CON VACUNA INFLUENZA (2º DOSIS)</v>
      </c>
      <c r="C20" s="411">
        <f>INMUNIZACIONES!$G131</f>
        <v>48.96</v>
      </c>
      <c r="D20" s="411">
        <f>INMUNIZACIONES!$G132</f>
        <v>0</v>
      </c>
      <c r="E20" s="411">
        <f>INMUNIZACIONES!$G133</f>
        <v>54.47</v>
      </c>
      <c r="F20" s="411">
        <f>INMUNIZACIONES!$G134</f>
        <v>42.42</v>
      </c>
      <c r="G20" s="411">
        <f>INMUNIZACIONES!$G135</f>
        <v>41.72</v>
      </c>
      <c r="H20" s="411">
        <f>INMUNIZACIONES!$G136</f>
        <v>53.68</v>
      </c>
      <c r="I20" s="411">
        <f>INMUNIZACIONES!$G137</f>
        <v>35.75</v>
      </c>
      <c r="J20" s="411">
        <f>INMUNIZACIONES!$G138</f>
        <v>47.65</v>
      </c>
      <c r="K20" s="411">
        <f>INMUNIZACIONES!$G139</f>
        <v>45.61</v>
      </c>
      <c r="L20" s="411">
        <f>INMUNIZACIONES!$G140</f>
        <v>33.81</v>
      </c>
      <c r="M20" s="417" t="str">
        <f>_xlfn.CONCAT("&lt; ",Consolidado!$M$1)</f>
        <v>&lt; 90</v>
      </c>
      <c r="N20" s="417" t="str">
        <f>_xlfn.CONCAT("&gt;= ", Consolidado!$M$1,"  -  &lt; ",Consolidado!$N$1)</f>
        <v>&gt;= 90  -  &lt; 100</v>
      </c>
      <c r="O20" s="417" t="str">
        <f>_xlfn.CONCAT(" &gt;= ",Consolidado!$N$1)</f>
        <v xml:space="preserve"> &gt;= 100</v>
      </c>
    </row>
    <row r="21" spans="1:15" x14ac:dyDescent="0.25">
      <c r="A21" s="5">
        <v>8</v>
      </c>
      <c r="B21" s="415" t="str">
        <f>INMUNIZACIONES!$A$147</f>
        <v>PORCENTAJE NIÑOS 1 AÑO  PROTEGIDOS CON 3 DOSIS DE VACUNA ANTINEUMOCÓCICA</v>
      </c>
      <c r="C21" s="411">
        <f>INMUNIZACIONES!$G149</f>
        <v>68.06</v>
      </c>
      <c r="D21" s="411">
        <f>INMUNIZACIONES!$G150</f>
        <v>0</v>
      </c>
      <c r="E21" s="411">
        <f>INMUNIZACIONES!$G151</f>
        <v>67.06</v>
      </c>
      <c r="F21" s="411">
        <f>INMUNIZACIONES!$G152</f>
        <v>64.95</v>
      </c>
      <c r="G21" s="411">
        <f>INMUNIZACIONES!$G153</f>
        <v>46.81</v>
      </c>
      <c r="H21" s="411">
        <f>INMUNIZACIONES!$G154</f>
        <v>79.55</v>
      </c>
      <c r="I21" s="411">
        <f>INMUNIZACIONES!$G155</f>
        <v>81.28</v>
      </c>
      <c r="J21" s="411">
        <f>INMUNIZACIONES!$G156</f>
        <v>71.069999999999993</v>
      </c>
      <c r="K21" s="411">
        <f>INMUNIZACIONES!$G157</f>
        <v>58.99</v>
      </c>
      <c r="L21" s="411">
        <f>INMUNIZACIONES!$G158</f>
        <v>54.32</v>
      </c>
      <c r="M21" s="417" t="str">
        <f>_xlfn.CONCAT("&lt; ",Consolidado!$M$1)</f>
        <v>&lt; 90</v>
      </c>
      <c r="N21" s="417" t="str">
        <f>_xlfn.CONCAT("&gt;= ", Consolidado!$M$1,"  -  &lt; ",Consolidado!$N$1)</f>
        <v>&gt;= 90  -  &lt; 100</v>
      </c>
      <c r="O21" s="417" t="str">
        <f>_xlfn.CONCAT(" &gt;= ",Consolidado!$N$1)</f>
        <v xml:space="preserve"> &gt;= 100</v>
      </c>
    </row>
    <row r="22" spans="1:15" x14ac:dyDescent="0.25">
      <c r="A22" s="5">
        <v>9</v>
      </c>
      <c r="B22" s="415" t="str">
        <f>INMUNIZACIONES!$A$168</f>
        <v>PORCENTAJE DE NIÑOS 1 AÑO VACUNADOS CON 1 DOSIS DE VACUNA SPR</v>
      </c>
      <c r="C22" s="411">
        <f>INMUNIZACIONES!$G170</f>
        <v>67.3</v>
      </c>
      <c r="D22" s="411">
        <f>INMUNIZACIONES!$G171</f>
        <v>0</v>
      </c>
      <c r="E22" s="411">
        <f>INMUNIZACIONES!$G172</f>
        <v>66.2</v>
      </c>
      <c r="F22" s="411">
        <f>INMUNIZACIONES!$G173</f>
        <v>62.9</v>
      </c>
      <c r="G22" s="411">
        <f>INMUNIZACIONES!$G174</f>
        <v>44.7</v>
      </c>
      <c r="H22" s="411">
        <f>INMUNIZACIONES!$G175</f>
        <v>78.5</v>
      </c>
      <c r="I22" s="411">
        <f>INMUNIZACIONES!$G176</f>
        <v>72.7</v>
      </c>
      <c r="J22" s="411">
        <f>INMUNIZACIONES!$G177</f>
        <v>66</v>
      </c>
      <c r="K22" s="411">
        <f>INMUNIZACIONES!$G178</f>
        <v>59.7</v>
      </c>
      <c r="L22" s="411">
        <f>INMUNIZACIONES!$G179</f>
        <v>70.400000000000006</v>
      </c>
      <c r="M22" s="417" t="str">
        <f>_xlfn.CONCAT("&lt; ",Consolidado!$M$1)</f>
        <v>&lt; 90</v>
      </c>
      <c r="N22" s="417" t="str">
        <f>_xlfn.CONCAT("&gt;= ", Consolidado!$M$1,"  -  &lt; ",Consolidado!$N$1)</f>
        <v>&gt;= 90  -  &lt; 100</v>
      </c>
      <c r="O22" s="417" t="str">
        <f>_xlfn.CONCAT(" &gt;= ",Consolidado!$N$1)</f>
        <v xml:space="preserve"> &gt;= 100</v>
      </c>
    </row>
    <row r="23" spans="1:15" x14ac:dyDescent="0.25">
      <c r="A23" s="5">
        <v>10</v>
      </c>
      <c r="B23" s="415" t="str">
        <f>INMUNIZACIONES!$A$189</f>
        <v xml:space="preserve">PORCENTAJE DE NIÑOS 1 AÑO VACUNADOS CON 2 DOSIS DE VACUNA SPR </v>
      </c>
      <c r="C23" s="411">
        <f>INMUNIZACIONES!$G191</f>
        <v>66.099999999999994</v>
      </c>
      <c r="D23" s="411">
        <f>INMUNIZACIONES!$G192</f>
        <v>0</v>
      </c>
      <c r="E23" s="411">
        <f>INMUNIZACIONES!$G193</f>
        <v>59.9</v>
      </c>
      <c r="F23" s="411">
        <f>INMUNIZACIONES!$G194</f>
        <v>69.099999999999994</v>
      </c>
      <c r="G23" s="411">
        <f>INMUNIZACIONES!$G195</f>
        <v>42.6</v>
      </c>
      <c r="H23" s="411">
        <f>INMUNIZACIONES!$G196</f>
        <v>80</v>
      </c>
      <c r="I23" s="411">
        <f>INMUNIZACIONES!$G197</f>
        <v>80.2</v>
      </c>
      <c r="J23" s="411">
        <f>INMUNIZACIONES!$G198</f>
        <v>98.7</v>
      </c>
      <c r="K23" s="411">
        <f>INMUNIZACIONES!$G199</f>
        <v>62.6</v>
      </c>
      <c r="L23" s="411">
        <f>INMUNIZACIONES!$G200</f>
        <v>42.6</v>
      </c>
      <c r="M23" s="417" t="str">
        <f>_xlfn.CONCAT("&lt; ",Consolidado!$M$1)</f>
        <v>&lt; 90</v>
      </c>
      <c r="N23" s="417" t="str">
        <f>_xlfn.CONCAT("&gt;= ", Consolidado!$M$1,"  -  &lt; ",Consolidado!$N$1)</f>
        <v>&gt;= 90  -  &lt; 100</v>
      </c>
      <c r="O23" s="417" t="str">
        <f>_xlfn.CONCAT(" &gt;= ",Consolidado!$N$1)</f>
        <v xml:space="preserve"> &gt;= 100</v>
      </c>
    </row>
    <row r="24" spans="1:15" x14ac:dyDescent="0.25">
      <c r="A24" s="5">
        <v>11</v>
      </c>
      <c r="B24" s="415" t="str">
        <f>INMUNIZACIONES!A211</f>
        <v>PORCENTAJE DE NIÑOS 1 AÑO  VACUNADOS CON EL 1ER REFUERZO CON VACUNA ANTIPOLIO (IPV)</v>
      </c>
      <c r="C24" s="411">
        <f>INMUNIZACIONES!$G213</f>
        <v>61.5</v>
      </c>
      <c r="D24" s="411">
        <f>INMUNIZACIONES!$G214</f>
        <v>0</v>
      </c>
      <c r="E24" s="411">
        <f>INMUNIZACIONES!$G215</f>
        <v>55</v>
      </c>
      <c r="F24" s="411">
        <f>INMUNIZACIONES!$G216</f>
        <v>68</v>
      </c>
      <c r="G24" s="411">
        <f>INMUNIZACIONES!$G217</f>
        <v>42</v>
      </c>
      <c r="H24" s="411">
        <f>INMUNIZACIONES!$G218</f>
        <v>74.400000000000006</v>
      </c>
      <c r="I24" s="411">
        <f>INMUNIZACIONES!$G219</f>
        <v>81.3</v>
      </c>
      <c r="J24" s="411">
        <f>INMUNIZACIONES!$G220</f>
        <v>87.4</v>
      </c>
      <c r="K24" s="411">
        <f>INMUNIZACIONES!$G221</f>
        <v>60.4</v>
      </c>
      <c r="L24" s="411">
        <f>INMUNIZACIONES!$G222</f>
        <v>33.299999999999997</v>
      </c>
      <c r="M24" s="417" t="str">
        <f>_xlfn.CONCAT("&lt; ",Consolidado!$M$1)</f>
        <v>&lt; 90</v>
      </c>
      <c r="N24" s="417" t="str">
        <f>_xlfn.CONCAT("&gt;= ", Consolidado!$M$1,"  -  &lt; ",Consolidado!$N$1)</f>
        <v>&gt;= 90  -  &lt; 100</v>
      </c>
      <c r="O24" s="417" t="str">
        <f>_xlfn.CONCAT(" &gt;= ",Consolidado!$N$1)</f>
        <v xml:space="preserve"> &gt;= 100</v>
      </c>
    </row>
    <row r="25" spans="1:15" x14ac:dyDescent="0.25">
      <c r="A25" s="5">
        <v>12</v>
      </c>
      <c r="B25" s="415" t="str">
        <f>INMUNIZACIONES!$A$229</f>
        <v>PORCENTAJE DE NIÑOS 1 AÑO VACUNADOS CON EL 1ER REFUERZO CON VACUNA DPT</v>
      </c>
      <c r="C25" s="411">
        <f>INMUNIZACIONES!$G231</f>
        <v>63.1</v>
      </c>
      <c r="D25" s="411">
        <f>INMUNIZACIONES!$G232</f>
        <v>0</v>
      </c>
      <c r="E25" s="411">
        <f>INMUNIZACIONES!$G233</f>
        <v>57.2</v>
      </c>
      <c r="F25" s="411">
        <f>INMUNIZACIONES!$G234</f>
        <v>70.099999999999994</v>
      </c>
      <c r="G25" s="411">
        <f>INMUNIZACIONES!$G235</f>
        <v>42</v>
      </c>
      <c r="H25" s="411">
        <f>INMUNIZACIONES!$G236</f>
        <v>76.7</v>
      </c>
      <c r="I25" s="411">
        <f>INMUNIZACIONES!$G237</f>
        <v>86.1</v>
      </c>
      <c r="J25" s="411">
        <f>INMUNIZACIONES!$G238</f>
        <v>84.9</v>
      </c>
      <c r="K25" s="411">
        <f>INMUNIZACIONES!$G239</f>
        <v>61.2</v>
      </c>
      <c r="L25" s="411">
        <f>INMUNIZACIONES!$G240</f>
        <v>33.299999999999997</v>
      </c>
      <c r="M25" s="417" t="str">
        <f>_xlfn.CONCAT("&lt; ",Consolidado!$M$1)</f>
        <v>&lt; 90</v>
      </c>
      <c r="N25" s="417" t="str">
        <f>_xlfn.CONCAT("&gt;= ", Consolidado!$M$1,"  -  &lt; ",Consolidado!$N$1)</f>
        <v>&gt;= 90  -  &lt; 100</v>
      </c>
      <c r="O25" s="417" t="str">
        <f>_xlfn.CONCAT(" &gt;= ",Consolidado!$N$1)</f>
        <v xml:space="preserve"> &gt;= 100</v>
      </c>
    </row>
    <row r="26" spans="1:15" x14ac:dyDescent="0.25">
      <c r="A26" s="5">
        <v>13</v>
      </c>
      <c r="B26" s="415" t="str">
        <f>INMUNIZACIONES!$A$249</f>
        <v>PORCENTAJE DE NIÑOS 4 AÑOS VACUNADOS CON EL 2DO REFUERZO CON VACUNA ANTIPOLIO ORAL (APO)</v>
      </c>
      <c r="C26" s="411">
        <f>INMUNIZACIONES!$G251</f>
        <v>42.7</v>
      </c>
      <c r="D26" s="411">
        <f>INMUNIZACIONES!$G252</f>
        <v>0</v>
      </c>
      <c r="E26" s="411">
        <f>INMUNIZACIONES!$G253</f>
        <v>52.3</v>
      </c>
      <c r="F26" s="411">
        <f>INMUNIZACIONES!$G254</f>
        <v>46.2</v>
      </c>
      <c r="G26" s="411">
        <f>INMUNIZACIONES!$G255</f>
        <v>29.1</v>
      </c>
      <c r="H26" s="411">
        <f>INMUNIZACIONES!$G256</f>
        <v>34.4</v>
      </c>
      <c r="I26" s="411">
        <f>INMUNIZACIONES!$G257</f>
        <v>41.7</v>
      </c>
      <c r="J26" s="411">
        <f>INMUNIZACIONES!$G258</f>
        <v>54.8</v>
      </c>
      <c r="K26" s="411">
        <f>INMUNIZACIONES!$G259</f>
        <v>41</v>
      </c>
      <c r="L26" s="411">
        <f>INMUNIZACIONES!$G260</f>
        <v>12.6</v>
      </c>
      <c r="M26" s="417" t="str">
        <f>_xlfn.CONCAT("&lt; ",Consolidado!$M$1)</f>
        <v>&lt; 90</v>
      </c>
      <c r="N26" s="417" t="str">
        <f>_xlfn.CONCAT("&gt;= ", Consolidado!$M$1,"  -  &lt; ",Consolidado!$N$1)</f>
        <v>&gt;= 90  -  &lt; 100</v>
      </c>
      <c r="O26" s="417" t="str">
        <f>_xlfn.CONCAT(" &gt;= ",Consolidado!$N$1)</f>
        <v xml:space="preserve"> &gt;= 100</v>
      </c>
    </row>
    <row r="27" spans="1:15" x14ac:dyDescent="0.25">
      <c r="A27" s="5">
        <v>14</v>
      </c>
      <c r="B27" s="415" t="str">
        <f>INMUNIZACIONES!$A$271</f>
        <v>PORCENTAJE DE NIÑOS 4 AÑOS VACUNADOS CON EL 2DO REFUERZO CON VACUNA DPT</v>
      </c>
      <c r="C27" s="411">
        <f>INMUNIZACIONES!$G273</f>
        <v>50.3</v>
      </c>
      <c r="D27" s="411">
        <f>INMUNIZACIONES!$G274</f>
        <v>0</v>
      </c>
      <c r="E27" s="411">
        <f>INMUNIZACIONES!$G275</f>
        <v>55.3</v>
      </c>
      <c r="F27" s="411">
        <f>INMUNIZACIONES!$G276</f>
        <v>59.8</v>
      </c>
      <c r="G27" s="411">
        <f>INMUNIZACIONES!$G277</f>
        <v>33.5</v>
      </c>
      <c r="H27" s="411">
        <f>INMUNIZACIONES!$G278</f>
        <v>47.4</v>
      </c>
      <c r="I27" s="411">
        <f>INMUNIZACIONES!$G279</f>
        <v>48.7</v>
      </c>
      <c r="J27" s="411">
        <f>INMUNIZACIONES!$G280</f>
        <v>61.1</v>
      </c>
      <c r="K27" s="411">
        <f>INMUNIZACIONES!$G281</f>
        <v>61.5</v>
      </c>
      <c r="L27" s="411">
        <f>INMUNIZACIONES!$G282</f>
        <v>19.2</v>
      </c>
      <c r="M27" s="417" t="str">
        <f>_xlfn.CONCAT("&lt; ",Consolidado!$M$1)</f>
        <v>&lt; 90</v>
      </c>
      <c r="N27" s="417" t="str">
        <f>_xlfn.CONCAT("&gt;= ", Consolidado!$M$1,"  -  &lt; ",Consolidado!$N$1)</f>
        <v>&gt;= 90  -  &lt; 100</v>
      </c>
      <c r="O27" s="417" t="str">
        <f>_xlfn.CONCAT(" &gt;= ",Consolidado!$N$1)</f>
        <v xml:space="preserve"> &gt;= 100</v>
      </c>
    </row>
    <row r="28" spans="1:15" x14ac:dyDescent="0.25">
      <c r="A28" s="5">
        <v>15</v>
      </c>
      <c r="B28" s="415" t="str">
        <f>INMUNIZACIONES!$A$292</f>
        <v>PORCENTAJE DE NIÑOS  VACUNADOS CON DOSIS UNICA DE VACUNA CONTRA VPH EN EL 5TO GRADO DE PRIMARIA</v>
      </c>
      <c r="C28" s="411">
        <f>INMUNIZACIONES!$G294</f>
        <v>82.1</v>
      </c>
      <c r="D28" s="411">
        <f>INMUNIZACIONES!$G295</f>
        <v>0</v>
      </c>
      <c r="E28" s="411">
        <f>INMUNIZACIONES!$G296</f>
        <v>82.5</v>
      </c>
      <c r="F28" s="411">
        <f>INMUNIZACIONES!$G297</f>
        <v>87</v>
      </c>
      <c r="G28" s="411">
        <f>INMUNIZACIONES!$G298</f>
        <v>57.4</v>
      </c>
      <c r="H28" s="411">
        <f>INMUNIZACIONES!$G299</f>
        <v>81.8</v>
      </c>
      <c r="I28" s="411">
        <f>INMUNIZACIONES!$G300</f>
        <v>98.7</v>
      </c>
      <c r="J28" s="411">
        <f>INMUNIZACIONES!$G301</f>
        <v>91.7</v>
      </c>
      <c r="K28" s="411">
        <f>INMUNIZACIONES!$G302</f>
        <v>89.4</v>
      </c>
      <c r="L28" s="411">
        <f>INMUNIZACIONES!$G303</f>
        <v>58.9</v>
      </c>
      <c r="M28" s="417" t="str">
        <f>_xlfn.CONCAT("&lt; ",Consolidado!$M$1)</f>
        <v>&lt; 90</v>
      </c>
      <c r="N28" s="417" t="str">
        <f>_xlfn.CONCAT("&gt;= ", Consolidado!$M$1,"  -  &lt; ",Consolidado!$N$1)</f>
        <v>&gt;= 90  -  &lt; 100</v>
      </c>
      <c r="O28" s="417" t="str">
        <f>_xlfn.CONCAT(" &gt;= ",Consolidado!$N$1)</f>
        <v xml:space="preserve"> &gt;= 100</v>
      </c>
    </row>
    <row r="29" spans="1:15" x14ac:dyDescent="0.25">
      <c r="A29" s="5">
        <v>16</v>
      </c>
      <c r="B29" s="415" t="str">
        <f>INMUNIZACIONES!$A$313</f>
        <v>PORCENTAJE  DE GESTANTES VACUNADAS CON 1 DOSIS DE VACUNA dTpa</v>
      </c>
      <c r="C29" s="411">
        <f>INMUNIZACIONES!$G315</f>
        <v>67.2</v>
      </c>
      <c r="D29" s="411">
        <f>INMUNIZACIONES!$G316</f>
        <v>0</v>
      </c>
      <c r="E29" s="411">
        <f>INMUNIZACIONES!$G317</f>
        <v>96.7</v>
      </c>
      <c r="F29" s="411">
        <f>INMUNIZACIONES!$G318</f>
        <v>89.2</v>
      </c>
      <c r="G29" s="411">
        <f>INMUNIZACIONES!$G319</f>
        <v>42.7</v>
      </c>
      <c r="H29" s="411">
        <f>INMUNIZACIONES!$G320</f>
        <v>52.9</v>
      </c>
      <c r="I29" s="411">
        <f>INMUNIZACIONES!$G321</f>
        <v>115.1</v>
      </c>
      <c r="J29" s="411">
        <f>INMUNIZACIONES!$G322</f>
        <v>89.7</v>
      </c>
      <c r="K29" s="411">
        <f>INMUNIZACIONES!$G323</f>
        <v>59.3</v>
      </c>
      <c r="L29" s="411">
        <f>INMUNIZACIONES!$G324</f>
        <v>27.8</v>
      </c>
      <c r="M29" s="417" t="str">
        <f>_xlfn.CONCAT("&lt; ",Consolidado!$M$1)</f>
        <v>&lt; 90</v>
      </c>
      <c r="N29" s="417" t="str">
        <f>_xlfn.CONCAT("&gt;= ", Consolidado!$M$1,"  -  &lt; ",Consolidado!$N$1)</f>
        <v>&gt;= 90  -  &lt; 100</v>
      </c>
      <c r="O29" s="417" t="str">
        <f>_xlfn.CONCAT(" &gt;= ",Consolidado!$N$1)</f>
        <v xml:space="preserve"> &gt;= 100</v>
      </c>
    </row>
    <row r="30" spans="1:15" x14ac:dyDescent="0.25">
      <c r="A30" s="5">
        <v>17</v>
      </c>
      <c r="B30" s="415" t="str">
        <f>INMUNIZACIONES!$A$330</f>
        <v>PORCENTAJE DE VACUNADOS CON 1 DOSIS CON VACUNA CONTRA LA INFLUENZA, EN LA POBLACIÓN &gt;= 60 AÑOS</v>
      </c>
      <c r="C30" s="411">
        <f>INMUNIZACIONES!$G332</f>
        <v>44.8</v>
      </c>
      <c r="D30" s="411">
        <f>INMUNIZACIONES!$G333</f>
        <v>0</v>
      </c>
      <c r="E30" s="411">
        <f>INMUNIZACIONES!$G334</f>
        <v>39.700000000000003</v>
      </c>
      <c r="F30" s="411">
        <f>INMUNIZACIONES!$G335</f>
        <v>104.1</v>
      </c>
      <c r="G30" s="411">
        <f>INMUNIZACIONES!$G336</f>
        <v>34.200000000000003</v>
      </c>
      <c r="H30" s="411">
        <f>INMUNIZACIONES!$G337</f>
        <v>39.9</v>
      </c>
      <c r="I30" s="411">
        <f>INMUNIZACIONES!$G338</f>
        <v>36.1</v>
      </c>
      <c r="J30" s="411">
        <f>INMUNIZACIONES!$G339</f>
        <v>57.5</v>
      </c>
      <c r="K30" s="411">
        <f>INMUNIZACIONES!$G340</f>
        <v>92.4</v>
      </c>
      <c r="L30" s="411">
        <f>INMUNIZACIONES!$G341</f>
        <v>18.7</v>
      </c>
      <c r="M30" s="417" t="str">
        <f>_xlfn.CONCAT("&lt; ",Consolidado!$M$1)</f>
        <v>&lt; 90</v>
      </c>
      <c r="N30" s="417" t="str">
        <f>_xlfn.CONCAT("&gt;= ", Consolidado!$M$1,"  -  &lt; ",Consolidado!$N$1)</f>
        <v>&gt;= 90  -  &lt; 100</v>
      </c>
      <c r="O30" s="417" t="str">
        <f>_xlfn.CONCAT(" &gt;= ",Consolidado!$N$1)</f>
        <v xml:space="preserve"> &gt;= 100</v>
      </c>
    </row>
    <row r="31" spans="1:15" x14ac:dyDescent="0.25">
      <c r="A31" s="5">
        <v>18</v>
      </c>
      <c r="B31" s="415" t="str">
        <f>INMUNIZACIONES!$A$350</f>
        <v>PORCENTAJE DE VACUNADOS CON 1 DOSIS CON VACUNA CONTRA NEUMOCOCO, EN LA POBLACIÓN &gt;= 60 AÑOS</v>
      </c>
      <c r="C31" s="411">
        <f>INMUNIZACIONES!$G352</f>
        <v>26.8</v>
      </c>
      <c r="D31" s="411">
        <f>INMUNIZACIONES!$G353</f>
        <v>0</v>
      </c>
      <c r="E31" s="411">
        <f>INMUNIZACIONES!$G354</f>
        <v>23.2</v>
      </c>
      <c r="F31" s="411">
        <f>INMUNIZACIONES!$G355</f>
        <v>81.3</v>
      </c>
      <c r="G31" s="411">
        <f>INMUNIZACIONES!$G356</f>
        <v>21.6</v>
      </c>
      <c r="H31" s="411">
        <f>INMUNIZACIONES!$G357</f>
        <v>11.9</v>
      </c>
      <c r="I31" s="411">
        <f>INMUNIZACIONES!$G358</f>
        <v>28.5</v>
      </c>
      <c r="J31" s="411">
        <f>INMUNIZACIONES!$G359</f>
        <v>76.8</v>
      </c>
      <c r="K31" s="411">
        <f>INMUNIZACIONES!$G360</f>
        <v>32.9</v>
      </c>
      <c r="L31" s="411">
        <f>INMUNIZACIONES!$G361</f>
        <v>13.4</v>
      </c>
      <c r="M31" s="417" t="str">
        <f>_xlfn.CONCAT("&lt; ",Consolidado!$M$1)</f>
        <v>&lt; 90</v>
      </c>
      <c r="N31" s="417" t="str">
        <f>_xlfn.CONCAT("&gt;= ", Consolidado!$M$1,"  -  &lt; ",Consolidado!$N$1)</f>
        <v>&gt;= 90  -  &lt; 100</v>
      </c>
      <c r="O31" s="417" t="str">
        <f>_xlfn.CONCAT(" &gt;= ",Consolidado!$N$1)</f>
        <v xml:space="preserve"> &gt;= 100</v>
      </c>
    </row>
    <row r="32" spans="1:15" x14ac:dyDescent="0.25">
      <c r="A32" s="5">
        <v>1</v>
      </c>
      <c r="B32" s="416" t="str">
        <f>NUTRICION!$A$5</f>
        <v>PORCENTAJE DE NIÑOS  MENORES DE 5 AÑOS  DE EDAD CON DCI (PATRÓN DE  REFERENCIA  OMS).</v>
      </c>
      <c r="C32" s="411">
        <f>NUTRICION!$G7</f>
        <v>0.15342185530857883</v>
      </c>
      <c r="D32" s="411">
        <f>NUTRICION!$G8</f>
        <v>0</v>
      </c>
      <c r="E32" s="411">
        <f>NUTRICION!$G9</f>
        <v>0.10590549195622573</v>
      </c>
      <c r="F32" s="411">
        <f>NUTRICION!$G10</f>
        <v>0</v>
      </c>
      <c r="G32" s="411">
        <f>NUTRICION!$G11</f>
        <v>0.46168051708217911</v>
      </c>
      <c r="H32" s="411">
        <f>NUTRICION!$G12</f>
        <v>0.27394672208577364</v>
      </c>
      <c r="I32" s="411">
        <f>NUTRICION!$G13</f>
        <v>0</v>
      </c>
      <c r="J32" s="411">
        <f>NUTRICION!$G14</f>
        <v>0</v>
      </c>
      <c r="K32" s="411">
        <f>NUTRICION!$G15</f>
        <v>0.24592683676606208</v>
      </c>
      <c r="L32" s="411">
        <f>NUTRICION!$G16</f>
        <v>0.28068384792038786</v>
      </c>
      <c r="M32" s="417" t="str">
        <f>_xlfn.CONCAT("&gt; ",Consolidado!$S$1)</f>
        <v>&gt; 8.1</v>
      </c>
      <c r="N32" s="417" t="str">
        <f>_xlfn.CONCAT("&gt; ",Consolidado!$R$1,"  -  &lt;= ",Consolidado!$S$1)</f>
        <v>&gt; 6.4  -  &lt;= 8.1</v>
      </c>
      <c r="O32" s="417" t="str">
        <f>_xlfn.CONCAT("&lt;= ",Consolidado!$R$1)</f>
        <v>&lt;= 6.4</v>
      </c>
    </row>
    <row r="33" spans="1:15" x14ac:dyDescent="0.25">
      <c r="A33" s="5">
        <v>2</v>
      </c>
      <c r="B33" s="416" t="str">
        <f>NUTRICION!$A$24</f>
        <v>PORCENTAJE DE NIÑOS DE 6 A 35 MESES  DE EDAD CON AMENIA (PATRÓN DE  REFERENCIA  OMS).</v>
      </c>
      <c r="C33" s="411">
        <f>NUTRICION!$G26</f>
        <v>0.96684431448379948</v>
      </c>
      <c r="D33" s="411">
        <f>NUTRICION!$G27</f>
        <v>0.47554347826086957</v>
      </c>
      <c r="E33" s="411">
        <f>NUTRICION!$G28</f>
        <v>1.0807960985896929</v>
      </c>
      <c r="F33" s="411">
        <f>NUTRICION!$G29</f>
        <v>0.93870789618995032</v>
      </c>
      <c r="G33" s="411">
        <f>NUTRICION!$G30</f>
        <v>2.0321761219305672</v>
      </c>
      <c r="H33" s="411">
        <f>NUTRICION!$G31</f>
        <v>0.41262406601985058</v>
      </c>
      <c r="I33" s="411">
        <f>NUTRICION!$G32</f>
        <v>0.97916143610343964</v>
      </c>
      <c r="J33" s="411">
        <f>NUTRICION!$G33</f>
        <v>6.7159167226326394E-2</v>
      </c>
      <c r="K33" s="411">
        <f>NUTRICION!$G34</f>
        <v>2.1808268968650615</v>
      </c>
      <c r="L33" s="411">
        <f>NUTRICION!$G35</f>
        <v>1.3880855986119145</v>
      </c>
      <c r="M33" s="417" t="str">
        <f>_xlfn.CONCAT("&gt; ",Consolidado!$U$1)</f>
        <v>&gt; 23.8</v>
      </c>
      <c r="N33" s="417" t="str">
        <f>_xlfn.CONCAT("&gt; ",Consolidado!$T$1,"  -  &lt;= ",Consolidado!$U$1)</f>
        <v>&gt; 19  -  &lt;= 23.8</v>
      </c>
      <c r="O33" s="417" t="str">
        <f>_xlfn.CONCAT("&lt;= ",Consolidado!$T$1)</f>
        <v>&lt;= 19</v>
      </c>
    </row>
    <row r="34" spans="1:15" x14ac:dyDescent="0.25">
      <c r="A34" s="5">
        <v>3</v>
      </c>
      <c r="B34" s="416" t="str">
        <f>NUTRICION!$A$43</f>
        <v>PORCENTAJE DE NIÑOS DE 4 MESES QUE  INICIAN SUMPLEMENTACIÓN CON HIERRO EN GOTAS</v>
      </c>
      <c r="C34" s="411">
        <f>NUTRICION!$G45</f>
        <v>74.099999999999994</v>
      </c>
      <c r="D34" s="411">
        <f>NUTRICION!$G46</f>
        <v>0</v>
      </c>
      <c r="E34" s="411">
        <f>NUTRICION!$G47</f>
        <v>77.3</v>
      </c>
      <c r="F34" s="411">
        <f>NUTRICION!$G48</f>
        <v>53.5</v>
      </c>
      <c r="G34" s="411">
        <f>NUTRICION!$G49</f>
        <v>53.4</v>
      </c>
      <c r="H34" s="411">
        <f>NUTRICION!$G50</f>
        <v>77.7</v>
      </c>
      <c r="I34" s="411">
        <f>NUTRICION!$G51</f>
        <v>65.8</v>
      </c>
      <c r="J34" s="411">
        <f>NUTRICION!$G52</f>
        <v>70.5</v>
      </c>
      <c r="K34" s="411">
        <f>NUTRICION!$G53</f>
        <v>55.3</v>
      </c>
      <c r="L34" s="411">
        <f>NUTRICION!$G54</f>
        <v>109.4</v>
      </c>
      <c r="M34" s="417" t="str">
        <f>_xlfn.CONCAT("&lt; ",Consolidado!$M$1)</f>
        <v>&lt; 90</v>
      </c>
      <c r="N34" s="417" t="str">
        <f>_xlfn.CONCAT("&gt;= ", Consolidado!$M$1,"  -  &lt; ",Consolidado!$N$1)</f>
        <v>&gt;= 90  -  &lt; 100</v>
      </c>
      <c r="O34" s="417" t="str">
        <f>_xlfn.CONCAT(" &gt;= ",Consolidado!$N$1)</f>
        <v xml:space="preserve"> &gt;= 100</v>
      </c>
    </row>
    <row r="35" spans="1:15" x14ac:dyDescent="0.25">
      <c r="A35" s="5">
        <v>4</v>
      </c>
      <c r="B35" s="416" t="str">
        <f>NUTRICION!$A$63</f>
        <v>PORCENTAJE DE NIÑAS/NIÑOS DE 12 MESES DE EDAD QUE RECIBIERON  SUPLEMENTACIÓN PREVENTIVA  (TA)</v>
      </c>
      <c r="C35" s="411">
        <f>NUTRICION!$G65</f>
        <v>73.5</v>
      </c>
      <c r="D35" s="411">
        <f>NUTRICION!$G66</f>
        <v>0</v>
      </c>
      <c r="E35" s="411">
        <f>NUTRICION!$G67</f>
        <v>64.599999999999994</v>
      </c>
      <c r="F35" s="411">
        <f>NUTRICION!$G68</f>
        <v>92.2</v>
      </c>
      <c r="G35" s="411">
        <f>NUTRICION!$G69</f>
        <v>52.4</v>
      </c>
      <c r="H35" s="411">
        <f>NUTRICION!$G70</f>
        <v>94.1</v>
      </c>
      <c r="I35" s="411">
        <f>NUTRICION!$G71</f>
        <v>67.400000000000006</v>
      </c>
      <c r="J35" s="411">
        <f>NUTRICION!$G72</f>
        <v>62.3</v>
      </c>
      <c r="K35" s="411">
        <f>NUTRICION!$G73</f>
        <v>82.3</v>
      </c>
      <c r="L35" s="411">
        <f>NUTRICION!$G74</f>
        <v>72</v>
      </c>
      <c r="M35" s="417" t="str">
        <f>_xlfn.CONCAT("&lt; ",Consolidado!$M$1)</f>
        <v>&lt; 90</v>
      </c>
      <c r="N35" s="417" t="str">
        <f>_xlfn.CONCAT("&gt;= ", Consolidado!$M$1,"  -  &lt; ",Consolidado!$N$1)</f>
        <v>&gt;= 90  -  &lt; 100</v>
      </c>
      <c r="O35" s="417" t="str">
        <f>_xlfn.CONCAT(" &gt;= ",Consolidado!$N$1)</f>
        <v xml:space="preserve"> &gt;= 100</v>
      </c>
    </row>
    <row r="36" spans="1:15" x14ac:dyDescent="0.25">
      <c r="A36" s="5">
        <v>5</v>
      </c>
      <c r="B36" s="416" t="str">
        <f>NUTRICION!$A$83</f>
        <v>PORCENTAJE DE NIÑAS/NIÑOS  DE 24 MESES DE EDAD  QUE RECIBIERON SUPLEMENTACION PREVENTIVA (TA)</v>
      </c>
      <c r="C36" s="411">
        <f>NUTRICION!$G85</f>
        <v>27</v>
      </c>
      <c r="D36" s="411">
        <f>NUTRICION!$G86</f>
        <v>0</v>
      </c>
      <c r="E36" s="411">
        <f>NUTRICION!$G87</f>
        <v>23.7</v>
      </c>
      <c r="F36" s="411">
        <f>NUTRICION!$G88</f>
        <v>94.2</v>
      </c>
      <c r="G36" s="411">
        <f>NUTRICION!$G89</f>
        <v>18.100000000000001</v>
      </c>
      <c r="H36" s="411">
        <f>NUTRICION!$G90</f>
        <v>29.9</v>
      </c>
      <c r="I36" s="411">
        <f>NUTRICION!$G91</f>
        <v>37.4</v>
      </c>
      <c r="J36" s="411">
        <f>NUTRICION!$G92</f>
        <v>21.4</v>
      </c>
      <c r="K36" s="411">
        <f>NUTRICION!$G93</f>
        <v>37.200000000000003</v>
      </c>
      <c r="L36" s="411">
        <f>NUTRICION!$G94</f>
        <v>0</v>
      </c>
      <c r="M36" s="417" t="str">
        <f>_xlfn.CONCAT("&lt; ",Consolidado!$M$1)</f>
        <v>&lt; 90</v>
      </c>
      <c r="N36" s="417" t="str">
        <f>_xlfn.CONCAT("&gt;= ", Consolidado!$M$1,"  -  &lt; ",Consolidado!$N$1)</f>
        <v>&gt;= 90  -  &lt; 100</v>
      </c>
      <c r="O36" s="417" t="str">
        <f>_xlfn.CONCAT(" &gt;= ",Consolidado!$N$1)</f>
        <v xml:space="preserve"> &gt;= 100</v>
      </c>
    </row>
    <row r="37" spans="1:15" x14ac:dyDescent="0.25">
      <c r="A37" s="5">
        <v>6</v>
      </c>
      <c r="B37" s="416" t="str">
        <f>NUTRICION!$A$102</f>
        <v>PORCENTAJE DE NIÑOS/NIÑAS MENORES DE 36 MESES CON SUPLEMENTACION PREVENTIVA (TA)</v>
      </c>
      <c r="C37" s="411">
        <f>NUTRICION!$G104</f>
        <v>36</v>
      </c>
      <c r="D37" s="411">
        <f>NUTRICION!$G105</f>
        <v>0</v>
      </c>
      <c r="E37" s="411">
        <f>NUTRICION!$G106</f>
        <v>30.1</v>
      </c>
      <c r="F37" s="411">
        <f>NUTRICION!$G107</f>
        <v>63.6</v>
      </c>
      <c r="G37" s="411">
        <f>NUTRICION!$G108</f>
        <v>22.5</v>
      </c>
      <c r="H37" s="411">
        <f>NUTRICION!$G109</f>
        <v>47.8</v>
      </c>
      <c r="I37" s="411">
        <f>NUTRICION!$G110</f>
        <v>45.9</v>
      </c>
      <c r="J37" s="411">
        <f>NUTRICION!$G111</f>
        <v>28.7</v>
      </c>
      <c r="K37" s="411">
        <f>NUTRICION!$G112</f>
        <v>40.200000000000003</v>
      </c>
      <c r="L37" s="411">
        <f>NUTRICION!$G113</f>
        <v>24.7</v>
      </c>
      <c r="M37" s="417" t="str">
        <f>_xlfn.CONCAT("&lt; ",Consolidado!$M$1)</f>
        <v>&lt; 90</v>
      </c>
      <c r="N37" s="417" t="str">
        <f>_xlfn.CONCAT("&gt;= ", Consolidado!$M$1,"  -  &lt; ",Consolidado!$N$1)</f>
        <v>&gt;= 90  -  &lt; 100</v>
      </c>
      <c r="O37" s="417" t="str">
        <f>_xlfn.CONCAT(" &gt;= ",Consolidado!$N$1)</f>
        <v xml:space="preserve"> &gt;= 100</v>
      </c>
    </row>
    <row r="38" spans="1:15" x14ac:dyDescent="0.25">
      <c r="A38" s="5">
        <v>7</v>
      </c>
      <c r="B38" s="416" t="str">
        <f>NUTRICION!$A$124</f>
        <v>PORCENTAJE DE NIÑOS MENORES DE UN AÑO  ( 6 A 11 MESES) CON  SUPLEMENTO DE VITAMINA A</v>
      </c>
      <c r="C38" s="411">
        <f>NUTRICION!$G126</f>
        <v>54.9</v>
      </c>
      <c r="D38" s="411">
        <f>NUTRICION!$G127</f>
        <v>0</v>
      </c>
      <c r="E38" s="411">
        <f>NUTRICION!$G128</f>
        <v>56.5</v>
      </c>
      <c r="F38" s="411">
        <f>NUTRICION!$G129</f>
        <v>54.5</v>
      </c>
      <c r="G38" s="411">
        <f>NUTRICION!$G130</f>
        <v>57.1</v>
      </c>
      <c r="H38" s="411">
        <f>NUTRICION!$G131</f>
        <v>46.3</v>
      </c>
      <c r="I38" s="411">
        <f>NUTRICION!$G132</f>
        <v>62.7</v>
      </c>
      <c r="J38" s="411">
        <f>NUTRICION!$G133</f>
        <v>32.200000000000003</v>
      </c>
      <c r="K38" s="411">
        <f>NUTRICION!$G134</f>
        <v>61.4</v>
      </c>
      <c r="L38" s="411">
        <f>NUTRICION!$G135</f>
        <v>79.900000000000006</v>
      </c>
      <c r="M38" s="417" t="str">
        <f>_xlfn.CONCAT("&lt; ",Consolidado!$M$1)</f>
        <v>&lt; 90</v>
      </c>
      <c r="N38" s="417" t="str">
        <f>_xlfn.CONCAT("&gt;= ", Consolidado!$M$1,"  -  &lt; ",Consolidado!$N$1)</f>
        <v>&gt;= 90  -  &lt; 100</v>
      </c>
      <c r="O38" s="417" t="str">
        <f>_xlfn.CONCAT(" &gt;= ",Consolidado!$N$1)</f>
        <v xml:space="preserve"> &gt;= 100</v>
      </c>
    </row>
    <row r="39" spans="1:15" x14ac:dyDescent="0.25">
      <c r="A39" s="5">
        <v>8</v>
      </c>
      <c r="B39" s="416" t="str">
        <f>NUTRICION!$A$143</f>
        <v xml:space="preserve">PORCENTAJE DE NIÑOS  DE 12 A 59 MESES CON  SUPLEMENTO DE VITAMINA A  </v>
      </c>
      <c r="C39" s="411">
        <f>NUTRICION!$G145</f>
        <v>27.1</v>
      </c>
      <c r="D39" s="411">
        <f>NUTRICION!$G146</f>
        <v>0</v>
      </c>
      <c r="E39" s="411">
        <f>NUTRICION!$G147</f>
        <v>30.6</v>
      </c>
      <c r="F39" s="411">
        <f>NUTRICION!$G148</f>
        <v>24.1</v>
      </c>
      <c r="G39" s="411">
        <f>NUTRICION!$G149</f>
        <v>28</v>
      </c>
      <c r="H39" s="411">
        <f>NUTRICION!$G150</f>
        <v>14.1</v>
      </c>
      <c r="I39" s="411">
        <f>NUTRICION!$G151</f>
        <v>41.2</v>
      </c>
      <c r="J39" s="411">
        <f>NUTRICION!$G152</f>
        <v>15.7</v>
      </c>
      <c r="K39" s="411">
        <f>NUTRICION!$G153</f>
        <v>42.8</v>
      </c>
      <c r="L39" s="411">
        <f>NUTRICION!$G154</f>
        <v>25</v>
      </c>
      <c r="M39" s="417" t="str">
        <f>_xlfn.CONCAT("&lt; ",Consolidado!$M$1)</f>
        <v>&lt; 90</v>
      </c>
      <c r="N39" s="417" t="str">
        <f>_xlfn.CONCAT("&gt;= ", Consolidado!$M$1,"  -  &lt; ",Consolidado!$N$1)</f>
        <v>&gt;= 90  -  &lt; 100</v>
      </c>
      <c r="O39" s="417" t="str">
        <f>_xlfn.CONCAT(" &gt;= ",Consolidado!$N$1)</f>
        <v xml:space="preserve"> &gt;= 100</v>
      </c>
    </row>
    <row r="40" spans="1:15" x14ac:dyDescent="0.25">
      <c r="A40" s="5">
        <v>9</v>
      </c>
      <c r="B40" s="416" t="str">
        <f>NUTRICION!$A$163</f>
        <v>PORCENTAJE DE NIÑOS &lt; 5 AÑOS CON SUPLEMENTO DE VITAMINA A</v>
      </c>
      <c r="C40" s="411">
        <f>NUTRICION!$G165</f>
        <v>32.1</v>
      </c>
      <c r="D40" s="411">
        <f>NUTRICION!$G166</f>
        <v>0</v>
      </c>
      <c r="E40" s="411">
        <f>NUTRICION!$G167</f>
        <v>35.1</v>
      </c>
      <c r="F40" s="411">
        <f>NUTRICION!$G168</f>
        <v>29.9</v>
      </c>
      <c r="G40" s="411">
        <f>NUTRICION!$G169</f>
        <v>33.299999999999997</v>
      </c>
      <c r="H40" s="411">
        <f>NUTRICION!$G170</f>
        <v>20.2</v>
      </c>
      <c r="I40" s="411">
        <f>NUTRICION!$G171</f>
        <v>45.4</v>
      </c>
      <c r="J40" s="411">
        <f>NUTRICION!$G172</f>
        <v>18.899999999999999</v>
      </c>
      <c r="K40" s="411">
        <f>NUTRICION!$G173</f>
        <v>45.8</v>
      </c>
      <c r="L40" s="411">
        <f>NUTRICION!$G174</f>
        <v>34.6</v>
      </c>
      <c r="M40" s="417" t="str">
        <f>_xlfn.CONCAT("&lt; ",Consolidado!$M$1)</f>
        <v>&lt; 90</v>
      </c>
      <c r="N40" s="417" t="str">
        <f>_xlfn.CONCAT("&gt;= ", Consolidado!$M$1,"  -  &lt; ",Consolidado!$N$1)</f>
        <v>&gt;= 90  -  &lt; 100</v>
      </c>
      <c r="O40" s="417" t="str">
        <f>_xlfn.CONCAT(" &gt;= ",Consolidado!$N$1)</f>
        <v xml:space="preserve"> &gt;= 100</v>
      </c>
    </row>
    <row r="41" spans="1:15" x14ac:dyDescent="0.25">
      <c r="A41" s="5">
        <v>10</v>
      </c>
      <c r="B41" s="416" t="str">
        <f>NUTRICION!$A$184</f>
        <v>PORCENTAJE DE NIÑOS MENORES DE 12 MESES DE EDAD CON DOSAJE DE HEMOGLOBINA</v>
      </c>
      <c r="C41" s="411">
        <f>NUTRICION!$G186</f>
        <v>148.4</v>
      </c>
      <c r="D41" s="411">
        <f>NUTRICION!$G187</f>
        <v>0</v>
      </c>
      <c r="E41" s="411">
        <f>NUTRICION!$G188</f>
        <v>148.4</v>
      </c>
      <c r="F41" s="411">
        <f>NUTRICION!$G189</f>
        <v>117.3</v>
      </c>
      <c r="G41" s="411">
        <f>NUTRICION!$G190</f>
        <v>111.2</v>
      </c>
      <c r="H41" s="411">
        <f>NUTRICION!$G191</f>
        <v>157.9</v>
      </c>
      <c r="I41" s="411">
        <f>NUTRICION!$G192</f>
        <v>145</v>
      </c>
      <c r="J41" s="411">
        <f>NUTRICION!$G193</f>
        <v>142.9</v>
      </c>
      <c r="K41" s="411">
        <f>NUTRICION!$G194</f>
        <v>118</v>
      </c>
      <c r="L41" s="411">
        <f>NUTRICION!$G195</f>
        <v>216.7</v>
      </c>
      <c r="M41" s="417" t="str">
        <f>_xlfn.CONCAT("&lt; ",Consolidado!$M$1)</f>
        <v>&lt; 90</v>
      </c>
      <c r="N41" s="417" t="str">
        <f>_xlfn.CONCAT("&gt;= ", Consolidado!$M$1,"  -  &lt; ",Consolidado!$N$1)</f>
        <v>&gt;= 90  -  &lt; 100</v>
      </c>
      <c r="O41" s="417" t="str">
        <f>_xlfn.CONCAT(" &gt;= ",Consolidado!$N$1)</f>
        <v xml:space="preserve"> &gt;= 100</v>
      </c>
    </row>
    <row r="42" spans="1:15" x14ac:dyDescent="0.25">
      <c r="A42" s="5">
        <v>11</v>
      </c>
      <c r="B42" s="416" t="str">
        <f>NUTRICION!$A$205</f>
        <v>PORCENTAJE DE NIÑOS DE 12 A 23 MESES DE EDAD CON DOSAJE DE HEMOGLOBINA</v>
      </c>
      <c r="C42" s="411">
        <f>NUTRICION!$G207</f>
        <v>79.5</v>
      </c>
      <c r="D42" s="411">
        <f>NUTRICION!$G208</f>
        <v>0</v>
      </c>
      <c r="E42" s="411">
        <f>NUTRICION!$G209</f>
        <v>70.2</v>
      </c>
      <c r="F42" s="411">
        <f>NUTRICION!$G210</f>
        <v>75.3</v>
      </c>
      <c r="G42" s="411">
        <f>NUTRICION!$G211</f>
        <v>59</v>
      </c>
      <c r="H42" s="411">
        <f>NUTRICION!$G212</f>
        <v>87.2</v>
      </c>
      <c r="I42" s="411">
        <f>NUTRICION!$G213</f>
        <v>105.3</v>
      </c>
      <c r="J42" s="411">
        <f>NUTRICION!$G214</f>
        <v>93.7</v>
      </c>
      <c r="K42" s="411">
        <f>NUTRICION!$G215</f>
        <v>87.8</v>
      </c>
      <c r="L42" s="411">
        <f>NUTRICION!$G216</f>
        <v>89.5</v>
      </c>
      <c r="M42" s="417" t="str">
        <f>_xlfn.CONCAT("&lt; ",Consolidado!$M$1)</f>
        <v>&lt; 90</v>
      </c>
      <c r="N42" s="417" t="str">
        <f>_xlfn.CONCAT("&gt;= ", Consolidado!$M$1,"  -  &lt; ",Consolidado!$N$1)</f>
        <v>&gt;= 90  -  &lt; 100</v>
      </c>
      <c r="O42" s="417" t="str">
        <f>_xlfn.CONCAT(" &gt;= ",Consolidado!$N$1)</f>
        <v xml:space="preserve"> &gt;= 100</v>
      </c>
    </row>
    <row r="43" spans="1:15" x14ac:dyDescent="0.25">
      <c r="A43" s="5">
        <v>12</v>
      </c>
      <c r="B43" s="416" t="str">
        <f>NUTRICION!$A$225</f>
        <v>PORCENTAJE DE NIÑOS DE 24 A 35 MESES DE EDAD CON DOSAJE DE HEMOGLOBINA</v>
      </c>
      <c r="C43" s="411">
        <f>NUTRICION!$G227</f>
        <v>82</v>
      </c>
      <c r="D43" s="411">
        <f>NUTRICION!$G228</f>
        <v>0</v>
      </c>
      <c r="E43" s="411">
        <f>NUTRICION!$G229</f>
        <v>70.900000000000006</v>
      </c>
      <c r="F43" s="411">
        <f>NUTRICION!$G230</f>
        <v>82.8</v>
      </c>
      <c r="G43" s="411">
        <f>NUTRICION!$G231</f>
        <v>69</v>
      </c>
      <c r="H43" s="411">
        <f>NUTRICION!$G232</f>
        <v>91.6</v>
      </c>
      <c r="I43" s="411">
        <f>NUTRICION!$G233</f>
        <v>111.3</v>
      </c>
      <c r="J43" s="411">
        <f>NUTRICION!$G234</f>
        <v>126.2</v>
      </c>
      <c r="K43" s="411">
        <f>NUTRICION!$G235</f>
        <v>59.4</v>
      </c>
      <c r="L43" s="411">
        <f>NUTRICION!$G236</f>
        <v>88.3</v>
      </c>
      <c r="M43" s="417" t="str">
        <f>_xlfn.CONCAT("&lt; ",Consolidado!$M$1)</f>
        <v>&lt; 90</v>
      </c>
      <c r="N43" s="417" t="str">
        <f>_xlfn.CONCAT("&gt;= ", Consolidado!$M$1,"  -  &lt; ",Consolidado!$N$1)</f>
        <v>&gt;= 90  -  &lt; 100</v>
      </c>
      <c r="O43" s="417" t="str">
        <f>_xlfn.CONCAT(" &gt;= ",Consolidado!$N$1)</f>
        <v xml:space="preserve"> &gt;= 100</v>
      </c>
    </row>
    <row r="44" spans="1:15" x14ac:dyDescent="0.25">
      <c r="A44" s="5">
        <v>13</v>
      </c>
      <c r="B44" s="416" t="str">
        <f>NUTRICION!$A$245</f>
        <v>PORCENTAJE DE NIÑOS DE 6 A 35 MESES DE EDAD CON DOSAJE DE HEMOGLOBINA</v>
      </c>
      <c r="C44" s="411">
        <f>NUTRICION!$G247</f>
        <v>94.2</v>
      </c>
      <c r="D44" s="411">
        <f>NUTRICION!$G248</f>
        <v>0</v>
      </c>
      <c r="E44" s="411">
        <f>NUTRICION!$G249</f>
        <v>85.8</v>
      </c>
      <c r="F44" s="411">
        <f>NUTRICION!$G250</f>
        <v>87.2</v>
      </c>
      <c r="G44" s="411">
        <f>NUTRICION!$G251</f>
        <v>73.2</v>
      </c>
      <c r="H44" s="411">
        <f>NUTRICION!$G252</f>
        <v>103.2</v>
      </c>
      <c r="I44" s="411">
        <f>NUTRICION!$G253</f>
        <v>116.2</v>
      </c>
      <c r="J44" s="411">
        <f>NUTRICION!$G254</f>
        <v>115.6</v>
      </c>
      <c r="K44" s="411">
        <f>NUTRICION!$G255</f>
        <v>80.599999999999994</v>
      </c>
      <c r="L44" s="411">
        <f>NUTRICION!$G256</f>
        <v>114.2</v>
      </c>
      <c r="M44" s="417" t="str">
        <f>_xlfn.CONCAT("&lt; ",Consolidado!$M$1)</f>
        <v>&lt; 90</v>
      </c>
      <c r="N44" s="417" t="str">
        <f>_xlfn.CONCAT("&gt;= ", Consolidado!$M$1,"  -  &lt; ",Consolidado!$N$1)</f>
        <v>&gt;= 90  -  &lt; 100</v>
      </c>
      <c r="O44" s="417" t="str">
        <f>_xlfn.CONCAT(" &gt;= ",Consolidado!$N$1)</f>
        <v xml:space="preserve"> &gt;= 100</v>
      </c>
    </row>
    <row r="45" spans="1:15" x14ac:dyDescent="0.25">
      <c r="A45" s="5">
        <v>14</v>
      </c>
      <c r="B45" s="416" t="str">
        <f>NUTRICION!$A$268</f>
        <v>PORCENTAJE DE NIÑOS DE 6  A 11 MESES CON ANEMIA QUE HAN CUMPLIDO ESQUEMA COMPLETO TRATAMIENTO (TA)</v>
      </c>
      <c r="C45" s="411">
        <f>NUTRICION!$G270</f>
        <v>93.1</v>
      </c>
      <c r="D45" s="411">
        <f>NUTRICION!$G271</f>
        <v>0</v>
      </c>
      <c r="E45" s="411">
        <f>NUTRICION!$G272</f>
        <v>95.8</v>
      </c>
      <c r="F45" s="411">
        <f>NUTRICION!$G273</f>
        <v>100</v>
      </c>
      <c r="G45" s="411">
        <f>NUTRICION!$G274</f>
        <v>100</v>
      </c>
      <c r="H45" s="411">
        <f>NUTRICION!$G275</f>
        <v>40</v>
      </c>
      <c r="I45" s="411">
        <f>NUTRICION!$G276</f>
        <v>100</v>
      </c>
      <c r="J45" s="411">
        <f>NUTRICION!$G277</f>
        <v>100</v>
      </c>
      <c r="K45" s="411">
        <f>NUTRICION!$G278</f>
        <v>92.9</v>
      </c>
      <c r="L45" s="411">
        <f>NUTRICION!$G279</f>
        <v>92.9</v>
      </c>
      <c r="M45" s="417" t="str">
        <f>_xlfn.CONCAT("&lt; ",Consolidado!$O$1)</f>
        <v>&lt; 90</v>
      </c>
      <c r="N45" s="417" t="str">
        <f>_xlfn.CONCAT("&gt;= ", Consolidado!$O$1,"  -  &lt; ",Consolidado!$P$1)</f>
        <v>&gt;= 90  -  &lt; 100</v>
      </c>
      <c r="O45" s="417" t="str">
        <f>_xlfn.CONCAT(" &gt;= ",Consolidado!$P$1)</f>
        <v xml:space="preserve"> &gt;= 100</v>
      </c>
    </row>
    <row r="46" spans="1:15" x14ac:dyDescent="0.25">
      <c r="A46" s="5">
        <v>15</v>
      </c>
      <c r="B46" s="416" t="str">
        <f>NUTRICION!$A$290</f>
        <v>PORCENTAJE DE NIÑOS DE 6  A 11 MESES CON ANEMIA, QUE SE HAN RECUPERADOS (PR)</v>
      </c>
      <c r="C46" s="411">
        <f>NUTRICION!$G292</f>
        <v>71.3</v>
      </c>
      <c r="D46" s="411">
        <f>NUTRICION!$G293</f>
        <v>0</v>
      </c>
      <c r="E46" s="411">
        <f>NUTRICION!$G294</f>
        <v>81.3</v>
      </c>
      <c r="F46" s="411">
        <f>NUTRICION!$G295</f>
        <v>33.299999999999997</v>
      </c>
      <c r="G46" s="411">
        <f>NUTRICION!$G296</f>
        <v>90.9</v>
      </c>
      <c r="H46" s="411">
        <f>NUTRICION!$G297</f>
        <v>40</v>
      </c>
      <c r="I46" s="411">
        <f>NUTRICION!$G298</f>
        <v>60</v>
      </c>
      <c r="J46" s="411">
        <f>NUTRICION!$G299</f>
        <v>100</v>
      </c>
      <c r="K46" s="411">
        <f>NUTRICION!$G300</f>
        <v>64.3</v>
      </c>
      <c r="L46" s="411">
        <f>NUTRICION!$G301</f>
        <v>50</v>
      </c>
      <c r="M46" s="417" t="str">
        <f>_xlfn.CONCAT("&lt; ",Consolidado!$O$1)</f>
        <v>&lt; 90</v>
      </c>
      <c r="N46" s="417" t="str">
        <f>_xlfn.CONCAT("&gt;= ", Consolidado!$O$1,"  -  &lt; ",Consolidado!$P$1)</f>
        <v>&gt;= 90  -  &lt; 100</v>
      </c>
      <c r="O46" s="417" t="str">
        <f>_xlfn.CONCAT(" &gt;= ",Consolidado!$P$1)</f>
        <v xml:space="preserve"> &gt;= 100</v>
      </c>
    </row>
    <row r="47" spans="1:15" x14ac:dyDescent="0.25">
      <c r="A47" s="5">
        <v>16</v>
      </c>
      <c r="B47" s="416" t="str">
        <f>NUTRICION!$A$308</f>
        <v>PORCENTAJE DE NIÑOS DE 1 AÑO CON ANEMIA QUE HAN CUMPLIDO ESQUEMA COMPLETO DE TRATAMIENTO (TA)</v>
      </c>
      <c r="C47" s="411">
        <f>NUTRICION!$G310</f>
        <v>77.2</v>
      </c>
      <c r="D47" s="411">
        <f>NUTRICION!$G311</f>
        <v>0</v>
      </c>
      <c r="E47" s="411">
        <f>NUTRICION!$G312</f>
        <v>73.5</v>
      </c>
      <c r="F47" s="411">
        <f>NUTRICION!$G313</f>
        <v>100</v>
      </c>
      <c r="G47" s="411">
        <f>NUTRICION!$G314</f>
        <v>92.9</v>
      </c>
      <c r="H47" s="411">
        <f>NUTRICION!$G315</f>
        <v>33.299999999999997</v>
      </c>
      <c r="I47" s="411">
        <f>NUTRICION!$G316</f>
        <v>96</v>
      </c>
      <c r="J47" s="411">
        <f>NUTRICION!$G317</f>
        <v>93.3</v>
      </c>
      <c r="K47" s="411">
        <f>NUTRICION!$G318</f>
        <v>87.5</v>
      </c>
      <c r="L47" s="411">
        <f>NUTRICION!$G319</f>
        <v>60</v>
      </c>
      <c r="M47" s="417" t="str">
        <f>_xlfn.CONCAT("&lt; ",Consolidado!$O$1)</f>
        <v>&lt; 90</v>
      </c>
      <c r="N47" s="417" t="str">
        <f>_xlfn.CONCAT("&gt;= ", Consolidado!$O$1,"  -  &lt; ",Consolidado!$P$1)</f>
        <v>&gt;= 90  -  &lt; 100</v>
      </c>
      <c r="O47" s="417" t="str">
        <f>_xlfn.CONCAT(" &gt;= ",Consolidado!$P$1)</f>
        <v xml:space="preserve"> &gt;= 100</v>
      </c>
    </row>
    <row r="48" spans="1:15" x14ac:dyDescent="0.25">
      <c r="A48" s="5">
        <v>17</v>
      </c>
      <c r="B48" s="416" t="str">
        <f>NUTRICION!$A$331</f>
        <v>PORCENTAJE DE NIÑOS DE 1 AÑO CON ANEMIA, QUE SE HAN RECUPERADOS (PR)</v>
      </c>
      <c r="C48" s="411">
        <f>NUTRICION!$G333</f>
        <v>70.599999999999994</v>
      </c>
      <c r="D48" s="411">
        <f>NUTRICION!$G334</f>
        <v>0</v>
      </c>
      <c r="E48" s="411">
        <f>NUTRICION!$G335</f>
        <v>72.3</v>
      </c>
      <c r="F48" s="411">
        <f>NUTRICION!$G336</f>
        <v>88.9</v>
      </c>
      <c r="G48" s="411">
        <f>NUTRICION!$G337</f>
        <v>85.7</v>
      </c>
      <c r="H48" s="411">
        <f>NUTRICION!$G338</f>
        <v>26.7</v>
      </c>
      <c r="I48" s="411">
        <f>NUTRICION!$G339</f>
        <v>84</v>
      </c>
      <c r="J48" s="411">
        <f>NUTRICION!$G340</f>
        <v>93.3</v>
      </c>
      <c r="K48" s="411">
        <f>NUTRICION!$G341</f>
        <v>68.8</v>
      </c>
      <c r="L48" s="411">
        <f>NUTRICION!$G342</f>
        <v>45</v>
      </c>
      <c r="M48" s="417" t="str">
        <f>_xlfn.CONCAT("&lt; ",Consolidado!$O$1)</f>
        <v>&lt; 90</v>
      </c>
      <c r="N48" s="417" t="str">
        <f>_xlfn.CONCAT("&gt;= ", Consolidado!$O$1,"  -  &lt; ",Consolidado!$P$1)</f>
        <v>&gt;= 90  -  &lt; 100</v>
      </c>
      <c r="O48" s="417" t="str">
        <f>_xlfn.CONCAT(" &gt;= ",Consolidado!$P$1)</f>
        <v xml:space="preserve"> &gt;= 100</v>
      </c>
    </row>
    <row r="49" spans="1:15" x14ac:dyDescent="0.25">
      <c r="A49" s="5">
        <v>18</v>
      </c>
      <c r="B49" s="416" t="str">
        <f>NUTRICION!$A$350</f>
        <v>PORCENTAJE DE NIÑOS  DE 2 AÑOS CON ANEMIA QUE HAN CUMPLIDO ESQUEMA COMPLETO DE TRATAMIENTO (TA)</v>
      </c>
      <c r="C49" s="411">
        <f>NUTRICION!$G352</f>
        <v>65.2</v>
      </c>
      <c r="D49" s="411">
        <f>NUTRICION!$G353</f>
        <v>0</v>
      </c>
      <c r="E49" s="411">
        <f>NUTRICION!$G354</f>
        <v>69.2</v>
      </c>
      <c r="F49" s="411">
        <f>NUTRICION!$G355</f>
        <v>100</v>
      </c>
      <c r="G49" s="411">
        <f>NUTRICION!$G356</f>
        <v>33.299999999999997</v>
      </c>
      <c r="H49" s="411">
        <f>NUTRICION!$G357</f>
        <v>16.7</v>
      </c>
      <c r="I49" s="411">
        <f>NUTRICION!$G358</f>
        <v>75</v>
      </c>
      <c r="J49" s="411">
        <f>NUTRICION!$G359</f>
        <v>100</v>
      </c>
      <c r="K49" s="411">
        <f>NUTRICION!$G360</f>
        <v>75</v>
      </c>
      <c r="L49" s="411">
        <f>NUTRICION!$G361</f>
        <v>60</v>
      </c>
      <c r="M49" s="417" t="str">
        <f>_xlfn.CONCAT("&lt; ",Consolidado!$O$1)</f>
        <v>&lt; 90</v>
      </c>
      <c r="N49" s="417" t="str">
        <f>_xlfn.CONCAT("&gt;= ", Consolidado!$O$1,"  -  &lt; ",Consolidado!$P$1)</f>
        <v>&gt;= 90  -  &lt; 100</v>
      </c>
      <c r="O49" s="417" t="str">
        <f>_xlfn.CONCAT(" &gt;= ",Consolidado!$P$1)</f>
        <v xml:space="preserve"> &gt;= 100</v>
      </c>
    </row>
    <row r="50" spans="1:15" x14ac:dyDescent="0.25">
      <c r="A50" s="5">
        <v>19</v>
      </c>
      <c r="B50" s="416" t="str">
        <f>NUTRICION!$A$371</f>
        <v>PORCENTAJE DE NIÑOS  DE 2 AÑOS CON ANEMIA QUE SE HAN RECUPERADOS (PR)</v>
      </c>
      <c r="C50" s="411">
        <f>NUTRICION!$G373</f>
        <v>63</v>
      </c>
      <c r="D50" s="411">
        <f>NUTRICION!$G374</f>
        <v>0</v>
      </c>
      <c r="E50" s="411">
        <f>NUTRICION!$G375</f>
        <v>69.2</v>
      </c>
      <c r="F50" s="411">
        <f>NUTRICION!$G376</f>
        <v>100</v>
      </c>
      <c r="G50" s="411">
        <f>NUTRICION!$G377</f>
        <v>33.299999999999997</v>
      </c>
      <c r="H50" s="411">
        <f>NUTRICION!$G378</f>
        <v>16.7</v>
      </c>
      <c r="I50" s="411">
        <f>NUTRICION!$G379</f>
        <v>75</v>
      </c>
      <c r="J50" s="411">
        <f>NUTRICION!$G380</f>
        <v>100</v>
      </c>
      <c r="K50" s="411">
        <f>NUTRICION!$G381</f>
        <v>75</v>
      </c>
      <c r="L50" s="411">
        <f>NUTRICION!$G382</f>
        <v>40</v>
      </c>
      <c r="M50" s="417" t="str">
        <f>_xlfn.CONCAT("&lt; ",Consolidado!$O$1)</f>
        <v>&lt; 90</v>
      </c>
      <c r="N50" s="417" t="str">
        <f>_xlfn.CONCAT("&gt;= ", Consolidado!$O$1,"  -  &lt; ",Consolidado!$P$1)</f>
        <v>&gt;= 90  -  &lt; 100</v>
      </c>
      <c r="O50" s="417" t="str">
        <f>_xlfn.CONCAT(" &gt;= ",Consolidado!$P$1)</f>
        <v xml:space="preserve"> &gt;= 100</v>
      </c>
    </row>
    <row r="51" spans="1:15" x14ac:dyDescent="0.25">
      <c r="A51" s="5">
        <v>20</v>
      </c>
      <c r="B51" s="416" t="str">
        <f>NUTRICION!$A$393</f>
        <v>PORCENTAJE DE NIÑOS MENORES DE 36 MESES CON ANEMIA, QUE HAN CUMPLIDO ESQUEMA COMPLETO TRATAMIENTO (TA)</v>
      </c>
      <c r="C51" s="411">
        <f>NUTRICION!$G395</f>
        <v>80.2</v>
      </c>
      <c r="D51" s="411">
        <f>NUTRICION!$G396</f>
        <v>0</v>
      </c>
      <c r="E51" s="411">
        <f>NUTRICION!$G397</f>
        <v>80.599999999999994</v>
      </c>
      <c r="F51" s="411">
        <f>NUTRICION!$G398</f>
        <v>100</v>
      </c>
      <c r="G51" s="411">
        <f>NUTRICION!$G399</f>
        <v>89.3</v>
      </c>
      <c r="H51" s="411">
        <f>NUTRICION!$G400</f>
        <v>30.8</v>
      </c>
      <c r="I51" s="411">
        <f>NUTRICION!$G401</f>
        <v>94.1</v>
      </c>
      <c r="J51" s="411">
        <f>NUTRICION!$G402</f>
        <v>94.4</v>
      </c>
      <c r="K51" s="411">
        <f>NUTRICION!$G403</f>
        <v>86.8</v>
      </c>
      <c r="L51" s="411">
        <f>NUTRICION!$G404</f>
        <v>71.8</v>
      </c>
      <c r="M51" s="417" t="str">
        <f>_xlfn.CONCAT("&lt; ",Consolidado!$O$1)</f>
        <v>&lt; 90</v>
      </c>
      <c r="N51" s="417" t="str">
        <f>_xlfn.CONCAT("&gt;= ", Consolidado!$O$1,"  -  &lt; ",Consolidado!$P$1)</f>
        <v>&gt;= 90  -  &lt; 100</v>
      </c>
      <c r="O51" s="417" t="str">
        <f>_xlfn.CONCAT(" &gt;= ",Consolidado!$P$1)</f>
        <v xml:space="preserve"> &gt;= 100</v>
      </c>
    </row>
    <row r="52" spans="1:15" x14ac:dyDescent="0.25">
      <c r="A52" s="5">
        <v>21</v>
      </c>
      <c r="B52" s="416" t="str">
        <f>NUTRICION!$A$414</f>
        <v>PORCENTAJE DE NIÑOS MENORES DE 36 MESES CON ANEMIA, QUE SE HAN RECUPERADO (PR)</v>
      </c>
      <c r="C52" s="411">
        <f>NUTRICION!$G416</f>
        <v>69.8</v>
      </c>
      <c r="D52" s="411">
        <f>NUTRICION!$G417</f>
        <v>0</v>
      </c>
      <c r="E52" s="411">
        <f>NUTRICION!$G418</f>
        <v>75</v>
      </c>
      <c r="F52" s="411">
        <f>NUTRICION!$G419</f>
        <v>82.4</v>
      </c>
      <c r="G52" s="411">
        <f>NUTRICION!$G420</f>
        <v>82.1</v>
      </c>
      <c r="H52" s="411">
        <f>NUTRICION!$G421</f>
        <v>26.9</v>
      </c>
      <c r="I52" s="411">
        <f>NUTRICION!$G422</f>
        <v>79.400000000000006</v>
      </c>
      <c r="J52" s="411">
        <f>NUTRICION!$G423</f>
        <v>94.4</v>
      </c>
      <c r="K52" s="411">
        <f>NUTRICION!$G424</f>
        <v>68.400000000000006</v>
      </c>
      <c r="L52" s="411">
        <f>NUTRICION!$G425</f>
        <v>46.2</v>
      </c>
      <c r="M52" s="417" t="str">
        <f>_xlfn.CONCAT("&lt; ",Consolidado!$O$1)</f>
        <v>&lt; 90</v>
      </c>
      <c r="N52" s="417" t="str">
        <f>_xlfn.CONCAT("&gt;= ", Consolidado!$O$1,"  -  &lt; ",Consolidado!$P$1)</f>
        <v>&gt;= 90  -  &lt; 100</v>
      </c>
      <c r="O52" s="417" t="str">
        <f>_xlfn.CONCAT(" &gt;= ",Consolidado!$P$1)</f>
        <v xml:space="preserve"> &gt;= 100</v>
      </c>
    </row>
    <row r="53" spans="1:15" x14ac:dyDescent="0.25">
      <c r="A53" s="5">
        <v>22</v>
      </c>
      <c r="B53" s="416" t="str">
        <f>NUTRICION!$A$437</f>
        <v>PORCENTAJE DE NIÑOS MENORES DE 12 MESES DE EDAD QUE INICIAN SUPLEMENTO DE HIERRO Y OTROS MICRONUTRIENTES OPORTUNAMENTE</v>
      </c>
      <c r="C53" s="411">
        <f>NUTRICION!$G439</f>
        <v>86.4</v>
      </c>
      <c r="D53" s="411">
        <f>NUTRICION!$G440</f>
        <v>0</v>
      </c>
      <c r="E53" s="411">
        <f>NUTRICION!$G441</f>
        <v>84.8</v>
      </c>
      <c r="F53" s="411">
        <f>NUTRICION!$G442</f>
        <v>94.4</v>
      </c>
      <c r="G53" s="411">
        <f>NUTRICION!$G443</f>
        <v>79.400000000000006</v>
      </c>
      <c r="H53" s="411">
        <f>NUTRICION!$G444</f>
        <v>90.2</v>
      </c>
      <c r="I53" s="411">
        <f>NUTRICION!$G445</f>
        <v>87.3</v>
      </c>
      <c r="J53" s="411">
        <f>NUTRICION!$G446</f>
        <v>94.9</v>
      </c>
      <c r="K53" s="411">
        <f>NUTRICION!$G447</f>
        <v>83.1</v>
      </c>
      <c r="L53" s="411">
        <f>NUTRICION!$G448</f>
        <v>84</v>
      </c>
      <c r="M53" s="417" t="str">
        <f>_xlfn.CONCAT("&lt; ",Consolidado!$O$1)</f>
        <v>&lt; 90</v>
      </c>
      <c r="N53" s="417" t="str">
        <f>_xlfn.CONCAT("&gt;= ", Consolidado!$O$1,"  -  &lt; ",Consolidado!$P$1)</f>
        <v>&gt;= 90  -  &lt; 100</v>
      </c>
      <c r="O53" s="417" t="str">
        <f>_xlfn.CONCAT(" &gt;= ",Consolidado!$P$1)</f>
        <v xml:space="preserve"> &gt;= 100</v>
      </c>
    </row>
    <row r="54" spans="1:15" x14ac:dyDescent="0.25">
      <c r="A54" s="5">
        <v>23</v>
      </c>
      <c r="B54" s="416" t="str">
        <f>NUTRICION!$A$458</f>
        <v xml:space="preserve">PORCENTAJE DE NIÑOS MENORES DE 12 MESES DE EDAD CON DOSAJE DE HEMOGLOBINA E INICIAN SUPLEMENTACION PREVENTIVA </v>
      </c>
      <c r="C54" s="411">
        <f>NUTRICION!$G460</f>
        <v>86.3</v>
      </c>
      <c r="D54" s="411">
        <f>NUTRICION!$G461</f>
        <v>0</v>
      </c>
      <c r="E54" s="411">
        <f>NUTRICION!$G462</f>
        <v>84.8</v>
      </c>
      <c r="F54" s="411">
        <f>NUTRICION!$G463</f>
        <v>94.4</v>
      </c>
      <c r="G54" s="411">
        <f>NUTRICION!$G464</f>
        <v>79.400000000000006</v>
      </c>
      <c r="H54" s="411">
        <f>NUTRICION!$G465</f>
        <v>90.2</v>
      </c>
      <c r="I54" s="411">
        <f>NUTRICION!$G466</f>
        <v>87.3</v>
      </c>
      <c r="J54" s="411">
        <f>NUTRICION!$G467</f>
        <v>94.9</v>
      </c>
      <c r="K54" s="411">
        <f>NUTRICION!$G468</f>
        <v>83.1</v>
      </c>
      <c r="L54" s="411">
        <f>NUTRICION!$G469</f>
        <v>83.3</v>
      </c>
      <c r="M54" s="417" t="str">
        <f>_xlfn.CONCAT("&lt; ",Consolidado!$O$1)</f>
        <v>&lt; 90</v>
      </c>
      <c r="N54" s="417" t="str">
        <f>_xlfn.CONCAT("&gt;= ", Consolidado!$O$1,"  -  &lt; ",Consolidado!$P$1)</f>
        <v>&gt;= 90  -  &lt; 100</v>
      </c>
      <c r="O54" s="417" t="str">
        <f>_xlfn.CONCAT(" &gt;= ",Consolidado!$P$1)</f>
        <v xml:space="preserve"> &gt;= 100</v>
      </c>
    </row>
    <row r="55" spans="1:15" x14ac:dyDescent="0.25">
      <c r="A55" s="5">
        <v>24</v>
      </c>
      <c r="B55" s="416" t="str">
        <f>NUTRICION!$A$480</f>
        <v>PORCENTAJE DE NIÑOS MENORES DE 5 AÑOS CON DOSAJE DE HEMOGLOBINA E INICIO TRATAMIENTO DE ANEMIA</v>
      </c>
      <c r="C55" s="411">
        <f>NUTRICION!$G482</f>
        <v>95</v>
      </c>
      <c r="D55" s="411">
        <f>NUTRICION!$G483</f>
        <v>77.8</v>
      </c>
      <c r="E55" s="411">
        <f>NUTRICION!$G484</f>
        <v>96.1</v>
      </c>
      <c r="F55" s="411">
        <f>NUTRICION!$G485</f>
        <v>100</v>
      </c>
      <c r="G55" s="411">
        <f>NUTRICION!$G486</f>
        <v>88.1</v>
      </c>
      <c r="H55" s="411">
        <f>NUTRICION!$G487</f>
        <v>97.7</v>
      </c>
      <c r="I55" s="411">
        <f>NUTRICION!$G488</f>
        <v>100</v>
      </c>
      <c r="J55" s="411">
        <f>NUTRICION!$G489</f>
        <v>100</v>
      </c>
      <c r="K55" s="411">
        <f>NUTRICION!$G490</f>
        <v>100</v>
      </c>
      <c r="L55" s="411">
        <f>NUTRICION!$G491</f>
        <v>87.5</v>
      </c>
      <c r="M55" s="417" t="str">
        <f>_xlfn.CONCAT("&lt; ",Consolidado!$O$1)</f>
        <v>&lt; 90</v>
      </c>
      <c r="N55" s="417" t="str">
        <f>_xlfn.CONCAT("&gt;= ", Consolidado!$O$1,"  -  &lt; ",Consolidado!$P$1)</f>
        <v>&gt;= 90  -  &lt; 100</v>
      </c>
      <c r="O55" s="417" t="str">
        <f>_xlfn.CONCAT(" &gt;= ",Consolidado!$P$1)</f>
        <v xml:space="preserve"> &gt;= 100</v>
      </c>
    </row>
    <row r="56" spans="1:15" x14ac:dyDescent="0.25">
      <c r="A56" s="5"/>
      <c r="E56" s="285"/>
    </row>
    <row r="57" spans="1:15" x14ac:dyDescent="0.25">
      <c r="A57" s="5"/>
      <c r="E57" s="285"/>
    </row>
    <row r="58" spans="1:15" x14ac:dyDescent="0.25">
      <c r="A58" s="5"/>
      <c r="E58" s="285"/>
    </row>
    <row r="59" spans="1:15" x14ac:dyDescent="0.25">
      <c r="A59" s="5"/>
      <c r="E59" s="285"/>
    </row>
    <row r="60" spans="1:15" x14ac:dyDescent="0.25">
      <c r="A60" s="5"/>
      <c r="E60" s="285"/>
    </row>
    <row r="61" spans="1:15" x14ac:dyDescent="0.25">
      <c r="A61" s="5"/>
      <c r="E61" s="285"/>
    </row>
    <row r="62" spans="1:15" x14ac:dyDescent="0.25">
      <c r="A62" s="5"/>
      <c r="E62" s="285"/>
    </row>
    <row r="63" spans="1:15" x14ac:dyDescent="0.25">
      <c r="A63" s="5"/>
      <c r="E63" s="28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21C3-0E77-44EF-8346-DA53FAA2968B}">
  <dimension ref="A1:W95"/>
  <sheetViews>
    <sheetView workbookViewId="0">
      <selection activeCell="O15" sqref="O15"/>
    </sheetView>
  </sheetViews>
  <sheetFormatPr baseColWidth="10" defaultRowHeight="15" x14ac:dyDescent="0.25"/>
  <cols>
    <col min="1" max="1" width="4.28515625" style="5" bestFit="1" customWidth="1"/>
    <col min="2" max="2" width="65.42578125" customWidth="1"/>
    <col min="3" max="3" width="9.140625" customWidth="1"/>
    <col min="4" max="4" width="14.7109375" bestFit="1" customWidth="1"/>
    <col min="5" max="5" width="10.42578125" customWidth="1"/>
    <col min="6" max="6" width="11.42578125" customWidth="1"/>
    <col min="7" max="7" width="13.140625" customWidth="1"/>
    <col min="8" max="8" width="10.140625" bestFit="1" customWidth="1"/>
    <col min="9" max="9" width="7.42578125" bestFit="1" customWidth="1"/>
    <col min="10" max="10" width="9.140625" bestFit="1" customWidth="1"/>
    <col min="11" max="11" width="13.140625" bestFit="1" customWidth="1"/>
    <col min="12" max="12" width="10.5703125" customWidth="1"/>
    <col min="13" max="13" width="11.85546875" bestFit="1" customWidth="1"/>
    <col min="14" max="14" width="7.42578125" bestFit="1" customWidth="1"/>
    <col min="15" max="15" width="11" bestFit="1" customWidth="1"/>
    <col min="16" max="16" width="14" customWidth="1"/>
  </cols>
  <sheetData>
    <row r="1" spans="1:23" x14ac:dyDescent="0.25">
      <c r="D1" s="410">
        <v>0</v>
      </c>
      <c r="E1" s="410">
        <f>DIT!C3</f>
        <v>6.1</v>
      </c>
      <c r="G1" s="410">
        <f>DIT!E3</f>
        <v>90</v>
      </c>
      <c r="H1" s="410">
        <f>DIT!F3</f>
        <v>100</v>
      </c>
      <c r="J1" s="410">
        <f>DIT!H3</f>
        <v>90</v>
      </c>
      <c r="K1" s="410">
        <f>DIT!I3</f>
        <v>100</v>
      </c>
      <c r="M1" s="410">
        <f>NUTRICION!H5</f>
        <v>6.4</v>
      </c>
      <c r="N1" s="410">
        <f>NUTRICION!J5</f>
        <v>8.1</v>
      </c>
      <c r="O1" s="420"/>
      <c r="Q1" s="410">
        <f>NUTRICION!H24</f>
        <v>19</v>
      </c>
      <c r="R1" s="410">
        <f>NUTRICION!J24</f>
        <v>23.8</v>
      </c>
    </row>
    <row r="2" spans="1:23" x14ac:dyDescent="0.25">
      <c r="B2" s="57"/>
      <c r="C2" s="57"/>
    </row>
    <row r="3" spans="1:23" ht="20.25" thickBot="1" x14ac:dyDescent="0.3">
      <c r="A3" s="409" t="s">
        <v>744</v>
      </c>
      <c r="B3" s="409" t="s">
        <v>158</v>
      </c>
      <c r="C3" s="409" t="s">
        <v>65</v>
      </c>
      <c r="D3" s="66" t="s">
        <v>91</v>
      </c>
      <c r="E3" s="66" t="s">
        <v>66</v>
      </c>
      <c r="F3" s="66" t="s">
        <v>61</v>
      </c>
      <c r="G3" s="66" t="s">
        <v>62</v>
      </c>
      <c r="H3" s="66" t="s">
        <v>60</v>
      </c>
      <c r="I3" s="66" t="s">
        <v>64</v>
      </c>
      <c r="J3" s="66" t="s">
        <v>59</v>
      </c>
      <c r="K3" s="66" t="s">
        <v>70</v>
      </c>
      <c r="L3" s="418" t="s">
        <v>741</v>
      </c>
      <c r="M3" s="418" t="s">
        <v>742</v>
      </c>
      <c r="N3" s="418" t="s">
        <v>743</v>
      </c>
      <c r="O3" s="414" t="s">
        <v>65</v>
      </c>
      <c r="P3" s="414" t="s">
        <v>91</v>
      </c>
      <c r="Q3" s="414" t="s">
        <v>66</v>
      </c>
      <c r="R3" s="414" t="s">
        <v>61</v>
      </c>
      <c r="S3" s="414" t="s">
        <v>62</v>
      </c>
      <c r="T3" s="414" t="s">
        <v>60</v>
      </c>
      <c r="U3" s="414" t="s">
        <v>64</v>
      </c>
      <c r="V3" s="414" t="s">
        <v>59</v>
      </c>
      <c r="W3" s="414" t="s">
        <v>70</v>
      </c>
    </row>
    <row r="4" spans="1:23" x14ac:dyDescent="0.25">
      <c r="A4" s="5">
        <v>1</v>
      </c>
      <c r="B4" s="412" t="str">
        <f>DIT!$A$5</f>
        <v>PORCENTAJE DE RECIEN NACIDOS CON BAJO PESO AL NACER</v>
      </c>
      <c r="C4" s="411">
        <f>DIT!$G7</f>
        <v>5.26</v>
      </c>
      <c r="D4" s="411">
        <f>DIT!$G9</f>
        <v>5.66</v>
      </c>
      <c r="E4" s="411">
        <f>DIT!$G10</f>
        <v>2.13</v>
      </c>
      <c r="F4" s="411">
        <f>DIT!$G11</f>
        <v>1.29</v>
      </c>
      <c r="G4" s="411">
        <f>DIT!$G12</f>
        <v>5.54</v>
      </c>
      <c r="H4" s="411">
        <f>DIT!$G13</f>
        <v>3.83</v>
      </c>
      <c r="I4" s="411">
        <f>DIT!$G14</f>
        <v>2.82</v>
      </c>
      <c r="J4" s="411">
        <f>DIT!$G15</f>
        <v>1.41</v>
      </c>
      <c r="K4" s="411">
        <f>DIT!$G16</f>
        <v>7.63</v>
      </c>
      <c r="L4" s="417" t="str">
        <f>_xlfn.CONCAT("&gt;= ",$E$1)</f>
        <v>&gt;= 6.1</v>
      </c>
      <c r="M4" s="417" t="str">
        <f>_xlfn.CONCAT("&gt; ",$D$1,"  -  &lt; ",$E$1)</f>
        <v>&gt; 0  -  &lt; 6.1</v>
      </c>
      <c r="N4" s="417" t="str">
        <f>_xlfn.CONCAT("&lt;= ",$D$1)</f>
        <v>&lt;= 0</v>
      </c>
      <c r="O4" s="413" t="str">
        <f t="shared" ref="O4:W5" si="0">IF(C4&gt;=$E$1, "DEFICIENTE", IF(C4&gt;$D$1, "PROCESO", "OPTIMO"))</f>
        <v>PROCESO</v>
      </c>
      <c r="P4" s="413" t="str">
        <f t="shared" si="0"/>
        <v>PROCESO</v>
      </c>
      <c r="Q4" s="413" t="str">
        <f t="shared" si="0"/>
        <v>PROCESO</v>
      </c>
      <c r="R4" s="413" t="str">
        <f t="shared" si="0"/>
        <v>PROCESO</v>
      </c>
      <c r="S4" s="413" t="str">
        <f t="shared" si="0"/>
        <v>PROCESO</v>
      </c>
      <c r="T4" s="413" t="str">
        <f t="shared" si="0"/>
        <v>PROCESO</v>
      </c>
      <c r="U4" s="413" t="str">
        <f t="shared" si="0"/>
        <v>PROCESO</v>
      </c>
      <c r="V4" s="413" t="str">
        <f t="shared" si="0"/>
        <v>PROCESO</v>
      </c>
      <c r="W4" s="413" t="str">
        <f t="shared" si="0"/>
        <v>DEFICIENTE</v>
      </c>
    </row>
    <row r="5" spans="1:23" x14ac:dyDescent="0.25">
      <c r="A5" s="5">
        <v>2</v>
      </c>
      <c r="B5" s="412" t="str">
        <f>DIT!$A$26</f>
        <v>PORCENTAJE DE RECIEN NACIDOS CON PREMATURIDAD</v>
      </c>
      <c r="C5" s="411">
        <f>DIT!$G28</f>
        <v>5.97</v>
      </c>
      <c r="D5" s="411">
        <f>DIT!$G30</f>
        <v>7.35</v>
      </c>
      <c r="E5" s="411">
        <f>DIT!$G31</f>
        <v>6.38</v>
      </c>
      <c r="F5" s="411">
        <f>DIT!$G32</f>
        <v>1.29</v>
      </c>
      <c r="G5" s="411">
        <f>DIT!$G33</f>
        <v>4.66</v>
      </c>
      <c r="H5" s="411">
        <f>DIT!$G34</f>
        <v>6.01</v>
      </c>
      <c r="I5" s="411">
        <f>DIT!$G35</f>
        <v>4.2300000000000004</v>
      </c>
      <c r="J5" s="411">
        <f>DIT!$G36</f>
        <v>1.41</v>
      </c>
      <c r="K5" s="411">
        <f>DIT!$G37</f>
        <v>6.11</v>
      </c>
      <c r="L5" s="417" t="str">
        <f>_xlfn.CONCAT("&gt;= ",$E$1)</f>
        <v>&gt;= 6.1</v>
      </c>
      <c r="M5" s="417" t="str">
        <f>_xlfn.CONCAT("&gt; ",$D$1,"  -  &lt; ",$E$1)</f>
        <v>&gt; 0  -  &lt; 6.1</v>
      </c>
      <c r="N5" s="417" t="str">
        <f>_xlfn.CONCAT("&lt;= ",$D$1)</f>
        <v>&lt;= 0</v>
      </c>
      <c r="O5" s="413" t="str">
        <f t="shared" si="0"/>
        <v>PROCESO</v>
      </c>
      <c r="P5" s="413" t="str">
        <f t="shared" si="0"/>
        <v>DEFICIENTE</v>
      </c>
      <c r="Q5" s="413" t="str">
        <f t="shared" si="0"/>
        <v>DEFICIENTE</v>
      </c>
      <c r="R5" s="413" t="str">
        <f t="shared" si="0"/>
        <v>PROCESO</v>
      </c>
      <c r="S5" s="413" t="str">
        <f t="shared" si="0"/>
        <v>PROCESO</v>
      </c>
      <c r="T5" s="413" t="str">
        <f t="shared" si="0"/>
        <v>PROCESO</v>
      </c>
      <c r="U5" s="413" t="str">
        <f t="shared" si="0"/>
        <v>PROCESO</v>
      </c>
      <c r="V5" s="413" t="str">
        <f t="shared" si="0"/>
        <v>PROCESO</v>
      </c>
      <c r="W5" s="413" t="str">
        <f t="shared" si="0"/>
        <v>DEFICIENTE</v>
      </c>
    </row>
    <row r="6" spans="1:23" x14ac:dyDescent="0.25">
      <c r="A6" s="5">
        <v>3</v>
      </c>
      <c r="B6" s="412" t="str">
        <f>DIT!A43</f>
        <v>PORCENTAJE RECIÉN NACIDO CON CONTROLES CRED COMPLETO</v>
      </c>
      <c r="C6" s="411">
        <f>DIT!$G45</f>
        <v>63.02</v>
      </c>
      <c r="D6" s="411">
        <f>DIT!$G47</f>
        <v>69.040000000000006</v>
      </c>
      <c r="E6" s="411">
        <f>DIT!$G48</f>
        <v>48.94</v>
      </c>
      <c r="F6" s="411">
        <f>DIT!$G49</f>
        <v>41.94</v>
      </c>
      <c r="G6" s="411">
        <f>DIT!$G50</f>
        <v>74.28</v>
      </c>
      <c r="H6" s="411">
        <f>DIT!$G51</f>
        <v>65.03</v>
      </c>
      <c r="I6" s="411">
        <f>DIT!$G52</f>
        <v>52.11</v>
      </c>
      <c r="J6" s="411">
        <f>DIT!$G53</f>
        <v>33.1</v>
      </c>
      <c r="K6" s="411">
        <f>DIT!$G54</f>
        <v>62.6</v>
      </c>
      <c r="L6" s="417" t="str">
        <f t="shared" ref="L6:L31" si="1">_xlfn.CONCAT("&lt;= ",$G$1)</f>
        <v>&lt;= 90</v>
      </c>
      <c r="M6" s="417" t="str">
        <f t="shared" ref="M6:M31" si="2">_xlfn.CONCAT("&gt; ", $G$1,"  -  &lt; ",$H$1)</f>
        <v>&gt; 90  -  &lt; 100</v>
      </c>
      <c r="N6" s="417" t="str">
        <f t="shared" ref="N6:N31" si="3">_xlfn.CONCAT(" &gt;= ",$H$1)</f>
        <v xml:space="preserve"> &gt;= 100</v>
      </c>
      <c r="O6" s="413" t="str">
        <f t="shared" ref="O6:W31" si="4">IF(C6&lt;=$G$1, "DEFICIENTE", IF(C6&lt;$H$1, "PROCESO", "OPTIMO"))</f>
        <v>DEFICIENTE</v>
      </c>
      <c r="P6" s="413" t="str">
        <f t="shared" si="4"/>
        <v>DEFICIENTE</v>
      </c>
      <c r="Q6" s="413" t="str">
        <f t="shared" si="4"/>
        <v>DEFICIENTE</v>
      </c>
      <c r="R6" s="413" t="str">
        <f t="shared" si="4"/>
        <v>DEFICIENTE</v>
      </c>
      <c r="S6" s="413" t="str">
        <f t="shared" si="4"/>
        <v>DEFICIENTE</v>
      </c>
      <c r="T6" s="413" t="str">
        <f t="shared" si="4"/>
        <v>DEFICIENTE</v>
      </c>
      <c r="U6" s="413" t="str">
        <f t="shared" si="4"/>
        <v>DEFICIENTE</v>
      </c>
      <c r="V6" s="413" t="str">
        <f t="shared" si="4"/>
        <v>DEFICIENTE</v>
      </c>
      <c r="W6" s="413" t="str">
        <f t="shared" si="4"/>
        <v>DEFICIENTE</v>
      </c>
    </row>
    <row r="7" spans="1:23" x14ac:dyDescent="0.25">
      <c r="A7" s="5">
        <v>4</v>
      </c>
      <c r="B7" s="412" t="str">
        <f>DIT!A65</f>
        <v>PORCENTAJE NIÑO  &lt; 1 AÑO CON CRED COMPLETO</v>
      </c>
      <c r="C7" s="411">
        <f>DIT!$G67</f>
        <v>61.29</v>
      </c>
      <c r="D7" s="411">
        <f>DIT!$G69</f>
        <v>59.28</v>
      </c>
      <c r="E7" s="411">
        <f>DIT!$G70</f>
        <v>57.45</v>
      </c>
      <c r="F7" s="411">
        <f>DIT!$G71</f>
        <v>47.74</v>
      </c>
      <c r="G7" s="411">
        <f>DIT!$G72</f>
        <v>66.959999999999994</v>
      </c>
      <c r="H7" s="411">
        <f>DIT!$G73</f>
        <v>75.41</v>
      </c>
      <c r="I7" s="411">
        <f>DIT!$G74</f>
        <v>40.14</v>
      </c>
      <c r="J7" s="411">
        <f>DIT!$G75</f>
        <v>64.22</v>
      </c>
      <c r="K7" s="411">
        <f>DIT!$G76</f>
        <v>74.05</v>
      </c>
      <c r="L7" s="417" t="str">
        <f t="shared" si="1"/>
        <v>&lt;= 90</v>
      </c>
      <c r="M7" s="417" t="str">
        <f t="shared" si="2"/>
        <v>&gt; 90  -  &lt; 100</v>
      </c>
      <c r="N7" s="417" t="str">
        <f t="shared" si="3"/>
        <v xml:space="preserve"> &gt;= 100</v>
      </c>
      <c r="O7" s="413" t="str">
        <f t="shared" si="4"/>
        <v>DEFICIENTE</v>
      </c>
      <c r="P7" s="413" t="str">
        <f t="shared" si="4"/>
        <v>DEFICIENTE</v>
      </c>
      <c r="Q7" s="413" t="str">
        <f t="shared" si="4"/>
        <v>DEFICIENTE</v>
      </c>
      <c r="R7" s="413" t="str">
        <f t="shared" si="4"/>
        <v>DEFICIENTE</v>
      </c>
      <c r="S7" s="413" t="str">
        <f t="shared" si="4"/>
        <v>DEFICIENTE</v>
      </c>
      <c r="T7" s="413" t="str">
        <f t="shared" si="4"/>
        <v>DEFICIENTE</v>
      </c>
      <c r="U7" s="413" t="str">
        <f t="shared" si="4"/>
        <v>DEFICIENTE</v>
      </c>
      <c r="V7" s="413" t="str">
        <f t="shared" si="4"/>
        <v>DEFICIENTE</v>
      </c>
      <c r="W7" s="413" t="str">
        <f t="shared" si="4"/>
        <v>DEFICIENTE</v>
      </c>
    </row>
    <row r="8" spans="1:23" x14ac:dyDescent="0.25">
      <c r="A8" s="5">
        <v>5</v>
      </c>
      <c r="B8" s="412" t="str">
        <f>DIT!A85</f>
        <v>PORCENTAJE NIÑOS DE 12 MESES CON CONTROLES CRED COMPLETO</v>
      </c>
      <c r="C8" s="411">
        <f>DIT!$G87</f>
        <v>43.51</v>
      </c>
      <c r="D8" s="411">
        <f>DIT!$G89</f>
        <v>37.83</v>
      </c>
      <c r="E8" s="411">
        <f>DIT!$G90</f>
        <v>75.819999999999993</v>
      </c>
      <c r="F8" s="411">
        <f>DIT!$G91</f>
        <v>26.55</v>
      </c>
      <c r="G8" s="411">
        <f>DIT!$G92</f>
        <v>51.43</v>
      </c>
      <c r="H8" s="411">
        <f>DIT!$G93</f>
        <v>54.29</v>
      </c>
      <c r="I8" s="411">
        <f>DIT!$G94</f>
        <v>41.89</v>
      </c>
      <c r="J8" s="411">
        <f>DIT!$G95</f>
        <v>54.26</v>
      </c>
      <c r="K8" s="411">
        <f>DIT!$G96</f>
        <v>36.18</v>
      </c>
      <c r="L8" s="417" t="str">
        <f t="shared" si="1"/>
        <v>&lt;= 90</v>
      </c>
      <c r="M8" s="417" t="str">
        <f t="shared" si="2"/>
        <v>&gt; 90  -  &lt; 100</v>
      </c>
      <c r="N8" s="417" t="str">
        <f t="shared" si="3"/>
        <v xml:space="preserve"> &gt;= 100</v>
      </c>
      <c r="O8" s="413" t="str">
        <f t="shared" si="4"/>
        <v>DEFICIENTE</v>
      </c>
      <c r="P8" s="413" t="str">
        <f t="shared" si="4"/>
        <v>DEFICIENTE</v>
      </c>
      <c r="Q8" s="413" t="str">
        <f t="shared" si="4"/>
        <v>DEFICIENTE</v>
      </c>
      <c r="R8" s="413" t="str">
        <f t="shared" si="4"/>
        <v>DEFICIENTE</v>
      </c>
      <c r="S8" s="413" t="str">
        <f t="shared" si="4"/>
        <v>DEFICIENTE</v>
      </c>
      <c r="T8" s="413" t="str">
        <f t="shared" si="4"/>
        <v>DEFICIENTE</v>
      </c>
      <c r="U8" s="413" t="str">
        <f t="shared" si="4"/>
        <v>DEFICIENTE</v>
      </c>
      <c r="V8" s="413" t="str">
        <f t="shared" si="4"/>
        <v>DEFICIENTE</v>
      </c>
      <c r="W8" s="413" t="str">
        <f t="shared" si="4"/>
        <v>DEFICIENTE</v>
      </c>
    </row>
    <row r="9" spans="1:23" x14ac:dyDescent="0.25">
      <c r="A9" s="5">
        <v>6</v>
      </c>
      <c r="B9" s="412" t="str">
        <f>DIT!A106</f>
        <v>PORCENTAJE NIÑOS DE 24 MESES CON CONTROLES CRED COMPLETO</v>
      </c>
      <c r="C9" s="411">
        <f>DIT!$G108</f>
        <v>36.82</v>
      </c>
      <c r="D9" s="411">
        <f>DIT!$G110</f>
        <v>29.33</v>
      </c>
      <c r="E9" s="411">
        <f>DIT!$G111</f>
        <v>70.37</v>
      </c>
      <c r="F9" s="411">
        <f>DIT!$G112</f>
        <v>36.18</v>
      </c>
      <c r="G9" s="411">
        <f>DIT!$G113</f>
        <v>40.43</v>
      </c>
      <c r="H9" s="411">
        <f>DIT!$G114</f>
        <v>39.61</v>
      </c>
      <c r="I9" s="411">
        <f>DIT!$G115</f>
        <v>46.02</v>
      </c>
      <c r="J9" s="411">
        <f>DIT!$G116</f>
        <v>57.78</v>
      </c>
      <c r="K9" s="411">
        <f>DIT!$G117</f>
        <v>21.48</v>
      </c>
      <c r="L9" s="417" t="str">
        <f t="shared" si="1"/>
        <v>&lt;= 90</v>
      </c>
      <c r="M9" s="417" t="str">
        <f t="shared" si="2"/>
        <v>&gt; 90  -  &lt; 100</v>
      </c>
      <c r="N9" s="417" t="str">
        <f t="shared" si="3"/>
        <v xml:space="preserve"> &gt;= 100</v>
      </c>
      <c r="O9" s="413" t="str">
        <f t="shared" si="4"/>
        <v>DEFICIENTE</v>
      </c>
      <c r="P9" s="413" t="str">
        <f t="shared" si="4"/>
        <v>DEFICIENTE</v>
      </c>
      <c r="Q9" s="413" t="str">
        <f t="shared" si="4"/>
        <v>DEFICIENTE</v>
      </c>
      <c r="R9" s="413" t="str">
        <f t="shared" si="4"/>
        <v>DEFICIENTE</v>
      </c>
      <c r="S9" s="413" t="str">
        <f t="shared" si="4"/>
        <v>DEFICIENTE</v>
      </c>
      <c r="T9" s="413" t="str">
        <f t="shared" si="4"/>
        <v>DEFICIENTE</v>
      </c>
      <c r="U9" s="413" t="str">
        <f t="shared" si="4"/>
        <v>DEFICIENTE</v>
      </c>
      <c r="V9" s="413" t="str">
        <f t="shared" si="4"/>
        <v>DEFICIENTE</v>
      </c>
      <c r="W9" s="413" t="str">
        <f t="shared" si="4"/>
        <v>DEFICIENTE</v>
      </c>
    </row>
    <row r="10" spans="1:23" x14ac:dyDescent="0.25">
      <c r="A10" s="5">
        <v>7</v>
      </c>
      <c r="B10" s="412" t="str">
        <f>DIT!A128</f>
        <v>PORCENTAJE NIÑOS MENORES DE 36 MESES CON CONTROLES CRED COMPLETO</v>
      </c>
      <c r="C10" s="411">
        <f>DIT!$G130</f>
        <v>47.18</v>
      </c>
      <c r="D10" s="411">
        <f>DIT!$G132</f>
        <v>41.88</v>
      </c>
      <c r="E10" s="411">
        <f>DIT!$G133</f>
        <v>67.42</v>
      </c>
      <c r="F10" s="411">
        <f>DIT!$G134</f>
        <v>36.36</v>
      </c>
      <c r="G10" s="411">
        <f>DIT!$G135</f>
        <v>53.25</v>
      </c>
      <c r="H10" s="411">
        <f>DIT!$G136</f>
        <v>57.2</v>
      </c>
      <c r="I10" s="411">
        <f>DIT!$G137</f>
        <v>42.33</v>
      </c>
      <c r="J10" s="411">
        <f>DIT!$G138</f>
        <v>58.45</v>
      </c>
      <c r="K10" s="411">
        <f>DIT!$G139</f>
        <v>43.3</v>
      </c>
      <c r="L10" s="417" t="str">
        <f t="shared" si="1"/>
        <v>&lt;= 90</v>
      </c>
      <c r="M10" s="417" t="str">
        <f t="shared" si="2"/>
        <v>&gt; 90  -  &lt; 100</v>
      </c>
      <c r="N10" s="417" t="str">
        <f t="shared" si="3"/>
        <v xml:space="preserve"> &gt;= 100</v>
      </c>
      <c r="O10" s="413" t="str">
        <f>IF(C10&lt;=$G$1, "DEFICIENTE", IF(C10&lt;$H$1, "PROCESO", "OPTIMO"))</f>
        <v>DEFICIENTE</v>
      </c>
      <c r="P10" s="413" t="str">
        <f t="shared" si="4"/>
        <v>DEFICIENTE</v>
      </c>
      <c r="Q10" s="413" t="str">
        <f t="shared" si="4"/>
        <v>DEFICIENTE</v>
      </c>
      <c r="R10" s="413" t="str">
        <f t="shared" si="4"/>
        <v>DEFICIENTE</v>
      </c>
      <c r="S10" s="413" t="str">
        <f t="shared" si="4"/>
        <v>DEFICIENTE</v>
      </c>
      <c r="T10" s="413" t="str">
        <f t="shared" si="4"/>
        <v>DEFICIENTE</v>
      </c>
      <c r="U10" s="413" t="str">
        <f t="shared" si="4"/>
        <v>DEFICIENTE</v>
      </c>
      <c r="V10" s="413" t="str">
        <f t="shared" si="4"/>
        <v>DEFICIENTE</v>
      </c>
      <c r="W10" s="413" t="str">
        <f t="shared" si="4"/>
        <v>DEFICIENTE</v>
      </c>
    </row>
    <row r="11" spans="1:23" x14ac:dyDescent="0.25">
      <c r="A11" s="5">
        <v>8</v>
      </c>
      <c r="B11" s="412" t="str">
        <f>DIT!A147</f>
        <v>PORCENTAJE NIÑOS DE 1 AÑO CON TEST DE GRAHAM Y EXAMEN SERIADO</v>
      </c>
      <c r="C11" s="411">
        <f>DIT!$G149</f>
        <v>34.4</v>
      </c>
      <c r="D11" s="411">
        <f>DIT!$G151</f>
        <v>53.53</v>
      </c>
      <c r="E11" s="411">
        <f>DIT!$G152</f>
        <v>50.98</v>
      </c>
      <c r="F11" s="411">
        <f>DIT!$G153</f>
        <v>6.59</v>
      </c>
      <c r="G11" s="411">
        <f>DIT!$G154</f>
        <v>6.47</v>
      </c>
      <c r="H11" s="411">
        <f>DIT!$G155</f>
        <v>15.58</v>
      </c>
      <c r="I11" s="411">
        <f>DIT!$G156</f>
        <v>32.729999999999997</v>
      </c>
      <c r="J11" s="411">
        <f>DIT!$G157</f>
        <v>60.8</v>
      </c>
      <c r="K11" s="411">
        <f>DIT!$G158</f>
        <v>29.8</v>
      </c>
      <c r="L11" s="417" t="str">
        <f t="shared" si="1"/>
        <v>&lt;= 90</v>
      </c>
      <c r="M11" s="417" t="str">
        <f t="shared" si="2"/>
        <v>&gt; 90  -  &lt; 100</v>
      </c>
      <c r="N11" s="417" t="str">
        <f t="shared" si="3"/>
        <v xml:space="preserve"> &gt;= 100</v>
      </c>
      <c r="O11" s="413" t="str">
        <f>IF(C11&lt;=$G$1, "DEFICIENTE", IF(C11&lt;$H$1, "PROCESO", "OPTIMO"))</f>
        <v>DEFICIENTE</v>
      </c>
      <c r="P11" s="413" t="str">
        <f t="shared" si="4"/>
        <v>DEFICIENTE</v>
      </c>
      <c r="Q11" s="413" t="str">
        <f t="shared" si="4"/>
        <v>DEFICIENTE</v>
      </c>
      <c r="R11" s="413" t="str">
        <f t="shared" si="4"/>
        <v>DEFICIENTE</v>
      </c>
      <c r="S11" s="413" t="str">
        <f t="shared" si="4"/>
        <v>DEFICIENTE</v>
      </c>
      <c r="T11" s="413" t="str">
        <f t="shared" si="4"/>
        <v>DEFICIENTE</v>
      </c>
      <c r="U11" s="413" t="str">
        <f t="shared" si="4"/>
        <v>DEFICIENTE</v>
      </c>
      <c r="V11" s="413" t="str">
        <f t="shared" si="4"/>
        <v>DEFICIENTE</v>
      </c>
      <c r="W11" s="413" t="str">
        <f t="shared" si="4"/>
        <v>DEFICIENTE</v>
      </c>
    </row>
    <row r="12" spans="1:23" x14ac:dyDescent="0.25">
      <c r="A12" s="5">
        <v>9</v>
      </c>
      <c r="B12" s="412" t="str">
        <f>DIT!A168</f>
        <v>PORCENTAJE NIÑOS DE 2 AÑOS CON TEST DE GRAHAM Y EXAMEN SERIADO</v>
      </c>
      <c r="C12" s="411">
        <f>DIT!$G170</f>
        <v>51.95</v>
      </c>
      <c r="D12" s="411">
        <f>DIT!$G172</f>
        <v>57.66</v>
      </c>
      <c r="E12" s="411">
        <f>DIT!$G173</f>
        <v>93.9</v>
      </c>
      <c r="F12" s="411">
        <f>DIT!$G174</f>
        <v>30.67</v>
      </c>
      <c r="G12" s="411">
        <f>DIT!$G175</f>
        <v>43.66</v>
      </c>
      <c r="H12" s="411">
        <f>DIT!$G176</f>
        <v>15.82</v>
      </c>
      <c r="I12" s="411">
        <f>DIT!$G177</f>
        <v>75.2</v>
      </c>
      <c r="J12" s="411">
        <f>DIT!$G178</f>
        <v>73.680000000000007</v>
      </c>
      <c r="K12" s="411">
        <f>DIT!$G179</f>
        <v>43.18</v>
      </c>
      <c r="L12" s="417" t="str">
        <f t="shared" si="1"/>
        <v>&lt;= 90</v>
      </c>
      <c r="M12" s="417" t="str">
        <f t="shared" si="2"/>
        <v>&gt; 90  -  &lt; 100</v>
      </c>
      <c r="N12" s="417" t="str">
        <f t="shared" si="3"/>
        <v xml:space="preserve"> &gt;= 100</v>
      </c>
      <c r="O12" s="413" t="str">
        <f t="shared" si="4"/>
        <v>DEFICIENTE</v>
      </c>
      <c r="P12" s="413" t="str">
        <f t="shared" si="4"/>
        <v>DEFICIENTE</v>
      </c>
      <c r="Q12" s="413" t="str">
        <f t="shared" si="4"/>
        <v>PROCESO</v>
      </c>
      <c r="R12" s="413" t="str">
        <f t="shared" si="4"/>
        <v>DEFICIENTE</v>
      </c>
      <c r="S12" s="413" t="str">
        <f t="shared" si="4"/>
        <v>DEFICIENTE</v>
      </c>
      <c r="T12" s="413" t="str">
        <f t="shared" si="4"/>
        <v>DEFICIENTE</v>
      </c>
      <c r="U12" s="413" t="str">
        <f t="shared" si="4"/>
        <v>DEFICIENTE</v>
      </c>
      <c r="V12" s="413" t="str">
        <f t="shared" si="4"/>
        <v>DEFICIENTE</v>
      </c>
      <c r="W12" s="413" t="str">
        <f t="shared" si="4"/>
        <v>DEFICIENTE</v>
      </c>
    </row>
    <row r="13" spans="1:23" x14ac:dyDescent="0.25">
      <c r="A13" s="5">
        <v>10</v>
      </c>
      <c r="B13" s="412" t="str">
        <f>DIT!A189</f>
        <v>PORCENTAJE NIÑOS MENORES DE 36 MESES CON TEST DE GRAHAM Y EXAMEN SERIADO</v>
      </c>
      <c r="C13" s="411">
        <f>DIT!$G191</f>
        <v>42.52</v>
      </c>
      <c r="D13" s="411">
        <f>DIT!$G193</f>
        <v>55.46</v>
      </c>
      <c r="E13" s="411">
        <f>DIT!$G194</f>
        <v>70.11</v>
      </c>
      <c r="F13" s="411">
        <f>DIT!$G195</f>
        <v>17.52</v>
      </c>
      <c r="G13" s="411">
        <f>DIT!$G196</f>
        <v>23.98</v>
      </c>
      <c r="H13" s="411">
        <f>DIT!$G197</f>
        <v>15.69</v>
      </c>
      <c r="I13" s="411">
        <f>DIT!$G198</f>
        <v>51.03</v>
      </c>
      <c r="J13" s="411">
        <f>DIT!$G199</f>
        <v>66.95</v>
      </c>
      <c r="K13" s="411">
        <f>DIT!$G200</f>
        <v>36.04</v>
      </c>
      <c r="L13" s="417" t="str">
        <f t="shared" si="1"/>
        <v>&lt;= 90</v>
      </c>
      <c r="M13" s="417" t="str">
        <f t="shared" si="2"/>
        <v>&gt; 90  -  &lt; 100</v>
      </c>
      <c r="N13" s="417" t="str">
        <f t="shared" si="3"/>
        <v xml:space="preserve"> &gt;= 100</v>
      </c>
      <c r="O13" s="413" t="str">
        <f t="shared" si="4"/>
        <v>DEFICIENTE</v>
      </c>
      <c r="P13" s="413" t="str">
        <f t="shared" si="4"/>
        <v>DEFICIENTE</v>
      </c>
      <c r="Q13" s="413" t="str">
        <f t="shared" si="4"/>
        <v>DEFICIENTE</v>
      </c>
      <c r="R13" s="413" t="str">
        <f t="shared" si="4"/>
        <v>DEFICIENTE</v>
      </c>
      <c r="S13" s="413" t="str">
        <f t="shared" si="4"/>
        <v>DEFICIENTE</v>
      </c>
      <c r="T13" s="413" t="str">
        <f t="shared" si="4"/>
        <v>DEFICIENTE</v>
      </c>
      <c r="U13" s="413" t="str">
        <f t="shared" si="4"/>
        <v>DEFICIENTE</v>
      </c>
      <c r="V13" s="413" t="str">
        <f t="shared" si="4"/>
        <v>DEFICIENTE</v>
      </c>
      <c r="W13" s="413" t="str">
        <f t="shared" si="4"/>
        <v>DEFICIENTE</v>
      </c>
    </row>
    <row r="14" spans="1:23" x14ac:dyDescent="0.25">
      <c r="A14" s="5">
        <v>1</v>
      </c>
      <c r="B14" s="415" t="str">
        <f>INMUNIZACIONES!$A$5</f>
        <v>PORCENTAJE DE NIÑAS Y NIÑOS RN DE PARTO INSTITUCIONAL VACUNADOS CON ANTI HEPATITIS B (HVB) ANTES DEL ALTA</v>
      </c>
      <c r="C14" s="411">
        <f>INMUNIZACIONES!$G7</f>
        <v>91.24</v>
      </c>
      <c r="D14" s="411">
        <f>INMUNIZACIONES!$G9</f>
        <v>1.26</v>
      </c>
      <c r="E14" s="411">
        <f>INMUNIZACIONES!$G10</f>
        <v>65.66</v>
      </c>
      <c r="F14" s="411">
        <f>INMUNIZACIONES!$G11</f>
        <v>3.07</v>
      </c>
      <c r="G14" s="411">
        <f>INMUNIZACIONES!$G12</f>
        <v>41.68</v>
      </c>
      <c r="H14" s="411">
        <f>INMUNIZACIONES!$G13</f>
        <v>7.77</v>
      </c>
      <c r="I14" s="411">
        <f>INMUNIZACIONES!$G14</f>
        <v>48.32</v>
      </c>
      <c r="J14" s="411">
        <f>INMUNIZACIONES!$G15</f>
        <v>0</v>
      </c>
      <c r="K14" s="411">
        <f>INMUNIZACIONES!$G16</f>
        <v>23.02</v>
      </c>
      <c r="L14" s="417" t="str">
        <f t="shared" si="1"/>
        <v>&lt;= 90</v>
      </c>
      <c r="M14" s="417" t="str">
        <f t="shared" si="2"/>
        <v>&gt; 90  -  &lt; 100</v>
      </c>
      <c r="N14" s="417" t="str">
        <f t="shared" si="3"/>
        <v xml:space="preserve"> &gt;= 100</v>
      </c>
      <c r="O14" s="413" t="str">
        <f t="shared" si="4"/>
        <v>PROCESO</v>
      </c>
      <c r="P14" s="413" t="str">
        <f t="shared" si="4"/>
        <v>DEFICIENTE</v>
      </c>
      <c r="Q14" s="413" t="str">
        <f t="shared" si="4"/>
        <v>DEFICIENTE</v>
      </c>
      <c r="R14" s="413" t="str">
        <f t="shared" si="4"/>
        <v>DEFICIENTE</v>
      </c>
      <c r="S14" s="413" t="str">
        <f t="shared" si="4"/>
        <v>DEFICIENTE</v>
      </c>
      <c r="T14" s="413" t="str">
        <f t="shared" si="4"/>
        <v>DEFICIENTE</v>
      </c>
      <c r="U14" s="413" t="str">
        <f t="shared" si="4"/>
        <v>DEFICIENTE</v>
      </c>
      <c r="V14" s="413" t="str">
        <f t="shared" si="4"/>
        <v>DEFICIENTE</v>
      </c>
      <c r="W14" s="413" t="str">
        <f t="shared" si="4"/>
        <v>DEFICIENTE</v>
      </c>
    </row>
    <row r="15" spans="1:23" x14ac:dyDescent="0.25">
      <c r="A15" s="5">
        <v>2</v>
      </c>
      <c r="B15" s="415" t="str">
        <f>INMUNIZACIONES!$A$26</f>
        <v>PORCENTAJE DE NIÑAS Y NIÑOS RN DE PARTO INSTITUCIONAL VACUNADOS CON BCG ANTES DEL ALTA</v>
      </c>
      <c r="C15" s="411">
        <f>INMUNIZACIONES!$G28</f>
        <v>90.88</v>
      </c>
      <c r="D15" s="411">
        <f>INMUNIZACIONES!$G30</f>
        <v>0.69</v>
      </c>
      <c r="E15" s="411">
        <f>INMUNIZACIONES!$G31</f>
        <v>65.66</v>
      </c>
      <c r="F15" s="411">
        <f>INMUNIZACIONES!$G32</f>
        <v>3.07</v>
      </c>
      <c r="G15" s="411">
        <f>INMUNIZACIONES!$G33</f>
        <v>41.68</v>
      </c>
      <c r="H15" s="411">
        <f>INMUNIZACIONES!$G34</f>
        <v>7.77</v>
      </c>
      <c r="I15" s="411">
        <f>INMUNIZACIONES!$G35</f>
        <v>47.65</v>
      </c>
      <c r="J15" s="411">
        <f>INMUNIZACIONES!$G36</f>
        <v>0</v>
      </c>
      <c r="K15" s="411">
        <f>INMUNIZACIONES!$G37</f>
        <v>22.3</v>
      </c>
      <c r="L15" s="417" t="str">
        <f t="shared" si="1"/>
        <v>&lt;= 90</v>
      </c>
      <c r="M15" s="417" t="str">
        <f t="shared" si="2"/>
        <v>&gt; 90  -  &lt; 100</v>
      </c>
      <c r="N15" s="417" t="str">
        <f t="shared" si="3"/>
        <v xml:space="preserve"> &gt;= 100</v>
      </c>
      <c r="O15" s="413" t="str">
        <f>IF(C15&lt;=$G$1, "DEFICIENTE", IF(C15&lt;$H$1, "PROCESO", "OPTIMO"))</f>
        <v>PROCESO</v>
      </c>
      <c r="P15" s="413" t="str">
        <f t="shared" si="4"/>
        <v>DEFICIENTE</v>
      </c>
      <c r="Q15" s="413" t="str">
        <f t="shared" si="4"/>
        <v>DEFICIENTE</v>
      </c>
      <c r="R15" s="413" t="str">
        <f t="shared" si="4"/>
        <v>DEFICIENTE</v>
      </c>
      <c r="S15" s="413" t="str">
        <f t="shared" si="4"/>
        <v>DEFICIENTE</v>
      </c>
      <c r="T15" s="413" t="str">
        <f t="shared" si="4"/>
        <v>DEFICIENTE</v>
      </c>
      <c r="U15" s="413" t="str">
        <f t="shared" si="4"/>
        <v>DEFICIENTE</v>
      </c>
      <c r="V15" s="413" t="str">
        <f t="shared" si="4"/>
        <v>DEFICIENTE</v>
      </c>
      <c r="W15" s="413" t="str">
        <f t="shared" si="4"/>
        <v>DEFICIENTE</v>
      </c>
    </row>
    <row r="16" spans="1:23" x14ac:dyDescent="0.25">
      <c r="A16" s="5">
        <v>3</v>
      </c>
      <c r="B16" s="415" t="str">
        <f>INMUNIZACIONES!$A$46</f>
        <v>PORCENTAJE NIÑO &lt; 1 AÑO PROTEGIDOS CON VACUNA PENTAVALENTE</v>
      </c>
      <c r="C16" s="411">
        <f>INMUNIZACIONES!$G48</f>
        <v>72</v>
      </c>
      <c r="D16" s="411">
        <f>INMUNIZACIONES!$G50</f>
        <v>80</v>
      </c>
      <c r="E16" s="411">
        <f>INMUNIZACIONES!$G51</f>
        <v>61</v>
      </c>
      <c r="F16" s="411">
        <f>INMUNIZACIONES!$G52</f>
        <v>54</v>
      </c>
      <c r="G16" s="411">
        <f>INMUNIZACIONES!$G53</f>
        <v>74</v>
      </c>
      <c r="H16" s="411">
        <f>INMUNIZACIONES!$G54</f>
        <v>72</v>
      </c>
      <c r="I16" s="411">
        <f>INMUNIZACIONES!$G55</f>
        <v>66</v>
      </c>
      <c r="J16" s="411">
        <f>INMUNIZACIONES!$G56</f>
        <v>62</v>
      </c>
      <c r="K16" s="411">
        <f>INMUNIZACIONES!$G57</f>
        <v>57</v>
      </c>
      <c r="L16" s="417" t="str">
        <f t="shared" si="1"/>
        <v>&lt;= 90</v>
      </c>
      <c r="M16" s="417" t="str">
        <f t="shared" si="2"/>
        <v>&gt; 90  -  &lt; 100</v>
      </c>
      <c r="N16" s="417" t="str">
        <f t="shared" si="3"/>
        <v xml:space="preserve"> &gt;= 100</v>
      </c>
      <c r="O16" s="413" t="str">
        <f t="shared" si="4"/>
        <v>DEFICIENTE</v>
      </c>
      <c r="P16" s="413" t="str">
        <f t="shared" si="4"/>
        <v>DEFICIENTE</v>
      </c>
      <c r="Q16" s="413" t="str">
        <f t="shared" si="4"/>
        <v>DEFICIENTE</v>
      </c>
      <c r="R16" s="413" t="str">
        <f t="shared" si="4"/>
        <v>DEFICIENTE</v>
      </c>
      <c r="S16" s="413" t="str">
        <f t="shared" si="4"/>
        <v>DEFICIENTE</v>
      </c>
      <c r="T16" s="413" t="str">
        <f t="shared" si="4"/>
        <v>DEFICIENTE</v>
      </c>
      <c r="U16" s="413" t="str">
        <f t="shared" si="4"/>
        <v>DEFICIENTE</v>
      </c>
      <c r="V16" s="413" t="str">
        <f t="shared" si="4"/>
        <v>DEFICIENTE</v>
      </c>
      <c r="W16" s="413" t="str">
        <f t="shared" si="4"/>
        <v>DEFICIENTE</v>
      </c>
    </row>
    <row r="17" spans="1:23" x14ac:dyDescent="0.25">
      <c r="A17" s="5">
        <v>4</v>
      </c>
      <c r="B17" s="415" t="str">
        <f>INMUNIZACIONES!$A$67</f>
        <v>PORCENTAJE DE NIÑOS &lt; 1 AÑOS  PROTEGIDOS CON VACUNA ANTIPOLIO INYECTABLE (IPV)</v>
      </c>
      <c r="C17" s="411">
        <f>INMUNIZACIONES!$G69</f>
        <v>71</v>
      </c>
      <c r="D17" s="411">
        <f>INMUNIZACIONES!$G71</f>
        <v>79</v>
      </c>
      <c r="E17" s="411">
        <f>INMUNIZACIONES!$G72</f>
        <v>61</v>
      </c>
      <c r="F17" s="411">
        <f>INMUNIZACIONES!$G73</f>
        <v>54</v>
      </c>
      <c r="G17" s="411">
        <f>INMUNIZACIONES!$G74</f>
        <v>74</v>
      </c>
      <c r="H17" s="411">
        <f>INMUNIZACIONES!$G75</f>
        <v>70</v>
      </c>
      <c r="I17" s="411">
        <f>INMUNIZACIONES!$G76</f>
        <v>65</v>
      </c>
      <c r="J17" s="411">
        <f>INMUNIZACIONES!$G77</f>
        <v>62</v>
      </c>
      <c r="K17" s="411">
        <f>INMUNIZACIONES!$G78</f>
        <v>59</v>
      </c>
      <c r="L17" s="417" t="str">
        <f t="shared" si="1"/>
        <v>&lt;= 90</v>
      </c>
      <c r="M17" s="417" t="str">
        <f t="shared" si="2"/>
        <v>&gt; 90  -  &lt; 100</v>
      </c>
      <c r="N17" s="417" t="str">
        <f t="shared" si="3"/>
        <v xml:space="preserve"> &gt;= 100</v>
      </c>
      <c r="O17" s="413" t="str">
        <f t="shared" si="4"/>
        <v>DEFICIENTE</v>
      </c>
      <c r="P17" s="413" t="str">
        <f t="shared" si="4"/>
        <v>DEFICIENTE</v>
      </c>
      <c r="Q17" s="413" t="str">
        <f t="shared" si="4"/>
        <v>DEFICIENTE</v>
      </c>
      <c r="R17" s="413" t="str">
        <f t="shared" si="4"/>
        <v>DEFICIENTE</v>
      </c>
      <c r="S17" s="413" t="str">
        <f t="shared" si="4"/>
        <v>DEFICIENTE</v>
      </c>
      <c r="T17" s="413" t="str">
        <f t="shared" si="4"/>
        <v>DEFICIENTE</v>
      </c>
      <c r="U17" s="413" t="str">
        <f t="shared" si="4"/>
        <v>DEFICIENTE</v>
      </c>
      <c r="V17" s="413" t="str">
        <f t="shared" si="4"/>
        <v>DEFICIENTE</v>
      </c>
      <c r="W17" s="413" t="str">
        <f t="shared" si="4"/>
        <v>DEFICIENTE</v>
      </c>
    </row>
    <row r="18" spans="1:23" x14ac:dyDescent="0.25">
      <c r="A18" s="5">
        <v>5</v>
      </c>
      <c r="B18" s="415" t="str">
        <f>INMUNIZACIONES!$A$88</f>
        <v>PORCENTAJE DE NIÑOS &lt; 1 AÑO  PROTEGIDOS CON VACUNA CONTRA EL ROTAVIRUS</v>
      </c>
      <c r="C18" s="411">
        <f>INMUNIZACIONES!$G90</f>
        <v>78.13</v>
      </c>
      <c r="D18" s="411">
        <f>INMUNIZACIONES!$G92</f>
        <v>85.55</v>
      </c>
      <c r="E18" s="411">
        <f>INMUNIZACIONES!$G93</f>
        <v>60.61</v>
      </c>
      <c r="F18" s="411">
        <f>INMUNIZACIONES!$G94</f>
        <v>59.51</v>
      </c>
      <c r="G18" s="411">
        <f>INMUNIZACIONES!$G95</f>
        <v>78.53</v>
      </c>
      <c r="H18" s="411">
        <f>INMUNIZACIONES!$G96</f>
        <v>71.5</v>
      </c>
      <c r="I18" s="411">
        <f>INMUNIZACIONES!$G97</f>
        <v>75.17</v>
      </c>
      <c r="J18" s="411">
        <f>INMUNIZACIONES!$G98</f>
        <v>60.53</v>
      </c>
      <c r="K18" s="411">
        <f>INMUNIZACIONES!$G99</f>
        <v>89.93</v>
      </c>
      <c r="L18" s="417" t="str">
        <f t="shared" si="1"/>
        <v>&lt;= 90</v>
      </c>
      <c r="M18" s="417" t="str">
        <f t="shared" si="2"/>
        <v>&gt; 90  -  &lt; 100</v>
      </c>
      <c r="N18" s="417" t="str">
        <f t="shared" si="3"/>
        <v xml:space="preserve"> &gt;= 100</v>
      </c>
      <c r="O18" s="413" t="str">
        <f t="shared" si="4"/>
        <v>DEFICIENTE</v>
      </c>
      <c r="P18" s="413" t="str">
        <f t="shared" si="4"/>
        <v>DEFICIENTE</v>
      </c>
      <c r="Q18" s="413" t="str">
        <f t="shared" si="4"/>
        <v>DEFICIENTE</v>
      </c>
      <c r="R18" s="413" t="str">
        <f t="shared" si="4"/>
        <v>DEFICIENTE</v>
      </c>
      <c r="S18" s="413" t="str">
        <f t="shared" si="4"/>
        <v>DEFICIENTE</v>
      </c>
      <c r="T18" s="413" t="str">
        <f t="shared" si="4"/>
        <v>DEFICIENTE</v>
      </c>
      <c r="U18" s="413" t="str">
        <f t="shared" si="4"/>
        <v>DEFICIENTE</v>
      </c>
      <c r="V18" s="413" t="str">
        <f t="shared" si="4"/>
        <v>DEFICIENTE</v>
      </c>
      <c r="W18" s="413" t="str">
        <f t="shared" si="4"/>
        <v>DEFICIENTE</v>
      </c>
    </row>
    <row r="19" spans="1:23" x14ac:dyDescent="0.25">
      <c r="A19" s="5">
        <v>6</v>
      </c>
      <c r="B19" s="415" t="str">
        <f>INMUNIZACIONES!$A$108</f>
        <v>PORCENTAJE DE  NIÑOS &lt; 1 AÑO VACUNADOS CON VACUNA ANTINEUMOCÓCICA</v>
      </c>
      <c r="C19" s="411">
        <f>INMUNIZACIONES!$G110</f>
        <v>73.459999999999994</v>
      </c>
      <c r="D19" s="411">
        <f>INMUNIZACIONES!$G112</f>
        <v>81.77</v>
      </c>
      <c r="E19" s="411">
        <f>INMUNIZACIONES!$G113</f>
        <v>58.59</v>
      </c>
      <c r="F19" s="411">
        <f>INMUNIZACIONES!$G114</f>
        <v>58.28</v>
      </c>
      <c r="G19" s="411">
        <f>INMUNIZACIONES!$G115</f>
        <v>75.790000000000006</v>
      </c>
      <c r="H19" s="411">
        <f>INMUNIZACIONES!$G116</f>
        <v>69.430000000000007</v>
      </c>
      <c r="I19" s="411">
        <f>INMUNIZACIONES!$G117</f>
        <v>69.13</v>
      </c>
      <c r="J19" s="411">
        <f>INMUNIZACIONES!$G118</f>
        <v>59.65</v>
      </c>
      <c r="K19" s="411">
        <f>INMUNIZACIONES!$G119</f>
        <v>61.87</v>
      </c>
      <c r="L19" s="417" t="str">
        <f t="shared" si="1"/>
        <v>&lt;= 90</v>
      </c>
      <c r="M19" s="417" t="str">
        <f t="shared" si="2"/>
        <v>&gt; 90  -  &lt; 100</v>
      </c>
      <c r="N19" s="417" t="str">
        <f t="shared" si="3"/>
        <v xml:space="preserve"> &gt;= 100</v>
      </c>
      <c r="O19" s="413" t="str">
        <f t="shared" si="4"/>
        <v>DEFICIENTE</v>
      </c>
      <c r="P19" s="413" t="str">
        <f t="shared" si="4"/>
        <v>DEFICIENTE</v>
      </c>
      <c r="Q19" s="413" t="str">
        <f t="shared" si="4"/>
        <v>DEFICIENTE</v>
      </c>
      <c r="R19" s="413" t="str">
        <f t="shared" si="4"/>
        <v>DEFICIENTE</v>
      </c>
      <c r="S19" s="413" t="str">
        <f t="shared" si="4"/>
        <v>DEFICIENTE</v>
      </c>
      <c r="T19" s="413" t="str">
        <f t="shared" si="4"/>
        <v>DEFICIENTE</v>
      </c>
      <c r="U19" s="413" t="str">
        <f t="shared" si="4"/>
        <v>DEFICIENTE</v>
      </c>
      <c r="V19" s="413" t="str">
        <f t="shared" si="4"/>
        <v>DEFICIENTE</v>
      </c>
      <c r="W19" s="413" t="str">
        <f t="shared" si="4"/>
        <v>DEFICIENTE</v>
      </c>
    </row>
    <row r="20" spans="1:23" x14ac:dyDescent="0.25">
      <c r="A20" s="5">
        <v>7</v>
      </c>
      <c r="B20" s="415" t="str">
        <f>INMUNIZACIONES!A129</f>
        <v>PORCENTAJE DE  NIÑOS &lt; 1 AÑO VACUNADOS CON VACUNA INFLUENZA (2º DOSIS)</v>
      </c>
      <c r="C20" s="411">
        <f>INMUNIZACIONES!$G131</f>
        <v>48.96</v>
      </c>
      <c r="D20" s="411">
        <f>INMUNIZACIONES!$G133</f>
        <v>54.47</v>
      </c>
      <c r="E20" s="411">
        <f>INMUNIZACIONES!$G134</f>
        <v>42.42</v>
      </c>
      <c r="F20" s="411">
        <f>INMUNIZACIONES!$G135</f>
        <v>41.72</v>
      </c>
      <c r="G20" s="411">
        <f>INMUNIZACIONES!$G136</f>
        <v>53.68</v>
      </c>
      <c r="H20" s="411">
        <f>INMUNIZACIONES!$G137</f>
        <v>35.75</v>
      </c>
      <c r="I20" s="411">
        <f>INMUNIZACIONES!$G138</f>
        <v>47.65</v>
      </c>
      <c r="J20" s="411">
        <f>INMUNIZACIONES!$G139</f>
        <v>45.61</v>
      </c>
      <c r="K20" s="411">
        <f>INMUNIZACIONES!$G140</f>
        <v>33.81</v>
      </c>
      <c r="L20" s="417" t="str">
        <f t="shared" si="1"/>
        <v>&lt;= 90</v>
      </c>
      <c r="M20" s="417" t="str">
        <f t="shared" si="2"/>
        <v>&gt; 90  -  &lt; 100</v>
      </c>
      <c r="N20" s="417" t="str">
        <f t="shared" si="3"/>
        <v xml:space="preserve"> &gt;= 100</v>
      </c>
      <c r="O20" s="413" t="str">
        <f t="shared" si="4"/>
        <v>DEFICIENTE</v>
      </c>
      <c r="P20" s="413" t="str">
        <f t="shared" si="4"/>
        <v>DEFICIENTE</v>
      </c>
      <c r="Q20" s="413" t="str">
        <f t="shared" si="4"/>
        <v>DEFICIENTE</v>
      </c>
      <c r="R20" s="413" t="str">
        <f t="shared" si="4"/>
        <v>DEFICIENTE</v>
      </c>
      <c r="S20" s="413" t="str">
        <f t="shared" si="4"/>
        <v>DEFICIENTE</v>
      </c>
      <c r="T20" s="413" t="str">
        <f t="shared" si="4"/>
        <v>DEFICIENTE</v>
      </c>
      <c r="U20" s="413" t="str">
        <f t="shared" si="4"/>
        <v>DEFICIENTE</v>
      </c>
      <c r="V20" s="413" t="str">
        <f t="shared" si="4"/>
        <v>DEFICIENTE</v>
      </c>
      <c r="W20" s="413" t="str">
        <f t="shared" si="4"/>
        <v>DEFICIENTE</v>
      </c>
    </row>
    <row r="21" spans="1:23" x14ac:dyDescent="0.25">
      <c r="A21" s="5">
        <v>8</v>
      </c>
      <c r="B21" s="415" t="str">
        <f>INMUNIZACIONES!$A$147</f>
        <v>PORCENTAJE NIÑOS 1 AÑO  PROTEGIDOS CON 3 DOSIS DE VACUNA ANTINEUMOCÓCICA</v>
      </c>
      <c r="C21" s="411">
        <f>INMUNIZACIONES!$G149</f>
        <v>68.06</v>
      </c>
      <c r="D21" s="411">
        <f>INMUNIZACIONES!$G151</f>
        <v>67.06</v>
      </c>
      <c r="E21" s="411">
        <f>INMUNIZACIONES!$G152</f>
        <v>64.95</v>
      </c>
      <c r="F21" s="411">
        <f>INMUNIZACIONES!$G153</f>
        <v>46.81</v>
      </c>
      <c r="G21" s="411">
        <f>INMUNIZACIONES!$G154</f>
        <v>79.55</v>
      </c>
      <c r="H21" s="411">
        <f>INMUNIZACIONES!$G155</f>
        <v>81.28</v>
      </c>
      <c r="I21" s="411">
        <f>INMUNIZACIONES!$G156</f>
        <v>71.069999999999993</v>
      </c>
      <c r="J21" s="411">
        <f>INMUNIZACIONES!$G157</f>
        <v>58.99</v>
      </c>
      <c r="K21" s="411">
        <f>INMUNIZACIONES!$G158</f>
        <v>54.32</v>
      </c>
      <c r="L21" s="417" t="str">
        <f t="shared" si="1"/>
        <v>&lt;= 90</v>
      </c>
      <c r="M21" s="417" t="str">
        <f t="shared" si="2"/>
        <v>&gt; 90  -  &lt; 100</v>
      </c>
      <c r="N21" s="417" t="str">
        <f t="shared" si="3"/>
        <v xml:space="preserve"> &gt;= 100</v>
      </c>
      <c r="O21" s="413" t="str">
        <f t="shared" si="4"/>
        <v>DEFICIENTE</v>
      </c>
      <c r="P21" s="413" t="str">
        <f t="shared" si="4"/>
        <v>DEFICIENTE</v>
      </c>
      <c r="Q21" s="413" t="str">
        <f t="shared" si="4"/>
        <v>DEFICIENTE</v>
      </c>
      <c r="R21" s="413" t="str">
        <f t="shared" si="4"/>
        <v>DEFICIENTE</v>
      </c>
      <c r="S21" s="413" t="str">
        <f t="shared" si="4"/>
        <v>DEFICIENTE</v>
      </c>
      <c r="T21" s="413" t="str">
        <f t="shared" si="4"/>
        <v>DEFICIENTE</v>
      </c>
      <c r="U21" s="413" t="str">
        <f t="shared" si="4"/>
        <v>DEFICIENTE</v>
      </c>
      <c r="V21" s="413" t="str">
        <f t="shared" si="4"/>
        <v>DEFICIENTE</v>
      </c>
      <c r="W21" s="413" t="str">
        <f t="shared" si="4"/>
        <v>DEFICIENTE</v>
      </c>
    </row>
    <row r="22" spans="1:23" x14ac:dyDescent="0.25">
      <c r="A22" s="5">
        <v>9</v>
      </c>
      <c r="B22" s="415" t="str">
        <f>INMUNIZACIONES!$A$168</f>
        <v>PORCENTAJE DE NIÑOS 1 AÑO VACUNADOS CON 1 DOSIS DE VACUNA SPR</v>
      </c>
      <c r="C22" s="411">
        <f>INMUNIZACIONES!$G170</f>
        <v>67.3</v>
      </c>
      <c r="D22" s="411">
        <f>INMUNIZACIONES!$G172</f>
        <v>66.2</v>
      </c>
      <c r="E22" s="411">
        <f>INMUNIZACIONES!$G173</f>
        <v>62.9</v>
      </c>
      <c r="F22" s="411">
        <f>INMUNIZACIONES!$G174</f>
        <v>44.7</v>
      </c>
      <c r="G22" s="411">
        <f>INMUNIZACIONES!$G175</f>
        <v>78.5</v>
      </c>
      <c r="H22" s="411">
        <f>INMUNIZACIONES!$G176</f>
        <v>72.7</v>
      </c>
      <c r="I22" s="411">
        <f>INMUNIZACIONES!$G177</f>
        <v>66</v>
      </c>
      <c r="J22" s="411">
        <f>INMUNIZACIONES!$G178</f>
        <v>59.7</v>
      </c>
      <c r="K22" s="411">
        <f>INMUNIZACIONES!$G179</f>
        <v>70.400000000000006</v>
      </c>
      <c r="L22" s="417" t="str">
        <f t="shared" si="1"/>
        <v>&lt;= 90</v>
      </c>
      <c r="M22" s="417" t="str">
        <f t="shared" si="2"/>
        <v>&gt; 90  -  &lt; 100</v>
      </c>
      <c r="N22" s="417" t="str">
        <f t="shared" si="3"/>
        <v xml:space="preserve"> &gt;= 100</v>
      </c>
      <c r="O22" s="413" t="str">
        <f t="shared" si="4"/>
        <v>DEFICIENTE</v>
      </c>
      <c r="P22" s="413" t="str">
        <f t="shared" si="4"/>
        <v>DEFICIENTE</v>
      </c>
      <c r="Q22" s="413" t="str">
        <f t="shared" si="4"/>
        <v>DEFICIENTE</v>
      </c>
      <c r="R22" s="413" t="str">
        <f t="shared" si="4"/>
        <v>DEFICIENTE</v>
      </c>
      <c r="S22" s="413" t="str">
        <f t="shared" si="4"/>
        <v>DEFICIENTE</v>
      </c>
      <c r="T22" s="413" t="str">
        <f t="shared" si="4"/>
        <v>DEFICIENTE</v>
      </c>
      <c r="U22" s="413" t="str">
        <f t="shared" si="4"/>
        <v>DEFICIENTE</v>
      </c>
      <c r="V22" s="413" t="str">
        <f t="shared" si="4"/>
        <v>DEFICIENTE</v>
      </c>
      <c r="W22" s="413" t="str">
        <f t="shared" si="4"/>
        <v>DEFICIENTE</v>
      </c>
    </row>
    <row r="23" spans="1:23" x14ac:dyDescent="0.25">
      <c r="A23" s="5">
        <v>10</v>
      </c>
      <c r="B23" s="415" t="str">
        <f>INMUNIZACIONES!$A$189</f>
        <v xml:space="preserve">PORCENTAJE DE NIÑOS 1 AÑO VACUNADOS CON 2 DOSIS DE VACUNA SPR </v>
      </c>
      <c r="C23" s="411">
        <f>INMUNIZACIONES!$G191</f>
        <v>66.099999999999994</v>
      </c>
      <c r="D23" s="411">
        <f>INMUNIZACIONES!$G193</f>
        <v>59.9</v>
      </c>
      <c r="E23" s="411">
        <f>INMUNIZACIONES!$G194</f>
        <v>69.099999999999994</v>
      </c>
      <c r="F23" s="411">
        <f>INMUNIZACIONES!$G195</f>
        <v>42.6</v>
      </c>
      <c r="G23" s="411">
        <f>INMUNIZACIONES!$G196</f>
        <v>80</v>
      </c>
      <c r="H23" s="411">
        <f>INMUNIZACIONES!$G197</f>
        <v>80.2</v>
      </c>
      <c r="I23" s="411">
        <f>INMUNIZACIONES!$G198</f>
        <v>98.7</v>
      </c>
      <c r="J23" s="411">
        <f>INMUNIZACIONES!$G199</f>
        <v>62.6</v>
      </c>
      <c r="K23" s="411">
        <f>INMUNIZACIONES!$G200</f>
        <v>42.6</v>
      </c>
      <c r="L23" s="417" t="str">
        <f t="shared" si="1"/>
        <v>&lt;= 90</v>
      </c>
      <c r="M23" s="417" t="str">
        <f t="shared" si="2"/>
        <v>&gt; 90  -  &lt; 100</v>
      </c>
      <c r="N23" s="417" t="str">
        <f t="shared" si="3"/>
        <v xml:space="preserve"> &gt;= 100</v>
      </c>
      <c r="O23" s="413" t="str">
        <f t="shared" si="4"/>
        <v>DEFICIENTE</v>
      </c>
      <c r="P23" s="413" t="str">
        <f t="shared" si="4"/>
        <v>DEFICIENTE</v>
      </c>
      <c r="Q23" s="413" t="str">
        <f t="shared" si="4"/>
        <v>DEFICIENTE</v>
      </c>
      <c r="R23" s="413" t="str">
        <f t="shared" si="4"/>
        <v>DEFICIENTE</v>
      </c>
      <c r="S23" s="413" t="str">
        <f t="shared" si="4"/>
        <v>DEFICIENTE</v>
      </c>
      <c r="T23" s="413" t="str">
        <f t="shared" si="4"/>
        <v>DEFICIENTE</v>
      </c>
      <c r="U23" s="413" t="str">
        <f t="shared" si="4"/>
        <v>PROCESO</v>
      </c>
      <c r="V23" s="413" t="str">
        <f t="shared" si="4"/>
        <v>DEFICIENTE</v>
      </c>
      <c r="W23" s="413" t="str">
        <f t="shared" si="4"/>
        <v>DEFICIENTE</v>
      </c>
    </row>
    <row r="24" spans="1:23" x14ac:dyDescent="0.25">
      <c r="A24" s="5">
        <v>11</v>
      </c>
      <c r="B24" s="415" t="str">
        <f>INMUNIZACIONES!A211</f>
        <v>PORCENTAJE DE NIÑOS 1 AÑO  VACUNADOS CON EL 1ER REFUERZO CON VACUNA ANTIPOLIO (IPV)</v>
      </c>
      <c r="C24" s="411">
        <f>INMUNIZACIONES!$G213</f>
        <v>61.5</v>
      </c>
      <c r="D24" s="411">
        <f>INMUNIZACIONES!$G215</f>
        <v>55</v>
      </c>
      <c r="E24" s="411">
        <f>INMUNIZACIONES!$G216</f>
        <v>68</v>
      </c>
      <c r="F24" s="411">
        <f>INMUNIZACIONES!$G217</f>
        <v>42</v>
      </c>
      <c r="G24" s="411">
        <f>INMUNIZACIONES!$G218</f>
        <v>74.400000000000006</v>
      </c>
      <c r="H24" s="411">
        <f>INMUNIZACIONES!$G219</f>
        <v>81.3</v>
      </c>
      <c r="I24" s="411">
        <f>INMUNIZACIONES!$G220</f>
        <v>87.4</v>
      </c>
      <c r="J24" s="411">
        <f>INMUNIZACIONES!$G221</f>
        <v>60.4</v>
      </c>
      <c r="K24" s="411">
        <f>INMUNIZACIONES!$G222</f>
        <v>33.299999999999997</v>
      </c>
      <c r="L24" s="417" t="str">
        <f t="shared" si="1"/>
        <v>&lt;= 90</v>
      </c>
      <c r="M24" s="417" t="str">
        <f t="shared" si="2"/>
        <v>&gt; 90  -  &lt; 100</v>
      </c>
      <c r="N24" s="417" t="str">
        <f t="shared" si="3"/>
        <v xml:space="preserve"> &gt;= 100</v>
      </c>
      <c r="O24" s="413" t="str">
        <f t="shared" si="4"/>
        <v>DEFICIENTE</v>
      </c>
      <c r="P24" s="413" t="str">
        <f t="shared" si="4"/>
        <v>DEFICIENTE</v>
      </c>
      <c r="Q24" s="413" t="str">
        <f t="shared" si="4"/>
        <v>DEFICIENTE</v>
      </c>
      <c r="R24" s="413" t="str">
        <f t="shared" si="4"/>
        <v>DEFICIENTE</v>
      </c>
      <c r="S24" s="413" t="str">
        <f t="shared" si="4"/>
        <v>DEFICIENTE</v>
      </c>
      <c r="T24" s="413" t="str">
        <f t="shared" si="4"/>
        <v>DEFICIENTE</v>
      </c>
      <c r="U24" s="413" t="str">
        <f t="shared" si="4"/>
        <v>DEFICIENTE</v>
      </c>
      <c r="V24" s="413" t="str">
        <f t="shared" si="4"/>
        <v>DEFICIENTE</v>
      </c>
      <c r="W24" s="413" t="str">
        <f t="shared" si="4"/>
        <v>DEFICIENTE</v>
      </c>
    </row>
    <row r="25" spans="1:23" x14ac:dyDescent="0.25">
      <c r="A25" s="5">
        <v>12</v>
      </c>
      <c r="B25" s="415" t="str">
        <f>INMUNIZACIONES!$A$229</f>
        <v>PORCENTAJE DE NIÑOS 1 AÑO VACUNADOS CON EL 1ER REFUERZO CON VACUNA DPT</v>
      </c>
      <c r="C25" s="411">
        <f>INMUNIZACIONES!$G231</f>
        <v>63.1</v>
      </c>
      <c r="D25" s="411">
        <f>INMUNIZACIONES!$G233</f>
        <v>57.2</v>
      </c>
      <c r="E25" s="411">
        <f>INMUNIZACIONES!$G234</f>
        <v>70.099999999999994</v>
      </c>
      <c r="F25" s="411">
        <f>INMUNIZACIONES!$G235</f>
        <v>42</v>
      </c>
      <c r="G25" s="411">
        <f>INMUNIZACIONES!$G236</f>
        <v>76.7</v>
      </c>
      <c r="H25" s="411">
        <f>INMUNIZACIONES!$G237</f>
        <v>86.1</v>
      </c>
      <c r="I25" s="411">
        <f>INMUNIZACIONES!$G238</f>
        <v>84.9</v>
      </c>
      <c r="J25" s="411">
        <f>INMUNIZACIONES!$G239</f>
        <v>61.2</v>
      </c>
      <c r="K25" s="411">
        <f>INMUNIZACIONES!$G240</f>
        <v>33.299999999999997</v>
      </c>
      <c r="L25" s="417" t="str">
        <f t="shared" si="1"/>
        <v>&lt;= 90</v>
      </c>
      <c r="M25" s="417" t="str">
        <f t="shared" si="2"/>
        <v>&gt; 90  -  &lt; 100</v>
      </c>
      <c r="N25" s="417" t="str">
        <f t="shared" si="3"/>
        <v xml:space="preserve"> &gt;= 100</v>
      </c>
      <c r="O25" s="413" t="str">
        <f t="shared" si="4"/>
        <v>DEFICIENTE</v>
      </c>
      <c r="P25" s="413" t="str">
        <f t="shared" si="4"/>
        <v>DEFICIENTE</v>
      </c>
      <c r="Q25" s="413" t="str">
        <f t="shared" si="4"/>
        <v>DEFICIENTE</v>
      </c>
      <c r="R25" s="413" t="str">
        <f t="shared" si="4"/>
        <v>DEFICIENTE</v>
      </c>
      <c r="S25" s="413" t="str">
        <f t="shared" si="4"/>
        <v>DEFICIENTE</v>
      </c>
      <c r="T25" s="413" t="str">
        <f t="shared" si="4"/>
        <v>DEFICIENTE</v>
      </c>
      <c r="U25" s="413" t="str">
        <f t="shared" si="4"/>
        <v>DEFICIENTE</v>
      </c>
      <c r="V25" s="413" t="str">
        <f t="shared" si="4"/>
        <v>DEFICIENTE</v>
      </c>
      <c r="W25" s="413" t="str">
        <f t="shared" si="4"/>
        <v>DEFICIENTE</v>
      </c>
    </row>
    <row r="26" spans="1:23" x14ac:dyDescent="0.25">
      <c r="A26" s="5">
        <v>13</v>
      </c>
      <c r="B26" s="415" t="str">
        <f>INMUNIZACIONES!$A$249</f>
        <v>PORCENTAJE DE NIÑOS 4 AÑOS VACUNADOS CON EL 2DO REFUERZO CON VACUNA ANTIPOLIO ORAL (APO)</v>
      </c>
      <c r="C26" s="411">
        <f>INMUNIZACIONES!$G251</f>
        <v>42.7</v>
      </c>
      <c r="D26" s="411">
        <f>INMUNIZACIONES!$G253</f>
        <v>52.3</v>
      </c>
      <c r="E26" s="411">
        <f>INMUNIZACIONES!$G254</f>
        <v>46.2</v>
      </c>
      <c r="F26" s="411">
        <f>INMUNIZACIONES!$G255</f>
        <v>29.1</v>
      </c>
      <c r="G26" s="411">
        <f>INMUNIZACIONES!$G256</f>
        <v>34.4</v>
      </c>
      <c r="H26" s="411">
        <f>INMUNIZACIONES!$G257</f>
        <v>41.7</v>
      </c>
      <c r="I26" s="411">
        <f>INMUNIZACIONES!$G258</f>
        <v>54.8</v>
      </c>
      <c r="J26" s="411">
        <f>INMUNIZACIONES!$G259</f>
        <v>41</v>
      </c>
      <c r="K26" s="411">
        <f>INMUNIZACIONES!$G260</f>
        <v>12.6</v>
      </c>
      <c r="L26" s="417" t="str">
        <f t="shared" si="1"/>
        <v>&lt;= 90</v>
      </c>
      <c r="M26" s="417" t="str">
        <f t="shared" si="2"/>
        <v>&gt; 90  -  &lt; 100</v>
      </c>
      <c r="N26" s="417" t="str">
        <f t="shared" si="3"/>
        <v xml:space="preserve"> &gt;= 100</v>
      </c>
      <c r="O26" s="413" t="str">
        <f t="shared" si="4"/>
        <v>DEFICIENTE</v>
      </c>
      <c r="P26" s="413" t="str">
        <f t="shared" si="4"/>
        <v>DEFICIENTE</v>
      </c>
      <c r="Q26" s="413" t="str">
        <f t="shared" si="4"/>
        <v>DEFICIENTE</v>
      </c>
      <c r="R26" s="413" t="str">
        <f t="shared" si="4"/>
        <v>DEFICIENTE</v>
      </c>
      <c r="S26" s="413" t="str">
        <f t="shared" si="4"/>
        <v>DEFICIENTE</v>
      </c>
      <c r="T26" s="413" t="str">
        <f t="shared" si="4"/>
        <v>DEFICIENTE</v>
      </c>
      <c r="U26" s="413" t="str">
        <f t="shared" si="4"/>
        <v>DEFICIENTE</v>
      </c>
      <c r="V26" s="413" t="str">
        <f t="shared" si="4"/>
        <v>DEFICIENTE</v>
      </c>
      <c r="W26" s="413" t="str">
        <f t="shared" si="4"/>
        <v>DEFICIENTE</v>
      </c>
    </row>
    <row r="27" spans="1:23" x14ac:dyDescent="0.25">
      <c r="A27" s="5">
        <v>14</v>
      </c>
      <c r="B27" s="415" t="str">
        <f>INMUNIZACIONES!$A$271</f>
        <v>PORCENTAJE DE NIÑOS 4 AÑOS VACUNADOS CON EL 2DO REFUERZO CON VACUNA DPT</v>
      </c>
      <c r="C27" s="411">
        <f>INMUNIZACIONES!$G273</f>
        <v>50.3</v>
      </c>
      <c r="D27" s="411">
        <f>INMUNIZACIONES!$G275</f>
        <v>55.3</v>
      </c>
      <c r="E27" s="411">
        <f>INMUNIZACIONES!$G276</f>
        <v>59.8</v>
      </c>
      <c r="F27" s="411">
        <f>INMUNIZACIONES!$G277</f>
        <v>33.5</v>
      </c>
      <c r="G27" s="411">
        <f>INMUNIZACIONES!$G278</f>
        <v>47.4</v>
      </c>
      <c r="H27" s="411">
        <f>INMUNIZACIONES!$G279</f>
        <v>48.7</v>
      </c>
      <c r="I27" s="411">
        <f>INMUNIZACIONES!$G280</f>
        <v>61.1</v>
      </c>
      <c r="J27" s="411">
        <f>INMUNIZACIONES!$G281</f>
        <v>61.5</v>
      </c>
      <c r="K27" s="411">
        <f>INMUNIZACIONES!$G282</f>
        <v>19.2</v>
      </c>
      <c r="L27" s="417" t="str">
        <f t="shared" si="1"/>
        <v>&lt;= 90</v>
      </c>
      <c r="M27" s="417" t="str">
        <f t="shared" si="2"/>
        <v>&gt; 90  -  &lt; 100</v>
      </c>
      <c r="N27" s="417" t="str">
        <f t="shared" si="3"/>
        <v xml:space="preserve"> &gt;= 100</v>
      </c>
      <c r="O27" s="413" t="str">
        <f t="shared" si="4"/>
        <v>DEFICIENTE</v>
      </c>
      <c r="P27" s="413" t="str">
        <f t="shared" si="4"/>
        <v>DEFICIENTE</v>
      </c>
      <c r="Q27" s="413" t="str">
        <f t="shared" si="4"/>
        <v>DEFICIENTE</v>
      </c>
      <c r="R27" s="413" t="str">
        <f t="shared" si="4"/>
        <v>DEFICIENTE</v>
      </c>
      <c r="S27" s="413" t="str">
        <f t="shared" si="4"/>
        <v>DEFICIENTE</v>
      </c>
      <c r="T27" s="413" t="str">
        <f t="shared" si="4"/>
        <v>DEFICIENTE</v>
      </c>
      <c r="U27" s="413" t="str">
        <f t="shared" si="4"/>
        <v>DEFICIENTE</v>
      </c>
      <c r="V27" s="413" t="str">
        <f t="shared" si="4"/>
        <v>DEFICIENTE</v>
      </c>
      <c r="W27" s="413" t="str">
        <f t="shared" si="4"/>
        <v>DEFICIENTE</v>
      </c>
    </row>
    <row r="28" spans="1:23" x14ac:dyDescent="0.25">
      <c r="A28" s="5">
        <v>15</v>
      </c>
      <c r="B28" s="415" t="str">
        <f>INMUNIZACIONES!$A$292</f>
        <v>PORCENTAJE DE NIÑOS  VACUNADOS CON DOSIS UNICA DE VACUNA CONTRA VPH EN EL 5TO GRADO DE PRIMARIA</v>
      </c>
      <c r="C28" s="411">
        <f>INMUNIZACIONES!$G294</f>
        <v>82.1</v>
      </c>
      <c r="D28" s="411">
        <f>INMUNIZACIONES!$G296</f>
        <v>82.5</v>
      </c>
      <c r="E28" s="411">
        <f>INMUNIZACIONES!$G297</f>
        <v>87</v>
      </c>
      <c r="F28" s="411">
        <f>INMUNIZACIONES!$G298</f>
        <v>57.4</v>
      </c>
      <c r="G28" s="411">
        <f>INMUNIZACIONES!$G299</f>
        <v>81.8</v>
      </c>
      <c r="H28" s="411">
        <f>INMUNIZACIONES!$G300</f>
        <v>98.7</v>
      </c>
      <c r="I28" s="411">
        <f>INMUNIZACIONES!$G301</f>
        <v>91.7</v>
      </c>
      <c r="J28" s="411">
        <f>INMUNIZACIONES!$G302</f>
        <v>89.4</v>
      </c>
      <c r="K28" s="411">
        <f>INMUNIZACIONES!$G303</f>
        <v>58.9</v>
      </c>
      <c r="L28" s="417" t="str">
        <f t="shared" si="1"/>
        <v>&lt;= 90</v>
      </c>
      <c r="M28" s="417" t="str">
        <f t="shared" si="2"/>
        <v>&gt; 90  -  &lt; 100</v>
      </c>
      <c r="N28" s="417" t="str">
        <f t="shared" si="3"/>
        <v xml:space="preserve"> &gt;= 100</v>
      </c>
      <c r="O28" s="413" t="str">
        <f t="shared" si="4"/>
        <v>DEFICIENTE</v>
      </c>
      <c r="P28" s="413" t="str">
        <f t="shared" si="4"/>
        <v>DEFICIENTE</v>
      </c>
      <c r="Q28" s="413" t="str">
        <f t="shared" si="4"/>
        <v>DEFICIENTE</v>
      </c>
      <c r="R28" s="413" t="str">
        <f t="shared" si="4"/>
        <v>DEFICIENTE</v>
      </c>
      <c r="S28" s="413" t="str">
        <f t="shared" si="4"/>
        <v>DEFICIENTE</v>
      </c>
      <c r="T28" s="413" t="str">
        <f t="shared" si="4"/>
        <v>PROCESO</v>
      </c>
      <c r="U28" s="413" t="str">
        <f t="shared" si="4"/>
        <v>PROCESO</v>
      </c>
      <c r="V28" s="413" t="str">
        <f t="shared" si="4"/>
        <v>DEFICIENTE</v>
      </c>
      <c r="W28" s="413" t="str">
        <f t="shared" si="4"/>
        <v>DEFICIENTE</v>
      </c>
    </row>
    <row r="29" spans="1:23" x14ac:dyDescent="0.25">
      <c r="A29" s="5">
        <v>16</v>
      </c>
      <c r="B29" s="415" t="str">
        <f>INMUNIZACIONES!$A$313</f>
        <v>PORCENTAJE  DE GESTANTES VACUNADAS CON 1 DOSIS DE VACUNA dTpa</v>
      </c>
      <c r="C29" s="411">
        <f>INMUNIZACIONES!$G315</f>
        <v>67.2</v>
      </c>
      <c r="D29" s="411">
        <f>INMUNIZACIONES!$G317</f>
        <v>96.7</v>
      </c>
      <c r="E29" s="411">
        <f>INMUNIZACIONES!$G318</f>
        <v>89.2</v>
      </c>
      <c r="F29" s="411">
        <f>INMUNIZACIONES!$G319</f>
        <v>42.7</v>
      </c>
      <c r="G29" s="411">
        <f>INMUNIZACIONES!$G320</f>
        <v>52.9</v>
      </c>
      <c r="H29" s="411">
        <f>INMUNIZACIONES!$G321</f>
        <v>115.1</v>
      </c>
      <c r="I29" s="411">
        <f>INMUNIZACIONES!$G322</f>
        <v>89.7</v>
      </c>
      <c r="J29" s="411">
        <f>INMUNIZACIONES!$G323</f>
        <v>59.3</v>
      </c>
      <c r="K29" s="411">
        <f>INMUNIZACIONES!$G324</f>
        <v>27.8</v>
      </c>
      <c r="L29" s="417" t="str">
        <f t="shared" si="1"/>
        <v>&lt;= 90</v>
      </c>
      <c r="M29" s="417" t="str">
        <f t="shared" si="2"/>
        <v>&gt; 90  -  &lt; 100</v>
      </c>
      <c r="N29" s="417" t="str">
        <f t="shared" si="3"/>
        <v xml:space="preserve"> &gt;= 100</v>
      </c>
      <c r="O29" s="413" t="str">
        <f t="shared" si="4"/>
        <v>DEFICIENTE</v>
      </c>
      <c r="P29" s="413" t="str">
        <f t="shared" si="4"/>
        <v>PROCESO</v>
      </c>
      <c r="Q29" s="413" t="str">
        <f t="shared" si="4"/>
        <v>DEFICIENTE</v>
      </c>
      <c r="R29" s="413" t="str">
        <f t="shared" si="4"/>
        <v>DEFICIENTE</v>
      </c>
      <c r="S29" s="413" t="str">
        <f t="shared" si="4"/>
        <v>DEFICIENTE</v>
      </c>
      <c r="T29" s="413" t="str">
        <f t="shared" si="4"/>
        <v>OPTIMO</v>
      </c>
      <c r="U29" s="413" t="str">
        <f t="shared" si="4"/>
        <v>DEFICIENTE</v>
      </c>
      <c r="V29" s="413" t="str">
        <f t="shared" si="4"/>
        <v>DEFICIENTE</v>
      </c>
      <c r="W29" s="413" t="str">
        <f t="shared" si="4"/>
        <v>DEFICIENTE</v>
      </c>
    </row>
    <row r="30" spans="1:23" x14ac:dyDescent="0.25">
      <c r="A30" s="5">
        <v>17</v>
      </c>
      <c r="B30" s="415" t="str">
        <f>INMUNIZACIONES!$A$330</f>
        <v>PORCENTAJE DE VACUNADOS CON 1 DOSIS CON VACUNA CONTRA LA INFLUENZA, EN LA POBLACIÓN &gt;= 60 AÑOS</v>
      </c>
      <c r="C30" s="411">
        <f>INMUNIZACIONES!$G332</f>
        <v>44.8</v>
      </c>
      <c r="D30" s="411">
        <f>INMUNIZACIONES!$G334</f>
        <v>39.700000000000003</v>
      </c>
      <c r="E30" s="411">
        <f>INMUNIZACIONES!$G335</f>
        <v>104.1</v>
      </c>
      <c r="F30" s="411">
        <f>INMUNIZACIONES!$G336</f>
        <v>34.200000000000003</v>
      </c>
      <c r="G30" s="411">
        <f>INMUNIZACIONES!$G337</f>
        <v>39.9</v>
      </c>
      <c r="H30" s="411">
        <f>INMUNIZACIONES!$G338</f>
        <v>36.1</v>
      </c>
      <c r="I30" s="411">
        <f>INMUNIZACIONES!$G339</f>
        <v>57.5</v>
      </c>
      <c r="J30" s="411">
        <f>INMUNIZACIONES!$G340</f>
        <v>92.4</v>
      </c>
      <c r="K30" s="411">
        <f>INMUNIZACIONES!$G341</f>
        <v>18.7</v>
      </c>
      <c r="L30" s="417" t="str">
        <f t="shared" si="1"/>
        <v>&lt;= 90</v>
      </c>
      <c r="M30" s="417" t="str">
        <f t="shared" si="2"/>
        <v>&gt; 90  -  &lt; 100</v>
      </c>
      <c r="N30" s="417" t="str">
        <f t="shared" si="3"/>
        <v xml:space="preserve"> &gt;= 100</v>
      </c>
      <c r="O30" s="413" t="str">
        <f t="shared" si="4"/>
        <v>DEFICIENTE</v>
      </c>
      <c r="P30" s="413" t="str">
        <f t="shared" si="4"/>
        <v>DEFICIENTE</v>
      </c>
      <c r="Q30" s="413" t="str">
        <f t="shared" si="4"/>
        <v>OPTIMO</v>
      </c>
      <c r="R30" s="413" t="str">
        <f t="shared" si="4"/>
        <v>DEFICIENTE</v>
      </c>
      <c r="S30" s="413" t="str">
        <f t="shared" si="4"/>
        <v>DEFICIENTE</v>
      </c>
      <c r="T30" s="413" t="str">
        <f t="shared" si="4"/>
        <v>DEFICIENTE</v>
      </c>
      <c r="U30" s="413" t="str">
        <f t="shared" si="4"/>
        <v>DEFICIENTE</v>
      </c>
      <c r="V30" s="413" t="str">
        <f t="shared" si="4"/>
        <v>PROCESO</v>
      </c>
      <c r="W30" s="413" t="str">
        <f t="shared" si="4"/>
        <v>DEFICIENTE</v>
      </c>
    </row>
    <row r="31" spans="1:23" x14ac:dyDescent="0.25">
      <c r="A31" s="5">
        <v>18</v>
      </c>
      <c r="B31" s="415" t="str">
        <f>INMUNIZACIONES!$A$350</f>
        <v>PORCENTAJE DE VACUNADOS CON 1 DOSIS CON VACUNA CONTRA NEUMOCOCO, EN LA POBLACIÓN &gt;= 60 AÑOS</v>
      </c>
      <c r="C31" s="411">
        <f>INMUNIZACIONES!$G352</f>
        <v>26.8</v>
      </c>
      <c r="D31" s="411">
        <f>INMUNIZACIONES!$G354</f>
        <v>23.2</v>
      </c>
      <c r="E31" s="411">
        <f>INMUNIZACIONES!$G355</f>
        <v>81.3</v>
      </c>
      <c r="F31" s="411">
        <f>INMUNIZACIONES!$G356</f>
        <v>21.6</v>
      </c>
      <c r="G31" s="411">
        <f>INMUNIZACIONES!$G357</f>
        <v>11.9</v>
      </c>
      <c r="H31" s="411">
        <f>INMUNIZACIONES!$G358</f>
        <v>28.5</v>
      </c>
      <c r="I31" s="411">
        <f>INMUNIZACIONES!$G359</f>
        <v>76.8</v>
      </c>
      <c r="J31" s="411">
        <f>INMUNIZACIONES!$G360</f>
        <v>32.9</v>
      </c>
      <c r="K31" s="411">
        <f>INMUNIZACIONES!$G361</f>
        <v>13.4</v>
      </c>
      <c r="L31" s="417" t="str">
        <f t="shared" si="1"/>
        <v>&lt;= 90</v>
      </c>
      <c r="M31" s="417" t="str">
        <f t="shared" si="2"/>
        <v>&gt; 90  -  &lt; 100</v>
      </c>
      <c r="N31" s="417" t="str">
        <f t="shared" si="3"/>
        <v xml:space="preserve"> &gt;= 100</v>
      </c>
      <c r="O31" s="413" t="str">
        <f t="shared" si="4"/>
        <v>DEFICIENTE</v>
      </c>
      <c r="P31" s="413" t="str">
        <f t="shared" si="4"/>
        <v>DEFICIENTE</v>
      </c>
      <c r="Q31" s="413" t="str">
        <f t="shared" si="4"/>
        <v>DEFICIENTE</v>
      </c>
      <c r="R31" s="413" t="str">
        <f t="shared" si="4"/>
        <v>DEFICIENTE</v>
      </c>
      <c r="S31" s="413" t="str">
        <f t="shared" si="4"/>
        <v>DEFICIENTE</v>
      </c>
      <c r="T31" s="413" t="str">
        <f t="shared" si="4"/>
        <v>DEFICIENTE</v>
      </c>
      <c r="U31" s="413" t="str">
        <f t="shared" si="4"/>
        <v>DEFICIENTE</v>
      </c>
      <c r="V31" s="413" t="str">
        <f t="shared" si="4"/>
        <v>DEFICIENTE</v>
      </c>
      <c r="W31" s="413" t="str">
        <f t="shared" si="4"/>
        <v>DEFICIENTE</v>
      </c>
    </row>
    <row r="32" spans="1:23" x14ac:dyDescent="0.25">
      <c r="A32" s="5">
        <v>1</v>
      </c>
      <c r="B32" s="416" t="str">
        <f>NUTRICION!$A$5</f>
        <v>PORCENTAJE DE NIÑOS  MENORES DE 5 AÑOS  DE EDAD CON DCI (PATRÓN DE  REFERENCIA  OMS).</v>
      </c>
      <c r="C32" s="411">
        <f>NUTRICION!$G7</f>
        <v>0.15342185530857883</v>
      </c>
      <c r="D32" s="411">
        <f>NUTRICION!$G9</f>
        <v>0.10590549195622573</v>
      </c>
      <c r="E32" s="411">
        <f>NUTRICION!$G10</f>
        <v>0</v>
      </c>
      <c r="F32" s="411">
        <f>NUTRICION!$G11</f>
        <v>0.46168051708217911</v>
      </c>
      <c r="G32" s="411">
        <f>NUTRICION!$G12</f>
        <v>0.27394672208577364</v>
      </c>
      <c r="H32" s="411">
        <f>NUTRICION!$G13</f>
        <v>0</v>
      </c>
      <c r="I32" s="411">
        <f>NUTRICION!$G14</f>
        <v>0</v>
      </c>
      <c r="J32" s="411">
        <f>NUTRICION!$G15</f>
        <v>0.24592683676606208</v>
      </c>
      <c r="K32" s="411">
        <f>NUTRICION!$G16</f>
        <v>0.28068384792038786</v>
      </c>
      <c r="L32" s="417" t="str">
        <f>_xlfn.CONCAT("&gt;= ",$N$1)</f>
        <v>&gt;= 8.1</v>
      </c>
      <c r="M32" s="417" t="str">
        <f>_xlfn.CONCAT("&gt; ",$M$1,"  -  &lt; ",$N$1)</f>
        <v>&gt; 6.4  -  &lt; 8.1</v>
      </c>
      <c r="N32" s="417" t="str">
        <f>_xlfn.CONCAT("&lt;= ",$M$1)</f>
        <v>&lt;= 6.4</v>
      </c>
      <c r="O32" s="413" t="str">
        <f t="shared" ref="O32:W32" si="5">IF(C32&gt;=$N$1, "DEFICIENTE", IF(C32&gt;$M$1, "PROCESO", "OPTIMO"))</f>
        <v>OPTIMO</v>
      </c>
      <c r="P32" s="413" t="str">
        <f t="shared" si="5"/>
        <v>OPTIMO</v>
      </c>
      <c r="Q32" s="413" t="str">
        <f t="shared" si="5"/>
        <v>OPTIMO</v>
      </c>
      <c r="R32" s="413" t="str">
        <f t="shared" si="5"/>
        <v>OPTIMO</v>
      </c>
      <c r="S32" s="413" t="str">
        <f t="shared" si="5"/>
        <v>OPTIMO</v>
      </c>
      <c r="T32" s="413" t="str">
        <f t="shared" si="5"/>
        <v>OPTIMO</v>
      </c>
      <c r="U32" s="413" t="str">
        <f t="shared" si="5"/>
        <v>OPTIMO</v>
      </c>
      <c r="V32" s="413" t="str">
        <f t="shared" si="5"/>
        <v>OPTIMO</v>
      </c>
      <c r="W32" s="413" t="str">
        <f t="shared" si="5"/>
        <v>OPTIMO</v>
      </c>
    </row>
    <row r="33" spans="1:23" x14ac:dyDescent="0.25">
      <c r="A33" s="5">
        <v>2</v>
      </c>
      <c r="B33" s="416" t="str">
        <f>NUTRICION!$A$24</f>
        <v>PORCENTAJE DE NIÑOS DE 6 A 35 MESES  DE EDAD CON AMENIA (PATRÓN DE  REFERENCIA  OMS).</v>
      </c>
      <c r="C33" s="411">
        <f>NUTRICION!$G26</f>
        <v>0.96684431448379948</v>
      </c>
      <c r="D33" s="411">
        <f>NUTRICION!$G28</f>
        <v>1.0807960985896929</v>
      </c>
      <c r="E33" s="411">
        <f>NUTRICION!$G29</f>
        <v>0.93870789618995032</v>
      </c>
      <c r="F33" s="411">
        <f>NUTRICION!$G30</f>
        <v>2.0321761219305672</v>
      </c>
      <c r="G33" s="411">
        <f>NUTRICION!$G31</f>
        <v>0.41262406601985058</v>
      </c>
      <c r="H33" s="411">
        <f>NUTRICION!$G32</f>
        <v>0.97916143610343964</v>
      </c>
      <c r="I33" s="411">
        <f>NUTRICION!$G33</f>
        <v>6.7159167226326394E-2</v>
      </c>
      <c r="J33" s="411">
        <f>NUTRICION!$G34</f>
        <v>2.1808268968650615</v>
      </c>
      <c r="K33" s="411">
        <f>NUTRICION!$G35</f>
        <v>1.3880855986119145</v>
      </c>
      <c r="L33" s="417" t="str">
        <f>_xlfn.CONCAT("&gt;= ",$R$1)</f>
        <v>&gt;= 23.8</v>
      </c>
      <c r="M33" s="417" t="str">
        <f>_xlfn.CONCAT("&gt; ",$Q$1,"  -  &lt; ",$R$1)</f>
        <v>&gt; 19  -  &lt; 23.8</v>
      </c>
      <c r="N33" s="417" t="str">
        <f>_xlfn.CONCAT("&lt;= ",$Q$1)</f>
        <v>&lt;= 19</v>
      </c>
      <c r="O33" s="413" t="str">
        <f t="shared" ref="O33:W33" si="6">IF(C33&gt;=$R$1, "DEFICIENTE", IF(C33&gt;$Q$1, "PROCESO", "OPTIMO"))</f>
        <v>OPTIMO</v>
      </c>
      <c r="P33" s="413" t="str">
        <f t="shared" si="6"/>
        <v>OPTIMO</v>
      </c>
      <c r="Q33" s="413" t="str">
        <f t="shared" si="6"/>
        <v>OPTIMO</v>
      </c>
      <c r="R33" s="413" t="str">
        <f t="shared" si="6"/>
        <v>OPTIMO</v>
      </c>
      <c r="S33" s="413" t="str">
        <f t="shared" si="6"/>
        <v>OPTIMO</v>
      </c>
      <c r="T33" s="413" t="str">
        <f t="shared" si="6"/>
        <v>OPTIMO</v>
      </c>
      <c r="U33" s="413" t="str">
        <f t="shared" si="6"/>
        <v>OPTIMO</v>
      </c>
      <c r="V33" s="413" t="str">
        <f t="shared" si="6"/>
        <v>OPTIMO</v>
      </c>
      <c r="W33" s="413" t="str">
        <f t="shared" si="6"/>
        <v>OPTIMO</v>
      </c>
    </row>
    <row r="34" spans="1:23" x14ac:dyDescent="0.25">
      <c r="A34" s="5">
        <v>3</v>
      </c>
      <c r="B34" s="416" t="str">
        <f>NUTRICION!$A$43</f>
        <v>PORCENTAJE DE NIÑOS DE 4 MESES QUE  INICIAN SUMPLEMENTACIÓN CON HIERRO EN GOTAS</v>
      </c>
      <c r="C34" s="411">
        <f>NUTRICION!$G45</f>
        <v>74.099999999999994</v>
      </c>
      <c r="D34" s="411">
        <f>NUTRICION!$G47</f>
        <v>77.3</v>
      </c>
      <c r="E34" s="411">
        <f>NUTRICION!$G48</f>
        <v>53.5</v>
      </c>
      <c r="F34" s="411">
        <f>NUTRICION!$G49</f>
        <v>53.4</v>
      </c>
      <c r="G34" s="411">
        <f>NUTRICION!$G50</f>
        <v>77.7</v>
      </c>
      <c r="H34" s="411">
        <f>NUTRICION!$G51</f>
        <v>65.8</v>
      </c>
      <c r="I34" s="411">
        <f>NUTRICION!$G52</f>
        <v>70.5</v>
      </c>
      <c r="J34" s="411">
        <f>NUTRICION!$G53</f>
        <v>55.3</v>
      </c>
      <c r="K34" s="411">
        <f>NUTRICION!$G54</f>
        <v>109.4</v>
      </c>
      <c r="L34" s="417" t="str">
        <f t="shared" ref="L34:L44" si="7">_xlfn.CONCAT("&lt;= ",$G$1)</f>
        <v>&lt;= 90</v>
      </c>
      <c r="M34" s="417" t="str">
        <f t="shared" ref="M34:M44" si="8">_xlfn.CONCAT("&gt; ", $G$1,"  -  &lt; ",$H$1)</f>
        <v>&gt; 90  -  &lt; 100</v>
      </c>
      <c r="N34" s="417" t="str">
        <f t="shared" ref="N34:N44" si="9">_xlfn.CONCAT(" &gt;= ",$H$1)</f>
        <v xml:space="preserve"> &gt;= 100</v>
      </c>
      <c r="O34" s="413" t="str">
        <f t="shared" ref="O34:W44" si="10">IF(C34&lt;=$G$1, "DEFICIENTE", IF(C34&lt;$H$1, "PROCESO", "OPTIMO"))</f>
        <v>DEFICIENTE</v>
      </c>
      <c r="P34" s="413" t="str">
        <f t="shared" si="10"/>
        <v>DEFICIENTE</v>
      </c>
      <c r="Q34" s="413" t="str">
        <f t="shared" si="10"/>
        <v>DEFICIENTE</v>
      </c>
      <c r="R34" s="413" t="str">
        <f t="shared" si="10"/>
        <v>DEFICIENTE</v>
      </c>
      <c r="S34" s="413" t="str">
        <f t="shared" si="10"/>
        <v>DEFICIENTE</v>
      </c>
      <c r="T34" s="413" t="str">
        <f t="shared" si="10"/>
        <v>DEFICIENTE</v>
      </c>
      <c r="U34" s="413" t="str">
        <f t="shared" si="10"/>
        <v>DEFICIENTE</v>
      </c>
      <c r="V34" s="413" t="str">
        <f t="shared" si="10"/>
        <v>DEFICIENTE</v>
      </c>
      <c r="W34" s="413" t="str">
        <f t="shared" si="10"/>
        <v>OPTIMO</v>
      </c>
    </row>
    <row r="35" spans="1:23" x14ac:dyDescent="0.25">
      <c r="A35" s="5">
        <v>4</v>
      </c>
      <c r="B35" s="416" t="str">
        <f>NUTRICION!$A$63</f>
        <v>PORCENTAJE DE NIÑAS/NIÑOS DE 12 MESES DE EDAD QUE RECIBIERON  SUPLEMENTACIÓN PREVENTIVA  (TA)</v>
      </c>
      <c r="C35" s="411">
        <f>NUTRICION!$G65</f>
        <v>73.5</v>
      </c>
      <c r="D35" s="411">
        <f>NUTRICION!$G67</f>
        <v>64.599999999999994</v>
      </c>
      <c r="E35" s="411">
        <f>NUTRICION!$G68</f>
        <v>92.2</v>
      </c>
      <c r="F35" s="411">
        <f>NUTRICION!$G69</f>
        <v>52.4</v>
      </c>
      <c r="G35" s="411">
        <f>NUTRICION!$G70</f>
        <v>94.1</v>
      </c>
      <c r="H35" s="411">
        <f>NUTRICION!$G71</f>
        <v>67.400000000000006</v>
      </c>
      <c r="I35" s="411">
        <f>NUTRICION!$G72</f>
        <v>62.3</v>
      </c>
      <c r="J35" s="411">
        <f>NUTRICION!$G73</f>
        <v>82.3</v>
      </c>
      <c r="K35" s="411">
        <f>NUTRICION!$G74</f>
        <v>72</v>
      </c>
      <c r="L35" s="417" t="str">
        <f t="shared" si="7"/>
        <v>&lt;= 90</v>
      </c>
      <c r="M35" s="417" t="str">
        <f t="shared" si="8"/>
        <v>&gt; 90  -  &lt; 100</v>
      </c>
      <c r="N35" s="417" t="str">
        <f t="shared" si="9"/>
        <v xml:space="preserve"> &gt;= 100</v>
      </c>
      <c r="O35" s="413" t="str">
        <f t="shared" si="10"/>
        <v>DEFICIENTE</v>
      </c>
      <c r="P35" s="413" t="str">
        <f t="shared" si="10"/>
        <v>DEFICIENTE</v>
      </c>
      <c r="Q35" s="413" t="str">
        <f t="shared" si="10"/>
        <v>PROCESO</v>
      </c>
      <c r="R35" s="413" t="str">
        <f t="shared" si="10"/>
        <v>DEFICIENTE</v>
      </c>
      <c r="S35" s="413" t="str">
        <f t="shared" si="10"/>
        <v>PROCESO</v>
      </c>
      <c r="T35" s="413" t="str">
        <f t="shared" si="10"/>
        <v>DEFICIENTE</v>
      </c>
      <c r="U35" s="413" t="str">
        <f t="shared" si="10"/>
        <v>DEFICIENTE</v>
      </c>
      <c r="V35" s="413" t="str">
        <f t="shared" si="10"/>
        <v>DEFICIENTE</v>
      </c>
      <c r="W35" s="413" t="str">
        <f t="shared" si="10"/>
        <v>DEFICIENTE</v>
      </c>
    </row>
    <row r="36" spans="1:23" x14ac:dyDescent="0.25">
      <c r="A36" s="5">
        <v>5</v>
      </c>
      <c r="B36" s="416" t="str">
        <f>NUTRICION!$A$83</f>
        <v>PORCENTAJE DE NIÑAS/NIÑOS  DE 24 MESES DE EDAD  QUE RECIBIERON SUPLEMENTACION PREVENTIVA (TA)</v>
      </c>
      <c r="C36" s="411">
        <f>NUTRICION!$G85</f>
        <v>27</v>
      </c>
      <c r="D36" s="411">
        <f>NUTRICION!$G87</f>
        <v>23.7</v>
      </c>
      <c r="E36" s="411">
        <f>NUTRICION!$G88</f>
        <v>94.2</v>
      </c>
      <c r="F36" s="411">
        <f>NUTRICION!$G89</f>
        <v>18.100000000000001</v>
      </c>
      <c r="G36" s="411">
        <f>NUTRICION!$G90</f>
        <v>29.9</v>
      </c>
      <c r="H36" s="411">
        <f>NUTRICION!$G91</f>
        <v>37.4</v>
      </c>
      <c r="I36" s="411">
        <f>NUTRICION!$G92</f>
        <v>21.4</v>
      </c>
      <c r="J36" s="411">
        <f>NUTRICION!$G93</f>
        <v>37.200000000000003</v>
      </c>
      <c r="K36" s="411">
        <f>NUTRICION!$G94</f>
        <v>0</v>
      </c>
      <c r="L36" s="417" t="str">
        <f t="shared" si="7"/>
        <v>&lt;= 90</v>
      </c>
      <c r="M36" s="417" t="str">
        <f t="shared" si="8"/>
        <v>&gt; 90  -  &lt; 100</v>
      </c>
      <c r="N36" s="417" t="str">
        <f t="shared" si="9"/>
        <v xml:space="preserve"> &gt;= 100</v>
      </c>
      <c r="O36" s="413" t="str">
        <f t="shared" si="10"/>
        <v>DEFICIENTE</v>
      </c>
      <c r="P36" s="413" t="str">
        <f t="shared" si="10"/>
        <v>DEFICIENTE</v>
      </c>
      <c r="Q36" s="413" t="str">
        <f t="shared" si="10"/>
        <v>PROCESO</v>
      </c>
      <c r="R36" s="413" t="str">
        <f t="shared" si="10"/>
        <v>DEFICIENTE</v>
      </c>
      <c r="S36" s="413" t="str">
        <f t="shared" si="10"/>
        <v>DEFICIENTE</v>
      </c>
      <c r="T36" s="413" t="str">
        <f t="shared" si="10"/>
        <v>DEFICIENTE</v>
      </c>
      <c r="U36" s="413" t="str">
        <f t="shared" si="10"/>
        <v>DEFICIENTE</v>
      </c>
      <c r="V36" s="413" t="str">
        <f t="shared" si="10"/>
        <v>DEFICIENTE</v>
      </c>
      <c r="W36" s="413" t="str">
        <f t="shared" si="10"/>
        <v>DEFICIENTE</v>
      </c>
    </row>
    <row r="37" spans="1:23" x14ac:dyDescent="0.25">
      <c r="A37" s="5">
        <v>6</v>
      </c>
      <c r="B37" s="416" t="str">
        <f>NUTRICION!$A$102</f>
        <v>PORCENTAJE DE NIÑOS/NIÑAS MENORES DE 36 MESES CON SUPLEMENTACION PREVENTIVA (TA)</v>
      </c>
      <c r="C37" s="411">
        <f>NUTRICION!$G104</f>
        <v>36</v>
      </c>
      <c r="D37" s="411">
        <f>NUTRICION!$G106</f>
        <v>30.1</v>
      </c>
      <c r="E37" s="411">
        <f>NUTRICION!$G107</f>
        <v>63.6</v>
      </c>
      <c r="F37" s="411">
        <f>NUTRICION!$G108</f>
        <v>22.5</v>
      </c>
      <c r="G37" s="411">
        <f>NUTRICION!$G109</f>
        <v>47.8</v>
      </c>
      <c r="H37" s="411">
        <f>NUTRICION!$G110</f>
        <v>45.9</v>
      </c>
      <c r="I37" s="411">
        <f>NUTRICION!$G111</f>
        <v>28.7</v>
      </c>
      <c r="J37" s="411">
        <f>NUTRICION!$G112</f>
        <v>40.200000000000003</v>
      </c>
      <c r="K37" s="411">
        <f>NUTRICION!$G113</f>
        <v>24.7</v>
      </c>
      <c r="L37" s="417" t="str">
        <f t="shared" si="7"/>
        <v>&lt;= 90</v>
      </c>
      <c r="M37" s="417" t="str">
        <f t="shared" si="8"/>
        <v>&gt; 90  -  &lt; 100</v>
      </c>
      <c r="N37" s="417" t="str">
        <f t="shared" si="9"/>
        <v xml:space="preserve"> &gt;= 100</v>
      </c>
      <c r="O37" s="413" t="str">
        <f t="shared" si="10"/>
        <v>DEFICIENTE</v>
      </c>
      <c r="P37" s="413" t="str">
        <f t="shared" si="10"/>
        <v>DEFICIENTE</v>
      </c>
      <c r="Q37" s="413" t="str">
        <f t="shared" si="10"/>
        <v>DEFICIENTE</v>
      </c>
      <c r="R37" s="413" t="str">
        <f t="shared" si="10"/>
        <v>DEFICIENTE</v>
      </c>
      <c r="S37" s="413" t="str">
        <f t="shared" si="10"/>
        <v>DEFICIENTE</v>
      </c>
      <c r="T37" s="413" t="str">
        <f t="shared" si="10"/>
        <v>DEFICIENTE</v>
      </c>
      <c r="U37" s="413" t="str">
        <f t="shared" si="10"/>
        <v>DEFICIENTE</v>
      </c>
      <c r="V37" s="413" t="str">
        <f t="shared" si="10"/>
        <v>DEFICIENTE</v>
      </c>
      <c r="W37" s="413" t="str">
        <f t="shared" si="10"/>
        <v>DEFICIENTE</v>
      </c>
    </row>
    <row r="38" spans="1:23" x14ac:dyDescent="0.25">
      <c r="A38" s="5">
        <v>7</v>
      </c>
      <c r="B38" s="416" t="str">
        <f>NUTRICION!$A$124</f>
        <v>PORCENTAJE DE NIÑOS MENORES DE UN AÑO  ( 6 A 11 MESES) CON  SUPLEMENTO DE VITAMINA A</v>
      </c>
      <c r="C38" s="411">
        <f>NUTRICION!$G126</f>
        <v>54.9</v>
      </c>
      <c r="D38" s="411">
        <f>NUTRICION!$G128</f>
        <v>56.5</v>
      </c>
      <c r="E38" s="411">
        <f>NUTRICION!$G129</f>
        <v>54.5</v>
      </c>
      <c r="F38" s="411">
        <f>NUTRICION!$G130</f>
        <v>57.1</v>
      </c>
      <c r="G38" s="411">
        <f>NUTRICION!$G131</f>
        <v>46.3</v>
      </c>
      <c r="H38" s="411">
        <f>NUTRICION!$G132</f>
        <v>62.7</v>
      </c>
      <c r="I38" s="411">
        <f>NUTRICION!$G133</f>
        <v>32.200000000000003</v>
      </c>
      <c r="J38" s="411">
        <f>NUTRICION!$G134</f>
        <v>61.4</v>
      </c>
      <c r="K38" s="411">
        <f>NUTRICION!$G135</f>
        <v>79.900000000000006</v>
      </c>
      <c r="L38" s="417" t="str">
        <f t="shared" si="7"/>
        <v>&lt;= 90</v>
      </c>
      <c r="M38" s="417" t="str">
        <f t="shared" si="8"/>
        <v>&gt; 90  -  &lt; 100</v>
      </c>
      <c r="N38" s="417" t="str">
        <f t="shared" si="9"/>
        <v xml:space="preserve"> &gt;= 100</v>
      </c>
      <c r="O38" s="413" t="str">
        <f t="shared" si="10"/>
        <v>DEFICIENTE</v>
      </c>
      <c r="P38" s="413" t="str">
        <f t="shared" si="10"/>
        <v>DEFICIENTE</v>
      </c>
      <c r="Q38" s="413" t="str">
        <f t="shared" si="10"/>
        <v>DEFICIENTE</v>
      </c>
      <c r="R38" s="413" t="str">
        <f t="shared" si="10"/>
        <v>DEFICIENTE</v>
      </c>
      <c r="S38" s="413" t="str">
        <f t="shared" si="10"/>
        <v>DEFICIENTE</v>
      </c>
      <c r="T38" s="413" t="str">
        <f t="shared" si="10"/>
        <v>DEFICIENTE</v>
      </c>
      <c r="U38" s="413" t="str">
        <f t="shared" si="10"/>
        <v>DEFICIENTE</v>
      </c>
      <c r="V38" s="413" t="str">
        <f t="shared" si="10"/>
        <v>DEFICIENTE</v>
      </c>
      <c r="W38" s="413" t="str">
        <f t="shared" si="10"/>
        <v>DEFICIENTE</v>
      </c>
    </row>
    <row r="39" spans="1:23" x14ac:dyDescent="0.25">
      <c r="A39" s="5">
        <v>8</v>
      </c>
      <c r="B39" s="416" t="str">
        <f>NUTRICION!$A$143</f>
        <v xml:space="preserve">PORCENTAJE DE NIÑOS  DE 12 A 59 MESES CON  SUPLEMENTO DE VITAMINA A  </v>
      </c>
      <c r="C39" s="411">
        <f>NUTRICION!$G145</f>
        <v>27.1</v>
      </c>
      <c r="D39" s="411">
        <f>NUTRICION!$G147</f>
        <v>30.6</v>
      </c>
      <c r="E39" s="411">
        <f>NUTRICION!$G148</f>
        <v>24.1</v>
      </c>
      <c r="F39" s="411">
        <f>NUTRICION!$G149</f>
        <v>28</v>
      </c>
      <c r="G39" s="411">
        <f>NUTRICION!$G150</f>
        <v>14.1</v>
      </c>
      <c r="H39" s="411">
        <f>NUTRICION!$G151</f>
        <v>41.2</v>
      </c>
      <c r="I39" s="411">
        <f>NUTRICION!$G152</f>
        <v>15.7</v>
      </c>
      <c r="J39" s="411">
        <f>NUTRICION!$G153</f>
        <v>42.8</v>
      </c>
      <c r="K39" s="411">
        <f>NUTRICION!$G154</f>
        <v>25</v>
      </c>
      <c r="L39" s="417" t="str">
        <f t="shared" si="7"/>
        <v>&lt;= 90</v>
      </c>
      <c r="M39" s="417" t="str">
        <f t="shared" si="8"/>
        <v>&gt; 90  -  &lt; 100</v>
      </c>
      <c r="N39" s="417" t="str">
        <f t="shared" si="9"/>
        <v xml:space="preserve"> &gt;= 100</v>
      </c>
      <c r="O39" s="413" t="str">
        <f t="shared" si="10"/>
        <v>DEFICIENTE</v>
      </c>
      <c r="P39" s="413" t="str">
        <f t="shared" si="10"/>
        <v>DEFICIENTE</v>
      </c>
      <c r="Q39" s="413" t="str">
        <f t="shared" si="10"/>
        <v>DEFICIENTE</v>
      </c>
      <c r="R39" s="413" t="str">
        <f t="shared" si="10"/>
        <v>DEFICIENTE</v>
      </c>
      <c r="S39" s="413" t="str">
        <f t="shared" si="10"/>
        <v>DEFICIENTE</v>
      </c>
      <c r="T39" s="413" t="str">
        <f t="shared" si="10"/>
        <v>DEFICIENTE</v>
      </c>
      <c r="U39" s="413" t="str">
        <f t="shared" si="10"/>
        <v>DEFICIENTE</v>
      </c>
      <c r="V39" s="413" t="str">
        <f t="shared" si="10"/>
        <v>DEFICIENTE</v>
      </c>
      <c r="W39" s="413" t="str">
        <f t="shared" si="10"/>
        <v>DEFICIENTE</v>
      </c>
    </row>
    <row r="40" spans="1:23" x14ac:dyDescent="0.25">
      <c r="A40" s="5">
        <v>9</v>
      </c>
      <c r="B40" s="416" t="str">
        <f>NUTRICION!$A$163</f>
        <v>PORCENTAJE DE NIÑOS &lt; 5 AÑOS CON SUPLEMENTO DE VITAMINA A</v>
      </c>
      <c r="C40" s="411">
        <f>NUTRICION!$G165</f>
        <v>32.1</v>
      </c>
      <c r="D40" s="411">
        <f>NUTRICION!$G167</f>
        <v>35.1</v>
      </c>
      <c r="E40" s="411">
        <f>NUTRICION!$G168</f>
        <v>29.9</v>
      </c>
      <c r="F40" s="411">
        <f>NUTRICION!$G169</f>
        <v>33.299999999999997</v>
      </c>
      <c r="G40" s="411">
        <f>NUTRICION!$G170</f>
        <v>20.2</v>
      </c>
      <c r="H40" s="411">
        <f>NUTRICION!$G171</f>
        <v>45.4</v>
      </c>
      <c r="I40" s="411">
        <f>NUTRICION!$G172</f>
        <v>18.899999999999999</v>
      </c>
      <c r="J40" s="411">
        <f>NUTRICION!$G173</f>
        <v>45.8</v>
      </c>
      <c r="K40" s="411">
        <f>NUTRICION!$G174</f>
        <v>34.6</v>
      </c>
      <c r="L40" s="417" t="str">
        <f t="shared" si="7"/>
        <v>&lt;= 90</v>
      </c>
      <c r="M40" s="417" t="str">
        <f t="shared" si="8"/>
        <v>&gt; 90  -  &lt; 100</v>
      </c>
      <c r="N40" s="417" t="str">
        <f t="shared" si="9"/>
        <v xml:space="preserve"> &gt;= 100</v>
      </c>
      <c r="O40" s="413" t="str">
        <f t="shared" si="10"/>
        <v>DEFICIENTE</v>
      </c>
      <c r="P40" s="413" t="str">
        <f t="shared" si="10"/>
        <v>DEFICIENTE</v>
      </c>
      <c r="Q40" s="413" t="str">
        <f t="shared" si="10"/>
        <v>DEFICIENTE</v>
      </c>
      <c r="R40" s="413" t="str">
        <f t="shared" si="10"/>
        <v>DEFICIENTE</v>
      </c>
      <c r="S40" s="413" t="str">
        <f t="shared" si="10"/>
        <v>DEFICIENTE</v>
      </c>
      <c r="T40" s="413" t="str">
        <f t="shared" si="10"/>
        <v>DEFICIENTE</v>
      </c>
      <c r="U40" s="413" t="str">
        <f t="shared" si="10"/>
        <v>DEFICIENTE</v>
      </c>
      <c r="V40" s="413" t="str">
        <f t="shared" si="10"/>
        <v>DEFICIENTE</v>
      </c>
      <c r="W40" s="413" t="str">
        <f t="shared" si="10"/>
        <v>DEFICIENTE</v>
      </c>
    </row>
    <row r="41" spans="1:23" x14ac:dyDescent="0.25">
      <c r="A41" s="5">
        <v>10</v>
      </c>
      <c r="B41" s="416" t="str">
        <f>NUTRICION!$A$184</f>
        <v>PORCENTAJE DE NIÑOS MENORES DE 12 MESES DE EDAD CON DOSAJE DE HEMOGLOBINA</v>
      </c>
      <c r="C41" s="411">
        <f>NUTRICION!$G186</f>
        <v>148.4</v>
      </c>
      <c r="D41" s="411">
        <f>NUTRICION!$G188</f>
        <v>148.4</v>
      </c>
      <c r="E41" s="411">
        <f>NUTRICION!$G189</f>
        <v>117.3</v>
      </c>
      <c r="F41" s="411">
        <f>NUTRICION!$G190</f>
        <v>111.2</v>
      </c>
      <c r="G41" s="411">
        <f>NUTRICION!$G191</f>
        <v>157.9</v>
      </c>
      <c r="H41" s="411">
        <f>NUTRICION!$G192</f>
        <v>145</v>
      </c>
      <c r="I41" s="411">
        <f>NUTRICION!$G193</f>
        <v>142.9</v>
      </c>
      <c r="J41" s="411">
        <f>NUTRICION!$G194</f>
        <v>118</v>
      </c>
      <c r="K41" s="411">
        <f>NUTRICION!$G195</f>
        <v>216.7</v>
      </c>
      <c r="L41" s="417" t="str">
        <f t="shared" si="7"/>
        <v>&lt;= 90</v>
      </c>
      <c r="M41" s="417" t="str">
        <f t="shared" si="8"/>
        <v>&gt; 90  -  &lt; 100</v>
      </c>
      <c r="N41" s="417" t="str">
        <f t="shared" si="9"/>
        <v xml:space="preserve"> &gt;= 100</v>
      </c>
      <c r="O41" s="413" t="str">
        <f t="shared" si="10"/>
        <v>OPTIMO</v>
      </c>
      <c r="P41" s="413" t="str">
        <f t="shared" si="10"/>
        <v>OPTIMO</v>
      </c>
      <c r="Q41" s="413" t="str">
        <f t="shared" si="10"/>
        <v>OPTIMO</v>
      </c>
      <c r="R41" s="413" t="str">
        <f t="shared" si="10"/>
        <v>OPTIMO</v>
      </c>
      <c r="S41" s="413" t="str">
        <f t="shared" si="10"/>
        <v>OPTIMO</v>
      </c>
      <c r="T41" s="413" t="str">
        <f t="shared" si="10"/>
        <v>OPTIMO</v>
      </c>
      <c r="U41" s="413" t="str">
        <f t="shared" si="10"/>
        <v>OPTIMO</v>
      </c>
      <c r="V41" s="413" t="str">
        <f t="shared" si="10"/>
        <v>OPTIMO</v>
      </c>
      <c r="W41" s="413" t="str">
        <f t="shared" si="10"/>
        <v>OPTIMO</v>
      </c>
    </row>
    <row r="42" spans="1:23" x14ac:dyDescent="0.25">
      <c r="A42" s="5">
        <v>11</v>
      </c>
      <c r="B42" s="416" t="str">
        <f>NUTRICION!$A$205</f>
        <v>PORCENTAJE DE NIÑOS DE 12 A 23 MESES DE EDAD CON DOSAJE DE HEMOGLOBINA</v>
      </c>
      <c r="C42" s="411">
        <f>NUTRICION!$G207</f>
        <v>79.5</v>
      </c>
      <c r="D42" s="411">
        <f>NUTRICION!$G209</f>
        <v>70.2</v>
      </c>
      <c r="E42" s="411">
        <f>NUTRICION!$G210</f>
        <v>75.3</v>
      </c>
      <c r="F42" s="411">
        <f>NUTRICION!$G211</f>
        <v>59</v>
      </c>
      <c r="G42" s="411">
        <f>NUTRICION!$G212</f>
        <v>87.2</v>
      </c>
      <c r="H42" s="411">
        <f>NUTRICION!$G213</f>
        <v>105.3</v>
      </c>
      <c r="I42" s="411">
        <f>NUTRICION!$G214</f>
        <v>93.7</v>
      </c>
      <c r="J42" s="411">
        <f>NUTRICION!$G215</f>
        <v>87.8</v>
      </c>
      <c r="K42" s="411">
        <f>NUTRICION!$G216</f>
        <v>89.5</v>
      </c>
      <c r="L42" s="417" t="str">
        <f t="shared" si="7"/>
        <v>&lt;= 90</v>
      </c>
      <c r="M42" s="417" t="str">
        <f t="shared" si="8"/>
        <v>&gt; 90  -  &lt; 100</v>
      </c>
      <c r="N42" s="417" t="str">
        <f t="shared" si="9"/>
        <v xml:space="preserve"> &gt;= 100</v>
      </c>
      <c r="O42" s="413" t="str">
        <f t="shared" si="10"/>
        <v>DEFICIENTE</v>
      </c>
      <c r="P42" s="413" t="str">
        <f t="shared" si="10"/>
        <v>DEFICIENTE</v>
      </c>
      <c r="Q42" s="413" t="str">
        <f t="shared" si="10"/>
        <v>DEFICIENTE</v>
      </c>
      <c r="R42" s="413" t="str">
        <f t="shared" si="10"/>
        <v>DEFICIENTE</v>
      </c>
      <c r="S42" s="413" t="str">
        <f t="shared" si="10"/>
        <v>DEFICIENTE</v>
      </c>
      <c r="T42" s="413" t="str">
        <f t="shared" si="10"/>
        <v>OPTIMO</v>
      </c>
      <c r="U42" s="413" t="str">
        <f t="shared" si="10"/>
        <v>PROCESO</v>
      </c>
      <c r="V42" s="413" t="str">
        <f t="shared" si="10"/>
        <v>DEFICIENTE</v>
      </c>
      <c r="W42" s="413" t="str">
        <f t="shared" si="10"/>
        <v>DEFICIENTE</v>
      </c>
    </row>
    <row r="43" spans="1:23" x14ac:dyDescent="0.25">
      <c r="A43" s="5">
        <v>12</v>
      </c>
      <c r="B43" s="416" t="str">
        <f>NUTRICION!$A$225</f>
        <v>PORCENTAJE DE NIÑOS DE 24 A 35 MESES DE EDAD CON DOSAJE DE HEMOGLOBINA</v>
      </c>
      <c r="C43" s="411">
        <f>NUTRICION!$G227</f>
        <v>82</v>
      </c>
      <c r="D43" s="411">
        <f>NUTRICION!$G229</f>
        <v>70.900000000000006</v>
      </c>
      <c r="E43" s="411">
        <f>NUTRICION!$G230</f>
        <v>82.8</v>
      </c>
      <c r="F43" s="411">
        <f>NUTRICION!$G231</f>
        <v>69</v>
      </c>
      <c r="G43" s="411">
        <f>NUTRICION!$G232</f>
        <v>91.6</v>
      </c>
      <c r="H43" s="411">
        <f>NUTRICION!$G233</f>
        <v>111.3</v>
      </c>
      <c r="I43" s="411">
        <f>NUTRICION!$G234</f>
        <v>126.2</v>
      </c>
      <c r="J43" s="411">
        <f>NUTRICION!$G235</f>
        <v>59.4</v>
      </c>
      <c r="K43" s="411">
        <f>NUTRICION!$G236</f>
        <v>88.3</v>
      </c>
      <c r="L43" s="417" t="str">
        <f t="shared" si="7"/>
        <v>&lt;= 90</v>
      </c>
      <c r="M43" s="417" t="str">
        <f t="shared" si="8"/>
        <v>&gt; 90  -  &lt; 100</v>
      </c>
      <c r="N43" s="417" t="str">
        <f t="shared" si="9"/>
        <v xml:space="preserve"> &gt;= 100</v>
      </c>
      <c r="O43" s="413" t="str">
        <f t="shared" si="10"/>
        <v>DEFICIENTE</v>
      </c>
      <c r="P43" s="413" t="str">
        <f t="shared" si="10"/>
        <v>DEFICIENTE</v>
      </c>
      <c r="Q43" s="413" t="str">
        <f t="shared" si="10"/>
        <v>DEFICIENTE</v>
      </c>
      <c r="R43" s="413" t="str">
        <f t="shared" si="10"/>
        <v>DEFICIENTE</v>
      </c>
      <c r="S43" s="413" t="str">
        <f t="shared" si="10"/>
        <v>PROCESO</v>
      </c>
      <c r="T43" s="413" t="str">
        <f t="shared" si="10"/>
        <v>OPTIMO</v>
      </c>
      <c r="U43" s="413" t="str">
        <f t="shared" si="10"/>
        <v>OPTIMO</v>
      </c>
      <c r="V43" s="413" t="str">
        <f t="shared" si="10"/>
        <v>DEFICIENTE</v>
      </c>
      <c r="W43" s="413" t="str">
        <f t="shared" si="10"/>
        <v>DEFICIENTE</v>
      </c>
    </row>
    <row r="44" spans="1:23" x14ac:dyDescent="0.25">
      <c r="A44" s="5">
        <v>13</v>
      </c>
      <c r="B44" s="416" t="str">
        <f>NUTRICION!$A$245</f>
        <v>PORCENTAJE DE NIÑOS DE 6 A 35 MESES DE EDAD CON DOSAJE DE HEMOGLOBINA</v>
      </c>
      <c r="C44" s="411">
        <f>NUTRICION!$G247</f>
        <v>94.2</v>
      </c>
      <c r="D44" s="411">
        <f>NUTRICION!$G249</f>
        <v>85.8</v>
      </c>
      <c r="E44" s="411">
        <f>NUTRICION!$G250</f>
        <v>87.2</v>
      </c>
      <c r="F44" s="411">
        <f>NUTRICION!$G251</f>
        <v>73.2</v>
      </c>
      <c r="G44" s="411">
        <f>NUTRICION!$G252</f>
        <v>103.2</v>
      </c>
      <c r="H44" s="411">
        <f>NUTRICION!$G253</f>
        <v>116.2</v>
      </c>
      <c r="I44" s="411">
        <f>NUTRICION!$G254</f>
        <v>115.6</v>
      </c>
      <c r="J44" s="411">
        <f>NUTRICION!$G255</f>
        <v>80.599999999999994</v>
      </c>
      <c r="K44" s="411">
        <f>NUTRICION!$G256</f>
        <v>114.2</v>
      </c>
      <c r="L44" s="417" t="str">
        <f t="shared" si="7"/>
        <v>&lt;= 90</v>
      </c>
      <c r="M44" s="417" t="str">
        <f t="shared" si="8"/>
        <v>&gt; 90  -  &lt; 100</v>
      </c>
      <c r="N44" s="417" t="str">
        <f t="shared" si="9"/>
        <v xml:space="preserve"> &gt;= 100</v>
      </c>
      <c r="O44" s="413" t="str">
        <f t="shared" si="10"/>
        <v>PROCESO</v>
      </c>
      <c r="P44" s="413" t="str">
        <f t="shared" si="10"/>
        <v>DEFICIENTE</v>
      </c>
      <c r="Q44" s="413" t="str">
        <f t="shared" si="10"/>
        <v>DEFICIENTE</v>
      </c>
      <c r="R44" s="413" t="str">
        <f t="shared" si="10"/>
        <v>DEFICIENTE</v>
      </c>
      <c r="S44" s="413" t="str">
        <f t="shared" si="10"/>
        <v>OPTIMO</v>
      </c>
      <c r="T44" s="413" t="str">
        <f t="shared" si="10"/>
        <v>OPTIMO</v>
      </c>
      <c r="U44" s="413" t="str">
        <f t="shared" si="10"/>
        <v>OPTIMO</v>
      </c>
      <c r="V44" s="413" t="str">
        <f t="shared" si="10"/>
        <v>DEFICIENTE</v>
      </c>
      <c r="W44" s="413" t="str">
        <f t="shared" si="10"/>
        <v>OPTIMO</v>
      </c>
    </row>
    <row r="45" spans="1:23" x14ac:dyDescent="0.25">
      <c r="A45" s="5">
        <v>14</v>
      </c>
      <c r="B45" s="416" t="str">
        <f>NUTRICION!$A$268</f>
        <v>PORCENTAJE DE NIÑOS DE 6  A 11 MESES CON ANEMIA QUE HAN CUMPLIDO ESQUEMA COMPLETO TRATAMIENTO (TA)</v>
      </c>
      <c r="C45" s="411">
        <f>NUTRICION!$G270</f>
        <v>93.1</v>
      </c>
      <c r="D45" s="411">
        <f>NUTRICION!$G272</f>
        <v>95.8</v>
      </c>
      <c r="E45" s="411">
        <f>NUTRICION!$G273</f>
        <v>100</v>
      </c>
      <c r="F45" s="411">
        <f>NUTRICION!$G274</f>
        <v>100</v>
      </c>
      <c r="G45" s="411">
        <f>NUTRICION!$G275</f>
        <v>40</v>
      </c>
      <c r="H45" s="411">
        <f>NUTRICION!$G276</f>
        <v>100</v>
      </c>
      <c r="I45" s="411">
        <f>NUTRICION!$G277</f>
        <v>100</v>
      </c>
      <c r="J45" s="411">
        <f>NUTRICION!$G278</f>
        <v>92.9</v>
      </c>
      <c r="K45" s="411">
        <f>NUTRICION!$G279</f>
        <v>92.9</v>
      </c>
      <c r="L45" s="417" t="str">
        <f t="shared" ref="L45:L55" si="11">_xlfn.CONCAT("&lt;= ",$J$1)</f>
        <v>&lt;= 90</v>
      </c>
      <c r="M45" s="417" t="str">
        <f t="shared" ref="M45:M55" si="12">_xlfn.CONCAT("&gt; ", $J$1,"  -  &lt; ",$K$1)</f>
        <v>&gt; 90  -  &lt; 100</v>
      </c>
      <c r="N45" s="417" t="str">
        <f t="shared" ref="N45:N55" si="13">_xlfn.CONCAT(" &gt;= ",$K$1)</f>
        <v xml:space="preserve"> &gt;= 100</v>
      </c>
      <c r="O45" s="413" t="str">
        <f t="shared" ref="O45:W55" si="14">IF(C45&lt;=$J$1, "DEFICIENTE", IF(C45&lt;$K$1, "PROCESO", "OPTIMO"))</f>
        <v>PROCESO</v>
      </c>
      <c r="P45" s="413" t="str">
        <f t="shared" si="14"/>
        <v>PROCESO</v>
      </c>
      <c r="Q45" s="413" t="str">
        <f t="shared" si="14"/>
        <v>OPTIMO</v>
      </c>
      <c r="R45" s="413" t="str">
        <f t="shared" si="14"/>
        <v>OPTIMO</v>
      </c>
      <c r="S45" s="413" t="str">
        <f t="shared" si="14"/>
        <v>DEFICIENTE</v>
      </c>
      <c r="T45" s="413" t="str">
        <f t="shared" si="14"/>
        <v>OPTIMO</v>
      </c>
      <c r="U45" s="413" t="str">
        <f t="shared" si="14"/>
        <v>OPTIMO</v>
      </c>
      <c r="V45" s="413" t="str">
        <f t="shared" si="14"/>
        <v>PROCESO</v>
      </c>
      <c r="W45" s="413" t="str">
        <f t="shared" si="14"/>
        <v>PROCESO</v>
      </c>
    </row>
    <row r="46" spans="1:23" x14ac:dyDescent="0.25">
      <c r="A46" s="5">
        <v>15</v>
      </c>
      <c r="B46" s="416" t="str">
        <f>NUTRICION!$A$290</f>
        <v>PORCENTAJE DE NIÑOS DE 6  A 11 MESES CON ANEMIA, QUE SE HAN RECUPERADOS (PR)</v>
      </c>
      <c r="C46" s="411">
        <f>NUTRICION!$G292</f>
        <v>71.3</v>
      </c>
      <c r="D46" s="411">
        <f>NUTRICION!$G294</f>
        <v>81.3</v>
      </c>
      <c r="E46" s="411">
        <f>NUTRICION!$G295</f>
        <v>33.299999999999997</v>
      </c>
      <c r="F46" s="411">
        <f>NUTRICION!$G296</f>
        <v>90.9</v>
      </c>
      <c r="G46" s="411">
        <f>NUTRICION!$G297</f>
        <v>40</v>
      </c>
      <c r="H46" s="411">
        <f>NUTRICION!$G298</f>
        <v>60</v>
      </c>
      <c r="I46" s="411">
        <f>NUTRICION!$G299</f>
        <v>100</v>
      </c>
      <c r="J46" s="411">
        <f>NUTRICION!$G300</f>
        <v>64.3</v>
      </c>
      <c r="K46" s="411">
        <f>NUTRICION!$G301</f>
        <v>50</v>
      </c>
      <c r="L46" s="417" t="str">
        <f t="shared" si="11"/>
        <v>&lt;= 90</v>
      </c>
      <c r="M46" s="417" t="str">
        <f t="shared" si="12"/>
        <v>&gt; 90  -  &lt; 100</v>
      </c>
      <c r="N46" s="417" t="str">
        <f t="shared" si="13"/>
        <v xml:space="preserve"> &gt;= 100</v>
      </c>
      <c r="O46" s="413" t="str">
        <f t="shared" si="14"/>
        <v>DEFICIENTE</v>
      </c>
      <c r="P46" s="413" t="str">
        <f t="shared" si="14"/>
        <v>DEFICIENTE</v>
      </c>
      <c r="Q46" s="413" t="str">
        <f t="shared" si="14"/>
        <v>DEFICIENTE</v>
      </c>
      <c r="R46" s="413" t="str">
        <f t="shared" si="14"/>
        <v>PROCESO</v>
      </c>
      <c r="S46" s="413" t="str">
        <f t="shared" si="14"/>
        <v>DEFICIENTE</v>
      </c>
      <c r="T46" s="413" t="str">
        <f t="shared" si="14"/>
        <v>DEFICIENTE</v>
      </c>
      <c r="U46" s="413" t="str">
        <f t="shared" si="14"/>
        <v>OPTIMO</v>
      </c>
      <c r="V46" s="413" t="str">
        <f t="shared" si="14"/>
        <v>DEFICIENTE</v>
      </c>
      <c r="W46" s="413" t="str">
        <f t="shared" si="14"/>
        <v>DEFICIENTE</v>
      </c>
    </row>
    <row r="47" spans="1:23" x14ac:dyDescent="0.25">
      <c r="A47" s="5">
        <v>16</v>
      </c>
      <c r="B47" s="416" t="str">
        <f>NUTRICION!$A$308</f>
        <v>PORCENTAJE DE NIÑOS DE 1 AÑO CON ANEMIA QUE HAN CUMPLIDO ESQUEMA COMPLETO DE TRATAMIENTO (TA)</v>
      </c>
      <c r="C47" s="411">
        <f>NUTRICION!$G310</f>
        <v>77.2</v>
      </c>
      <c r="D47" s="411">
        <f>NUTRICION!$G312</f>
        <v>73.5</v>
      </c>
      <c r="E47" s="411">
        <f>NUTRICION!$G313</f>
        <v>100</v>
      </c>
      <c r="F47" s="411">
        <f>NUTRICION!$G314</f>
        <v>92.9</v>
      </c>
      <c r="G47" s="411">
        <f>NUTRICION!$G315</f>
        <v>33.299999999999997</v>
      </c>
      <c r="H47" s="411">
        <f>NUTRICION!$G316</f>
        <v>96</v>
      </c>
      <c r="I47" s="411">
        <f>NUTRICION!$G317</f>
        <v>93.3</v>
      </c>
      <c r="J47" s="411">
        <f>NUTRICION!$G318</f>
        <v>87.5</v>
      </c>
      <c r="K47" s="411">
        <f>NUTRICION!$G319</f>
        <v>60</v>
      </c>
      <c r="L47" s="417" t="str">
        <f t="shared" si="11"/>
        <v>&lt;= 90</v>
      </c>
      <c r="M47" s="417" t="str">
        <f t="shared" si="12"/>
        <v>&gt; 90  -  &lt; 100</v>
      </c>
      <c r="N47" s="417" t="str">
        <f t="shared" si="13"/>
        <v xml:space="preserve"> &gt;= 100</v>
      </c>
      <c r="O47" s="413" t="str">
        <f t="shared" si="14"/>
        <v>DEFICIENTE</v>
      </c>
      <c r="P47" s="413" t="str">
        <f t="shared" si="14"/>
        <v>DEFICIENTE</v>
      </c>
      <c r="Q47" s="413" t="str">
        <f t="shared" si="14"/>
        <v>OPTIMO</v>
      </c>
      <c r="R47" s="413" t="str">
        <f t="shared" si="14"/>
        <v>PROCESO</v>
      </c>
      <c r="S47" s="413" t="str">
        <f t="shared" si="14"/>
        <v>DEFICIENTE</v>
      </c>
      <c r="T47" s="413" t="str">
        <f t="shared" si="14"/>
        <v>PROCESO</v>
      </c>
      <c r="U47" s="413" t="str">
        <f t="shared" si="14"/>
        <v>PROCESO</v>
      </c>
      <c r="V47" s="413" t="str">
        <f t="shared" si="14"/>
        <v>DEFICIENTE</v>
      </c>
      <c r="W47" s="413" t="str">
        <f t="shared" si="14"/>
        <v>DEFICIENTE</v>
      </c>
    </row>
    <row r="48" spans="1:23" x14ac:dyDescent="0.25">
      <c r="A48" s="5">
        <v>17</v>
      </c>
      <c r="B48" s="416" t="str">
        <f>NUTRICION!$A$331</f>
        <v>PORCENTAJE DE NIÑOS DE 1 AÑO CON ANEMIA, QUE SE HAN RECUPERADOS (PR)</v>
      </c>
      <c r="C48" s="411">
        <f>NUTRICION!$G333</f>
        <v>70.599999999999994</v>
      </c>
      <c r="D48" s="411">
        <f>NUTRICION!$G335</f>
        <v>72.3</v>
      </c>
      <c r="E48" s="411">
        <f>NUTRICION!$G336</f>
        <v>88.9</v>
      </c>
      <c r="F48" s="411">
        <f>NUTRICION!$G337</f>
        <v>85.7</v>
      </c>
      <c r="G48" s="411">
        <f>NUTRICION!$G338</f>
        <v>26.7</v>
      </c>
      <c r="H48" s="411">
        <f>NUTRICION!$G339</f>
        <v>84</v>
      </c>
      <c r="I48" s="411">
        <f>NUTRICION!$G340</f>
        <v>93.3</v>
      </c>
      <c r="J48" s="411">
        <f>NUTRICION!$G341</f>
        <v>68.8</v>
      </c>
      <c r="K48" s="411">
        <f>NUTRICION!$G342</f>
        <v>45</v>
      </c>
      <c r="L48" s="417" t="str">
        <f t="shared" si="11"/>
        <v>&lt;= 90</v>
      </c>
      <c r="M48" s="417" t="str">
        <f t="shared" si="12"/>
        <v>&gt; 90  -  &lt; 100</v>
      </c>
      <c r="N48" s="417" t="str">
        <f t="shared" si="13"/>
        <v xml:space="preserve"> &gt;= 100</v>
      </c>
      <c r="O48" s="413" t="str">
        <f t="shared" si="14"/>
        <v>DEFICIENTE</v>
      </c>
      <c r="P48" s="413" t="str">
        <f t="shared" si="14"/>
        <v>DEFICIENTE</v>
      </c>
      <c r="Q48" s="413" t="str">
        <f t="shared" si="14"/>
        <v>DEFICIENTE</v>
      </c>
      <c r="R48" s="413" t="str">
        <f t="shared" si="14"/>
        <v>DEFICIENTE</v>
      </c>
      <c r="S48" s="413" t="str">
        <f t="shared" si="14"/>
        <v>DEFICIENTE</v>
      </c>
      <c r="T48" s="413" t="str">
        <f t="shared" si="14"/>
        <v>DEFICIENTE</v>
      </c>
      <c r="U48" s="413" t="str">
        <f t="shared" si="14"/>
        <v>PROCESO</v>
      </c>
      <c r="V48" s="413" t="str">
        <f t="shared" si="14"/>
        <v>DEFICIENTE</v>
      </c>
      <c r="W48" s="413" t="str">
        <f t="shared" si="14"/>
        <v>DEFICIENTE</v>
      </c>
    </row>
    <row r="49" spans="1:23" x14ac:dyDescent="0.25">
      <c r="A49" s="5">
        <v>18</v>
      </c>
      <c r="B49" s="416" t="str">
        <f>NUTRICION!$A$350</f>
        <v>PORCENTAJE DE NIÑOS  DE 2 AÑOS CON ANEMIA QUE HAN CUMPLIDO ESQUEMA COMPLETO DE TRATAMIENTO (TA)</v>
      </c>
      <c r="C49" s="411">
        <f>NUTRICION!$G352</f>
        <v>65.2</v>
      </c>
      <c r="D49" s="411">
        <f>NUTRICION!$G354</f>
        <v>69.2</v>
      </c>
      <c r="E49" s="411">
        <f>NUTRICION!$G355</f>
        <v>100</v>
      </c>
      <c r="F49" s="411">
        <f>NUTRICION!$G356</f>
        <v>33.299999999999997</v>
      </c>
      <c r="G49" s="411">
        <f>NUTRICION!$G357</f>
        <v>16.7</v>
      </c>
      <c r="H49" s="411">
        <f>NUTRICION!$G358</f>
        <v>75</v>
      </c>
      <c r="I49" s="411">
        <f>NUTRICION!$G359</f>
        <v>100</v>
      </c>
      <c r="J49" s="411">
        <f>NUTRICION!$G360</f>
        <v>75</v>
      </c>
      <c r="K49" s="411">
        <f>NUTRICION!$G361</f>
        <v>60</v>
      </c>
      <c r="L49" s="417" t="str">
        <f t="shared" si="11"/>
        <v>&lt;= 90</v>
      </c>
      <c r="M49" s="417" t="str">
        <f t="shared" si="12"/>
        <v>&gt; 90  -  &lt; 100</v>
      </c>
      <c r="N49" s="417" t="str">
        <f t="shared" si="13"/>
        <v xml:space="preserve"> &gt;= 100</v>
      </c>
      <c r="O49" s="413" t="str">
        <f t="shared" si="14"/>
        <v>DEFICIENTE</v>
      </c>
      <c r="P49" s="413" t="str">
        <f t="shared" si="14"/>
        <v>DEFICIENTE</v>
      </c>
      <c r="Q49" s="413" t="str">
        <f t="shared" si="14"/>
        <v>OPTIMO</v>
      </c>
      <c r="R49" s="413" t="str">
        <f t="shared" si="14"/>
        <v>DEFICIENTE</v>
      </c>
      <c r="S49" s="413" t="str">
        <f t="shared" si="14"/>
        <v>DEFICIENTE</v>
      </c>
      <c r="T49" s="413" t="str">
        <f t="shared" si="14"/>
        <v>DEFICIENTE</v>
      </c>
      <c r="U49" s="413" t="str">
        <f t="shared" si="14"/>
        <v>OPTIMO</v>
      </c>
      <c r="V49" s="413" t="str">
        <f t="shared" si="14"/>
        <v>DEFICIENTE</v>
      </c>
      <c r="W49" s="413" t="str">
        <f t="shared" si="14"/>
        <v>DEFICIENTE</v>
      </c>
    </row>
    <row r="50" spans="1:23" x14ac:dyDescent="0.25">
      <c r="A50" s="5">
        <v>19</v>
      </c>
      <c r="B50" s="416" t="str">
        <f>NUTRICION!$A$371</f>
        <v>PORCENTAJE DE NIÑOS  DE 2 AÑOS CON ANEMIA QUE SE HAN RECUPERADOS (PR)</v>
      </c>
      <c r="C50" s="411">
        <f>NUTRICION!$G373</f>
        <v>63</v>
      </c>
      <c r="D50" s="411">
        <f>NUTRICION!$G375</f>
        <v>69.2</v>
      </c>
      <c r="E50" s="411">
        <f>NUTRICION!$G376</f>
        <v>100</v>
      </c>
      <c r="F50" s="411">
        <f>NUTRICION!$G377</f>
        <v>33.299999999999997</v>
      </c>
      <c r="G50" s="411">
        <f>NUTRICION!$G378</f>
        <v>16.7</v>
      </c>
      <c r="H50" s="411">
        <f>NUTRICION!$G379</f>
        <v>75</v>
      </c>
      <c r="I50" s="411">
        <f>NUTRICION!$G380</f>
        <v>100</v>
      </c>
      <c r="J50" s="411">
        <f>NUTRICION!$G381</f>
        <v>75</v>
      </c>
      <c r="K50" s="411">
        <f>NUTRICION!$G382</f>
        <v>40</v>
      </c>
      <c r="L50" s="417" t="str">
        <f t="shared" si="11"/>
        <v>&lt;= 90</v>
      </c>
      <c r="M50" s="417" t="str">
        <f t="shared" si="12"/>
        <v>&gt; 90  -  &lt; 100</v>
      </c>
      <c r="N50" s="417" t="str">
        <f t="shared" si="13"/>
        <v xml:space="preserve"> &gt;= 100</v>
      </c>
      <c r="O50" s="413" t="str">
        <f t="shared" si="14"/>
        <v>DEFICIENTE</v>
      </c>
      <c r="P50" s="413" t="str">
        <f t="shared" si="14"/>
        <v>DEFICIENTE</v>
      </c>
      <c r="Q50" s="413" t="str">
        <f t="shared" si="14"/>
        <v>OPTIMO</v>
      </c>
      <c r="R50" s="413" t="str">
        <f t="shared" si="14"/>
        <v>DEFICIENTE</v>
      </c>
      <c r="S50" s="413" t="str">
        <f t="shared" si="14"/>
        <v>DEFICIENTE</v>
      </c>
      <c r="T50" s="413" t="str">
        <f t="shared" si="14"/>
        <v>DEFICIENTE</v>
      </c>
      <c r="U50" s="413" t="str">
        <f t="shared" si="14"/>
        <v>OPTIMO</v>
      </c>
      <c r="V50" s="413" t="str">
        <f t="shared" si="14"/>
        <v>DEFICIENTE</v>
      </c>
      <c r="W50" s="413" t="str">
        <f t="shared" si="14"/>
        <v>DEFICIENTE</v>
      </c>
    </row>
    <row r="51" spans="1:23" x14ac:dyDescent="0.25">
      <c r="A51" s="5">
        <v>20</v>
      </c>
      <c r="B51" s="416" t="str">
        <f>NUTRICION!$A$393</f>
        <v>PORCENTAJE DE NIÑOS MENORES DE 36 MESES CON ANEMIA, QUE HAN CUMPLIDO ESQUEMA COMPLETO TRATAMIENTO (TA)</v>
      </c>
      <c r="C51" s="411">
        <f>NUTRICION!$G395</f>
        <v>80.2</v>
      </c>
      <c r="D51" s="411">
        <f>NUTRICION!$G397</f>
        <v>80.599999999999994</v>
      </c>
      <c r="E51" s="411">
        <f>NUTRICION!$G398</f>
        <v>100</v>
      </c>
      <c r="F51" s="411">
        <f>NUTRICION!$G399</f>
        <v>89.3</v>
      </c>
      <c r="G51" s="411">
        <f>NUTRICION!$G400</f>
        <v>30.8</v>
      </c>
      <c r="H51" s="411">
        <f>NUTRICION!$G401</f>
        <v>94.1</v>
      </c>
      <c r="I51" s="411">
        <f>NUTRICION!$G402</f>
        <v>94.4</v>
      </c>
      <c r="J51" s="411">
        <f>NUTRICION!$G403</f>
        <v>86.8</v>
      </c>
      <c r="K51" s="411">
        <f>NUTRICION!$G404</f>
        <v>71.8</v>
      </c>
      <c r="L51" s="417" t="str">
        <f t="shared" si="11"/>
        <v>&lt;= 90</v>
      </c>
      <c r="M51" s="417" t="str">
        <f t="shared" si="12"/>
        <v>&gt; 90  -  &lt; 100</v>
      </c>
      <c r="N51" s="417" t="str">
        <f t="shared" si="13"/>
        <v xml:space="preserve"> &gt;= 100</v>
      </c>
      <c r="O51" s="413" t="str">
        <f t="shared" si="14"/>
        <v>DEFICIENTE</v>
      </c>
      <c r="P51" s="413" t="str">
        <f>IF(D51&lt;=$J$1, "DEFICIENTE", IF(D51&lt;$K$1, "PROCESO", "OPTIMO"))</f>
        <v>DEFICIENTE</v>
      </c>
      <c r="Q51" s="413" t="str">
        <f t="shared" si="14"/>
        <v>OPTIMO</v>
      </c>
      <c r="R51" s="413" t="str">
        <f t="shared" si="14"/>
        <v>DEFICIENTE</v>
      </c>
      <c r="S51" s="413" t="str">
        <f t="shared" si="14"/>
        <v>DEFICIENTE</v>
      </c>
      <c r="T51" s="413" t="str">
        <f t="shared" si="14"/>
        <v>PROCESO</v>
      </c>
      <c r="U51" s="413" t="str">
        <f t="shared" si="14"/>
        <v>PROCESO</v>
      </c>
      <c r="V51" s="413" t="str">
        <f t="shared" si="14"/>
        <v>DEFICIENTE</v>
      </c>
      <c r="W51" s="413" t="str">
        <f t="shared" si="14"/>
        <v>DEFICIENTE</v>
      </c>
    </row>
    <row r="52" spans="1:23" x14ac:dyDescent="0.25">
      <c r="A52" s="5">
        <v>21</v>
      </c>
      <c r="B52" s="416" t="str">
        <f>NUTRICION!$A$414</f>
        <v>PORCENTAJE DE NIÑOS MENORES DE 36 MESES CON ANEMIA, QUE SE HAN RECUPERADO (PR)</v>
      </c>
      <c r="C52" s="411">
        <f>NUTRICION!$G416</f>
        <v>69.8</v>
      </c>
      <c r="D52" s="411">
        <f>NUTRICION!$G418</f>
        <v>75</v>
      </c>
      <c r="E52" s="411">
        <f>NUTRICION!$G419</f>
        <v>82.4</v>
      </c>
      <c r="F52" s="411">
        <f>NUTRICION!$G420</f>
        <v>82.1</v>
      </c>
      <c r="G52" s="411">
        <f>NUTRICION!$G421</f>
        <v>26.9</v>
      </c>
      <c r="H52" s="411">
        <f>NUTRICION!$G422</f>
        <v>79.400000000000006</v>
      </c>
      <c r="I52" s="411">
        <f>NUTRICION!$G423</f>
        <v>94.4</v>
      </c>
      <c r="J52" s="411">
        <f>NUTRICION!$G424</f>
        <v>68.400000000000006</v>
      </c>
      <c r="K52" s="411">
        <f>NUTRICION!$G425</f>
        <v>46.2</v>
      </c>
      <c r="L52" s="417" t="str">
        <f t="shared" si="11"/>
        <v>&lt;= 90</v>
      </c>
      <c r="M52" s="417" t="str">
        <f t="shared" si="12"/>
        <v>&gt; 90  -  &lt; 100</v>
      </c>
      <c r="N52" s="417" t="str">
        <f t="shared" si="13"/>
        <v xml:space="preserve"> &gt;= 100</v>
      </c>
      <c r="O52" s="413" t="str">
        <f t="shared" si="14"/>
        <v>DEFICIENTE</v>
      </c>
      <c r="P52" s="413" t="str">
        <f t="shared" si="14"/>
        <v>DEFICIENTE</v>
      </c>
      <c r="Q52" s="413" t="str">
        <f t="shared" si="14"/>
        <v>DEFICIENTE</v>
      </c>
      <c r="R52" s="413" t="str">
        <f t="shared" si="14"/>
        <v>DEFICIENTE</v>
      </c>
      <c r="S52" s="413" t="str">
        <f t="shared" si="14"/>
        <v>DEFICIENTE</v>
      </c>
      <c r="T52" s="413" t="str">
        <f t="shared" si="14"/>
        <v>DEFICIENTE</v>
      </c>
      <c r="U52" s="413" t="str">
        <f t="shared" si="14"/>
        <v>PROCESO</v>
      </c>
      <c r="V52" s="413" t="str">
        <f t="shared" si="14"/>
        <v>DEFICIENTE</v>
      </c>
      <c r="W52" s="413" t="str">
        <f t="shared" si="14"/>
        <v>DEFICIENTE</v>
      </c>
    </row>
    <row r="53" spans="1:23" x14ac:dyDescent="0.25">
      <c r="A53" s="5">
        <v>22</v>
      </c>
      <c r="B53" s="416" t="str">
        <f>NUTRICION!$A$437</f>
        <v>PORCENTAJE DE NIÑOS MENORES DE 12 MESES DE EDAD QUE INICIAN SUPLEMENTO DE HIERRO Y OTROS MICRONUTRIENTES OPORTUNAMENTE</v>
      </c>
      <c r="C53" s="411">
        <f>NUTRICION!$G439</f>
        <v>86.4</v>
      </c>
      <c r="D53" s="411">
        <f>NUTRICION!$G441</f>
        <v>84.8</v>
      </c>
      <c r="E53" s="411">
        <f>NUTRICION!$G442</f>
        <v>94.4</v>
      </c>
      <c r="F53" s="411">
        <f>NUTRICION!$G443</f>
        <v>79.400000000000006</v>
      </c>
      <c r="G53" s="411">
        <f>NUTRICION!$G444</f>
        <v>90.2</v>
      </c>
      <c r="H53" s="411">
        <f>NUTRICION!$G445</f>
        <v>87.3</v>
      </c>
      <c r="I53" s="411">
        <f>NUTRICION!$G446</f>
        <v>94.9</v>
      </c>
      <c r="J53" s="411">
        <f>NUTRICION!$G447</f>
        <v>83.1</v>
      </c>
      <c r="K53" s="411">
        <f>NUTRICION!$G448</f>
        <v>84</v>
      </c>
      <c r="L53" s="417" t="str">
        <f t="shared" si="11"/>
        <v>&lt;= 90</v>
      </c>
      <c r="M53" s="417" t="str">
        <f t="shared" si="12"/>
        <v>&gt; 90  -  &lt; 100</v>
      </c>
      <c r="N53" s="417" t="str">
        <f t="shared" si="13"/>
        <v xml:space="preserve"> &gt;= 100</v>
      </c>
      <c r="O53" s="413" t="str">
        <f t="shared" si="14"/>
        <v>DEFICIENTE</v>
      </c>
      <c r="P53" s="413" t="str">
        <f t="shared" si="14"/>
        <v>DEFICIENTE</v>
      </c>
      <c r="Q53" s="413" t="str">
        <f t="shared" si="14"/>
        <v>PROCESO</v>
      </c>
      <c r="R53" s="413" t="str">
        <f t="shared" si="14"/>
        <v>DEFICIENTE</v>
      </c>
      <c r="S53" s="413" t="str">
        <f t="shared" si="14"/>
        <v>PROCESO</v>
      </c>
      <c r="T53" s="413" t="str">
        <f t="shared" si="14"/>
        <v>DEFICIENTE</v>
      </c>
      <c r="U53" s="413" t="str">
        <f t="shared" si="14"/>
        <v>PROCESO</v>
      </c>
      <c r="V53" s="413" t="str">
        <f t="shared" si="14"/>
        <v>DEFICIENTE</v>
      </c>
      <c r="W53" s="413" t="str">
        <f t="shared" si="14"/>
        <v>DEFICIENTE</v>
      </c>
    </row>
    <row r="54" spans="1:23" x14ac:dyDescent="0.25">
      <c r="A54" s="5">
        <v>23</v>
      </c>
      <c r="B54" s="416" t="str">
        <f>NUTRICION!$A$458</f>
        <v xml:space="preserve">PORCENTAJE DE NIÑOS MENORES DE 12 MESES DE EDAD CON DOSAJE DE HEMOGLOBINA E INICIAN SUPLEMENTACION PREVENTIVA </v>
      </c>
      <c r="C54" s="411">
        <f>NUTRICION!$G460</f>
        <v>86.3</v>
      </c>
      <c r="D54" s="411">
        <f>NUTRICION!$G462</f>
        <v>84.8</v>
      </c>
      <c r="E54" s="411">
        <f>NUTRICION!$G463</f>
        <v>94.4</v>
      </c>
      <c r="F54" s="411">
        <f>NUTRICION!$G464</f>
        <v>79.400000000000006</v>
      </c>
      <c r="G54" s="411">
        <f>NUTRICION!$G465</f>
        <v>90.2</v>
      </c>
      <c r="H54" s="411">
        <f>NUTRICION!$G466</f>
        <v>87.3</v>
      </c>
      <c r="I54" s="411">
        <f>NUTRICION!$G467</f>
        <v>94.9</v>
      </c>
      <c r="J54" s="411">
        <f>NUTRICION!$G468</f>
        <v>83.1</v>
      </c>
      <c r="K54" s="411">
        <f>NUTRICION!$G469</f>
        <v>83.3</v>
      </c>
      <c r="L54" s="417" t="str">
        <f t="shared" si="11"/>
        <v>&lt;= 90</v>
      </c>
      <c r="M54" s="417" t="str">
        <f t="shared" si="12"/>
        <v>&gt; 90  -  &lt; 100</v>
      </c>
      <c r="N54" s="417" t="str">
        <f t="shared" si="13"/>
        <v xml:space="preserve"> &gt;= 100</v>
      </c>
      <c r="O54" s="413" t="str">
        <f t="shared" si="14"/>
        <v>DEFICIENTE</v>
      </c>
      <c r="P54" s="413" t="str">
        <f t="shared" si="14"/>
        <v>DEFICIENTE</v>
      </c>
      <c r="Q54" s="413" t="str">
        <f t="shared" si="14"/>
        <v>PROCESO</v>
      </c>
      <c r="R54" s="413" t="str">
        <f t="shared" si="14"/>
        <v>DEFICIENTE</v>
      </c>
      <c r="S54" s="413" t="str">
        <f t="shared" si="14"/>
        <v>PROCESO</v>
      </c>
      <c r="T54" s="413" t="str">
        <f t="shared" si="14"/>
        <v>DEFICIENTE</v>
      </c>
      <c r="U54" s="413" t="str">
        <f t="shared" si="14"/>
        <v>PROCESO</v>
      </c>
      <c r="V54" s="413" t="str">
        <f t="shared" si="14"/>
        <v>DEFICIENTE</v>
      </c>
      <c r="W54" s="413" t="str">
        <f t="shared" si="14"/>
        <v>DEFICIENTE</v>
      </c>
    </row>
    <row r="55" spans="1:23" x14ac:dyDescent="0.25">
      <c r="A55" s="5">
        <v>24</v>
      </c>
      <c r="B55" s="416" t="str">
        <f>NUTRICION!$A$480</f>
        <v>PORCENTAJE DE NIÑOS MENORES DE 5 AÑOS CON DOSAJE DE HEMOGLOBINA E INICIO TRATAMIENTO DE ANEMIA</v>
      </c>
      <c r="C55" s="411">
        <f>NUTRICION!$G482</f>
        <v>95</v>
      </c>
      <c r="D55" s="411">
        <f>NUTRICION!$G484</f>
        <v>96.1</v>
      </c>
      <c r="E55" s="411">
        <f>NUTRICION!$G485</f>
        <v>100</v>
      </c>
      <c r="F55" s="411">
        <f>NUTRICION!$G486</f>
        <v>88.1</v>
      </c>
      <c r="G55" s="411">
        <f>NUTRICION!$G487</f>
        <v>97.7</v>
      </c>
      <c r="H55" s="411">
        <f>NUTRICION!$G488</f>
        <v>100</v>
      </c>
      <c r="I55" s="411">
        <f>NUTRICION!$G489</f>
        <v>100</v>
      </c>
      <c r="J55" s="411">
        <f>NUTRICION!$G490</f>
        <v>100</v>
      </c>
      <c r="K55" s="411">
        <f>NUTRICION!$G491</f>
        <v>87.5</v>
      </c>
      <c r="L55" s="417" t="str">
        <f t="shared" si="11"/>
        <v>&lt;= 90</v>
      </c>
      <c r="M55" s="417" t="str">
        <f t="shared" si="12"/>
        <v>&gt; 90  -  &lt; 100</v>
      </c>
      <c r="N55" s="417" t="str">
        <f t="shared" si="13"/>
        <v xml:space="preserve"> &gt;= 100</v>
      </c>
      <c r="O55" s="413" t="str">
        <f t="shared" si="14"/>
        <v>PROCESO</v>
      </c>
      <c r="P55" s="413" t="str">
        <f t="shared" si="14"/>
        <v>PROCESO</v>
      </c>
      <c r="Q55" s="413" t="str">
        <f t="shared" si="14"/>
        <v>OPTIMO</v>
      </c>
      <c r="R55" s="413" t="str">
        <f t="shared" si="14"/>
        <v>DEFICIENTE</v>
      </c>
      <c r="S55" s="413" t="str">
        <f t="shared" si="14"/>
        <v>PROCESO</v>
      </c>
      <c r="T55" s="413" t="str">
        <f t="shared" si="14"/>
        <v>OPTIMO</v>
      </c>
      <c r="U55" s="413" t="str">
        <f t="shared" si="14"/>
        <v>OPTIMO</v>
      </c>
      <c r="V55" s="413" t="str">
        <f t="shared" si="14"/>
        <v>OPTIMO</v>
      </c>
      <c r="W55" s="413" t="str">
        <f t="shared" si="14"/>
        <v>DEFICIENTE</v>
      </c>
    </row>
    <row r="56" spans="1:23" x14ac:dyDescent="0.25">
      <c r="D56" s="285"/>
      <c r="M56" t="s">
        <v>743</v>
      </c>
      <c r="O56" s="413">
        <f>+COUNTIF(O4:O55,"=OPTIMO")</f>
        <v>3</v>
      </c>
      <c r="P56" s="413">
        <f>+COUNTIF(P4:P55,"=OPTIMO")</f>
        <v>3</v>
      </c>
      <c r="Q56" s="413">
        <f t="shared" ref="Q56:W56" si="15">+COUNTIF(Q4:Q55,"=OPTIMO")</f>
        <v>10</v>
      </c>
      <c r="R56" s="413">
        <f t="shared" si="15"/>
        <v>4</v>
      </c>
      <c r="S56" s="413">
        <f t="shared" si="15"/>
        <v>4</v>
      </c>
      <c r="T56" s="413">
        <f t="shared" si="15"/>
        <v>9</v>
      </c>
      <c r="U56" s="413">
        <f t="shared" si="15"/>
        <v>10</v>
      </c>
      <c r="V56" s="413">
        <f t="shared" si="15"/>
        <v>4</v>
      </c>
      <c r="W56" s="413">
        <f t="shared" si="15"/>
        <v>5</v>
      </c>
    </row>
    <row r="57" spans="1:23" x14ac:dyDescent="0.25">
      <c r="D57" s="285"/>
      <c r="M57" t="s">
        <v>742</v>
      </c>
      <c r="O57" s="413">
        <f>+COUNTIF(O4:O55,"=PROCESO")</f>
        <v>7</v>
      </c>
      <c r="P57" s="413">
        <f>+COUNTIF(P4:P55,"=PROCESO")</f>
        <v>4</v>
      </c>
      <c r="Q57" s="413">
        <f t="shared" ref="Q57:W57" si="16">+COUNTIF(Q4:Q55,"=PROCESO")</f>
        <v>6</v>
      </c>
      <c r="R57" s="413">
        <f t="shared" si="16"/>
        <v>4</v>
      </c>
      <c r="S57" s="413">
        <f t="shared" si="16"/>
        <v>7</v>
      </c>
      <c r="T57" s="413">
        <f t="shared" si="16"/>
        <v>5</v>
      </c>
      <c r="U57" s="413">
        <f t="shared" si="16"/>
        <v>11</v>
      </c>
      <c r="V57" s="413">
        <f t="shared" si="16"/>
        <v>4</v>
      </c>
      <c r="W57" s="413">
        <f t="shared" si="16"/>
        <v>1</v>
      </c>
    </row>
    <row r="58" spans="1:23" x14ac:dyDescent="0.25">
      <c r="D58" s="285"/>
      <c r="M58" t="s">
        <v>741</v>
      </c>
      <c r="O58" s="413">
        <f>+COUNTIF(O4:O55,"=DEFICIENTE")</f>
        <v>42</v>
      </c>
      <c r="P58" s="413">
        <f>+COUNTIF(P4:P55,"=DEFICIENTE")</f>
        <v>45</v>
      </c>
      <c r="Q58" s="413">
        <f t="shared" ref="Q58:W58" si="17">+COUNTIF(Q4:Q55,"=DEFICIENTE")</f>
        <v>36</v>
      </c>
      <c r="R58" s="413">
        <f t="shared" si="17"/>
        <v>44</v>
      </c>
      <c r="S58" s="413">
        <f t="shared" si="17"/>
        <v>41</v>
      </c>
      <c r="T58" s="413">
        <f t="shared" si="17"/>
        <v>38</v>
      </c>
      <c r="U58" s="413">
        <f t="shared" si="17"/>
        <v>31</v>
      </c>
      <c r="V58" s="413">
        <f t="shared" si="17"/>
        <v>44</v>
      </c>
      <c r="W58" s="413">
        <f t="shared" si="17"/>
        <v>46</v>
      </c>
    </row>
    <row r="59" spans="1:23" x14ac:dyDescent="0.25">
      <c r="D59" s="285"/>
    </row>
    <row r="60" spans="1:23" x14ac:dyDescent="0.25">
      <c r="D60" s="285"/>
    </row>
    <row r="61" spans="1:23" x14ac:dyDescent="0.25">
      <c r="D61" s="285"/>
    </row>
    <row r="62" spans="1:23" x14ac:dyDescent="0.25">
      <c r="D62" s="285"/>
    </row>
    <row r="63" spans="1:23" x14ac:dyDescent="0.25">
      <c r="D63" s="285"/>
    </row>
    <row r="64" spans="1:23" x14ac:dyDescent="0.25">
      <c r="D64" s="285"/>
    </row>
    <row r="65" spans="4:8" x14ac:dyDescent="0.25">
      <c r="D65" s="285"/>
    </row>
    <row r="66" spans="4:8" x14ac:dyDescent="0.25">
      <c r="D66" s="285"/>
    </row>
    <row r="67" spans="4:8" x14ac:dyDescent="0.25">
      <c r="D67" s="285"/>
    </row>
    <row r="68" spans="4:8" x14ac:dyDescent="0.25">
      <c r="D68" s="285"/>
    </row>
    <row r="69" spans="4:8" x14ac:dyDescent="0.25">
      <c r="D69" s="285"/>
    </row>
    <row r="70" spans="4:8" x14ac:dyDescent="0.25">
      <c r="D70" s="285"/>
    </row>
    <row r="76" spans="4:8" x14ac:dyDescent="0.25">
      <c r="D76" s="430" t="s">
        <v>745</v>
      </c>
      <c r="E76" s="431" t="s">
        <v>743</v>
      </c>
      <c r="F76" s="431" t="s">
        <v>742</v>
      </c>
      <c r="G76" s="432" t="s">
        <v>741</v>
      </c>
      <c r="H76" s="413"/>
    </row>
    <row r="77" spans="4:8" x14ac:dyDescent="0.25">
      <c r="D77" s="422" t="s">
        <v>52</v>
      </c>
      <c r="E77" s="413">
        <f>$O$56</f>
        <v>3</v>
      </c>
      <c r="F77" s="413">
        <f>$O$57</f>
        <v>7</v>
      </c>
      <c r="G77" s="423">
        <f>$O$58</f>
        <v>42</v>
      </c>
      <c r="H77" s="413">
        <f>+SUM(E77:G77)</f>
        <v>52</v>
      </c>
    </row>
    <row r="78" spans="4:8" x14ac:dyDescent="0.25">
      <c r="D78" s="422" t="s">
        <v>64</v>
      </c>
      <c r="E78" s="413">
        <f>$U$56</f>
        <v>10</v>
      </c>
      <c r="F78" s="413">
        <f>$U$57</f>
        <v>11</v>
      </c>
      <c r="G78" s="423">
        <f>$U$58</f>
        <v>31</v>
      </c>
      <c r="H78" s="413">
        <f t="shared" ref="H78:H85" si="18">+SUM(E78:G78)</f>
        <v>52</v>
      </c>
    </row>
    <row r="79" spans="4:8" x14ac:dyDescent="0.25">
      <c r="D79" s="422" t="s">
        <v>60</v>
      </c>
      <c r="E79" s="413">
        <f>$T$56</f>
        <v>9</v>
      </c>
      <c r="F79" s="413">
        <f>$T$57</f>
        <v>5</v>
      </c>
      <c r="G79" s="423">
        <f>$T$58</f>
        <v>38</v>
      </c>
      <c r="H79" s="413">
        <f t="shared" si="18"/>
        <v>52</v>
      </c>
    </row>
    <row r="80" spans="4:8" x14ac:dyDescent="0.25">
      <c r="D80" s="422" t="s">
        <v>66</v>
      </c>
      <c r="E80" s="413">
        <f>$Q$56</f>
        <v>10</v>
      </c>
      <c r="F80" s="413">
        <f>$Q$57</f>
        <v>6</v>
      </c>
      <c r="G80" s="423">
        <f>$Q$58</f>
        <v>36</v>
      </c>
      <c r="H80" s="413">
        <f t="shared" si="18"/>
        <v>52</v>
      </c>
    </row>
    <row r="81" spans="4:8" x14ac:dyDescent="0.25">
      <c r="D81" s="422" t="s">
        <v>59</v>
      </c>
      <c r="E81" s="413">
        <f>$V$56</f>
        <v>4</v>
      </c>
      <c r="F81" s="413">
        <f>$V$57</f>
        <v>4</v>
      </c>
      <c r="G81" s="423">
        <f>$V$58</f>
        <v>44</v>
      </c>
      <c r="H81" s="413">
        <f t="shared" si="18"/>
        <v>52</v>
      </c>
    </row>
    <row r="82" spans="4:8" x14ac:dyDescent="0.25">
      <c r="D82" s="422" t="s">
        <v>62</v>
      </c>
      <c r="E82" s="413">
        <f>$S$56</f>
        <v>4</v>
      </c>
      <c r="F82" s="413">
        <f>$S$57</f>
        <v>7</v>
      </c>
      <c r="G82" s="423">
        <f>$S$58</f>
        <v>41</v>
      </c>
      <c r="H82" s="413">
        <f t="shared" si="18"/>
        <v>52</v>
      </c>
    </row>
    <row r="83" spans="4:8" x14ac:dyDescent="0.25">
      <c r="D83" s="422" t="s">
        <v>91</v>
      </c>
      <c r="E83" s="413">
        <f>$P$56</f>
        <v>3</v>
      </c>
      <c r="F83" s="413">
        <f>$P$57</f>
        <v>4</v>
      </c>
      <c r="G83" s="423">
        <f>$P$58</f>
        <v>45</v>
      </c>
      <c r="H83" s="413">
        <f t="shared" si="18"/>
        <v>52</v>
      </c>
    </row>
    <row r="84" spans="4:8" x14ac:dyDescent="0.25">
      <c r="D84" s="422" t="s">
        <v>61</v>
      </c>
      <c r="E84" s="413">
        <f>$R$56</f>
        <v>4</v>
      </c>
      <c r="F84" s="413">
        <f>$R$57</f>
        <v>4</v>
      </c>
      <c r="G84" s="423">
        <f>$R$58</f>
        <v>44</v>
      </c>
      <c r="H84" s="413">
        <f t="shared" si="18"/>
        <v>52</v>
      </c>
    </row>
    <row r="85" spans="4:8" x14ac:dyDescent="0.25">
      <c r="D85" s="424" t="s">
        <v>70</v>
      </c>
      <c r="E85" s="425">
        <f>$W$56</f>
        <v>5</v>
      </c>
      <c r="F85" s="425">
        <f>$W$57</f>
        <v>1</v>
      </c>
      <c r="G85" s="426">
        <f>$W$58</f>
        <v>46</v>
      </c>
      <c r="H85" s="413">
        <f t="shared" si="18"/>
        <v>52</v>
      </c>
    </row>
    <row r="87" spans="4:8" x14ac:dyDescent="0.25">
      <c r="D87" s="430" t="s">
        <v>745</v>
      </c>
      <c r="E87" s="431" t="s">
        <v>743</v>
      </c>
      <c r="F87" s="431" t="s">
        <v>742</v>
      </c>
      <c r="G87" s="432" t="s">
        <v>741</v>
      </c>
    </row>
    <row r="88" spans="4:8" x14ac:dyDescent="0.25">
      <c r="D88" s="422" t="s">
        <v>64</v>
      </c>
      <c r="E88" s="421">
        <f>VLOOKUP($D88,$D$77:$G$85,2,FALSE)/$H79</f>
        <v>0.19230769230769232</v>
      </c>
      <c r="F88" s="421">
        <f>VLOOKUP($D88,$D$77:$G$85,3,FALSE)/$H79</f>
        <v>0.21153846153846154</v>
      </c>
      <c r="G88" s="427">
        <f>VLOOKUP($D88,$D$77:$G$85,4,FALSE)/$H79</f>
        <v>0.59615384615384615</v>
      </c>
      <c r="H88" s="419"/>
    </row>
    <row r="89" spans="4:8" x14ac:dyDescent="0.25">
      <c r="D89" s="422" t="s">
        <v>60</v>
      </c>
      <c r="E89" s="421">
        <f>VLOOKUP($D89,$D$77:$G$85,2,FALSE)/$H80</f>
        <v>0.17307692307692307</v>
      </c>
      <c r="F89" s="421">
        <f>VLOOKUP($D89,$D$77:$G$85,3,FALSE)/$H80</f>
        <v>9.6153846153846159E-2</v>
      </c>
      <c r="G89" s="427">
        <f>VLOOKUP($D89,$D$77:$G$85,4,FALSE)/$H80</f>
        <v>0.73076923076923073</v>
      </c>
      <c r="H89" s="419"/>
    </row>
    <row r="90" spans="4:8" x14ac:dyDescent="0.25">
      <c r="D90" s="422" t="s">
        <v>66</v>
      </c>
      <c r="E90" s="421">
        <f>VLOOKUP($D90,$D$77:$G$85,2,FALSE)/$H81</f>
        <v>0.19230769230769232</v>
      </c>
      <c r="F90" s="421">
        <f>VLOOKUP($D90,$D$77:$G$85,3,FALSE)/$H81</f>
        <v>0.11538461538461539</v>
      </c>
      <c r="G90" s="427">
        <f>VLOOKUP($D90,$D$77:$G$85,4,FALSE)/$H81</f>
        <v>0.69230769230769229</v>
      </c>
      <c r="H90" s="419"/>
    </row>
    <row r="91" spans="4:8" x14ac:dyDescent="0.25">
      <c r="D91" s="422" t="s">
        <v>59</v>
      </c>
      <c r="E91" s="421">
        <f>VLOOKUP($D91,$D$77:$G$85,2,FALSE)/$H82</f>
        <v>7.6923076923076927E-2</v>
      </c>
      <c r="F91" s="421">
        <f>VLOOKUP($D91,$D$77:$G$85,3,FALSE)/$H82</f>
        <v>7.6923076923076927E-2</v>
      </c>
      <c r="G91" s="427">
        <f>VLOOKUP($D91,$D$77:$G$85,4,FALSE)/$H82</f>
        <v>0.84615384615384615</v>
      </c>
      <c r="H91" s="419"/>
    </row>
    <row r="92" spans="4:8" x14ac:dyDescent="0.25">
      <c r="D92" s="422" t="s">
        <v>62</v>
      </c>
      <c r="E92" s="421">
        <f>VLOOKUP($D92,$D$77:$G$85,2,FALSE)/$H77</f>
        <v>7.6923076923076927E-2</v>
      </c>
      <c r="F92" s="421">
        <f>VLOOKUP($D92,$D$77:$G$85,3,FALSE)/$H77</f>
        <v>0.13461538461538461</v>
      </c>
      <c r="G92" s="427">
        <f>VLOOKUP($D92,$D$77:$G$85,4,FALSE)/$H77</f>
        <v>0.78846153846153844</v>
      </c>
      <c r="H92" s="419"/>
    </row>
    <row r="93" spans="4:8" x14ac:dyDescent="0.25">
      <c r="D93" s="422" t="s">
        <v>91</v>
      </c>
      <c r="E93" s="421">
        <f>VLOOKUP($D93,$D$77:$G$85,2,FALSE)/$H83</f>
        <v>5.7692307692307696E-2</v>
      </c>
      <c r="F93" s="421">
        <f>VLOOKUP($D93,$D$77:$G$85,3,FALSE)/$H83</f>
        <v>7.6923076923076927E-2</v>
      </c>
      <c r="G93" s="427">
        <f>VLOOKUP($D93,$D$77:$G$85,4,FALSE)/$H83</f>
        <v>0.86538461538461542</v>
      </c>
      <c r="H93" s="419"/>
    </row>
    <row r="94" spans="4:8" x14ac:dyDescent="0.25">
      <c r="D94" s="422" t="s">
        <v>61</v>
      </c>
      <c r="E94" s="421">
        <f>VLOOKUP($D94,$D$77:$G$85,2,FALSE)/$H84</f>
        <v>7.6923076923076927E-2</v>
      </c>
      <c r="F94" s="421">
        <f>VLOOKUP($D94,$D$77:$G$85,3,FALSE)/$H84</f>
        <v>7.6923076923076927E-2</v>
      </c>
      <c r="G94" s="427">
        <f>VLOOKUP($D94,$D$77:$G$85,4,FALSE)/$H84</f>
        <v>0.84615384615384615</v>
      </c>
      <c r="H94" s="419"/>
    </row>
    <row r="95" spans="4:8" x14ac:dyDescent="0.25">
      <c r="D95" s="424" t="s">
        <v>70</v>
      </c>
      <c r="E95" s="428">
        <f>VLOOKUP($D95,$D$77:$G$85,2,FALSE)/$H85</f>
        <v>9.6153846153846159E-2</v>
      </c>
      <c r="F95" s="428">
        <f>VLOOKUP($D95,$D$77:$G$85,3,FALSE)/$H85</f>
        <v>1.9230769230769232E-2</v>
      </c>
      <c r="G95" s="429">
        <f>VLOOKUP($D95,$D$77:$G$85,4,FALSE)/$H85</f>
        <v>0.88461538461538458</v>
      </c>
      <c r="H95" s="419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37338-017D-4F1D-900C-4DA6DC0D4BAA}">
  <dimension ref="A1:X88"/>
  <sheetViews>
    <sheetView showGridLines="0" topLeftCell="E67" workbookViewId="0">
      <selection activeCell="V87" sqref="V87"/>
    </sheetView>
  </sheetViews>
  <sheetFormatPr baseColWidth="10" defaultRowHeight="15" x14ac:dyDescent="0.25"/>
  <cols>
    <col min="1" max="1" width="4.28515625" style="5" bestFit="1" customWidth="1"/>
    <col min="2" max="2" width="75.5703125" customWidth="1"/>
    <col min="3" max="3" width="11" bestFit="1" customWidth="1"/>
    <col min="4" max="4" width="11" customWidth="1"/>
    <col min="5" max="5" width="17.140625" bestFit="1" customWidth="1"/>
    <col min="6" max="6" width="13" bestFit="1" customWidth="1"/>
    <col min="7" max="7" width="13.85546875" bestFit="1" customWidth="1"/>
    <col min="8" max="8" width="15.5703125" bestFit="1" customWidth="1"/>
    <col min="9" max="11" width="11" bestFit="1" customWidth="1"/>
    <col min="12" max="12" width="13.140625" bestFit="1" customWidth="1"/>
    <col min="13" max="13" width="10.5703125" customWidth="1"/>
    <col min="14" max="14" width="11.85546875" bestFit="1" customWidth="1"/>
    <col min="15" max="15" width="7.42578125" bestFit="1" customWidth="1"/>
    <col min="16" max="16" width="11" bestFit="1" customWidth="1"/>
    <col min="17" max="17" width="14" customWidth="1"/>
  </cols>
  <sheetData>
    <row r="1" spans="1:17" x14ac:dyDescent="0.25">
      <c r="B1" s="57"/>
      <c r="C1" s="57"/>
      <c r="D1" s="57"/>
      <c r="P1" s="9" t="str">
        <f>Config!$B$2</f>
        <v>RED. MOYOBAMBA:</v>
      </c>
      <c r="Q1" s="80" t="s">
        <v>748</v>
      </c>
    </row>
    <row r="2" spans="1:17" ht="15.75" thickBot="1" x14ac:dyDescent="0.3">
      <c r="A2" s="409" t="s">
        <v>744</v>
      </c>
      <c r="B2" s="409" t="s">
        <v>158</v>
      </c>
      <c r="C2" s="435" t="str">
        <f>Config!$D$15</f>
        <v>RED</v>
      </c>
      <c r="D2" s="435" t="str">
        <f>Config!$D$16</f>
        <v>HOSPITAL</v>
      </c>
      <c r="E2" s="435" t="str">
        <f>Config!$D$17</f>
        <v>LLUILLUCUCHA</v>
      </c>
      <c r="F2" s="435" t="str">
        <f>Config!$D$18</f>
        <v>JERILLO</v>
      </c>
      <c r="G2" s="435" t="str">
        <f>Config!$D$19</f>
        <v>YANTALO</v>
      </c>
      <c r="H2" s="435" t="str">
        <f>Config!$D$20</f>
        <v>SORITOR</v>
      </c>
      <c r="I2" s="435" t="str">
        <f>Config!$D$21</f>
        <v>JEPELACIO</v>
      </c>
      <c r="J2" s="435" t="str">
        <f>Config!$D$22</f>
        <v>ROQUE</v>
      </c>
      <c r="K2" s="435" t="str">
        <f>Config!$D$23</f>
        <v>CALZADA</v>
      </c>
      <c r="L2" s="435" t="str">
        <f>Config!$D$24</f>
        <v>PUEBLO LIBRE</v>
      </c>
      <c r="P2" s="9" t="str">
        <f>Config!$C$12&amp;" - " &amp; Config!$D$12  &amp;" "&amp;Config!$E$12</f>
        <v>ENERO - DICIEMBRE 2024</v>
      </c>
      <c r="Q2" s="462"/>
    </row>
    <row r="3" spans="1:17" ht="17.25" customHeight="1" x14ac:dyDescent="0.25">
      <c r="A3" s="5">
        <v>1</v>
      </c>
      <c r="B3" s="434" t="str">
        <f>DIT!$A$5</f>
        <v>PORCENTAJE DE RECIEN NACIDOS CON BAJO PESO AL NACER</v>
      </c>
      <c r="C3" s="21" t="str">
        <f>IF(Consolidado!C4&gt;=Consolidado!$E$1, "DEFICIENTE", IF(Consolidado!C4&gt;Consolidado!$C$1, "PROCESO", "OPTIMO"))</f>
        <v>PROCESO</v>
      </c>
      <c r="D3" s="21" t="str">
        <f>IF(Consolidado!D4&gt;=Consolidado!$E$1, "DEFICIENTE", IF(Consolidado!D4&gt;Consolidado!$C$1, "PROCESO", "OPTIMO"))</f>
        <v>OPTIMO</v>
      </c>
      <c r="E3" s="21" t="str">
        <f>IF(Consolidado!E4&gt;=Consolidado!$E$1, "DEFICIENTE", IF(Consolidado!E4&gt;Consolidado!$C$1, "PROCESO", "OPTIMO"))</f>
        <v>PROCESO</v>
      </c>
      <c r="F3" s="21" t="str">
        <f>IF(Consolidado!F4&gt;=Consolidado!$E$1, "DEFICIENTE", IF(Consolidado!F4&gt;Consolidado!$C$1, "PROCESO", "OPTIMO"))</f>
        <v>PROCESO</v>
      </c>
      <c r="G3" s="21" t="str">
        <f>IF(Consolidado!G4&gt;=Consolidado!$E$1, "DEFICIENTE", IF(Consolidado!G4&gt;Consolidado!$C$1, "PROCESO", "OPTIMO"))</f>
        <v>PROCESO</v>
      </c>
      <c r="H3" s="21" t="str">
        <f>IF(Consolidado!H4&gt;=Consolidado!$E$1, "DEFICIENTE", IF(Consolidado!H4&gt;Consolidado!$C$1, "PROCESO", "OPTIMO"))</f>
        <v>PROCESO</v>
      </c>
      <c r="I3" s="21" t="str">
        <f>IF(Consolidado!I4&gt;=Consolidado!$E$1, "DEFICIENTE", IF(Consolidado!I4&gt;Consolidado!$C$1, "PROCESO", "OPTIMO"))</f>
        <v>PROCESO</v>
      </c>
      <c r="J3" s="21" t="str">
        <f>IF(Consolidado!J4&gt;=Consolidado!$E$1, "DEFICIENTE", IF(Consolidado!J4&gt;Consolidado!$C$1, "PROCESO", "OPTIMO"))</f>
        <v>PROCESO</v>
      </c>
      <c r="K3" s="21" t="str">
        <f>IF(Consolidado!K4&gt;=Consolidado!$E$1, "DEFICIENTE", IF(Consolidado!K4&gt;Consolidado!$C$1, "PROCESO", "OPTIMO"))</f>
        <v>PROCESO</v>
      </c>
      <c r="L3" s="21" t="str">
        <f>IF(Consolidado!L4&gt;=Consolidado!$E$1, "DEFICIENTE", IF(Consolidado!L4&gt;Consolidado!$C$1, "PROCESO", "OPTIMO"))</f>
        <v>DEFICIENTE</v>
      </c>
      <c r="P3" s="9" t="str">
        <f>Config!$B$3</f>
        <v xml:space="preserve">- POR MICROREDES : </v>
      </c>
    </row>
    <row r="4" spans="1:17" ht="17.25" customHeight="1" x14ac:dyDescent="0.25">
      <c r="A4" s="5">
        <v>2</v>
      </c>
      <c r="B4" s="434" t="str">
        <f>DIT!$A$26</f>
        <v>PORCENTAJE DE RECIEN NACIDOS CON PREMATURIDAD</v>
      </c>
      <c r="C4" s="21" t="str">
        <f>IF(Consolidado!C5&gt;=Consolidado!$E$1, "DEFICIENTE", IF(Consolidado!C5&gt;Consolidado!$C$1, "PROCESO", "OPTIMO"))</f>
        <v>PROCESO</v>
      </c>
      <c r="D4" s="21" t="str">
        <f>IF(Consolidado!D5&gt;=Consolidado!$E$1, "DEFICIENTE", IF(Consolidado!D5&gt;Consolidado!$C$1, "PROCESO", "OPTIMO"))</f>
        <v>OPTIMO</v>
      </c>
      <c r="E4" s="21" t="str">
        <f>IF(Consolidado!E5&gt;=Consolidado!$E$1, "DEFICIENTE", IF(Consolidado!E5&gt;Consolidado!$C$1, "PROCESO", "OPTIMO"))</f>
        <v>DEFICIENTE</v>
      </c>
      <c r="F4" s="21" t="str">
        <f>IF(Consolidado!F5&gt;=Consolidado!$E$1, "DEFICIENTE", IF(Consolidado!F5&gt;Consolidado!$C$1, "PROCESO", "OPTIMO"))</f>
        <v>DEFICIENTE</v>
      </c>
      <c r="G4" s="21" t="str">
        <f>IF(Consolidado!G5&gt;=Consolidado!$E$1, "DEFICIENTE", IF(Consolidado!G5&gt;Consolidado!$C$1, "PROCESO", "OPTIMO"))</f>
        <v>PROCESO</v>
      </c>
      <c r="H4" s="21" t="str">
        <f>IF(Consolidado!H5&gt;=Consolidado!$E$1, "DEFICIENTE", IF(Consolidado!H5&gt;Consolidado!$C$1, "PROCESO", "OPTIMO"))</f>
        <v>PROCESO</v>
      </c>
      <c r="I4" s="21" t="str">
        <f>IF(Consolidado!I5&gt;=Consolidado!$E$1, "DEFICIENTE", IF(Consolidado!I5&gt;Consolidado!$C$1, "PROCESO", "OPTIMO"))</f>
        <v>PROCESO</v>
      </c>
      <c r="J4" s="21" t="str">
        <f>IF(Consolidado!J5&gt;=Consolidado!$E$1, "DEFICIENTE", IF(Consolidado!J5&gt;Consolidado!$C$1, "PROCESO", "OPTIMO"))</f>
        <v>PROCESO</v>
      </c>
      <c r="K4" s="21" t="str">
        <f>IF(Consolidado!K5&gt;=Consolidado!$E$1, "DEFICIENTE", IF(Consolidado!K5&gt;Consolidado!$C$1, "PROCESO", "OPTIMO"))</f>
        <v>PROCESO</v>
      </c>
      <c r="L4" s="21" t="str">
        <f>IF(Consolidado!L5&gt;=Consolidado!$E$1, "DEFICIENTE", IF(Consolidado!L5&gt;Consolidado!$C$1, "PROCESO", "OPTIMO"))</f>
        <v>DEFICIENTE</v>
      </c>
      <c r="P4" s="9" t="str">
        <f>Config!$B$4</f>
        <v>FUENTE: HISMINSA - Oficina de Gestión de la  Información Red. Moyobamba</v>
      </c>
    </row>
    <row r="5" spans="1:17" ht="17.25" customHeight="1" x14ac:dyDescent="0.25">
      <c r="A5" s="5">
        <v>3</v>
      </c>
      <c r="B5" s="434" t="str">
        <f>DIT!A43</f>
        <v>PORCENTAJE RECIÉN NACIDO CON CONTROLES CRED COMPLETO</v>
      </c>
      <c r="C5" s="21" t="str">
        <f>IF(Consolidado!C6&lt;=Consolidado!$M$1, "DEFICIENTE", IF(Consolidado!C6&lt;Consolidado!$N$1, "PROCESO", "OPTIMO"))</f>
        <v>DEFICIENTE</v>
      </c>
      <c r="D5" s="21" t="str">
        <f>IF(Consolidado!D6&lt;=Consolidado!$M$1, "DEFICIENTE", IF(Consolidado!D6&lt;Consolidado!$N$1, "PROCESO", "OPTIMO"))</f>
        <v>DEFICIENTE</v>
      </c>
      <c r="E5" s="21" t="str">
        <f>IF(Consolidado!E6&lt;=Consolidado!$M$1, "DEFICIENTE", IF(Consolidado!E6&lt;Consolidado!$N$1, "PROCESO", "OPTIMO"))</f>
        <v>DEFICIENTE</v>
      </c>
      <c r="F5" s="21" t="str">
        <f>IF(Consolidado!F6&lt;=Consolidado!$M$1, "DEFICIENTE", IF(Consolidado!F6&lt;Consolidado!$N$1, "PROCESO", "OPTIMO"))</f>
        <v>DEFICIENTE</v>
      </c>
      <c r="G5" s="21" t="str">
        <f>IF(Consolidado!G6&lt;=Consolidado!$M$1, "DEFICIENTE", IF(Consolidado!G6&lt;Consolidado!$N$1, "PROCESO", "OPTIMO"))</f>
        <v>DEFICIENTE</v>
      </c>
      <c r="H5" s="21" t="str">
        <f>IF(Consolidado!H6&lt;=Consolidado!$M$1, "DEFICIENTE", IF(Consolidado!H6&lt;Consolidado!$N$1, "PROCESO", "OPTIMO"))</f>
        <v>DEFICIENTE</v>
      </c>
      <c r="I5" s="21" t="str">
        <f>IF(Consolidado!I6&lt;=Consolidado!$M$1, "DEFICIENTE", IF(Consolidado!I6&lt;Consolidado!$N$1, "PROCESO", "OPTIMO"))</f>
        <v>DEFICIENTE</v>
      </c>
      <c r="J5" s="21" t="str">
        <f>IF(Consolidado!J6&lt;=Consolidado!$M$1, "DEFICIENTE", IF(Consolidado!J6&lt;Consolidado!$N$1, "PROCESO", "OPTIMO"))</f>
        <v>DEFICIENTE</v>
      </c>
      <c r="K5" s="21" t="str">
        <f>IF(Consolidado!K6&lt;=Consolidado!$M$1, "DEFICIENTE", IF(Consolidado!K6&lt;Consolidado!$N$1, "PROCESO", "OPTIMO"))</f>
        <v>DEFICIENTE</v>
      </c>
      <c r="L5" s="21" t="str">
        <f>IF(Consolidado!L6&lt;=Consolidado!$M$1, "DEFICIENTE", IF(Consolidado!L6&lt;Consolidado!$N$1, "PROCESO", "OPTIMO"))</f>
        <v>DEFICIENTE</v>
      </c>
      <c r="P5" s="9"/>
    </row>
    <row r="6" spans="1:17" ht="17.25" customHeight="1" x14ac:dyDescent="0.25">
      <c r="A6" s="5">
        <v>4</v>
      </c>
      <c r="B6" s="434" t="str">
        <f>DIT!A65</f>
        <v>PORCENTAJE NIÑO  &lt; 1 AÑO CON CRED COMPLETO</v>
      </c>
      <c r="C6" s="21" t="str">
        <f>IF(Consolidado!C7&lt;=Consolidado!$M$1, "DEFICIENTE", IF(Consolidado!C7&lt;Consolidado!$N$1, "PROCESO", "OPTIMO"))</f>
        <v>DEFICIENTE</v>
      </c>
      <c r="D6" s="21" t="str">
        <f>IF(Consolidado!D7&lt;=Consolidado!$M$1, "DEFICIENTE", IF(Consolidado!D7&lt;Consolidado!$N$1, "PROCESO", "OPTIMO"))</f>
        <v>DEFICIENTE</v>
      </c>
      <c r="E6" s="21" t="str">
        <f>IF(Consolidado!E7&lt;=Consolidado!$M$1, "DEFICIENTE", IF(Consolidado!E7&lt;Consolidado!$N$1, "PROCESO", "OPTIMO"))</f>
        <v>DEFICIENTE</v>
      </c>
      <c r="F6" s="21" t="str">
        <f>IF(Consolidado!F7&lt;=Consolidado!$M$1, "DEFICIENTE", IF(Consolidado!F7&lt;Consolidado!$N$1, "PROCESO", "OPTIMO"))</f>
        <v>DEFICIENTE</v>
      </c>
      <c r="G6" s="21" t="str">
        <f>IF(Consolidado!G7&lt;=Consolidado!$M$1, "DEFICIENTE", IF(Consolidado!G7&lt;Consolidado!$N$1, "PROCESO", "OPTIMO"))</f>
        <v>DEFICIENTE</v>
      </c>
      <c r="H6" s="21" t="str">
        <f>IF(Consolidado!H7&lt;=Consolidado!$M$1, "DEFICIENTE", IF(Consolidado!H7&lt;Consolidado!$N$1, "PROCESO", "OPTIMO"))</f>
        <v>DEFICIENTE</v>
      </c>
      <c r="I6" s="21" t="str">
        <f>IF(Consolidado!I7&lt;=Consolidado!$M$1, "DEFICIENTE", IF(Consolidado!I7&lt;Consolidado!$N$1, "PROCESO", "OPTIMO"))</f>
        <v>DEFICIENTE</v>
      </c>
      <c r="J6" s="21" t="str">
        <f>IF(Consolidado!J7&lt;=Consolidado!$M$1, "DEFICIENTE", IF(Consolidado!J7&lt;Consolidado!$N$1, "PROCESO", "OPTIMO"))</f>
        <v>DEFICIENTE</v>
      </c>
      <c r="K6" s="21" t="str">
        <f>IF(Consolidado!K7&lt;=Consolidado!$M$1, "DEFICIENTE", IF(Consolidado!K7&lt;Consolidado!$N$1, "PROCESO", "OPTIMO"))</f>
        <v>DEFICIENTE</v>
      </c>
      <c r="L6" s="21" t="str">
        <f>IF(Consolidado!L7&lt;=Consolidado!$M$1, "DEFICIENTE", IF(Consolidado!L7&lt;Consolidado!$N$1, "PROCESO", "OPTIMO"))</f>
        <v>DEFICIENTE</v>
      </c>
      <c r="P6" s="9"/>
    </row>
    <row r="7" spans="1:17" ht="17.25" customHeight="1" x14ac:dyDescent="0.25">
      <c r="A7" s="5">
        <v>5</v>
      </c>
      <c r="B7" s="434" t="str">
        <f>DIT!A85</f>
        <v>PORCENTAJE NIÑOS DE 12 MESES CON CONTROLES CRED COMPLETO</v>
      </c>
      <c r="C7" s="21" t="str">
        <f>IF(Consolidado!C8&lt;=Consolidado!$M$1, "DEFICIENTE", IF(Consolidado!C8&lt;Consolidado!$N$1, "PROCESO", "OPTIMO"))</f>
        <v>DEFICIENTE</v>
      </c>
      <c r="D7" s="21" t="str">
        <f>IF(Consolidado!D8&lt;=Consolidado!$M$1, "DEFICIENTE", IF(Consolidado!D8&lt;Consolidado!$N$1, "PROCESO", "OPTIMO"))</f>
        <v>DEFICIENTE</v>
      </c>
      <c r="E7" s="21" t="str">
        <f>IF(Consolidado!E8&lt;=Consolidado!$M$1, "DEFICIENTE", IF(Consolidado!E8&lt;Consolidado!$N$1, "PROCESO", "OPTIMO"))</f>
        <v>DEFICIENTE</v>
      </c>
      <c r="F7" s="21" t="str">
        <f>IF(Consolidado!F8&lt;=Consolidado!$M$1, "DEFICIENTE", IF(Consolidado!F8&lt;Consolidado!$N$1, "PROCESO", "OPTIMO"))</f>
        <v>DEFICIENTE</v>
      </c>
      <c r="G7" s="21" t="str">
        <f>IF(Consolidado!G8&lt;=Consolidado!$M$1, "DEFICIENTE", IF(Consolidado!G8&lt;Consolidado!$N$1, "PROCESO", "OPTIMO"))</f>
        <v>DEFICIENTE</v>
      </c>
      <c r="H7" s="21" t="str">
        <f>IF(Consolidado!H8&lt;=Consolidado!$M$1, "DEFICIENTE", IF(Consolidado!H8&lt;Consolidado!$N$1, "PROCESO", "OPTIMO"))</f>
        <v>DEFICIENTE</v>
      </c>
      <c r="I7" s="21" t="str">
        <f>IF(Consolidado!I8&lt;=Consolidado!$M$1, "DEFICIENTE", IF(Consolidado!I8&lt;Consolidado!$N$1, "PROCESO", "OPTIMO"))</f>
        <v>DEFICIENTE</v>
      </c>
      <c r="J7" s="21" t="str">
        <f>IF(Consolidado!J8&lt;=Consolidado!$M$1, "DEFICIENTE", IF(Consolidado!J8&lt;Consolidado!$N$1, "PROCESO", "OPTIMO"))</f>
        <v>DEFICIENTE</v>
      </c>
      <c r="K7" s="21" t="str">
        <f>IF(Consolidado!K8&lt;=Consolidado!$M$1, "DEFICIENTE", IF(Consolidado!K8&lt;Consolidado!$N$1, "PROCESO", "OPTIMO"))</f>
        <v>DEFICIENTE</v>
      </c>
      <c r="L7" s="21" t="str">
        <f>IF(Consolidado!L8&lt;=Consolidado!$M$1, "DEFICIENTE", IF(Consolidado!L8&lt;Consolidado!$N$1, "PROCESO", "OPTIMO"))</f>
        <v>DEFICIENTE</v>
      </c>
    </row>
    <row r="8" spans="1:17" ht="17.25" customHeight="1" x14ac:dyDescent="0.25">
      <c r="A8" s="5">
        <v>6</v>
      </c>
      <c r="B8" s="434" t="str">
        <f>DIT!A106</f>
        <v>PORCENTAJE NIÑOS DE 24 MESES CON CONTROLES CRED COMPLETO</v>
      </c>
      <c r="C8" s="21" t="str">
        <f>IF(Consolidado!C9&lt;=Consolidado!$M$1, "DEFICIENTE", IF(Consolidado!C9&lt;Consolidado!$N$1, "PROCESO", "OPTIMO"))</f>
        <v>DEFICIENTE</v>
      </c>
      <c r="D8" s="21" t="str">
        <f>IF(Consolidado!D9&lt;=Consolidado!$M$1, "DEFICIENTE", IF(Consolidado!D9&lt;Consolidado!$N$1, "PROCESO", "OPTIMO"))</f>
        <v>DEFICIENTE</v>
      </c>
      <c r="E8" s="21" t="str">
        <f>IF(Consolidado!E9&lt;=Consolidado!$M$1, "DEFICIENTE", IF(Consolidado!E9&lt;Consolidado!$N$1, "PROCESO", "OPTIMO"))</f>
        <v>DEFICIENTE</v>
      </c>
      <c r="F8" s="21" t="str">
        <f>IF(Consolidado!F9&lt;=Consolidado!$M$1, "DEFICIENTE", IF(Consolidado!F9&lt;Consolidado!$N$1, "PROCESO", "OPTIMO"))</f>
        <v>DEFICIENTE</v>
      </c>
      <c r="G8" s="21" t="str">
        <f>IF(Consolidado!G9&lt;=Consolidado!$M$1, "DEFICIENTE", IF(Consolidado!G9&lt;Consolidado!$N$1, "PROCESO", "OPTIMO"))</f>
        <v>DEFICIENTE</v>
      </c>
      <c r="H8" s="21" t="str">
        <f>IF(Consolidado!H9&lt;=Consolidado!$M$1, "DEFICIENTE", IF(Consolidado!H9&lt;Consolidado!$N$1, "PROCESO", "OPTIMO"))</f>
        <v>DEFICIENTE</v>
      </c>
      <c r="I8" s="21" t="str">
        <f>IF(Consolidado!I9&lt;=Consolidado!$M$1, "DEFICIENTE", IF(Consolidado!I9&lt;Consolidado!$N$1, "PROCESO", "OPTIMO"))</f>
        <v>DEFICIENTE</v>
      </c>
      <c r="J8" s="21" t="str">
        <f>IF(Consolidado!J9&lt;=Consolidado!$M$1, "DEFICIENTE", IF(Consolidado!J9&lt;Consolidado!$N$1, "PROCESO", "OPTIMO"))</f>
        <v>DEFICIENTE</v>
      </c>
      <c r="K8" s="21" t="str">
        <f>IF(Consolidado!K9&lt;=Consolidado!$M$1, "DEFICIENTE", IF(Consolidado!K9&lt;Consolidado!$N$1, "PROCESO", "OPTIMO"))</f>
        <v>DEFICIENTE</v>
      </c>
      <c r="L8" s="21" t="str">
        <f>IF(Consolidado!L9&lt;=Consolidado!$M$1, "DEFICIENTE", IF(Consolidado!L9&lt;Consolidado!$N$1, "PROCESO", "OPTIMO"))</f>
        <v>DEFICIENTE</v>
      </c>
    </row>
    <row r="9" spans="1:17" ht="17.25" customHeight="1" x14ac:dyDescent="0.25">
      <c r="A9" s="5">
        <v>7</v>
      </c>
      <c r="B9" s="434" t="str">
        <f>DIT!A128</f>
        <v>PORCENTAJE NIÑOS MENORES DE 36 MESES CON CONTROLES CRED COMPLETO</v>
      </c>
      <c r="C9" s="21" t="str">
        <f>IF(Consolidado!C10&lt;=Consolidado!$M$1, "DEFICIENTE", IF(Consolidado!C10&lt;Consolidado!$N$1, "PROCESO", "OPTIMO"))</f>
        <v>DEFICIENTE</v>
      </c>
      <c r="D9" s="21" t="str">
        <f>IF(Consolidado!D10&lt;=Consolidado!$M$1, "DEFICIENTE", IF(Consolidado!D10&lt;Consolidado!$N$1, "PROCESO", "OPTIMO"))</f>
        <v>DEFICIENTE</v>
      </c>
      <c r="E9" s="21" t="str">
        <f>IF(Consolidado!E10&lt;=Consolidado!$M$1, "DEFICIENTE", IF(Consolidado!E10&lt;Consolidado!$N$1, "PROCESO", "OPTIMO"))</f>
        <v>DEFICIENTE</v>
      </c>
      <c r="F9" s="21" t="str">
        <f>IF(Consolidado!F10&lt;=Consolidado!$M$1, "DEFICIENTE", IF(Consolidado!F10&lt;Consolidado!$N$1, "PROCESO", "OPTIMO"))</f>
        <v>DEFICIENTE</v>
      </c>
      <c r="G9" s="21" t="str">
        <f>IF(Consolidado!G10&lt;=Consolidado!$M$1, "DEFICIENTE", IF(Consolidado!G10&lt;Consolidado!$N$1, "PROCESO", "OPTIMO"))</f>
        <v>DEFICIENTE</v>
      </c>
      <c r="H9" s="21" t="str">
        <f>IF(Consolidado!H10&lt;=Consolidado!$M$1, "DEFICIENTE", IF(Consolidado!H10&lt;Consolidado!$N$1, "PROCESO", "OPTIMO"))</f>
        <v>DEFICIENTE</v>
      </c>
      <c r="I9" s="21" t="str">
        <f>IF(Consolidado!I10&lt;=Consolidado!$M$1, "DEFICIENTE", IF(Consolidado!I10&lt;Consolidado!$N$1, "PROCESO", "OPTIMO"))</f>
        <v>DEFICIENTE</v>
      </c>
      <c r="J9" s="21" t="str">
        <f>IF(Consolidado!J10&lt;=Consolidado!$M$1, "DEFICIENTE", IF(Consolidado!J10&lt;Consolidado!$N$1, "PROCESO", "OPTIMO"))</f>
        <v>DEFICIENTE</v>
      </c>
      <c r="K9" s="21" t="str">
        <f>IF(Consolidado!K10&lt;=Consolidado!$M$1, "DEFICIENTE", IF(Consolidado!K10&lt;Consolidado!$N$1, "PROCESO", "OPTIMO"))</f>
        <v>DEFICIENTE</v>
      </c>
      <c r="L9" s="21" t="str">
        <f>IF(Consolidado!L10&lt;=Consolidado!$M$1, "DEFICIENTE", IF(Consolidado!L10&lt;Consolidado!$N$1, "PROCESO", "OPTIMO"))</f>
        <v>DEFICIENTE</v>
      </c>
    </row>
    <row r="10" spans="1:17" ht="17.25" customHeight="1" x14ac:dyDescent="0.25">
      <c r="A10" s="5">
        <v>8</v>
      </c>
      <c r="B10" s="434" t="str">
        <f>DIT!A147</f>
        <v>PORCENTAJE NIÑOS DE 1 AÑO CON TEST DE GRAHAM Y EXAMEN SERIADO</v>
      </c>
      <c r="C10" s="21" t="str">
        <f>IF(Consolidado!C11&lt;=Consolidado!$M$1, "DEFICIENTE", IF(Consolidado!C11&lt;Consolidado!$N$1, "PROCESO", "OPTIMO"))</f>
        <v>DEFICIENTE</v>
      </c>
      <c r="D10" s="21" t="str">
        <f>IF(Consolidado!D11&lt;=Consolidado!$M$1, "DEFICIENTE", IF(Consolidado!D11&lt;Consolidado!$N$1, "PROCESO", "OPTIMO"))</f>
        <v>DEFICIENTE</v>
      </c>
      <c r="E10" s="21" t="str">
        <f>IF(Consolidado!E11&lt;=Consolidado!$M$1, "DEFICIENTE", IF(Consolidado!E11&lt;Consolidado!$N$1, "PROCESO", "OPTIMO"))</f>
        <v>DEFICIENTE</v>
      </c>
      <c r="F10" s="21" t="str">
        <f>IF(Consolidado!F11&lt;=Consolidado!$M$1, "DEFICIENTE", IF(Consolidado!F11&lt;Consolidado!$N$1, "PROCESO", "OPTIMO"))</f>
        <v>DEFICIENTE</v>
      </c>
      <c r="G10" s="21" t="str">
        <f>IF(Consolidado!G11&lt;=Consolidado!$M$1, "DEFICIENTE", IF(Consolidado!G11&lt;Consolidado!$N$1, "PROCESO", "OPTIMO"))</f>
        <v>DEFICIENTE</v>
      </c>
      <c r="H10" s="21" t="str">
        <f>IF(Consolidado!H11&lt;=Consolidado!$M$1, "DEFICIENTE", IF(Consolidado!H11&lt;Consolidado!$N$1, "PROCESO", "OPTIMO"))</f>
        <v>DEFICIENTE</v>
      </c>
      <c r="I10" s="21" t="str">
        <f>IF(Consolidado!I11&lt;=Consolidado!$M$1, "DEFICIENTE", IF(Consolidado!I11&lt;Consolidado!$N$1, "PROCESO", "OPTIMO"))</f>
        <v>DEFICIENTE</v>
      </c>
      <c r="J10" s="21" t="str">
        <f>IF(Consolidado!J11&lt;=Consolidado!$M$1, "DEFICIENTE", IF(Consolidado!J11&lt;Consolidado!$N$1, "PROCESO", "OPTIMO"))</f>
        <v>DEFICIENTE</v>
      </c>
      <c r="K10" s="21" t="str">
        <f>IF(Consolidado!K11&lt;=Consolidado!$M$1, "DEFICIENTE", IF(Consolidado!K11&lt;Consolidado!$N$1, "PROCESO", "OPTIMO"))</f>
        <v>DEFICIENTE</v>
      </c>
      <c r="L10" s="21" t="str">
        <f>IF(Consolidado!L11&lt;=Consolidado!$M$1, "DEFICIENTE", IF(Consolidado!L11&lt;Consolidado!$N$1, "PROCESO", "OPTIMO"))</f>
        <v>DEFICIENTE</v>
      </c>
    </row>
    <row r="11" spans="1:17" ht="17.25" customHeight="1" x14ac:dyDescent="0.25">
      <c r="A11" s="5">
        <v>9</v>
      </c>
      <c r="B11" s="434" t="str">
        <f>DIT!A168</f>
        <v>PORCENTAJE NIÑOS DE 2 AÑOS CON TEST DE GRAHAM Y EXAMEN SERIADO</v>
      </c>
      <c r="C11" s="21" t="str">
        <f>IF(Consolidado!C12&lt;=Consolidado!$M$1, "DEFICIENTE", IF(Consolidado!C12&lt;Consolidado!$N$1, "PROCESO", "OPTIMO"))</f>
        <v>DEFICIENTE</v>
      </c>
      <c r="D11" s="21" t="str">
        <f>IF(Consolidado!D12&lt;=Consolidado!$M$1, "DEFICIENTE", IF(Consolidado!D12&lt;Consolidado!$N$1, "PROCESO", "OPTIMO"))</f>
        <v>DEFICIENTE</v>
      </c>
      <c r="E11" s="21" t="str">
        <f>IF(Consolidado!E12&lt;=Consolidado!$M$1, "DEFICIENTE", IF(Consolidado!E12&lt;Consolidado!$N$1, "PROCESO", "OPTIMO"))</f>
        <v>DEFICIENTE</v>
      </c>
      <c r="F11" s="21" t="str">
        <f>IF(Consolidado!F12&lt;=Consolidado!$M$1, "DEFICIENTE", IF(Consolidado!F12&lt;Consolidado!$N$1, "PROCESO", "OPTIMO"))</f>
        <v>PROCESO</v>
      </c>
      <c r="G11" s="21" t="str">
        <f>IF(Consolidado!G12&lt;=Consolidado!$M$1, "DEFICIENTE", IF(Consolidado!G12&lt;Consolidado!$N$1, "PROCESO", "OPTIMO"))</f>
        <v>DEFICIENTE</v>
      </c>
      <c r="H11" s="21" t="str">
        <f>IF(Consolidado!H12&lt;=Consolidado!$M$1, "DEFICIENTE", IF(Consolidado!H12&lt;Consolidado!$N$1, "PROCESO", "OPTIMO"))</f>
        <v>DEFICIENTE</v>
      </c>
      <c r="I11" s="21" t="str">
        <f>IF(Consolidado!I12&lt;=Consolidado!$M$1, "DEFICIENTE", IF(Consolidado!I12&lt;Consolidado!$N$1, "PROCESO", "OPTIMO"))</f>
        <v>DEFICIENTE</v>
      </c>
      <c r="J11" s="21" t="str">
        <f>IF(Consolidado!J12&lt;=Consolidado!$M$1, "DEFICIENTE", IF(Consolidado!J12&lt;Consolidado!$N$1, "PROCESO", "OPTIMO"))</f>
        <v>DEFICIENTE</v>
      </c>
      <c r="K11" s="21" t="str">
        <f>IF(Consolidado!K12&lt;=Consolidado!$M$1, "DEFICIENTE", IF(Consolidado!K12&lt;Consolidado!$N$1, "PROCESO", "OPTIMO"))</f>
        <v>DEFICIENTE</v>
      </c>
      <c r="L11" s="21" t="str">
        <f>IF(Consolidado!L12&lt;=Consolidado!$M$1, "DEFICIENTE", IF(Consolidado!L12&lt;Consolidado!$N$1, "PROCESO", "OPTIMO"))</f>
        <v>DEFICIENTE</v>
      </c>
    </row>
    <row r="12" spans="1:17" ht="17.25" customHeight="1" x14ac:dyDescent="0.25">
      <c r="A12" s="5">
        <v>10</v>
      </c>
      <c r="B12" s="434" t="str">
        <f>DIT!A189</f>
        <v>PORCENTAJE NIÑOS MENORES DE 36 MESES CON TEST DE GRAHAM Y EXAMEN SERIADO</v>
      </c>
      <c r="C12" s="21" t="str">
        <f>IF(Consolidado!C13&lt;=Consolidado!$M$1, "DEFICIENTE", IF(Consolidado!C13&lt;Consolidado!$N$1, "PROCESO", "OPTIMO"))</f>
        <v>DEFICIENTE</v>
      </c>
      <c r="D12" s="21" t="str">
        <f>IF(Consolidado!D13&lt;=Consolidado!$M$1, "DEFICIENTE", IF(Consolidado!D13&lt;Consolidado!$N$1, "PROCESO", "OPTIMO"))</f>
        <v>DEFICIENTE</v>
      </c>
      <c r="E12" s="21" t="str">
        <f>IF(Consolidado!E13&lt;=Consolidado!$M$1, "DEFICIENTE", IF(Consolidado!E13&lt;Consolidado!$N$1, "PROCESO", "OPTIMO"))</f>
        <v>DEFICIENTE</v>
      </c>
      <c r="F12" s="21" t="str">
        <f>IF(Consolidado!F13&lt;=Consolidado!$M$1, "DEFICIENTE", IF(Consolidado!F13&lt;Consolidado!$N$1, "PROCESO", "OPTIMO"))</f>
        <v>DEFICIENTE</v>
      </c>
      <c r="G12" s="21" t="str">
        <f>IF(Consolidado!G13&lt;=Consolidado!$M$1, "DEFICIENTE", IF(Consolidado!G13&lt;Consolidado!$N$1, "PROCESO", "OPTIMO"))</f>
        <v>DEFICIENTE</v>
      </c>
      <c r="H12" s="21" t="str">
        <f>IF(Consolidado!H13&lt;=Consolidado!$M$1, "DEFICIENTE", IF(Consolidado!H13&lt;Consolidado!$N$1, "PROCESO", "OPTIMO"))</f>
        <v>DEFICIENTE</v>
      </c>
      <c r="I12" s="21" t="str">
        <f>IF(Consolidado!I13&lt;=Consolidado!$M$1, "DEFICIENTE", IF(Consolidado!I13&lt;Consolidado!$N$1, "PROCESO", "OPTIMO"))</f>
        <v>DEFICIENTE</v>
      </c>
      <c r="J12" s="21" t="str">
        <f>IF(Consolidado!J13&lt;=Consolidado!$M$1, "DEFICIENTE", IF(Consolidado!J13&lt;Consolidado!$N$1, "PROCESO", "OPTIMO"))</f>
        <v>DEFICIENTE</v>
      </c>
      <c r="K12" s="21" t="str">
        <f>IF(Consolidado!K13&lt;=Consolidado!$M$1, "DEFICIENTE", IF(Consolidado!K13&lt;Consolidado!$N$1, "PROCESO", "OPTIMO"))</f>
        <v>DEFICIENTE</v>
      </c>
      <c r="L12" s="21" t="str">
        <f>IF(Consolidado!L13&lt;=Consolidado!$M$1, "DEFICIENTE", IF(Consolidado!L13&lt;Consolidado!$N$1, "PROCESO", "OPTIMO"))</f>
        <v>DEFICIENTE</v>
      </c>
    </row>
    <row r="13" spans="1:17" ht="17.25" customHeight="1" x14ac:dyDescent="0.25">
      <c r="A13" s="5">
        <v>1</v>
      </c>
      <c r="B13" s="415" t="str">
        <f>INMUNIZACIONES!$A$5</f>
        <v>PORCENTAJE DE NIÑAS Y NIÑOS RN DE PARTO INSTITUCIONAL VACUNADOS CON ANTI HEPATITIS B (HVB) ANTES DEL ALTA</v>
      </c>
      <c r="C13" s="21" t="str">
        <f>IF(Consolidado!C14&lt;=Consolidado!$M$1, "DEFICIENTE", IF(Consolidado!C14&lt;Consolidado!$N$1, "PROCESO", "OPTIMO"))</f>
        <v>PROCESO</v>
      </c>
      <c r="D13" s="21" t="str">
        <f>IF(Consolidado!D14&lt;=Consolidado!$M$1, "DEFICIENTE", IF(Consolidado!D14&lt;Consolidado!$N$1, "PROCESO", "OPTIMO"))</f>
        <v>DEFICIENTE</v>
      </c>
      <c r="E13" s="21" t="str">
        <f>IF(Consolidado!E14&lt;=Consolidado!$M$1, "DEFICIENTE", IF(Consolidado!E14&lt;Consolidado!$N$1, "PROCESO", "OPTIMO"))</f>
        <v>DEFICIENTE</v>
      </c>
      <c r="F13" s="21" t="str">
        <f>IF(Consolidado!F14&lt;=Consolidado!$M$1, "DEFICIENTE", IF(Consolidado!F14&lt;Consolidado!$N$1, "PROCESO", "OPTIMO"))</f>
        <v>DEFICIENTE</v>
      </c>
      <c r="G13" s="21" t="str">
        <f>IF(Consolidado!G14&lt;=Consolidado!$M$1, "DEFICIENTE", IF(Consolidado!G14&lt;Consolidado!$N$1, "PROCESO", "OPTIMO"))</f>
        <v>DEFICIENTE</v>
      </c>
      <c r="H13" s="21" t="str">
        <f>IF(Consolidado!H14&lt;=Consolidado!$M$1, "DEFICIENTE", IF(Consolidado!H14&lt;Consolidado!$N$1, "PROCESO", "OPTIMO"))</f>
        <v>DEFICIENTE</v>
      </c>
      <c r="I13" s="21" t="str">
        <f>IF(Consolidado!I14&lt;=Consolidado!$M$1, "DEFICIENTE", IF(Consolidado!I14&lt;Consolidado!$N$1, "PROCESO", "OPTIMO"))</f>
        <v>DEFICIENTE</v>
      </c>
      <c r="J13" s="21" t="str">
        <f>IF(Consolidado!J14&lt;=Consolidado!$M$1, "DEFICIENTE", IF(Consolidado!J14&lt;Consolidado!$N$1, "PROCESO", "OPTIMO"))</f>
        <v>DEFICIENTE</v>
      </c>
      <c r="K13" s="21" t="str">
        <f>IF(Consolidado!K14&lt;=Consolidado!$M$1, "DEFICIENTE", IF(Consolidado!K14&lt;Consolidado!$N$1, "PROCESO", "OPTIMO"))</f>
        <v>DEFICIENTE</v>
      </c>
      <c r="L13" s="21" t="str">
        <f>IF(Consolidado!L14&lt;=Consolidado!$M$1, "DEFICIENTE", IF(Consolidado!L14&lt;Consolidado!$N$1, "PROCESO", "OPTIMO"))</f>
        <v>DEFICIENTE</v>
      </c>
    </row>
    <row r="14" spans="1:17" ht="17.25" customHeight="1" x14ac:dyDescent="0.25">
      <c r="A14" s="5">
        <v>2</v>
      </c>
      <c r="B14" s="415" t="str">
        <f>INMUNIZACIONES!$A$26</f>
        <v>PORCENTAJE DE NIÑAS Y NIÑOS RN DE PARTO INSTITUCIONAL VACUNADOS CON BCG ANTES DEL ALTA</v>
      </c>
      <c r="C14" s="21" t="str">
        <f>IF(Consolidado!C15&lt;=Consolidado!$M$1, "DEFICIENTE", IF(Consolidado!C15&lt;Consolidado!$N$1, "PROCESO", "OPTIMO"))</f>
        <v>PROCESO</v>
      </c>
      <c r="D14" s="21" t="str">
        <f>IF(Consolidado!D15&lt;=Consolidado!$M$1, "DEFICIENTE", IF(Consolidado!D15&lt;Consolidado!$N$1, "PROCESO", "OPTIMO"))</f>
        <v>DEFICIENTE</v>
      </c>
      <c r="E14" s="21" t="str">
        <f>IF(Consolidado!E15&lt;=Consolidado!$M$1, "DEFICIENTE", IF(Consolidado!E15&lt;Consolidado!$N$1, "PROCESO", "OPTIMO"))</f>
        <v>DEFICIENTE</v>
      </c>
      <c r="F14" s="21" t="str">
        <f>IF(Consolidado!F15&lt;=Consolidado!$M$1, "DEFICIENTE", IF(Consolidado!F15&lt;Consolidado!$N$1, "PROCESO", "OPTIMO"))</f>
        <v>DEFICIENTE</v>
      </c>
      <c r="G14" s="21" t="str">
        <f>IF(Consolidado!G15&lt;=Consolidado!$M$1, "DEFICIENTE", IF(Consolidado!G15&lt;Consolidado!$N$1, "PROCESO", "OPTIMO"))</f>
        <v>DEFICIENTE</v>
      </c>
      <c r="H14" s="21" t="str">
        <f>IF(Consolidado!H15&lt;=Consolidado!$M$1, "DEFICIENTE", IF(Consolidado!H15&lt;Consolidado!$N$1, "PROCESO", "OPTIMO"))</f>
        <v>DEFICIENTE</v>
      </c>
      <c r="I14" s="21" t="str">
        <f>IF(Consolidado!I15&lt;=Consolidado!$M$1, "DEFICIENTE", IF(Consolidado!I15&lt;Consolidado!$N$1, "PROCESO", "OPTIMO"))</f>
        <v>DEFICIENTE</v>
      </c>
      <c r="J14" s="21" t="str">
        <f>IF(Consolidado!J15&lt;=Consolidado!$M$1, "DEFICIENTE", IF(Consolidado!J15&lt;Consolidado!$N$1, "PROCESO", "OPTIMO"))</f>
        <v>DEFICIENTE</v>
      </c>
      <c r="K14" s="21" t="str">
        <f>IF(Consolidado!K15&lt;=Consolidado!$M$1, "DEFICIENTE", IF(Consolidado!K15&lt;Consolidado!$N$1, "PROCESO", "OPTIMO"))</f>
        <v>DEFICIENTE</v>
      </c>
      <c r="L14" s="21" t="str">
        <f>IF(Consolidado!L15&lt;=Consolidado!$M$1, "DEFICIENTE", IF(Consolidado!L15&lt;Consolidado!$N$1, "PROCESO", "OPTIMO"))</f>
        <v>DEFICIENTE</v>
      </c>
    </row>
    <row r="15" spans="1:17" ht="17.25" customHeight="1" x14ac:dyDescent="0.25">
      <c r="A15" s="5">
        <v>3</v>
      </c>
      <c r="B15" s="415" t="str">
        <f>INMUNIZACIONES!$A$46</f>
        <v>PORCENTAJE NIÑO &lt; 1 AÑO PROTEGIDOS CON VACUNA PENTAVALENTE</v>
      </c>
      <c r="C15" s="21" t="str">
        <f>IF(Consolidado!C16&lt;=Consolidado!$M$1, "DEFICIENTE", IF(Consolidado!C16&lt;Consolidado!$N$1, "PROCESO", "OPTIMO"))</f>
        <v>DEFICIENTE</v>
      </c>
      <c r="D15" s="21" t="str">
        <f>IF(Consolidado!D16&lt;=Consolidado!$M$1, "DEFICIENTE", IF(Consolidado!D16&lt;Consolidado!$N$1, "PROCESO", "OPTIMO"))</f>
        <v>DEFICIENTE</v>
      </c>
      <c r="E15" s="21" t="str">
        <f>IF(Consolidado!E16&lt;=Consolidado!$M$1, "DEFICIENTE", IF(Consolidado!E16&lt;Consolidado!$N$1, "PROCESO", "OPTIMO"))</f>
        <v>DEFICIENTE</v>
      </c>
      <c r="F15" s="21" t="str">
        <f>IF(Consolidado!F16&lt;=Consolidado!$M$1, "DEFICIENTE", IF(Consolidado!F16&lt;Consolidado!$N$1, "PROCESO", "OPTIMO"))</f>
        <v>DEFICIENTE</v>
      </c>
      <c r="G15" s="21" t="str">
        <f>IF(Consolidado!G16&lt;=Consolidado!$M$1, "DEFICIENTE", IF(Consolidado!G16&lt;Consolidado!$N$1, "PROCESO", "OPTIMO"))</f>
        <v>DEFICIENTE</v>
      </c>
      <c r="H15" s="21" t="str">
        <f>IF(Consolidado!H16&lt;=Consolidado!$M$1, "DEFICIENTE", IF(Consolidado!H16&lt;Consolidado!$N$1, "PROCESO", "OPTIMO"))</f>
        <v>DEFICIENTE</v>
      </c>
      <c r="I15" s="21" t="str">
        <f>IF(Consolidado!I16&lt;=Consolidado!$M$1, "DEFICIENTE", IF(Consolidado!I16&lt;Consolidado!$N$1, "PROCESO", "OPTIMO"))</f>
        <v>DEFICIENTE</v>
      </c>
      <c r="J15" s="21" t="str">
        <f>IF(Consolidado!J16&lt;=Consolidado!$M$1, "DEFICIENTE", IF(Consolidado!J16&lt;Consolidado!$N$1, "PROCESO", "OPTIMO"))</f>
        <v>DEFICIENTE</v>
      </c>
      <c r="K15" s="21" t="str">
        <f>IF(Consolidado!K16&lt;=Consolidado!$M$1, "DEFICIENTE", IF(Consolidado!K16&lt;Consolidado!$N$1, "PROCESO", "OPTIMO"))</f>
        <v>DEFICIENTE</v>
      </c>
      <c r="L15" s="21" t="str">
        <f>IF(Consolidado!L16&lt;=Consolidado!$M$1, "DEFICIENTE", IF(Consolidado!L16&lt;Consolidado!$N$1, "PROCESO", "OPTIMO"))</f>
        <v>DEFICIENTE</v>
      </c>
    </row>
    <row r="16" spans="1:17" ht="17.25" customHeight="1" x14ac:dyDescent="0.25">
      <c r="A16" s="5">
        <v>4</v>
      </c>
      <c r="B16" s="415" t="str">
        <f>INMUNIZACIONES!$A$67</f>
        <v>PORCENTAJE DE NIÑOS &lt; 1 AÑOS  PROTEGIDOS CON VACUNA ANTIPOLIO INYECTABLE (IPV)</v>
      </c>
      <c r="C16" s="21" t="str">
        <f>IF(Consolidado!C17&lt;=Consolidado!$M$1, "DEFICIENTE", IF(Consolidado!C17&lt;Consolidado!$N$1, "PROCESO", "OPTIMO"))</f>
        <v>DEFICIENTE</v>
      </c>
      <c r="D16" s="21" t="str">
        <f>IF(Consolidado!D17&lt;=Consolidado!$M$1, "DEFICIENTE", IF(Consolidado!D17&lt;Consolidado!$N$1, "PROCESO", "OPTIMO"))</f>
        <v>DEFICIENTE</v>
      </c>
      <c r="E16" s="21" t="str">
        <f>IF(Consolidado!E17&lt;=Consolidado!$M$1, "DEFICIENTE", IF(Consolidado!E17&lt;Consolidado!$N$1, "PROCESO", "OPTIMO"))</f>
        <v>DEFICIENTE</v>
      </c>
      <c r="F16" s="21" t="str">
        <f>IF(Consolidado!F17&lt;=Consolidado!$M$1, "DEFICIENTE", IF(Consolidado!F17&lt;Consolidado!$N$1, "PROCESO", "OPTIMO"))</f>
        <v>DEFICIENTE</v>
      </c>
      <c r="G16" s="21" t="str">
        <f>IF(Consolidado!G17&lt;=Consolidado!$M$1, "DEFICIENTE", IF(Consolidado!G17&lt;Consolidado!$N$1, "PROCESO", "OPTIMO"))</f>
        <v>DEFICIENTE</v>
      </c>
      <c r="H16" s="21" t="str">
        <f>IF(Consolidado!H17&lt;=Consolidado!$M$1, "DEFICIENTE", IF(Consolidado!H17&lt;Consolidado!$N$1, "PROCESO", "OPTIMO"))</f>
        <v>DEFICIENTE</v>
      </c>
      <c r="I16" s="21" t="str">
        <f>IF(Consolidado!I17&lt;=Consolidado!$M$1, "DEFICIENTE", IF(Consolidado!I17&lt;Consolidado!$N$1, "PROCESO", "OPTIMO"))</f>
        <v>DEFICIENTE</v>
      </c>
      <c r="J16" s="21" t="str">
        <f>IF(Consolidado!J17&lt;=Consolidado!$M$1, "DEFICIENTE", IF(Consolidado!J17&lt;Consolidado!$N$1, "PROCESO", "OPTIMO"))</f>
        <v>DEFICIENTE</v>
      </c>
      <c r="K16" s="21" t="str">
        <f>IF(Consolidado!K17&lt;=Consolidado!$M$1, "DEFICIENTE", IF(Consolidado!K17&lt;Consolidado!$N$1, "PROCESO", "OPTIMO"))</f>
        <v>DEFICIENTE</v>
      </c>
      <c r="L16" s="21" t="str">
        <f>IF(Consolidado!L17&lt;=Consolidado!$M$1, "DEFICIENTE", IF(Consolidado!L17&lt;Consolidado!$N$1, "PROCESO", "OPTIMO"))</f>
        <v>DEFICIENTE</v>
      </c>
    </row>
    <row r="17" spans="1:12" ht="17.25" customHeight="1" x14ac:dyDescent="0.25">
      <c r="A17" s="5">
        <v>5</v>
      </c>
      <c r="B17" s="415" t="str">
        <f>INMUNIZACIONES!$A$88</f>
        <v>PORCENTAJE DE NIÑOS &lt; 1 AÑO  PROTEGIDOS CON VACUNA CONTRA EL ROTAVIRUS</v>
      </c>
      <c r="C17" s="21" t="str">
        <f>IF(Consolidado!C18&lt;=Consolidado!$M$1, "DEFICIENTE", IF(Consolidado!C18&lt;Consolidado!$N$1, "PROCESO", "OPTIMO"))</f>
        <v>DEFICIENTE</v>
      </c>
      <c r="D17" s="21" t="str">
        <f>IF(Consolidado!D18&lt;=Consolidado!$M$1, "DEFICIENTE", IF(Consolidado!D18&lt;Consolidado!$N$1, "PROCESO", "OPTIMO"))</f>
        <v>DEFICIENTE</v>
      </c>
      <c r="E17" s="21" t="str">
        <f>IF(Consolidado!E18&lt;=Consolidado!$M$1, "DEFICIENTE", IF(Consolidado!E18&lt;Consolidado!$N$1, "PROCESO", "OPTIMO"))</f>
        <v>DEFICIENTE</v>
      </c>
      <c r="F17" s="21" t="str">
        <f>IF(Consolidado!F18&lt;=Consolidado!$M$1, "DEFICIENTE", IF(Consolidado!F18&lt;Consolidado!$N$1, "PROCESO", "OPTIMO"))</f>
        <v>DEFICIENTE</v>
      </c>
      <c r="G17" s="21" t="str">
        <f>IF(Consolidado!G18&lt;=Consolidado!$M$1, "DEFICIENTE", IF(Consolidado!G18&lt;Consolidado!$N$1, "PROCESO", "OPTIMO"))</f>
        <v>DEFICIENTE</v>
      </c>
      <c r="H17" s="21" t="str">
        <f>IF(Consolidado!H18&lt;=Consolidado!$M$1, "DEFICIENTE", IF(Consolidado!H18&lt;Consolidado!$N$1, "PROCESO", "OPTIMO"))</f>
        <v>DEFICIENTE</v>
      </c>
      <c r="I17" s="21" t="str">
        <f>IF(Consolidado!I18&lt;=Consolidado!$M$1, "DEFICIENTE", IF(Consolidado!I18&lt;Consolidado!$N$1, "PROCESO", "OPTIMO"))</f>
        <v>DEFICIENTE</v>
      </c>
      <c r="J17" s="21" t="str">
        <f>IF(Consolidado!J18&lt;=Consolidado!$M$1, "DEFICIENTE", IF(Consolidado!J18&lt;Consolidado!$N$1, "PROCESO", "OPTIMO"))</f>
        <v>DEFICIENTE</v>
      </c>
      <c r="K17" s="21" t="str">
        <f>IF(Consolidado!K18&lt;=Consolidado!$M$1, "DEFICIENTE", IF(Consolidado!K18&lt;Consolidado!$N$1, "PROCESO", "OPTIMO"))</f>
        <v>DEFICIENTE</v>
      </c>
      <c r="L17" s="21" t="str">
        <f>IF(Consolidado!L18&lt;=Consolidado!$M$1, "DEFICIENTE", IF(Consolidado!L18&lt;Consolidado!$N$1, "PROCESO", "OPTIMO"))</f>
        <v>DEFICIENTE</v>
      </c>
    </row>
    <row r="18" spans="1:12" ht="17.25" customHeight="1" x14ac:dyDescent="0.25">
      <c r="A18" s="5">
        <v>6</v>
      </c>
      <c r="B18" s="415" t="str">
        <f>INMUNIZACIONES!$A$108</f>
        <v>PORCENTAJE DE  NIÑOS &lt; 1 AÑO VACUNADOS CON VACUNA ANTINEUMOCÓCICA</v>
      </c>
      <c r="C18" s="21" t="str">
        <f>IF(Consolidado!C19&lt;=Consolidado!$M$1, "DEFICIENTE", IF(Consolidado!C19&lt;Consolidado!$N$1, "PROCESO", "OPTIMO"))</f>
        <v>DEFICIENTE</v>
      </c>
      <c r="D18" s="21" t="str">
        <f>IF(Consolidado!D19&lt;=Consolidado!$M$1, "DEFICIENTE", IF(Consolidado!D19&lt;Consolidado!$N$1, "PROCESO", "OPTIMO"))</f>
        <v>DEFICIENTE</v>
      </c>
      <c r="E18" s="21" t="str">
        <f>IF(Consolidado!E19&lt;=Consolidado!$M$1, "DEFICIENTE", IF(Consolidado!E19&lt;Consolidado!$N$1, "PROCESO", "OPTIMO"))</f>
        <v>DEFICIENTE</v>
      </c>
      <c r="F18" s="21" t="str">
        <f>IF(Consolidado!F19&lt;=Consolidado!$M$1, "DEFICIENTE", IF(Consolidado!F19&lt;Consolidado!$N$1, "PROCESO", "OPTIMO"))</f>
        <v>DEFICIENTE</v>
      </c>
      <c r="G18" s="21" t="str">
        <f>IF(Consolidado!G19&lt;=Consolidado!$M$1, "DEFICIENTE", IF(Consolidado!G19&lt;Consolidado!$N$1, "PROCESO", "OPTIMO"))</f>
        <v>DEFICIENTE</v>
      </c>
      <c r="H18" s="21" t="str">
        <f>IF(Consolidado!H19&lt;=Consolidado!$M$1, "DEFICIENTE", IF(Consolidado!H19&lt;Consolidado!$N$1, "PROCESO", "OPTIMO"))</f>
        <v>DEFICIENTE</v>
      </c>
      <c r="I18" s="21" t="str">
        <f>IF(Consolidado!I19&lt;=Consolidado!$M$1, "DEFICIENTE", IF(Consolidado!I19&lt;Consolidado!$N$1, "PROCESO", "OPTIMO"))</f>
        <v>DEFICIENTE</v>
      </c>
      <c r="J18" s="21" t="str">
        <f>IF(Consolidado!J19&lt;=Consolidado!$M$1, "DEFICIENTE", IF(Consolidado!J19&lt;Consolidado!$N$1, "PROCESO", "OPTIMO"))</f>
        <v>DEFICIENTE</v>
      </c>
      <c r="K18" s="21" t="str">
        <f>IF(Consolidado!K19&lt;=Consolidado!$M$1, "DEFICIENTE", IF(Consolidado!K19&lt;Consolidado!$N$1, "PROCESO", "OPTIMO"))</f>
        <v>DEFICIENTE</v>
      </c>
      <c r="L18" s="21" t="str">
        <f>IF(Consolidado!L19&lt;=Consolidado!$M$1, "DEFICIENTE", IF(Consolidado!L19&lt;Consolidado!$N$1, "PROCESO", "OPTIMO"))</f>
        <v>DEFICIENTE</v>
      </c>
    </row>
    <row r="19" spans="1:12" ht="17.25" customHeight="1" x14ac:dyDescent="0.25">
      <c r="A19" s="5">
        <v>7</v>
      </c>
      <c r="B19" s="415" t="str">
        <f>INMUNIZACIONES!A129</f>
        <v>PORCENTAJE DE  NIÑOS &lt; 1 AÑO VACUNADOS CON VACUNA INFLUENZA (2º DOSIS)</v>
      </c>
      <c r="C19" s="21" t="str">
        <f>IF(Consolidado!C20&lt;=Consolidado!$M$1, "DEFICIENTE", IF(Consolidado!C20&lt;Consolidado!$N$1, "PROCESO", "OPTIMO"))</f>
        <v>DEFICIENTE</v>
      </c>
      <c r="D19" s="21" t="str">
        <f>IF(Consolidado!D20&lt;=Consolidado!$M$1, "DEFICIENTE", IF(Consolidado!D20&lt;Consolidado!$N$1, "PROCESO", "OPTIMO"))</f>
        <v>DEFICIENTE</v>
      </c>
      <c r="E19" s="21" t="str">
        <f>IF(Consolidado!E20&lt;=Consolidado!$M$1, "DEFICIENTE", IF(Consolidado!E20&lt;Consolidado!$N$1, "PROCESO", "OPTIMO"))</f>
        <v>DEFICIENTE</v>
      </c>
      <c r="F19" s="21" t="str">
        <f>IF(Consolidado!F20&lt;=Consolidado!$M$1, "DEFICIENTE", IF(Consolidado!F20&lt;Consolidado!$N$1, "PROCESO", "OPTIMO"))</f>
        <v>DEFICIENTE</v>
      </c>
      <c r="G19" s="21" t="str">
        <f>IF(Consolidado!G20&lt;=Consolidado!$M$1, "DEFICIENTE", IF(Consolidado!G20&lt;Consolidado!$N$1, "PROCESO", "OPTIMO"))</f>
        <v>DEFICIENTE</v>
      </c>
      <c r="H19" s="21" t="str">
        <f>IF(Consolidado!H20&lt;=Consolidado!$M$1, "DEFICIENTE", IF(Consolidado!H20&lt;Consolidado!$N$1, "PROCESO", "OPTIMO"))</f>
        <v>DEFICIENTE</v>
      </c>
      <c r="I19" s="21" t="str">
        <f>IF(Consolidado!I20&lt;=Consolidado!$M$1, "DEFICIENTE", IF(Consolidado!I20&lt;Consolidado!$N$1, "PROCESO", "OPTIMO"))</f>
        <v>DEFICIENTE</v>
      </c>
      <c r="J19" s="21" t="str">
        <f>IF(Consolidado!J20&lt;=Consolidado!$M$1, "DEFICIENTE", IF(Consolidado!J20&lt;Consolidado!$N$1, "PROCESO", "OPTIMO"))</f>
        <v>DEFICIENTE</v>
      </c>
      <c r="K19" s="21" t="str">
        <f>IF(Consolidado!K20&lt;=Consolidado!$M$1, "DEFICIENTE", IF(Consolidado!K20&lt;Consolidado!$N$1, "PROCESO", "OPTIMO"))</f>
        <v>DEFICIENTE</v>
      </c>
      <c r="L19" s="21" t="str">
        <f>IF(Consolidado!L20&lt;=Consolidado!$M$1, "DEFICIENTE", IF(Consolidado!L20&lt;Consolidado!$N$1, "PROCESO", "OPTIMO"))</f>
        <v>DEFICIENTE</v>
      </c>
    </row>
    <row r="20" spans="1:12" ht="17.25" customHeight="1" x14ac:dyDescent="0.25">
      <c r="A20" s="5">
        <v>8</v>
      </c>
      <c r="B20" s="415" t="str">
        <f>INMUNIZACIONES!$A$147</f>
        <v>PORCENTAJE NIÑOS 1 AÑO  PROTEGIDOS CON 3 DOSIS DE VACUNA ANTINEUMOCÓCICA</v>
      </c>
      <c r="C20" s="21" t="str">
        <f>IF(Consolidado!C21&lt;=Consolidado!$M$1, "DEFICIENTE", IF(Consolidado!C21&lt;Consolidado!$N$1, "PROCESO", "OPTIMO"))</f>
        <v>DEFICIENTE</v>
      </c>
      <c r="D20" s="21" t="str">
        <f>IF(Consolidado!D21&lt;=Consolidado!$M$1, "DEFICIENTE", IF(Consolidado!D21&lt;Consolidado!$N$1, "PROCESO", "OPTIMO"))</f>
        <v>DEFICIENTE</v>
      </c>
      <c r="E20" s="21" t="str">
        <f>IF(Consolidado!E21&lt;=Consolidado!$M$1, "DEFICIENTE", IF(Consolidado!E21&lt;Consolidado!$N$1, "PROCESO", "OPTIMO"))</f>
        <v>DEFICIENTE</v>
      </c>
      <c r="F20" s="21" t="str">
        <f>IF(Consolidado!F21&lt;=Consolidado!$M$1, "DEFICIENTE", IF(Consolidado!F21&lt;Consolidado!$N$1, "PROCESO", "OPTIMO"))</f>
        <v>DEFICIENTE</v>
      </c>
      <c r="G20" s="21" t="str">
        <f>IF(Consolidado!G21&lt;=Consolidado!$M$1, "DEFICIENTE", IF(Consolidado!G21&lt;Consolidado!$N$1, "PROCESO", "OPTIMO"))</f>
        <v>DEFICIENTE</v>
      </c>
      <c r="H20" s="21" t="str">
        <f>IF(Consolidado!H21&lt;=Consolidado!$M$1, "DEFICIENTE", IF(Consolidado!H21&lt;Consolidado!$N$1, "PROCESO", "OPTIMO"))</f>
        <v>DEFICIENTE</v>
      </c>
      <c r="I20" s="21" t="str">
        <f>IF(Consolidado!I21&lt;=Consolidado!$M$1, "DEFICIENTE", IF(Consolidado!I21&lt;Consolidado!$N$1, "PROCESO", "OPTIMO"))</f>
        <v>DEFICIENTE</v>
      </c>
      <c r="J20" s="21" t="str">
        <f>IF(Consolidado!J21&lt;=Consolidado!$M$1, "DEFICIENTE", IF(Consolidado!J21&lt;Consolidado!$N$1, "PROCESO", "OPTIMO"))</f>
        <v>DEFICIENTE</v>
      </c>
      <c r="K20" s="21" t="str">
        <f>IF(Consolidado!K21&lt;=Consolidado!$M$1, "DEFICIENTE", IF(Consolidado!K21&lt;Consolidado!$N$1, "PROCESO", "OPTIMO"))</f>
        <v>DEFICIENTE</v>
      </c>
      <c r="L20" s="21" t="str">
        <f>IF(Consolidado!L21&lt;=Consolidado!$M$1, "DEFICIENTE", IF(Consolidado!L21&lt;Consolidado!$N$1, "PROCESO", "OPTIMO"))</f>
        <v>DEFICIENTE</v>
      </c>
    </row>
    <row r="21" spans="1:12" ht="17.25" customHeight="1" x14ac:dyDescent="0.25">
      <c r="A21" s="5">
        <v>9</v>
      </c>
      <c r="B21" s="415" t="str">
        <f>INMUNIZACIONES!$A$168</f>
        <v>PORCENTAJE DE NIÑOS 1 AÑO VACUNADOS CON 1 DOSIS DE VACUNA SPR</v>
      </c>
      <c r="C21" s="21" t="str">
        <f>IF(Consolidado!C22&lt;=Consolidado!$M$1, "DEFICIENTE", IF(Consolidado!C22&lt;Consolidado!$N$1, "PROCESO", "OPTIMO"))</f>
        <v>DEFICIENTE</v>
      </c>
      <c r="D21" s="21" t="str">
        <f>IF(Consolidado!D22&lt;=Consolidado!$M$1, "DEFICIENTE", IF(Consolidado!D22&lt;Consolidado!$N$1, "PROCESO", "OPTIMO"))</f>
        <v>DEFICIENTE</v>
      </c>
      <c r="E21" s="21" t="str">
        <f>IF(Consolidado!E22&lt;=Consolidado!$M$1, "DEFICIENTE", IF(Consolidado!E22&lt;Consolidado!$N$1, "PROCESO", "OPTIMO"))</f>
        <v>DEFICIENTE</v>
      </c>
      <c r="F21" s="21" t="str">
        <f>IF(Consolidado!F22&lt;=Consolidado!$M$1, "DEFICIENTE", IF(Consolidado!F22&lt;Consolidado!$N$1, "PROCESO", "OPTIMO"))</f>
        <v>DEFICIENTE</v>
      </c>
      <c r="G21" s="21" t="str">
        <f>IF(Consolidado!G22&lt;=Consolidado!$M$1, "DEFICIENTE", IF(Consolidado!G22&lt;Consolidado!$N$1, "PROCESO", "OPTIMO"))</f>
        <v>DEFICIENTE</v>
      </c>
      <c r="H21" s="21" t="str">
        <f>IF(Consolidado!H22&lt;=Consolidado!$M$1, "DEFICIENTE", IF(Consolidado!H22&lt;Consolidado!$N$1, "PROCESO", "OPTIMO"))</f>
        <v>DEFICIENTE</v>
      </c>
      <c r="I21" s="21" t="str">
        <f>IF(Consolidado!I22&lt;=Consolidado!$M$1, "DEFICIENTE", IF(Consolidado!I22&lt;Consolidado!$N$1, "PROCESO", "OPTIMO"))</f>
        <v>DEFICIENTE</v>
      </c>
      <c r="J21" s="21" t="str">
        <f>IF(Consolidado!J22&lt;=Consolidado!$M$1, "DEFICIENTE", IF(Consolidado!J22&lt;Consolidado!$N$1, "PROCESO", "OPTIMO"))</f>
        <v>DEFICIENTE</v>
      </c>
      <c r="K21" s="21" t="str">
        <f>IF(Consolidado!K22&lt;=Consolidado!$M$1, "DEFICIENTE", IF(Consolidado!K22&lt;Consolidado!$N$1, "PROCESO", "OPTIMO"))</f>
        <v>DEFICIENTE</v>
      </c>
      <c r="L21" s="21" t="str">
        <f>IF(Consolidado!L22&lt;=Consolidado!$M$1, "DEFICIENTE", IF(Consolidado!L22&lt;Consolidado!$N$1, "PROCESO", "OPTIMO"))</f>
        <v>DEFICIENTE</v>
      </c>
    </row>
    <row r="22" spans="1:12" ht="17.25" customHeight="1" x14ac:dyDescent="0.25">
      <c r="A22" s="5">
        <v>10</v>
      </c>
      <c r="B22" s="415" t="str">
        <f>INMUNIZACIONES!$A$189</f>
        <v xml:space="preserve">PORCENTAJE DE NIÑOS 1 AÑO VACUNADOS CON 2 DOSIS DE VACUNA SPR </v>
      </c>
      <c r="C22" s="21" t="str">
        <f>IF(Consolidado!C23&lt;=Consolidado!$M$1, "DEFICIENTE", IF(Consolidado!C23&lt;Consolidado!$N$1, "PROCESO", "OPTIMO"))</f>
        <v>DEFICIENTE</v>
      </c>
      <c r="D22" s="21" t="str">
        <f>IF(Consolidado!D23&lt;=Consolidado!$M$1, "DEFICIENTE", IF(Consolidado!D23&lt;Consolidado!$N$1, "PROCESO", "OPTIMO"))</f>
        <v>DEFICIENTE</v>
      </c>
      <c r="E22" s="21" t="str">
        <f>IF(Consolidado!E23&lt;=Consolidado!$M$1, "DEFICIENTE", IF(Consolidado!E23&lt;Consolidado!$N$1, "PROCESO", "OPTIMO"))</f>
        <v>DEFICIENTE</v>
      </c>
      <c r="F22" s="21" t="str">
        <f>IF(Consolidado!F23&lt;=Consolidado!$M$1, "DEFICIENTE", IF(Consolidado!F23&lt;Consolidado!$N$1, "PROCESO", "OPTIMO"))</f>
        <v>DEFICIENTE</v>
      </c>
      <c r="G22" s="21" t="str">
        <f>IF(Consolidado!G23&lt;=Consolidado!$M$1, "DEFICIENTE", IF(Consolidado!G23&lt;Consolidado!$N$1, "PROCESO", "OPTIMO"))</f>
        <v>DEFICIENTE</v>
      </c>
      <c r="H22" s="21" t="str">
        <f>IF(Consolidado!H23&lt;=Consolidado!$M$1, "DEFICIENTE", IF(Consolidado!H23&lt;Consolidado!$N$1, "PROCESO", "OPTIMO"))</f>
        <v>DEFICIENTE</v>
      </c>
      <c r="I22" s="21" t="str">
        <f>IF(Consolidado!I23&lt;=Consolidado!$M$1, "DEFICIENTE", IF(Consolidado!I23&lt;Consolidado!$N$1, "PROCESO", "OPTIMO"))</f>
        <v>DEFICIENTE</v>
      </c>
      <c r="J22" s="21" t="str">
        <f>IF(Consolidado!J23&lt;=Consolidado!$M$1, "DEFICIENTE", IF(Consolidado!J23&lt;Consolidado!$N$1, "PROCESO", "OPTIMO"))</f>
        <v>PROCESO</v>
      </c>
      <c r="K22" s="21" t="str">
        <f>IF(Consolidado!K23&lt;=Consolidado!$M$1, "DEFICIENTE", IF(Consolidado!K23&lt;Consolidado!$N$1, "PROCESO", "OPTIMO"))</f>
        <v>DEFICIENTE</v>
      </c>
      <c r="L22" s="21" t="str">
        <f>IF(Consolidado!L23&lt;=Consolidado!$M$1, "DEFICIENTE", IF(Consolidado!L23&lt;Consolidado!$N$1, "PROCESO", "OPTIMO"))</f>
        <v>DEFICIENTE</v>
      </c>
    </row>
    <row r="23" spans="1:12" ht="17.25" customHeight="1" x14ac:dyDescent="0.25">
      <c r="A23" s="5">
        <v>11</v>
      </c>
      <c r="B23" s="415" t="str">
        <f>INMUNIZACIONES!A211</f>
        <v>PORCENTAJE DE NIÑOS 1 AÑO  VACUNADOS CON EL 1ER REFUERZO CON VACUNA ANTIPOLIO (IPV)</v>
      </c>
      <c r="C23" s="21" t="str">
        <f>IF(Consolidado!C24&lt;=Consolidado!$M$1, "DEFICIENTE", IF(Consolidado!C24&lt;Consolidado!$N$1, "PROCESO", "OPTIMO"))</f>
        <v>DEFICIENTE</v>
      </c>
      <c r="D23" s="21" t="str">
        <f>IF(Consolidado!D24&lt;=Consolidado!$M$1, "DEFICIENTE", IF(Consolidado!D24&lt;Consolidado!$N$1, "PROCESO", "OPTIMO"))</f>
        <v>DEFICIENTE</v>
      </c>
      <c r="E23" s="21" t="str">
        <f>IF(Consolidado!E24&lt;=Consolidado!$M$1, "DEFICIENTE", IF(Consolidado!E24&lt;Consolidado!$N$1, "PROCESO", "OPTIMO"))</f>
        <v>DEFICIENTE</v>
      </c>
      <c r="F23" s="21" t="str">
        <f>IF(Consolidado!F24&lt;=Consolidado!$M$1, "DEFICIENTE", IF(Consolidado!F24&lt;Consolidado!$N$1, "PROCESO", "OPTIMO"))</f>
        <v>DEFICIENTE</v>
      </c>
      <c r="G23" s="21" t="str">
        <f>IF(Consolidado!G24&lt;=Consolidado!$M$1, "DEFICIENTE", IF(Consolidado!G24&lt;Consolidado!$N$1, "PROCESO", "OPTIMO"))</f>
        <v>DEFICIENTE</v>
      </c>
      <c r="H23" s="21" t="str">
        <f>IF(Consolidado!H24&lt;=Consolidado!$M$1, "DEFICIENTE", IF(Consolidado!H24&lt;Consolidado!$N$1, "PROCESO", "OPTIMO"))</f>
        <v>DEFICIENTE</v>
      </c>
      <c r="I23" s="21" t="str">
        <f>IF(Consolidado!I24&lt;=Consolidado!$M$1, "DEFICIENTE", IF(Consolidado!I24&lt;Consolidado!$N$1, "PROCESO", "OPTIMO"))</f>
        <v>DEFICIENTE</v>
      </c>
      <c r="J23" s="21" t="str">
        <f>IF(Consolidado!J24&lt;=Consolidado!$M$1, "DEFICIENTE", IF(Consolidado!J24&lt;Consolidado!$N$1, "PROCESO", "OPTIMO"))</f>
        <v>DEFICIENTE</v>
      </c>
      <c r="K23" s="21" t="str">
        <f>IF(Consolidado!K24&lt;=Consolidado!$M$1, "DEFICIENTE", IF(Consolidado!K24&lt;Consolidado!$N$1, "PROCESO", "OPTIMO"))</f>
        <v>DEFICIENTE</v>
      </c>
      <c r="L23" s="21" t="str">
        <f>IF(Consolidado!L24&lt;=Consolidado!$M$1, "DEFICIENTE", IF(Consolidado!L24&lt;Consolidado!$N$1, "PROCESO", "OPTIMO"))</f>
        <v>DEFICIENTE</v>
      </c>
    </row>
    <row r="24" spans="1:12" ht="17.25" customHeight="1" x14ac:dyDescent="0.25">
      <c r="A24" s="5">
        <v>12</v>
      </c>
      <c r="B24" s="415" t="str">
        <f>INMUNIZACIONES!$A$229</f>
        <v>PORCENTAJE DE NIÑOS 1 AÑO VACUNADOS CON EL 1ER REFUERZO CON VACUNA DPT</v>
      </c>
      <c r="C24" s="21" t="str">
        <f>IF(Consolidado!C25&lt;=Consolidado!$M$1, "DEFICIENTE", IF(Consolidado!C25&lt;Consolidado!$N$1, "PROCESO", "OPTIMO"))</f>
        <v>DEFICIENTE</v>
      </c>
      <c r="D24" s="21" t="str">
        <f>IF(Consolidado!D25&lt;=Consolidado!$M$1, "DEFICIENTE", IF(Consolidado!D25&lt;Consolidado!$N$1, "PROCESO", "OPTIMO"))</f>
        <v>DEFICIENTE</v>
      </c>
      <c r="E24" s="21" t="str">
        <f>IF(Consolidado!E25&lt;=Consolidado!$M$1, "DEFICIENTE", IF(Consolidado!E25&lt;Consolidado!$N$1, "PROCESO", "OPTIMO"))</f>
        <v>DEFICIENTE</v>
      </c>
      <c r="F24" s="21" t="str">
        <f>IF(Consolidado!F25&lt;=Consolidado!$M$1, "DEFICIENTE", IF(Consolidado!F25&lt;Consolidado!$N$1, "PROCESO", "OPTIMO"))</f>
        <v>DEFICIENTE</v>
      </c>
      <c r="G24" s="21" t="str">
        <f>IF(Consolidado!G25&lt;=Consolidado!$M$1, "DEFICIENTE", IF(Consolidado!G25&lt;Consolidado!$N$1, "PROCESO", "OPTIMO"))</f>
        <v>DEFICIENTE</v>
      </c>
      <c r="H24" s="21" t="str">
        <f>IF(Consolidado!H25&lt;=Consolidado!$M$1, "DEFICIENTE", IF(Consolidado!H25&lt;Consolidado!$N$1, "PROCESO", "OPTIMO"))</f>
        <v>DEFICIENTE</v>
      </c>
      <c r="I24" s="21" t="str">
        <f>IF(Consolidado!I25&lt;=Consolidado!$M$1, "DEFICIENTE", IF(Consolidado!I25&lt;Consolidado!$N$1, "PROCESO", "OPTIMO"))</f>
        <v>DEFICIENTE</v>
      </c>
      <c r="J24" s="21" t="str">
        <f>IF(Consolidado!J25&lt;=Consolidado!$M$1, "DEFICIENTE", IF(Consolidado!J25&lt;Consolidado!$N$1, "PROCESO", "OPTIMO"))</f>
        <v>DEFICIENTE</v>
      </c>
      <c r="K24" s="21" t="str">
        <f>IF(Consolidado!K25&lt;=Consolidado!$M$1, "DEFICIENTE", IF(Consolidado!K25&lt;Consolidado!$N$1, "PROCESO", "OPTIMO"))</f>
        <v>DEFICIENTE</v>
      </c>
      <c r="L24" s="21" t="str">
        <f>IF(Consolidado!L25&lt;=Consolidado!$M$1, "DEFICIENTE", IF(Consolidado!L25&lt;Consolidado!$N$1, "PROCESO", "OPTIMO"))</f>
        <v>DEFICIENTE</v>
      </c>
    </row>
    <row r="25" spans="1:12" ht="17.25" customHeight="1" x14ac:dyDescent="0.25">
      <c r="A25" s="5">
        <v>13</v>
      </c>
      <c r="B25" s="415" t="str">
        <f>INMUNIZACIONES!$A$249</f>
        <v>PORCENTAJE DE NIÑOS 4 AÑOS VACUNADOS CON EL 2DO REFUERZO CON VACUNA ANTIPOLIO ORAL (APO)</v>
      </c>
      <c r="C25" s="21" t="str">
        <f>IF(Consolidado!C26&lt;=Consolidado!$M$1, "DEFICIENTE", IF(Consolidado!C26&lt;Consolidado!$N$1, "PROCESO", "OPTIMO"))</f>
        <v>DEFICIENTE</v>
      </c>
      <c r="D25" s="21" t="str">
        <f>IF(Consolidado!D26&lt;=Consolidado!$M$1, "DEFICIENTE", IF(Consolidado!D26&lt;Consolidado!$N$1, "PROCESO", "OPTIMO"))</f>
        <v>DEFICIENTE</v>
      </c>
      <c r="E25" s="21" t="str">
        <f>IF(Consolidado!E26&lt;=Consolidado!$M$1, "DEFICIENTE", IF(Consolidado!E26&lt;Consolidado!$N$1, "PROCESO", "OPTIMO"))</f>
        <v>DEFICIENTE</v>
      </c>
      <c r="F25" s="21" t="str">
        <f>IF(Consolidado!F26&lt;=Consolidado!$M$1, "DEFICIENTE", IF(Consolidado!F26&lt;Consolidado!$N$1, "PROCESO", "OPTIMO"))</f>
        <v>DEFICIENTE</v>
      </c>
      <c r="G25" s="21" t="str">
        <f>IF(Consolidado!G26&lt;=Consolidado!$M$1, "DEFICIENTE", IF(Consolidado!G26&lt;Consolidado!$N$1, "PROCESO", "OPTIMO"))</f>
        <v>DEFICIENTE</v>
      </c>
      <c r="H25" s="21" t="str">
        <f>IF(Consolidado!H26&lt;=Consolidado!$M$1, "DEFICIENTE", IF(Consolidado!H26&lt;Consolidado!$N$1, "PROCESO", "OPTIMO"))</f>
        <v>DEFICIENTE</v>
      </c>
      <c r="I25" s="21" t="str">
        <f>IF(Consolidado!I26&lt;=Consolidado!$M$1, "DEFICIENTE", IF(Consolidado!I26&lt;Consolidado!$N$1, "PROCESO", "OPTIMO"))</f>
        <v>DEFICIENTE</v>
      </c>
      <c r="J25" s="21" t="str">
        <f>IF(Consolidado!J26&lt;=Consolidado!$M$1, "DEFICIENTE", IF(Consolidado!J26&lt;Consolidado!$N$1, "PROCESO", "OPTIMO"))</f>
        <v>DEFICIENTE</v>
      </c>
      <c r="K25" s="21" t="str">
        <f>IF(Consolidado!K26&lt;=Consolidado!$M$1, "DEFICIENTE", IF(Consolidado!K26&lt;Consolidado!$N$1, "PROCESO", "OPTIMO"))</f>
        <v>DEFICIENTE</v>
      </c>
      <c r="L25" s="21" t="str">
        <f>IF(Consolidado!L26&lt;=Consolidado!$M$1, "DEFICIENTE", IF(Consolidado!L26&lt;Consolidado!$N$1, "PROCESO", "OPTIMO"))</f>
        <v>DEFICIENTE</v>
      </c>
    </row>
    <row r="26" spans="1:12" ht="17.25" customHeight="1" x14ac:dyDescent="0.25">
      <c r="A26" s="5">
        <v>14</v>
      </c>
      <c r="B26" s="415" t="str">
        <f>INMUNIZACIONES!$A$271</f>
        <v>PORCENTAJE DE NIÑOS 4 AÑOS VACUNADOS CON EL 2DO REFUERZO CON VACUNA DPT</v>
      </c>
      <c r="C26" s="21" t="str">
        <f>IF(Consolidado!C27&lt;=Consolidado!$M$1, "DEFICIENTE", IF(Consolidado!C27&lt;Consolidado!$N$1, "PROCESO", "OPTIMO"))</f>
        <v>DEFICIENTE</v>
      </c>
      <c r="D26" s="21" t="str">
        <f>IF(Consolidado!D27&lt;=Consolidado!$M$1, "DEFICIENTE", IF(Consolidado!D27&lt;Consolidado!$N$1, "PROCESO", "OPTIMO"))</f>
        <v>DEFICIENTE</v>
      </c>
      <c r="E26" s="21" t="str">
        <f>IF(Consolidado!E27&lt;=Consolidado!$M$1, "DEFICIENTE", IF(Consolidado!E27&lt;Consolidado!$N$1, "PROCESO", "OPTIMO"))</f>
        <v>DEFICIENTE</v>
      </c>
      <c r="F26" s="21" t="str">
        <f>IF(Consolidado!F27&lt;=Consolidado!$M$1, "DEFICIENTE", IF(Consolidado!F27&lt;Consolidado!$N$1, "PROCESO", "OPTIMO"))</f>
        <v>DEFICIENTE</v>
      </c>
      <c r="G26" s="21" t="str">
        <f>IF(Consolidado!G27&lt;=Consolidado!$M$1, "DEFICIENTE", IF(Consolidado!G27&lt;Consolidado!$N$1, "PROCESO", "OPTIMO"))</f>
        <v>DEFICIENTE</v>
      </c>
      <c r="H26" s="21" t="str">
        <f>IF(Consolidado!H27&lt;=Consolidado!$M$1, "DEFICIENTE", IF(Consolidado!H27&lt;Consolidado!$N$1, "PROCESO", "OPTIMO"))</f>
        <v>DEFICIENTE</v>
      </c>
      <c r="I26" s="21" t="str">
        <f>IF(Consolidado!I27&lt;=Consolidado!$M$1, "DEFICIENTE", IF(Consolidado!I27&lt;Consolidado!$N$1, "PROCESO", "OPTIMO"))</f>
        <v>DEFICIENTE</v>
      </c>
      <c r="J26" s="21" t="str">
        <f>IF(Consolidado!J27&lt;=Consolidado!$M$1, "DEFICIENTE", IF(Consolidado!J27&lt;Consolidado!$N$1, "PROCESO", "OPTIMO"))</f>
        <v>DEFICIENTE</v>
      </c>
      <c r="K26" s="21" t="str">
        <f>IF(Consolidado!K27&lt;=Consolidado!$M$1, "DEFICIENTE", IF(Consolidado!K27&lt;Consolidado!$N$1, "PROCESO", "OPTIMO"))</f>
        <v>DEFICIENTE</v>
      </c>
      <c r="L26" s="21" t="str">
        <f>IF(Consolidado!L27&lt;=Consolidado!$M$1, "DEFICIENTE", IF(Consolidado!L27&lt;Consolidado!$N$1, "PROCESO", "OPTIMO"))</f>
        <v>DEFICIENTE</v>
      </c>
    </row>
    <row r="27" spans="1:12" ht="17.25" customHeight="1" x14ac:dyDescent="0.25">
      <c r="A27" s="5">
        <v>15</v>
      </c>
      <c r="B27" s="415" t="str">
        <f>INMUNIZACIONES!$A$292</f>
        <v>PORCENTAJE DE NIÑOS  VACUNADOS CON DOSIS UNICA DE VACUNA CONTRA VPH EN EL 5TO GRADO DE PRIMARIA</v>
      </c>
      <c r="C27" s="21" t="str">
        <f>IF(Consolidado!C28&lt;=Consolidado!$M$1, "DEFICIENTE", IF(Consolidado!C28&lt;Consolidado!$N$1, "PROCESO", "OPTIMO"))</f>
        <v>DEFICIENTE</v>
      </c>
      <c r="D27" s="21" t="str">
        <f>IF(Consolidado!D28&lt;=Consolidado!$M$1, "DEFICIENTE", IF(Consolidado!D28&lt;Consolidado!$N$1, "PROCESO", "OPTIMO"))</f>
        <v>DEFICIENTE</v>
      </c>
      <c r="E27" s="21" t="str">
        <f>IF(Consolidado!E28&lt;=Consolidado!$M$1, "DEFICIENTE", IF(Consolidado!E28&lt;Consolidado!$N$1, "PROCESO", "OPTIMO"))</f>
        <v>DEFICIENTE</v>
      </c>
      <c r="F27" s="21" t="str">
        <f>IF(Consolidado!F28&lt;=Consolidado!$M$1, "DEFICIENTE", IF(Consolidado!F28&lt;Consolidado!$N$1, "PROCESO", "OPTIMO"))</f>
        <v>DEFICIENTE</v>
      </c>
      <c r="G27" s="21" t="str">
        <f>IF(Consolidado!G28&lt;=Consolidado!$M$1, "DEFICIENTE", IF(Consolidado!G28&lt;Consolidado!$N$1, "PROCESO", "OPTIMO"))</f>
        <v>DEFICIENTE</v>
      </c>
      <c r="H27" s="21" t="str">
        <f>IF(Consolidado!H28&lt;=Consolidado!$M$1, "DEFICIENTE", IF(Consolidado!H28&lt;Consolidado!$N$1, "PROCESO", "OPTIMO"))</f>
        <v>DEFICIENTE</v>
      </c>
      <c r="I27" s="21" t="str">
        <f>IF(Consolidado!I28&lt;=Consolidado!$M$1, "DEFICIENTE", IF(Consolidado!I28&lt;Consolidado!$N$1, "PROCESO", "OPTIMO"))</f>
        <v>PROCESO</v>
      </c>
      <c r="J27" s="21" t="str">
        <f>IF(Consolidado!J28&lt;=Consolidado!$M$1, "DEFICIENTE", IF(Consolidado!J28&lt;Consolidado!$N$1, "PROCESO", "OPTIMO"))</f>
        <v>PROCESO</v>
      </c>
      <c r="K27" s="21" t="str">
        <f>IF(Consolidado!K28&lt;=Consolidado!$M$1, "DEFICIENTE", IF(Consolidado!K28&lt;Consolidado!$N$1, "PROCESO", "OPTIMO"))</f>
        <v>DEFICIENTE</v>
      </c>
      <c r="L27" s="21" t="str">
        <f>IF(Consolidado!L28&lt;=Consolidado!$M$1, "DEFICIENTE", IF(Consolidado!L28&lt;Consolidado!$N$1, "PROCESO", "OPTIMO"))</f>
        <v>DEFICIENTE</v>
      </c>
    </row>
    <row r="28" spans="1:12" ht="17.25" customHeight="1" x14ac:dyDescent="0.25">
      <c r="A28" s="5">
        <v>16</v>
      </c>
      <c r="B28" s="415" t="str">
        <f>INMUNIZACIONES!$A$313</f>
        <v>PORCENTAJE  DE GESTANTES VACUNADAS CON 1 DOSIS DE VACUNA dTpa</v>
      </c>
      <c r="C28" s="21" t="str">
        <f>IF(Consolidado!C29&lt;=Consolidado!$M$1, "DEFICIENTE", IF(Consolidado!C29&lt;Consolidado!$N$1, "PROCESO", "OPTIMO"))</f>
        <v>DEFICIENTE</v>
      </c>
      <c r="D28" s="21" t="str">
        <f>IF(Consolidado!D29&lt;=Consolidado!$M$1, "DEFICIENTE", IF(Consolidado!D29&lt;Consolidado!$N$1, "PROCESO", "OPTIMO"))</f>
        <v>DEFICIENTE</v>
      </c>
      <c r="E28" s="21" t="str">
        <f>IF(Consolidado!E29&lt;=Consolidado!$M$1, "DEFICIENTE", IF(Consolidado!E29&lt;Consolidado!$N$1, "PROCESO", "OPTIMO"))</f>
        <v>PROCESO</v>
      </c>
      <c r="F28" s="21" t="str">
        <f>IF(Consolidado!F29&lt;=Consolidado!$M$1, "DEFICIENTE", IF(Consolidado!F29&lt;Consolidado!$N$1, "PROCESO", "OPTIMO"))</f>
        <v>DEFICIENTE</v>
      </c>
      <c r="G28" s="21" t="str">
        <f>IF(Consolidado!G29&lt;=Consolidado!$M$1, "DEFICIENTE", IF(Consolidado!G29&lt;Consolidado!$N$1, "PROCESO", "OPTIMO"))</f>
        <v>DEFICIENTE</v>
      </c>
      <c r="H28" s="21" t="str">
        <f>IF(Consolidado!H29&lt;=Consolidado!$M$1, "DEFICIENTE", IF(Consolidado!H29&lt;Consolidado!$N$1, "PROCESO", "OPTIMO"))</f>
        <v>DEFICIENTE</v>
      </c>
      <c r="I28" s="21" t="str">
        <f>IF(Consolidado!I29&lt;=Consolidado!$M$1, "DEFICIENTE", IF(Consolidado!I29&lt;Consolidado!$N$1, "PROCESO", "OPTIMO"))</f>
        <v>OPTIMO</v>
      </c>
      <c r="J28" s="21" t="str">
        <f>IF(Consolidado!J29&lt;=Consolidado!$M$1, "DEFICIENTE", IF(Consolidado!J29&lt;Consolidado!$N$1, "PROCESO", "OPTIMO"))</f>
        <v>DEFICIENTE</v>
      </c>
      <c r="K28" s="21" t="str">
        <f>IF(Consolidado!K29&lt;=Consolidado!$M$1, "DEFICIENTE", IF(Consolidado!K29&lt;Consolidado!$N$1, "PROCESO", "OPTIMO"))</f>
        <v>DEFICIENTE</v>
      </c>
      <c r="L28" s="21" t="str">
        <f>IF(Consolidado!L29&lt;=Consolidado!$M$1, "DEFICIENTE", IF(Consolidado!L29&lt;Consolidado!$N$1, "PROCESO", "OPTIMO"))</f>
        <v>DEFICIENTE</v>
      </c>
    </row>
    <row r="29" spans="1:12" ht="17.25" customHeight="1" x14ac:dyDescent="0.25">
      <c r="A29" s="5">
        <v>17</v>
      </c>
      <c r="B29" s="415" t="str">
        <f>INMUNIZACIONES!$A$330</f>
        <v>PORCENTAJE DE VACUNADOS CON 1 DOSIS CON VACUNA CONTRA LA INFLUENZA, EN LA POBLACIÓN &gt;= 60 AÑOS</v>
      </c>
      <c r="C29" s="21" t="str">
        <f>IF(Consolidado!C30&lt;=Consolidado!$M$1, "DEFICIENTE", IF(Consolidado!C30&lt;Consolidado!$N$1, "PROCESO", "OPTIMO"))</f>
        <v>DEFICIENTE</v>
      </c>
      <c r="D29" s="21" t="str">
        <f>IF(Consolidado!D30&lt;=Consolidado!$M$1, "DEFICIENTE", IF(Consolidado!D30&lt;Consolidado!$N$1, "PROCESO", "OPTIMO"))</f>
        <v>DEFICIENTE</v>
      </c>
      <c r="E29" s="21" t="str">
        <f>IF(Consolidado!E30&lt;=Consolidado!$M$1, "DEFICIENTE", IF(Consolidado!E30&lt;Consolidado!$N$1, "PROCESO", "OPTIMO"))</f>
        <v>DEFICIENTE</v>
      </c>
      <c r="F29" s="21" t="str">
        <f>IF(Consolidado!F30&lt;=Consolidado!$M$1, "DEFICIENTE", IF(Consolidado!F30&lt;Consolidado!$N$1, "PROCESO", "OPTIMO"))</f>
        <v>OPTIMO</v>
      </c>
      <c r="G29" s="21" t="str">
        <f>IF(Consolidado!G30&lt;=Consolidado!$M$1, "DEFICIENTE", IF(Consolidado!G30&lt;Consolidado!$N$1, "PROCESO", "OPTIMO"))</f>
        <v>DEFICIENTE</v>
      </c>
      <c r="H29" s="21" t="str">
        <f>IF(Consolidado!H30&lt;=Consolidado!$M$1, "DEFICIENTE", IF(Consolidado!H30&lt;Consolidado!$N$1, "PROCESO", "OPTIMO"))</f>
        <v>DEFICIENTE</v>
      </c>
      <c r="I29" s="21" t="str">
        <f>IF(Consolidado!I30&lt;=Consolidado!$M$1, "DEFICIENTE", IF(Consolidado!I30&lt;Consolidado!$N$1, "PROCESO", "OPTIMO"))</f>
        <v>DEFICIENTE</v>
      </c>
      <c r="J29" s="21" t="str">
        <f>IF(Consolidado!J30&lt;=Consolidado!$M$1, "DEFICIENTE", IF(Consolidado!J30&lt;Consolidado!$N$1, "PROCESO", "OPTIMO"))</f>
        <v>DEFICIENTE</v>
      </c>
      <c r="K29" s="21" t="str">
        <f>IF(Consolidado!K30&lt;=Consolidado!$M$1, "DEFICIENTE", IF(Consolidado!K30&lt;Consolidado!$N$1, "PROCESO", "OPTIMO"))</f>
        <v>PROCESO</v>
      </c>
      <c r="L29" s="21" t="str">
        <f>IF(Consolidado!L30&lt;=Consolidado!$M$1, "DEFICIENTE", IF(Consolidado!L30&lt;Consolidado!$N$1, "PROCESO", "OPTIMO"))</f>
        <v>DEFICIENTE</v>
      </c>
    </row>
    <row r="30" spans="1:12" ht="17.25" customHeight="1" x14ac:dyDescent="0.25">
      <c r="A30" s="5">
        <v>18</v>
      </c>
      <c r="B30" s="415" t="str">
        <f>INMUNIZACIONES!$A$350</f>
        <v>PORCENTAJE DE VACUNADOS CON 1 DOSIS CON VACUNA CONTRA NEUMOCOCO, EN LA POBLACIÓN &gt;= 60 AÑOS</v>
      </c>
      <c r="C30" s="21" t="str">
        <f>IF(Consolidado!C31&lt;=Consolidado!$M$1, "DEFICIENTE", IF(Consolidado!C31&lt;Consolidado!$N$1, "PROCESO", "OPTIMO"))</f>
        <v>DEFICIENTE</v>
      </c>
      <c r="D30" s="21" t="str">
        <f>IF(Consolidado!D31&lt;=Consolidado!$M$1, "DEFICIENTE", IF(Consolidado!D31&lt;Consolidado!$N$1, "PROCESO", "OPTIMO"))</f>
        <v>DEFICIENTE</v>
      </c>
      <c r="E30" s="21" t="str">
        <f>IF(Consolidado!E31&lt;=Consolidado!$M$1, "DEFICIENTE", IF(Consolidado!E31&lt;Consolidado!$N$1, "PROCESO", "OPTIMO"))</f>
        <v>DEFICIENTE</v>
      </c>
      <c r="F30" s="21" t="str">
        <f>IF(Consolidado!F31&lt;=Consolidado!$M$1, "DEFICIENTE", IF(Consolidado!F31&lt;Consolidado!$N$1, "PROCESO", "OPTIMO"))</f>
        <v>DEFICIENTE</v>
      </c>
      <c r="G30" s="21" t="str">
        <f>IF(Consolidado!G31&lt;=Consolidado!$M$1, "DEFICIENTE", IF(Consolidado!G31&lt;Consolidado!$N$1, "PROCESO", "OPTIMO"))</f>
        <v>DEFICIENTE</v>
      </c>
      <c r="H30" s="21" t="str">
        <f>IF(Consolidado!H31&lt;=Consolidado!$M$1, "DEFICIENTE", IF(Consolidado!H31&lt;Consolidado!$N$1, "PROCESO", "OPTIMO"))</f>
        <v>DEFICIENTE</v>
      </c>
      <c r="I30" s="21" t="str">
        <f>IF(Consolidado!I31&lt;=Consolidado!$M$1, "DEFICIENTE", IF(Consolidado!I31&lt;Consolidado!$N$1, "PROCESO", "OPTIMO"))</f>
        <v>DEFICIENTE</v>
      </c>
      <c r="J30" s="21" t="str">
        <f>IF(Consolidado!J31&lt;=Consolidado!$M$1, "DEFICIENTE", IF(Consolidado!J31&lt;Consolidado!$N$1, "PROCESO", "OPTIMO"))</f>
        <v>DEFICIENTE</v>
      </c>
      <c r="K30" s="21" t="str">
        <f>IF(Consolidado!K31&lt;=Consolidado!$M$1, "DEFICIENTE", IF(Consolidado!K31&lt;Consolidado!$N$1, "PROCESO", "OPTIMO"))</f>
        <v>DEFICIENTE</v>
      </c>
      <c r="L30" s="21" t="str">
        <f>IF(Consolidado!L31&lt;=Consolidado!$M$1, "DEFICIENTE", IF(Consolidado!L31&lt;Consolidado!$N$1, "PROCESO", "OPTIMO"))</f>
        <v>DEFICIENTE</v>
      </c>
    </row>
    <row r="31" spans="1:12" ht="17.25" customHeight="1" x14ac:dyDescent="0.25">
      <c r="A31" s="5">
        <v>1</v>
      </c>
      <c r="B31" s="416" t="str">
        <f>NUTRICION!$A$5</f>
        <v>PORCENTAJE DE NIÑOS  MENORES DE 5 AÑOS  DE EDAD CON DCI (PATRÓN DE  REFERENCIA  OMS).</v>
      </c>
      <c r="C31" s="21" t="str">
        <f>IF(Consolidado!C32&gt;=Consolidado!$S$1, "DEFICIENTE", IF(Consolidado!C32&gt;Consolidado!$R$1, "PROCESO", "OPTIMO"))</f>
        <v>OPTIMO</v>
      </c>
      <c r="D31" s="21" t="str">
        <f>IF(Consolidado!D32&gt;=Consolidado!$S$1, "DEFICIENTE", IF(Consolidado!D32&gt;Consolidado!$R$1, "PROCESO", "OPTIMO"))</f>
        <v>OPTIMO</v>
      </c>
      <c r="E31" s="21" t="str">
        <f>IF(Consolidado!E32&gt;=Consolidado!$S$1, "DEFICIENTE", IF(Consolidado!E32&gt;Consolidado!$R$1, "PROCESO", "OPTIMO"))</f>
        <v>OPTIMO</v>
      </c>
      <c r="F31" s="21" t="str">
        <f>IF(Consolidado!F32&gt;=Consolidado!$S$1, "DEFICIENTE", IF(Consolidado!F32&gt;Consolidado!$R$1, "PROCESO", "OPTIMO"))</f>
        <v>OPTIMO</v>
      </c>
      <c r="G31" s="21" t="str">
        <f>IF(Consolidado!G32&gt;=Consolidado!$S$1, "DEFICIENTE", IF(Consolidado!G32&gt;Consolidado!$R$1, "PROCESO", "OPTIMO"))</f>
        <v>OPTIMO</v>
      </c>
      <c r="H31" s="21" t="str">
        <f>IF(Consolidado!H32&gt;=Consolidado!$S$1, "DEFICIENTE", IF(Consolidado!H32&gt;Consolidado!$R$1, "PROCESO", "OPTIMO"))</f>
        <v>OPTIMO</v>
      </c>
      <c r="I31" s="21" t="str">
        <f>IF(Consolidado!I32&gt;=Consolidado!$S$1, "DEFICIENTE", IF(Consolidado!I32&gt;Consolidado!$R$1, "PROCESO", "OPTIMO"))</f>
        <v>OPTIMO</v>
      </c>
      <c r="J31" s="21" t="str">
        <f>IF(Consolidado!J32&gt;=Consolidado!$S$1, "DEFICIENTE", IF(Consolidado!J32&gt;Consolidado!$R$1, "PROCESO", "OPTIMO"))</f>
        <v>OPTIMO</v>
      </c>
      <c r="K31" s="21" t="str">
        <f>IF(Consolidado!K32&gt;=Consolidado!$S$1, "DEFICIENTE", IF(Consolidado!K32&gt;Consolidado!$R$1, "PROCESO", "OPTIMO"))</f>
        <v>OPTIMO</v>
      </c>
      <c r="L31" s="21" t="str">
        <f>IF(Consolidado!L32&gt;=Consolidado!$S$1, "DEFICIENTE", IF(Consolidado!L32&gt;Consolidado!$R$1, "PROCESO", "OPTIMO"))</f>
        <v>OPTIMO</v>
      </c>
    </row>
    <row r="32" spans="1:12" ht="17.25" customHeight="1" x14ac:dyDescent="0.25">
      <c r="A32" s="5">
        <v>2</v>
      </c>
      <c r="B32" s="416" t="str">
        <f>NUTRICION!$A$24</f>
        <v>PORCENTAJE DE NIÑOS DE 6 A 35 MESES  DE EDAD CON AMENIA (PATRÓN DE  REFERENCIA  OMS).</v>
      </c>
      <c r="C32" s="21" t="str">
        <f>IF(Consolidado!C33&gt;=Consolidado!$U$1, "DEFICIENTE", IF(Consolidado!C33&gt;Consolidado!$T$1, "PROCESO", "OPTIMO"))</f>
        <v>OPTIMO</v>
      </c>
      <c r="D32" s="21" t="str">
        <f>IF(Consolidado!D33&gt;=Consolidado!$U$1, "DEFICIENTE", IF(Consolidado!D33&gt;Consolidado!$T$1, "PROCESO", "OPTIMO"))</f>
        <v>OPTIMO</v>
      </c>
      <c r="E32" s="21" t="str">
        <f>IF(Consolidado!E33&gt;=Consolidado!$U$1, "DEFICIENTE", IF(Consolidado!E33&gt;Consolidado!$T$1, "PROCESO", "OPTIMO"))</f>
        <v>OPTIMO</v>
      </c>
      <c r="F32" s="21" t="str">
        <f>IF(Consolidado!F33&gt;=Consolidado!$U$1, "DEFICIENTE", IF(Consolidado!F33&gt;Consolidado!$T$1, "PROCESO", "OPTIMO"))</f>
        <v>OPTIMO</v>
      </c>
      <c r="G32" s="21" t="str">
        <f>IF(Consolidado!G33&gt;=Consolidado!$U$1, "DEFICIENTE", IF(Consolidado!G33&gt;Consolidado!$T$1, "PROCESO", "OPTIMO"))</f>
        <v>OPTIMO</v>
      </c>
      <c r="H32" s="21" t="str">
        <f>IF(Consolidado!H33&gt;=Consolidado!$U$1, "DEFICIENTE", IF(Consolidado!H33&gt;Consolidado!$T$1, "PROCESO", "OPTIMO"))</f>
        <v>OPTIMO</v>
      </c>
      <c r="I32" s="21" t="str">
        <f>IF(Consolidado!I33&gt;=Consolidado!$U$1, "DEFICIENTE", IF(Consolidado!I33&gt;Consolidado!$T$1, "PROCESO", "OPTIMO"))</f>
        <v>OPTIMO</v>
      </c>
      <c r="J32" s="21" t="str">
        <f>IF(Consolidado!J33&gt;=Consolidado!$U$1, "DEFICIENTE", IF(Consolidado!J33&gt;Consolidado!$T$1, "PROCESO", "OPTIMO"))</f>
        <v>OPTIMO</v>
      </c>
      <c r="K32" s="21" t="str">
        <f>IF(Consolidado!K33&gt;=Consolidado!$U$1, "DEFICIENTE", IF(Consolidado!K33&gt;Consolidado!$T$1, "PROCESO", "OPTIMO"))</f>
        <v>OPTIMO</v>
      </c>
      <c r="L32" s="21" t="str">
        <f>IF(Consolidado!L33&gt;=Consolidado!$U$1, "DEFICIENTE", IF(Consolidado!L33&gt;Consolidado!$T$1, "PROCESO", "OPTIMO"))</f>
        <v>OPTIMO</v>
      </c>
    </row>
    <row r="33" spans="1:12" ht="17.25" customHeight="1" x14ac:dyDescent="0.25">
      <c r="A33" s="5">
        <v>3</v>
      </c>
      <c r="B33" s="416" t="str">
        <f>NUTRICION!$A$43</f>
        <v>PORCENTAJE DE NIÑOS DE 4 MESES QUE  INICIAN SUMPLEMENTACIÓN CON HIERRO EN GOTAS</v>
      </c>
      <c r="C33" s="21" t="str">
        <f>IF(Consolidado!C34&lt;=Consolidado!$M$1, "DEFICIENTE", IF(Consolidado!C34&lt;Consolidado!$N$1, "PROCESO", "OPTIMO"))</f>
        <v>DEFICIENTE</v>
      </c>
      <c r="D33" s="21" t="str">
        <f>IF(Consolidado!D34&lt;=Consolidado!$M$1, "DEFICIENTE", IF(Consolidado!D34&lt;Consolidado!$N$1, "PROCESO", "OPTIMO"))</f>
        <v>DEFICIENTE</v>
      </c>
      <c r="E33" s="21" t="str">
        <f>IF(Consolidado!E34&lt;=Consolidado!$M$1, "DEFICIENTE", IF(Consolidado!E34&lt;Consolidado!$N$1, "PROCESO", "OPTIMO"))</f>
        <v>DEFICIENTE</v>
      </c>
      <c r="F33" s="21" t="str">
        <f>IF(Consolidado!F34&lt;=Consolidado!$M$1, "DEFICIENTE", IF(Consolidado!F34&lt;Consolidado!$N$1, "PROCESO", "OPTIMO"))</f>
        <v>DEFICIENTE</v>
      </c>
      <c r="G33" s="21" t="str">
        <f>IF(Consolidado!G34&lt;=Consolidado!$M$1, "DEFICIENTE", IF(Consolidado!G34&lt;Consolidado!$N$1, "PROCESO", "OPTIMO"))</f>
        <v>DEFICIENTE</v>
      </c>
      <c r="H33" s="21" t="str">
        <f>IF(Consolidado!H34&lt;=Consolidado!$M$1, "DEFICIENTE", IF(Consolidado!H34&lt;Consolidado!$N$1, "PROCESO", "OPTIMO"))</f>
        <v>DEFICIENTE</v>
      </c>
      <c r="I33" s="21" t="str">
        <f>IF(Consolidado!I34&lt;=Consolidado!$M$1, "DEFICIENTE", IF(Consolidado!I34&lt;Consolidado!$N$1, "PROCESO", "OPTIMO"))</f>
        <v>DEFICIENTE</v>
      </c>
      <c r="J33" s="21" t="str">
        <f>IF(Consolidado!J34&lt;=Consolidado!$M$1, "DEFICIENTE", IF(Consolidado!J34&lt;Consolidado!$N$1, "PROCESO", "OPTIMO"))</f>
        <v>DEFICIENTE</v>
      </c>
      <c r="K33" s="21" t="str">
        <f>IF(Consolidado!K34&lt;=Consolidado!$M$1, "DEFICIENTE", IF(Consolidado!K34&lt;Consolidado!$N$1, "PROCESO", "OPTIMO"))</f>
        <v>DEFICIENTE</v>
      </c>
      <c r="L33" s="21" t="str">
        <f>IF(Consolidado!L34&lt;=Consolidado!$M$1, "DEFICIENTE", IF(Consolidado!L34&lt;Consolidado!$N$1, "PROCESO", "OPTIMO"))</f>
        <v>OPTIMO</v>
      </c>
    </row>
    <row r="34" spans="1:12" ht="17.25" customHeight="1" x14ac:dyDescent="0.25">
      <c r="A34" s="5">
        <v>4</v>
      </c>
      <c r="B34" s="416" t="str">
        <f>NUTRICION!$A$63</f>
        <v>PORCENTAJE DE NIÑAS/NIÑOS DE 12 MESES DE EDAD QUE RECIBIERON  SUPLEMENTACIÓN PREVENTIVA  (TA)</v>
      </c>
      <c r="C34" s="21" t="str">
        <f>IF(Consolidado!C35&lt;=Consolidado!$M$1, "DEFICIENTE", IF(Consolidado!C35&lt;Consolidado!$N$1, "PROCESO", "OPTIMO"))</f>
        <v>DEFICIENTE</v>
      </c>
      <c r="D34" s="21" t="str">
        <f>IF(Consolidado!D35&lt;=Consolidado!$M$1, "DEFICIENTE", IF(Consolidado!D35&lt;Consolidado!$N$1, "PROCESO", "OPTIMO"))</f>
        <v>DEFICIENTE</v>
      </c>
      <c r="E34" s="21" t="str">
        <f>IF(Consolidado!E35&lt;=Consolidado!$M$1, "DEFICIENTE", IF(Consolidado!E35&lt;Consolidado!$N$1, "PROCESO", "OPTIMO"))</f>
        <v>DEFICIENTE</v>
      </c>
      <c r="F34" s="21" t="str">
        <f>IF(Consolidado!F35&lt;=Consolidado!$M$1, "DEFICIENTE", IF(Consolidado!F35&lt;Consolidado!$N$1, "PROCESO", "OPTIMO"))</f>
        <v>PROCESO</v>
      </c>
      <c r="G34" s="21" t="str">
        <f>IF(Consolidado!G35&lt;=Consolidado!$M$1, "DEFICIENTE", IF(Consolidado!G35&lt;Consolidado!$N$1, "PROCESO", "OPTIMO"))</f>
        <v>DEFICIENTE</v>
      </c>
      <c r="H34" s="21" t="str">
        <f>IF(Consolidado!H35&lt;=Consolidado!$M$1, "DEFICIENTE", IF(Consolidado!H35&lt;Consolidado!$N$1, "PROCESO", "OPTIMO"))</f>
        <v>PROCESO</v>
      </c>
      <c r="I34" s="21" t="str">
        <f>IF(Consolidado!I35&lt;=Consolidado!$M$1, "DEFICIENTE", IF(Consolidado!I35&lt;Consolidado!$N$1, "PROCESO", "OPTIMO"))</f>
        <v>DEFICIENTE</v>
      </c>
      <c r="J34" s="21" t="str">
        <f>IF(Consolidado!J35&lt;=Consolidado!$M$1, "DEFICIENTE", IF(Consolidado!J35&lt;Consolidado!$N$1, "PROCESO", "OPTIMO"))</f>
        <v>DEFICIENTE</v>
      </c>
      <c r="K34" s="21" t="str">
        <f>IF(Consolidado!K35&lt;=Consolidado!$M$1, "DEFICIENTE", IF(Consolidado!K35&lt;Consolidado!$N$1, "PROCESO", "OPTIMO"))</f>
        <v>DEFICIENTE</v>
      </c>
      <c r="L34" s="21" t="str">
        <f>IF(Consolidado!L35&lt;=Consolidado!$M$1, "DEFICIENTE", IF(Consolidado!L35&lt;Consolidado!$N$1, "PROCESO", "OPTIMO"))</f>
        <v>DEFICIENTE</v>
      </c>
    </row>
    <row r="35" spans="1:12" ht="17.25" customHeight="1" x14ac:dyDescent="0.25">
      <c r="A35" s="5">
        <v>5</v>
      </c>
      <c r="B35" s="416" t="str">
        <f>NUTRICION!$A$83</f>
        <v>PORCENTAJE DE NIÑAS/NIÑOS  DE 24 MESES DE EDAD  QUE RECIBIERON SUPLEMENTACION PREVENTIVA (TA)</v>
      </c>
      <c r="C35" s="21" t="str">
        <f>IF(Consolidado!C36&lt;=Consolidado!$M$1, "DEFICIENTE", IF(Consolidado!C36&lt;Consolidado!$N$1, "PROCESO", "OPTIMO"))</f>
        <v>DEFICIENTE</v>
      </c>
      <c r="D35" s="21" t="str">
        <f>IF(Consolidado!D36&lt;=Consolidado!$M$1, "DEFICIENTE", IF(Consolidado!D36&lt;Consolidado!$N$1, "PROCESO", "OPTIMO"))</f>
        <v>DEFICIENTE</v>
      </c>
      <c r="E35" s="21" t="str">
        <f>IF(Consolidado!E36&lt;=Consolidado!$M$1, "DEFICIENTE", IF(Consolidado!E36&lt;Consolidado!$N$1, "PROCESO", "OPTIMO"))</f>
        <v>DEFICIENTE</v>
      </c>
      <c r="F35" s="21" t="str">
        <f>IF(Consolidado!F36&lt;=Consolidado!$M$1, "DEFICIENTE", IF(Consolidado!F36&lt;Consolidado!$N$1, "PROCESO", "OPTIMO"))</f>
        <v>PROCESO</v>
      </c>
      <c r="G35" s="21" t="str">
        <f>IF(Consolidado!G36&lt;=Consolidado!$M$1, "DEFICIENTE", IF(Consolidado!G36&lt;Consolidado!$N$1, "PROCESO", "OPTIMO"))</f>
        <v>DEFICIENTE</v>
      </c>
      <c r="H35" s="21" t="str">
        <f>IF(Consolidado!H36&lt;=Consolidado!$M$1, "DEFICIENTE", IF(Consolidado!H36&lt;Consolidado!$N$1, "PROCESO", "OPTIMO"))</f>
        <v>DEFICIENTE</v>
      </c>
      <c r="I35" s="21" t="str">
        <f>IF(Consolidado!I36&lt;=Consolidado!$M$1, "DEFICIENTE", IF(Consolidado!I36&lt;Consolidado!$N$1, "PROCESO", "OPTIMO"))</f>
        <v>DEFICIENTE</v>
      </c>
      <c r="J35" s="21" t="str">
        <f>IF(Consolidado!J36&lt;=Consolidado!$M$1, "DEFICIENTE", IF(Consolidado!J36&lt;Consolidado!$N$1, "PROCESO", "OPTIMO"))</f>
        <v>DEFICIENTE</v>
      </c>
      <c r="K35" s="21" t="str">
        <f>IF(Consolidado!K36&lt;=Consolidado!$M$1, "DEFICIENTE", IF(Consolidado!K36&lt;Consolidado!$N$1, "PROCESO", "OPTIMO"))</f>
        <v>DEFICIENTE</v>
      </c>
      <c r="L35" s="21" t="str">
        <f>IF(Consolidado!L36&lt;=Consolidado!$M$1, "DEFICIENTE", IF(Consolidado!L36&lt;Consolidado!$N$1, "PROCESO", "OPTIMO"))</f>
        <v>DEFICIENTE</v>
      </c>
    </row>
    <row r="36" spans="1:12" ht="17.25" customHeight="1" x14ac:dyDescent="0.25">
      <c r="A36" s="5">
        <v>6</v>
      </c>
      <c r="B36" s="416" t="str">
        <f>NUTRICION!$A$102</f>
        <v>PORCENTAJE DE NIÑOS/NIÑAS MENORES DE 36 MESES CON SUPLEMENTACION PREVENTIVA (TA)</v>
      </c>
      <c r="C36" s="21" t="str">
        <f>IF(Consolidado!C37&lt;=Consolidado!$M$1, "DEFICIENTE", IF(Consolidado!C37&lt;Consolidado!$N$1, "PROCESO", "OPTIMO"))</f>
        <v>DEFICIENTE</v>
      </c>
      <c r="D36" s="21" t="str">
        <f>IF(Consolidado!D37&lt;=Consolidado!$M$1, "DEFICIENTE", IF(Consolidado!D37&lt;Consolidado!$N$1, "PROCESO", "OPTIMO"))</f>
        <v>DEFICIENTE</v>
      </c>
      <c r="E36" s="21" t="str">
        <f>IF(Consolidado!E37&lt;=Consolidado!$M$1, "DEFICIENTE", IF(Consolidado!E37&lt;Consolidado!$N$1, "PROCESO", "OPTIMO"))</f>
        <v>DEFICIENTE</v>
      </c>
      <c r="F36" s="21" t="str">
        <f>IF(Consolidado!F37&lt;=Consolidado!$M$1, "DEFICIENTE", IF(Consolidado!F37&lt;Consolidado!$N$1, "PROCESO", "OPTIMO"))</f>
        <v>DEFICIENTE</v>
      </c>
      <c r="G36" s="21" t="str">
        <f>IF(Consolidado!G37&lt;=Consolidado!$M$1, "DEFICIENTE", IF(Consolidado!G37&lt;Consolidado!$N$1, "PROCESO", "OPTIMO"))</f>
        <v>DEFICIENTE</v>
      </c>
      <c r="H36" s="21" t="str">
        <f>IF(Consolidado!H37&lt;=Consolidado!$M$1, "DEFICIENTE", IF(Consolidado!H37&lt;Consolidado!$N$1, "PROCESO", "OPTIMO"))</f>
        <v>DEFICIENTE</v>
      </c>
      <c r="I36" s="21" t="str">
        <f>IF(Consolidado!I37&lt;=Consolidado!$M$1, "DEFICIENTE", IF(Consolidado!I37&lt;Consolidado!$N$1, "PROCESO", "OPTIMO"))</f>
        <v>DEFICIENTE</v>
      </c>
      <c r="J36" s="21" t="str">
        <f>IF(Consolidado!J37&lt;=Consolidado!$M$1, "DEFICIENTE", IF(Consolidado!J37&lt;Consolidado!$N$1, "PROCESO", "OPTIMO"))</f>
        <v>DEFICIENTE</v>
      </c>
      <c r="K36" s="21" t="str">
        <f>IF(Consolidado!K37&lt;=Consolidado!$M$1, "DEFICIENTE", IF(Consolidado!K37&lt;Consolidado!$N$1, "PROCESO", "OPTIMO"))</f>
        <v>DEFICIENTE</v>
      </c>
      <c r="L36" s="21" t="str">
        <f>IF(Consolidado!L37&lt;=Consolidado!$M$1, "DEFICIENTE", IF(Consolidado!L37&lt;Consolidado!$N$1, "PROCESO", "OPTIMO"))</f>
        <v>DEFICIENTE</v>
      </c>
    </row>
    <row r="37" spans="1:12" ht="17.25" customHeight="1" x14ac:dyDescent="0.25">
      <c r="A37" s="5">
        <v>7</v>
      </c>
      <c r="B37" s="416" t="str">
        <f>NUTRICION!$A$124</f>
        <v>PORCENTAJE DE NIÑOS MENORES DE UN AÑO  ( 6 A 11 MESES) CON  SUPLEMENTO DE VITAMINA A</v>
      </c>
      <c r="C37" s="21" t="str">
        <f>IF(Consolidado!C38&lt;=Consolidado!$M$1, "DEFICIENTE", IF(Consolidado!C38&lt;Consolidado!$N$1, "PROCESO", "OPTIMO"))</f>
        <v>DEFICIENTE</v>
      </c>
      <c r="D37" s="21" t="str">
        <f>IF(Consolidado!D38&lt;=Consolidado!$M$1, "DEFICIENTE", IF(Consolidado!D38&lt;Consolidado!$N$1, "PROCESO", "OPTIMO"))</f>
        <v>DEFICIENTE</v>
      </c>
      <c r="E37" s="21" t="str">
        <f>IF(Consolidado!E38&lt;=Consolidado!$M$1, "DEFICIENTE", IF(Consolidado!E38&lt;Consolidado!$N$1, "PROCESO", "OPTIMO"))</f>
        <v>DEFICIENTE</v>
      </c>
      <c r="F37" s="21" t="str">
        <f>IF(Consolidado!F38&lt;=Consolidado!$M$1, "DEFICIENTE", IF(Consolidado!F38&lt;Consolidado!$N$1, "PROCESO", "OPTIMO"))</f>
        <v>DEFICIENTE</v>
      </c>
      <c r="G37" s="21" t="str">
        <f>IF(Consolidado!G38&lt;=Consolidado!$M$1, "DEFICIENTE", IF(Consolidado!G38&lt;Consolidado!$N$1, "PROCESO", "OPTIMO"))</f>
        <v>DEFICIENTE</v>
      </c>
      <c r="H37" s="21" t="str">
        <f>IF(Consolidado!H38&lt;=Consolidado!$M$1, "DEFICIENTE", IF(Consolidado!H38&lt;Consolidado!$N$1, "PROCESO", "OPTIMO"))</f>
        <v>DEFICIENTE</v>
      </c>
      <c r="I37" s="21" t="str">
        <f>IF(Consolidado!I38&lt;=Consolidado!$M$1, "DEFICIENTE", IF(Consolidado!I38&lt;Consolidado!$N$1, "PROCESO", "OPTIMO"))</f>
        <v>DEFICIENTE</v>
      </c>
      <c r="J37" s="21" t="str">
        <f>IF(Consolidado!J38&lt;=Consolidado!$M$1, "DEFICIENTE", IF(Consolidado!J38&lt;Consolidado!$N$1, "PROCESO", "OPTIMO"))</f>
        <v>DEFICIENTE</v>
      </c>
      <c r="K37" s="21" t="str">
        <f>IF(Consolidado!K38&lt;=Consolidado!$M$1, "DEFICIENTE", IF(Consolidado!K38&lt;Consolidado!$N$1, "PROCESO", "OPTIMO"))</f>
        <v>DEFICIENTE</v>
      </c>
      <c r="L37" s="21" t="str">
        <f>IF(Consolidado!L38&lt;=Consolidado!$M$1, "DEFICIENTE", IF(Consolidado!L38&lt;Consolidado!$N$1, "PROCESO", "OPTIMO"))</f>
        <v>DEFICIENTE</v>
      </c>
    </row>
    <row r="38" spans="1:12" ht="17.25" customHeight="1" x14ac:dyDescent="0.25">
      <c r="A38" s="5">
        <v>8</v>
      </c>
      <c r="B38" s="416" t="str">
        <f>NUTRICION!$A$143</f>
        <v xml:space="preserve">PORCENTAJE DE NIÑOS  DE 12 A 59 MESES CON  SUPLEMENTO DE VITAMINA A  </v>
      </c>
      <c r="C38" s="21" t="str">
        <f>IF(Consolidado!C39&lt;=Consolidado!$M$1, "DEFICIENTE", IF(Consolidado!C39&lt;Consolidado!$N$1, "PROCESO", "OPTIMO"))</f>
        <v>DEFICIENTE</v>
      </c>
      <c r="D38" s="21" t="str">
        <f>IF(Consolidado!D39&lt;=Consolidado!$M$1, "DEFICIENTE", IF(Consolidado!D39&lt;Consolidado!$N$1, "PROCESO", "OPTIMO"))</f>
        <v>DEFICIENTE</v>
      </c>
      <c r="E38" s="21" t="str">
        <f>IF(Consolidado!E39&lt;=Consolidado!$M$1, "DEFICIENTE", IF(Consolidado!E39&lt;Consolidado!$N$1, "PROCESO", "OPTIMO"))</f>
        <v>DEFICIENTE</v>
      </c>
      <c r="F38" s="21" t="str">
        <f>IF(Consolidado!F39&lt;=Consolidado!$M$1, "DEFICIENTE", IF(Consolidado!F39&lt;Consolidado!$N$1, "PROCESO", "OPTIMO"))</f>
        <v>DEFICIENTE</v>
      </c>
      <c r="G38" s="21" t="str">
        <f>IF(Consolidado!G39&lt;=Consolidado!$M$1, "DEFICIENTE", IF(Consolidado!G39&lt;Consolidado!$N$1, "PROCESO", "OPTIMO"))</f>
        <v>DEFICIENTE</v>
      </c>
      <c r="H38" s="21" t="str">
        <f>IF(Consolidado!H39&lt;=Consolidado!$M$1, "DEFICIENTE", IF(Consolidado!H39&lt;Consolidado!$N$1, "PROCESO", "OPTIMO"))</f>
        <v>DEFICIENTE</v>
      </c>
      <c r="I38" s="21" t="str">
        <f>IF(Consolidado!I39&lt;=Consolidado!$M$1, "DEFICIENTE", IF(Consolidado!I39&lt;Consolidado!$N$1, "PROCESO", "OPTIMO"))</f>
        <v>DEFICIENTE</v>
      </c>
      <c r="J38" s="21" t="str">
        <f>IF(Consolidado!J39&lt;=Consolidado!$M$1, "DEFICIENTE", IF(Consolidado!J39&lt;Consolidado!$N$1, "PROCESO", "OPTIMO"))</f>
        <v>DEFICIENTE</v>
      </c>
      <c r="K38" s="21" t="str">
        <f>IF(Consolidado!K39&lt;=Consolidado!$M$1, "DEFICIENTE", IF(Consolidado!K39&lt;Consolidado!$N$1, "PROCESO", "OPTIMO"))</f>
        <v>DEFICIENTE</v>
      </c>
      <c r="L38" s="21" t="str">
        <f>IF(Consolidado!L39&lt;=Consolidado!$M$1, "DEFICIENTE", IF(Consolidado!L39&lt;Consolidado!$N$1, "PROCESO", "OPTIMO"))</f>
        <v>DEFICIENTE</v>
      </c>
    </row>
    <row r="39" spans="1:12" ht="17.25" customHeight="1" x14ac:dyDescent="0.25">
      <c r="A39" s="5">
        <v>9</v>
      </c>
      <c r="B39" s="416" t="str">
        <f>NUTRICION!$A$163</f>
        <v>PORCENTAJE DE NIÑOS &lt; 5 AÑOS CON SUPLEMENTO DE VITAMINA A</v>
      </c>
      <c r="C39" s="21" t="str">
        <f>IF(Consolidado!C40&lt;=Consolidado!$M$1, "DEFICIENTE", IF(Consolidado!C40&lt;Consolidado!$N$1, "PROCESO", "OPTIMO"))</f>
        <v>DEFICIENTE</v>
      </c>
      <c r="D39" s="21" t="str">
        <f>IF(Consolidado!D40&lt;=Consolidado!$M$1, "DEFICIENTE", IF(Consolidado!D40&lt;Consolidado!$N$1, "PROCESO", "OPTIMO"))</f>
        <v>DEFICIENTE</v>
      </c>
      <c r="E39" s="21" t="str">
        <f>IF(Consolidado!E40&lt;=Consolidado!$M$1, "DEFICIENTE", IF(Consolidado!E40&lt;Consolidado!$N$1, "PROCESO", "OPTIMO"))</f>
        <v>DEFICIENTE</v>
      </c>
      <c r="F39" s="21" t="str">
        <f>IF(Consolidado!F40&lt;=Consolidado!$M$1, "DEFICIENTE", IF(Consolidado!F40&lt;Consolidado!$N$1, "PROCESO", "OPTIMO"))</f>
        <v>DEFICIENTE</v>
      </c>
      <c r="G39" s="21" t="str">
        <f>IF(Consolidado!G40&lt;=Consolidado!$M$1, "DEFICIENTE", IF(Consolidado!G40&lt;Consolidado!$N$1, "PROCESO", "OPTIMO"))</f>
        <v>DEFICIENTE</v>
      </c>
      <c r="H39" s="21" t="str">
        <f>IF(Consolidado!H40&lt;=Consolidado!$M$1, "DEFICIENTE", IF(Consolidado!H40&lt;Consolidado!$N$1, "PROCESO", "OPTIMO"))</f>
        <v>DEFICIENTE</v>
      </c>
      <c r="I39" s="21" t="str">
        <f>IF(Consolidado!I40&lt;=Consolidado!$M$1, "DEFICIENTE", IF(Consolidado!I40&lt;Consolidado!$N$1, "PROCESO", "OPTIMO"))</f>
        <v>DEFICIENTE</v>
      </c>
      <c r="J39" s="21" t="str">
        <f>IF(Consolidado!J40&lt;=Consolidado!$M$1, "DEFICIENTE", IF(Consolidado!J40&lt;Consolidado!$N$1, "PROCESO", "OPTIMO"))</f>
        <v>DEFICIENTE</v>
      </c>
      <c r="K39" s="21" t="str">
        <f>IF(Consolidado!K40&lt;=Consolidado!$M$1, "DEFICIENTE", IF(Consolidado!K40&lt;Consolidado!$N$1, "PROCESO", "OPTIMO"))</f>
        <v>DEFICIENTE</v>
      </c>
      <c r="L39" s="21" t="str">
        <f>IF(Consolidado!L40&lt;=Consolidado!$M$1, "DEFICIENTE", IF(Consolidado!L40&lt;Consolidado!$N$1, "PROCESO", "OPTIMO"))</f>
        <v>DEFICIENTE</v>
      </c>
    </row>
    <row r="40" spans="1:12" ht="17.25" customHeight="1" x14ac:dyDescent="0.25">
      <c r="A40" s="5">
        <v>10</v>
      </c>
      <c r="B40" s="416" t="str">
        <f>NUTRICION!$A$184</f>
        <v>PORCENTAJE DE NIÑOS MENORES DE 12 MESES DE EDAD CON DOSAJE DE HEMOGLOBINA</v>
      </c>
      <c r="C40" s="21" t="str">
        <f>IF(Consolidado!C41&lt;=Consolidado!$M$1, "DEFICIENTE", IF(Consolidado!C41&lt;Consolidado!$N$1, "PROCESO", "OPTIMO"))</f>
        <v>OPTIMO</v>
      </c>
      <c r="D40" s="21" t="str">
        <f>IF(Consolidado!D41&lt;=Consolidado!$M$1, "DEFICIENTE", IF(Consolidado!D41&lt;Consolidado!$N$1, "PROCESO", "OPTIMO"))</f>
        <v>DEFICIENTE</v>
      </c>
      <c r="E40" s="21" t="str">
        <f>IF(Consolidado!E41&lt;=Consolidado!$M$1, "DEFICIENTE", IF(Consolidado!E41&lt;Consolidado!$N$1, "PROCESO", "OPTIMO"))</f>
        <v>OPTIMO</v>
      </c>
      <c r="F40" s="21" t="str">
        <f>IF(Consolidado!F41&lt;=Consolidado!$M$1, "DEFICIENTE", IF(Consolidado!F41&lt;Consolidado!$N$1, "PROCESO", "OPTIMO"))</f>
        <v>OPTIMO</v>
      </c>
      <c r="G40" s="21" t="str">
        <f>IF(Consolidado!G41&lt;=Consolidado!$M$1, "DEFICIENTE", IF(Consolidado!G41&lt;Consolidado!$N$1, "PROCESO", "OPTIMO"))</f>
        <v>OPTIMO</v>
      </c>
      <c r="H40" s="21" t="str">
        <f>IF(Consolidado!H41&lt;=Consolidado!$M$1, "DEFICIENTE", IF(Consolidado!H41&lt;Consolidado!$N$1, "PROCESO", "OPTIMO"))</f>
        <v>OPTIMO</v>
      </c>
      <c r="I40" s="21" t="str">
        <f>IF(Consolidado!I41&lt;=Consolidado!$M$1, "DEFICIENTE", IF(Consolidado!I41&lt;Consolidado!$N$1, "PROCESO", "OPTIMO"))</f>
        <v>OPTIMO</v>
      </c>
      <c r="J40" s="21" t="str">
        <f>IF(Consolidado!J41&lt;=Consolidado!$M$1, "DEFICIENTE", IF(Consolidado!J41&lt;Consolidado!$N$1, "PROCESO", "OPTIMO"))</f>
        <v>OPTIMO</v>
      </c>
      <c r="K40" s="21" t="str">
        <f>IF(Consolidado!K41&lt;=Consolidado!$M$1, "DEFICIENTE", IF(Consolidado!K41&lt;Consolidado!$N$1, "PROCESO", "OPTIMO"))</f>
        <v>OPTIMO</v>
      </c>
      <c r="L40" s="21" t="str">
        <f>IF(Consolidado!L41&lt;=Consolidado!$M$1, "DEFICIENTE", IF(Consolidado!L41&lt;Consolidado!$N$1, "PROCESO", "OPTIMO"))</f>
        <v>OPTIMO</v>
      </c>
    </row>
    <row r="41" spans="1:12" ht="17.25" customHeight="1" x14ac:dyDescent="0.25">
      <c r="A41" s="5">
        <v>11</v>
      </c>
      <c r="B41" s="416" t="str">
        <f>NUTRICION!$A$205</f>
        <v>PORCENTAJE DE NIÑOS DE 12 A 23 MESES DE EDAD CON DOSAJE DE HEMOGLOBINA</v>
      </c>
      <c r="C41" s="21" t="str">
        <f>IF(Consolidado!C42&lt;=Consolidado!$M$1, "DEFICIENTE", IF(Consolidado!C42&lt;Consolidado!$N$1, "PROCESO", "OPTIMO"))</f>
        <v>DEFICIENTE</v>
      </c>
      <c r="D41" s="21" t="str">
        <f>IF(Consolidado!D42&lt;=Consolidado!$M$1, "DEFICIENTE", IF(Consolidado!D42&lt;Consolidado!$N$1, "PROCESO", "OPTIMO"))</f>
        <v>DEFICIENTE</v>
      </c>
      <c r="E41" s="21" t="str">
        <f>IF(Consolidado!E42&lt;=Consolidado!$M$1, "DEFICIENTE", IF(Consolidado!E42&lt;Consolidado!$N$1, "PROCESO", "OPTIMO"))</f>
        <v>DEFICIENTE</v>
      </c>
      <c r="F41" s="21" t="str">
        <f>IF(Consolidado!F42&lt;=Consolidado!$M$1, "DEFICIENTE", IF(Consolidado!F42&lt;Consolidado!$N$1, "PROCESO", "OPTIMO"))</f>
        <v>DEFICIENTE</v>
      </c>
      <c r="G41" s="21" t="str">
        <f>IF(Consolidado!G42&lt;=Consolidado!$M$1, "DEFICIENTE", IF(Consolidado!G42&lt;Consolidado!$N$1, "PROCESO", "OPTIMO"))</f>
        <v>DEFICIENTE</v>
      </c>
      <c r="H41" s="21" t="str">
        <f>IF(Consolidado!H42&lt;=Consolidado!$M$1, "DEFICIENTE", IF(Consolidado!H42&lt;Consolidado!$N$1, "PROCESO", "OPTIMO"))</f>
        <v>DEFICIENTE</v>
      </c>
      <c r="I41" s="21" t="str">
        <f>IF(Consolidado!I42&lt;=Consolidado!$M$1, "DEFICIENTE", IF(Consolidado!I42&lt;Consolidado!$N$1, "PROCESO", "OPTIMO"))</f>
        <v>OPTIMO</v>
      </c>
      <c r="J41" s="21" t="str">
        <f>IF(Consolidado!J42&lt;=Consolidado!$M$1, "DEFICIENTE", IF(Consolidado!J42&lt;Consolidado!$N$1, "PROCESO", "OPTIMO"))</f>
        <v>PROCESO</v>
      </c>
      <c r="K41" s="21" t="str">
        <f>IF(Consolidado!K42&lt;=Consolidado!$M$1, "DEFICIENTE", IF(Consolidado!K42&lt;Consolidado!$N$1, "PROCESO", "OPTIMO"))</f>
        <v>DEFICIENTE</v>
      </c>
      <c r="L41" s="21" t="str">
        <f>IF(Consolidado!L42&lt;=Consolidado!$M$1, "DEFICIENTE", IF(Consolidado!L42&lt;Consolidado!$N$1, "PROCESO", "OPTIMO"))</f>
        <v>DEFICIENTE</v>
      </c>
    </row>
    <row r="42" spans="1:12" ht="17.25" customHeight="1" x14ac:dyDescent="0.25">
      <c r="A42" s="5">
        <v>12</v>
      </c>
      <c r="B42" s="416" t="str">
        <f>NUTRICION!$A$225</f>
        <v>PORCENTAJE DE NIÑOS DE 24 A 35 MESES DE EDAD CON DOSAJE DE HEMOGLOBINA</v>
      </c>
      <c r="C42" s="21" t="str">
        <f>IF(Consolidado!C43&lt;=Consolidado!$M$1, "DEFICIENTE", IF(Consolidado!C43&lt;Consolidado!$N$1, "PROCESO", "OPTIMO"))</f>
        <v>DEFICIENTE</v>
      </c>
      <c r="D42" s="21" t="str">
        <f>IF(Consolidado!D43&lt;=Consolidado!$M$1, "DEFICIENTE", IF(Consolidado!D43&lt;Consolidado!$N$1, "PROCESO", "OPTIMO"))</f>
        <v>DEFICIENTE</v>
      </c>
      <c r="E42" s="21" t="str">
        <f>IF(Consolidado!E43&lt;=Consolidado!$M$1, "DEFICIENTE", IF(Consolidado!E43&lt;Consolidado!$N$1, "PROCESO", "OPTIMO"))</f>
        <v>DEFICIENTE</v>
      </c>
      <c r="F42" s="21" t="str">
        <f>IF(Consolidado!F43&lt;=Consolidado!$M$1, "DEFICIENTE", IF(Consolidado!F43&lt;Consolidado!$N$1, "PROCESO", "OPTIMO"))</f>
        <v>DEFICIENTE</v>
      </c>
      <c r="G42" s="21" t="str">
        <f>IF(Consolidado!G43&lt;=Consolidado!$M$1, "DEFICIENTE", IF(Consolidado!G43&lt;Consolidado!$N$1, "PROCESO", "OPTIMO"))</f>
        <v>DEFICIENTE</v>
      </c>
      <c r="H42" s="21" t="str">
        <f>IF(Consolidado!H43&lt;=Consolidado!$M$1, "DEFICIENTE", IF(Consolidado!H43&lt;Consolidado!$N$1, "PROCESO", "OPTIMO"))</f>
        <v>PROCESO</v>
      </c>
      <c r="I42" s="21" t="str">
        <f>IF(Consolidado!I43&lt;=Consolidado!$M$1, "DEFICIENTE", IF(Consolidado!I43&lt;Consolidado!$N$1, "PROCESO", "OPTIMO"))</f>
        <v>OPTIMO</v>
      </c>
      <c r="J42" s="21" t="str">
        <f>IF(Consolidado!J43&lt;=Consolidado!$M$1, "DEFICIENTE", IF(Consolidado!J43&lt;Consolidado!$N$1, "PROCESO", "OPTIMO"))</f>
        <v>OPTIMO</v>
      </c>
      <c r="K42" s="21" t="str">
        <f>IF(Consolidado!K43&lt;=Consolidado!$M$1, "DEFICIENTE", IF(Consolidado!K43&lt;Consolidado!$N$1, "PROCESO", "OPTIMO"))</f>
        <v>DEFICIENTE</v>
      </c>
      <c r="L42" s="21" t="str">
        <f>IF(Consolidado!L43&lt;=Consolidado!$M$1, "DEFICIENTE", IF(Consolidado!L43&lt;Consolidado!$N$1, "PROCESO", "OPTIMO"))</f>
        <v>DEFICIENTE</v>
      </c>
    </row>
    <row r="43" spans="1:12" ht="17.25" customHeight="1" x14ac:dyDescent="0.25">
      <c r="A43" s="5">
        <v>13</v>
      </c>
      <c r="B43" s="416" t="str">
        <f>NUTRICION!$A$245</f>
        <v>PORCENTAJE DE NIÑOS DE 6 A 35 MESES DE EDAD CON DOSAJE DE HEMOGLOBINA</v>
      </c>
      <c r="C43" s="21" t="str">
        <f>IF(Consolidado!C44&lt;=Consolidado!$M$1, "DEFICIENTE", IF(Consolidado!C44&lt;Consolidado!$N$1, "PROCESO", "OPTIMO"))</f>
        <v>PROCESO</v>
      </c>
      <c r="D43" s="21" t="str">
        <f>IF(Consolidado!D44&lt;=Consolidado!$M$1, "DEFICIENTE", IF(Consolidado!D44&lt;Consolidado!$N$1, "PROCESO", "OPTIMO"))</f>
        <v>DEFICIENTE</v>
      </c>
      <c r="E43" s="21" t="str">
        <f>IF(Consolidado!E44&lt;=Consolidado!$M$1, "DEFICIENTE", IF(Consolidado!E44&lt;Consolidado!$N$1, "PROCESO", "OPTIMO"))</f>
        <v>DEFICIENTE</v>
      </c>
      <c r="F43" s="21" t="str">
        <f>IF(Consolidado!F44&lt;=Consolidado!$M$1, "DEFICIENTE", IF(Consolidado!F44&lt;Consolidado!$N$1, "PROCESO", "OPTIMO"))</f>
        <v>DEFICIENTE</v>
      </c>
      <c r="G43" s="21" t="str">
        <f>IF(Consolidado!G44&lt;=Consolidado!$M$1, "DEFICIENTE", IF(Consolidado!G44&lt;Consolidado!$N$1, "PROCESO", "OPTIMO"))</f>
        <v>DEFICIENTE</v>
      </c>
      <c r="H43" s="21" t="str">
        <f>IF(Consolidado!H44&lt;=Consolidado!$M$1, "DEFICIENTE", IF(Consolidado!H44&lt;Consolidado!$N$1, "PROCESO", "OPTIMO"))</f>
        <v>OPTIMO</v>
      </c>
      <c r="I43" s="21" t="str">
        <f>IF(Consolidado!I44&lt;=Consolidado!$M$1, "DEFICIENTE", IF(Consolidado!I44&lt;Consolidado!$N$1, "PROCESO", "OPTIMO"))</f>
        <v>OPTIMO</v>
      </c>
      <c r="J43" s="21" t="str">
        <f>IF(Consolidado!J44&lt;=Consolidado!$M$1, "DEFICIENTE", IF(Consolidado!J44&lt;Consolidado!$N$1, "PROCESO", "OPTIMO"))</f>
        <v>OPTIMO</v>
      </c>
      <c r="K43" s="21" t="str">
        <f>IF(Consolidado!K44&lt;=Consolidado!$M$1, "DEFICIENTE", IF(Consolidado!K44&lt;Consolidado!$N$1, "PROCESO", "OPTIMO"))</f>
        <v>DEFICIENTE</v>
      </c>
      <c r="L43" s="21" t="str">
        <f>IF(Consolidado!L44&lt;=Consolidado!$M$1, "DEFICIENTE", IF(Consolidado!L44&lt;Consolidado!$N$1, "PROCESO", "OPTIMO"))</f>
        <v>OPTIMO</v>
      </c>
    </row>
    <row r="44" spans="1:12" ht="17.25" customHeight="1" x14ac:dyDescent="0.25">
      <c r="A44" s="5">
        <v>14</v>
      </c>
      <c r="B44" s="416" t="str">
        <f>NUTRICION!$A$268</f>
        <v>PORCENTAJE DE NIÑOS DE 6  A 11 MESES CON ANEMIA QUE HAN CUMPLIDO ESQUEMA COMPLETO TRATAMIENTO (TA)</v>
      </c>
      <c r="C44" s="21" t="str">
        <f>IF(Consolidado!C45&lt;=Consolidado!$O$1, "DEFICIENTE", IF(Consolidado!C45&lt;Consolidado!$P$1, "PROCESO", "OPTIMO"))</f>
        <v>PROCESO</v>
      </c>
      <c r="D44" s="21" t="str">
        <f>IF(Consolidado!D45&lt;=Consolidado!$O$1, "DEFICIENTE", IF(Consolidado!D45&lt;Consolidado!$P$1, "PROCESO", "OPTIMO"))</f>
        <v>DEFICIENTE</v>
      </c>
      <c r="E44" s="21" t="str">
        <f>IF(Consolidado!E45&lt;=Consolidado!$O$1, "DEFICIENTE", IF(Consolidado!E45&lt;Consolidado!$P$1, "PROCESO", "OPTIMO"))</f>
        <v>PROCESO</v>
      </c>
      <c r="F44" s="21" t="str">
        <f>IF(Consolidado!F45&lt;=Consolidado!$O$1, "DEFICIENTE", IF(Consolidado!F45&lt;Consolidado!$P$1, "PROCESO", "OPTIMO"))</f>
        <v>OPTIMO</v>
      </c>
      <c r="G44" s="21" t="str">
        <f>IF(Consolidado!G45&lt;=Consolidado!$O$1, "DEFICIENTE", IF(Consolidado!G45&lt;Consolidado!$P$1, "PROCESO", "OPTIMO"))</f>
        <v>OPTIMO</v>
      </c>
      <c r="H44" s="21" t="str">
        <f>IF(Consolidado!H45&lt;=Consolidado!$O$1, "DEFICIENTE", IF(Consolidado!H45&lt;Consolidado!$P$1, "PROCESO", "OPTIMO"))</f>
        <v>DEFICIENTE</v>
      </c>
      <c r="I44" s="21" t="str">
        <f>IF(Consolidado!I45&lt;=Consolidado!$O$1, "DEFICIENTE", IF(Consolidado!I45&lt;Consolidado!$P$1, "PROCESO", "OPTIMO"))</f>
        <v>OPTIMO</v>
      </c>
      <c r="J44" s="21" t="str">
        <f>IF(Consolidado!J45&lt;=Consolidado!$O$1, "DEFICIENTE", IF(Consolidado!J45&lt;Consolidado!$P$1, "PROCESO", "OPTIMO"))</f>
        <v>OPTIMO</v>
      </c>
      <c r="K44" s="21" t="str">
        <f>IF(Consolidado!K45&lt;=Consolidado!$O$1, "DEFICIENTE", IF(Consolidado!K45&lt;Consolidado!$P$1, "PROCESO", "OPTIMO"))</f>
        <v>PROCESO</v>
      </c>
      <c r="L44" s="21" t="str">
        <f>IF(Consolidado!L45&lt;=Consolidado!$O$1, "DEFICIENTE", IF(Consolidado!L45&lt;Consolidado!$P$1, "PROCESO", "OPTIMO"))</f>
        <v>PROCESO</v>
      </c>
    </row>
    <row r="45" spans="1:12" ht="17.25" customHeight="1" x14ac:dyDescent="0.25">
      <c r="A45" s="5">
        <v>15</v>
      </c>
      <c r="B45" s="416" t="str">
        <f>NUTRICION!$A$290</f>
        <v>PORCENTAJE DE NIÑOS DE 6  A 11 MESES CON ANEMIA, QUE SE HAN RECUPERADOS (PR)</v>
      </c>
      <c r="C45" s="21" t="str">
        <f>IF(Consolidado!C46&lt;=Consolidado!$O$1, "DEFICIENTE", IF(Consolidado!C46&lt;Consolidado!$P$1, "PROCESO", "OPTIMO"))</f>
        <v>DEFICIENTE</v>
      </c>
      <c r="D45" s="21" t="str">
        <f>IF(Consolidado!D46&lt;=Consolidado!$O$1, "DEFICIENTE", IF(Consolidado!D46&lt;Consolidado!$P$1, "PROCESO", "OPTIMO"))</f>
        <v>DEFICIENTE</v>
      </c>
      <c r="E45" s="21" t="str">
        <f>IF(Consolidado!E46&lt;=Consolidado!$O$1, "DEFICIENTE", IF(Consolidado!E46&lt;Consolidado!$P$1, "PROCESO", "OPTIMO"))</f>
        <v>DEFICIENTE</v>
      </c>
      <c r="F45" s="21" t="str">
        <f>IF(Consolidado!F46&lt;=Consolidado!$O$1, "DEFICIENTE", IF(Consolidado!F46&lt;Consolidado!$P$1, "PROCESO", "OPTIMO"))</f>
        <v>DEFICIENTE</v>
      </c>
      <c r="G45" s="21" t="str">
        <f>IF(Consolidado!G46&lt;=Consolidado!$O$1, "DEFICIENTE", IF(Consolidado!G46&lt;Consolidado!$P$1, "PROCESO", "OPTIMO"))</f>
        <v>PROCESO</v>
      </c>
      <c r="H45" s="21" t="str">
        <f>IF(Consolidado!H46&lt;=Consolidado!$O$1, "DEFICIENTE", IF(Consolidado!H46&lt;Consolidado!$P$1, "PROCESO", "OPTIMO"))</f>
        <v>DEFICIENTE</v>
      </c>
      <c r="I45" s="21" t="str">
        <f>IF(Consolidado!I46&lt;=Consolidado!$O$1, "DEFICIENTE", IF(Consolidado!I46&lt;Consolidado!$P$1, "PROCESO", "OPTIMO"))</f>
        <v>DEFICIENTE</v>
      </c>
      <c r="J45" s="21" t="str">
        <f>IF(Consolidado!J46&lt;=Consolidado!$O$1, "DEFICIENTE", IF(Consolidado!J46&lt;Consolidado!$P$1, "PROCESO", "OPTIMO"))</f>
        <v>OPTIMO</v>
      </c>
      <c r="K45" s="21" t="str">
        <f>IF(Consolidado!K46&lt;=Consolidado!$O$1, "DEFICIENTE", IF(Consolidado!K46&lt;Consolidado!$P$1, "PROCESO", "OPTIMO"))</f>
        <v>DEFICIENTE</v>
      </c>
      <c r="L45" s="21" t="str">
        <f>IF(Consolidado!L46&lt;=Consolidado!$O$1, "DEFICIENTE", IF(Consolidado!L46&lt;Consolidado!$P$1, "PROCESO", "OPTIMO"))</f>
        <v>DEFICIENTE</v>
      </c>
    </row>
    <row r="46" spans="1:12" ht="17.25" customHeight="1" x14ac:dyDescent="0.25">
      <c r="A46" s="5">
        <v>16</v>
      </c>
      <c r="B46" s="416" t="str">
        <f>NUTRICION!$A$308</f>
        <v>PORCENTAJE DE NIÑOS DE 1 AÑO CON ANEMIA QUE HAN CUMPLIDO ESQUEMA COMPLETO DE TRATAMIENTO (TA)</v>
      </c>
      <c r="C46" s="21" t="str">
        <f>IF(Consolidado!C47&lt;=Consolidado!$O$1, "DEFICIENTE", IF(Consolidado!C47&lt;Consolidado!$P$1, "PROCESO", "OPTIMO"))</f>
        <v>DEFICIENTE</v>
      </c>
      <c r="D46" s="21" t="str">
        <f>IF(Consolidado!D47&lt;=Consolidado!$O$1, "DEFICIENTE", IF(Consolidado!D47&lt;Consolidado!$P$1, "PROCESO", "OPTIMO"))</f>
        <v>DEFICIENTE</v>
      </c>
      <c r="E46" s="21" t="str">
        <f>IF(Consolidado!E47&lt;=Consolidado!$O$1, "DEFICIENTE", IF(Consolidado!E47&lt;Consolidado!$P$1, "PROCESO", "OPTIMO"))</f>
        <v>DEFICIENTE</v>
      </c>
      <c r="F46" s="21" t="str">
        <f>IF(Consolidado!F47&lt;=Consolidado!$O$1, "DEFICIENTE", IF(Consolidado!F47&lt;Consolidado!$P$1, "PROCESO", "OPTIMO"))</f>
        <v>OPTIMO</v>
      </c>
      <c r="G46" s="21" t="str">
        <f>IF(Consolidado!G47&lt;=Consolidado!$O$1, "DEFICIENTE", IF(Consolidado!G47&lt;Consolidado!$P$1, "PROCESO", "OPTIMO"))</f>
        <v>PROCESO</v>
      </c>
      <c r="H46" s="21" t="str">
        <f>IF(Consolidado!H47&lt;=Consolidado!$O$1, "DEFICIENTE", IF(Consolidado!H47&lt;Consolidado!$P$1, "PROCESO", "OPTIMO"))</f>
        <v>DEFICIENTE</v>
      </c>
      <c r="I46" s="21" t="str">
        <f>IF(Consolidado!I47&lt;=Consolidado!$O$1, "DEFICIENTE", IF(Consolidado!I47&lt;Consolidado!$P$1, "PROCESO", "OPTIMO"))</f>
        <v>PROCESO</v>
      </c>
      <c r="J46" s="21" t="str">
        <f>IF(Consolidado!J47&lt;=Consolidado!$O$1, "DEFICIENTE", IF(Consolidado!J47&lt;Consolidado!$P$1, "PROCESO", "OPTIMO"))</f>
        <v>PROCESO</v>
      </c>
      <c r="K46" s="21" t="str">
        <f>IF(Consolidado!K47&lt;=Consolidado!$O$1, "DEFICIENTE", IF(Consolidado!K47&lt;Consolidado!$P$1, "PROCESO", "OPTIMO"))</f>
        <v>DEFICIENTE</v>
      </c>
      <c r="L46" s="21" t="str">
        <f>IF(Consolidado!L47&lt;=Consolidado!$O$1, "DEFICIENTE", IF(Consolidado!L47&lt;Consolidado!$P$1, "PROCESO", "OPTIMO"))</f>
        <v>DEFICIENTE</v>
      </c>
    </row>
    <row r="47" spans="1:12" ht="17.25" customHeight="1" x14ac:dyDescent="0.25">
      <c r="A47" s="5">
        <v>17</v>
      </c>
      <c r="B47" s="416" t="str">
        <f>NUTRICION!$A$331</f>
        <v>PORCENTAJE DE NIÑOS DE 1 AÑO CON ANEMIA, QUE SE HAN RECUPERADOS (PR)</v>
      </c>
      <c r="C47" s="21" t="str">
        <f>IF(Consolidado!C48&lt;=Consolidado!$O$1, "DEFICIENTE", IF(Consolidado!C48&lt;Consolidado!$P$1, "PROCESO", "OPTIMO"))</f>
        <v>DEFICIENTE</v>
      </c>
      <c r="D47" s="21" t="str">
        <f>IF(Consolidado!D48&lt;=Consolidado!$O$1, "DEFICIENTE", IF(Consolidado!D48&lt;Consolidado!$P$1, "PROCESO", "OPTIMO"))</f>
        <v>DEFICIENTE</v>
      </c>
      <c r="E47" s="21" t="str">
        <f>IF(Consolidado!E48&lt;=Consolidado!$O$1, "DEFICIENTE", IF(Consolidado!E48&lt;Consolidado!$P$1, "PROCESO", "OPTIMO"))</f>
        <v>DEFICIENTE</v>
      </c>
      <c r="F47" s="21" t="str">
        <f>IF(Consolidado!F48&lt;=Consolidado!$O$1, "DEFICIENTE", IF(Consolidado!F48&lt;Consolidado!$P$1, "PROCESO", "OPTIMO"))</f>
        <v>DEFICIENTE</v>
      </c>
      <c r="G47" s="21" t="str">
        <f>IF(Consolidado!G48&lt;=Consolidado!$O$1, "DEFICIENTE", IF(Consolidado!G48&lt;Consolidado!$P$1, "PROCESO", "OPTIMO"))</f>
        <v>DEFICIENTE</v>
      </c>
      <c r="H47" s="21" t="str">
        <f>IF(Consolidado!H48&lt;=Consolidado!$O$1, "DEFICIENTE", IF(Consolidado!H48&lt;Consolidado!$P$1, "PROCESO", "OPTIMO"))</f>
        <v>DEFICIENTE</v>
      </c>
      <c r="I47" s="21" t="str">
        <f>IF(Consolidado!I48&lt;=Consolidado!$O$1, "DEFICIENTE", IF(Consolidado!I48&lt;Consolidado!$P$1, "PROCESO", "OPTIMO"))</f>
        <v>DEFICIENTE</v>
      </c>
      <c r="J47" s="21" t="str">
        <f>IF(Consolidado!J48&lt;=Consolidado!$O$1, "DEFICIENTE", IF(Consolidado!J48&lt;Consolidado!$P$1, "PROCESO", "OPTIMO"))</f>
        <v>PROCESO</v>
      </c>
      <c r="K47" s="21" t="str">
        <f>IF(Consolidado!K48&lt;=Consolidado!$O$1, "DEFICIENTE", IF(Consolidado!K48&lt;Consolidado!$P$1, "PROCESO", "OPTIMO"))</f>
        <v>DEFICIENTE</v>
      </c>
      <c r="L47" s="21" t="str">
        <f>IF(Consolidado!L48&lt;=Consolidado!$O$1, "DEFICIENTE", IF(Consolidado!L48&lt;Consolidado!$P$1, "PROCESO", "OPTIMO"))</f>
        <v>DEFICIENTE</v>
      </c>
    </row>
    <row r="48" spans="1:12" ht="17.25" customHeight="1" x14ac:dyDescent="0.25">
      <c r="A48" s="5">
        <v>18</v>
      </c>
      <c r="B48" s="416" t="str">
        <f>NUTRICION!$A$350</f>
        <v>PORCENTAJE DE NIÑOS  DE 2 AÑOS CON ANEMIA QUE HAN CUMPLIDO ESQUEMA COMPLETO DE TRATAMIENTO (TA)</v>
      </c>
      <c r="C48" s="21" t="str">
        <f>IF(Consolidado!C49&lt;=Consolidado!$O$1, "DEFICIENTE", IF(Consolidado!C49&lt;Consolidado!$P$1, "PROCESO", "OPTIMO"))</f>
        <v>DEFICIENTE</v>
      </c>
      <c r="D48" s="21" t="str">
        <f>IF(Consolidado!D49&lt;=Consolidado!$O$1, "DEFICIENTE", IF(Consolidado!D49&lt;Consolidado!$P$1, "PROCESO", "OPTIMO"))</f>
        <v>DEFICIENTE</v>
      </c>
      <c r="E48" s="21" t="str">
        <f>IF(Consolidado!E49&lt;=Consolidado!$O$1, "DEFICIENTE", IF(Consolidado!E49&lt;Consolidado!$P$1, "PROCESO", "OPTIMO"))</f>
        <v>DEFICIENTE</v>
      </c>
      <c r="F48" s="21" t="str">
        <f>IF(Consolidado!F49&lt;=Consolidado!$O$1, "DEFICIENTE", IF(Consolidado!F49&lt;Consolidado!$P$1, "PROCESO", "OPTIMO"))</f>
        <v>OPTIMO</v>
      </c>
      <c r="G48" s="21" t="str">
        <f>IF(Consolidado!G49&lt;=Consolidado!$O$1, "DEFICIENTE", IF(Consolidado!G49&lt;Consolidado!$P$1, "PROCESO", "OPTIMO"))</f>
        <v>DEFICIENTE</v>
      </c>
      <c r="H48" s="21" t="str">
        <f>IF(Consolidado!H49&lt;=Consolidado!$O$1, "DEFICIENTE", IF(Consolidado!H49&lt;Consolidado!$P$1, "PROCESO", "OPTIMO"))</f>
        <v>DEFICIENTE</v>
      </c>
      <c r="I48" s="21" t="str">
        <f>IF(Consolidado!I49&lt;=Consolidado!$O$1, "DEFICIENTE", IF(Consolidado!I49&lt;Consolidado!$P$1, "PROCESO", "OPTIMO"))</f>
        <v>DEFICIENTE</v>
      </c>
      <c r="J48" s="21" t="str">
        <f>IF(Consolidado!J49&lt;=Consolidado!$O$1, "DEFICIENTE", IF(Consolidado!J49&lt;Consolidado!$P$1, "PROCESO", "OPTIMO"))</f>
        <v>OPTIMO</v>
      </c>
      <c r="K48" s="21" t="str">
        <f>IF(Consolidado!K49&lt;=Consolidado!$O$1, "DEFICIENTE", IF(Consolidado!K49&lt;Consolidado!$P$1, "PROCESO", "OPTIMO"))</f>
        <v>DEFICIENTE</v>
      </c>
      <c r="L48" s="21" t="str">
        <f>IF(Consolidado!L49&lt;=Consolidado!$O$1, "DEFICIENTE", IF(Consolidado!L49&lt;Consolidado!$P$1, "PROCESO", "OPTIMO"))</f>
        <v>DEFICIENTE</v>
      </c>
    </row>
    <row r="49" spans="1:12" ht="17.25" customHeight="1" x14ac:dyDescent="0.25">
      <c r="A49" s="5">
        <v>19</v>
      </c>
      <c r="B49" s="416" t="str">
        <f>NUTRICION!$A$371</f>
        <v>PORCENTAJE DE NIÑOS  DE 2 AÑOS CON ANEMIA QUE SE HAN RECUPERADOS (PR)</v>
      </c>
      <c r="C49" s="21" t="str">
        <f>IF(Consolidado!C50&lt;=Consolidado!$O$1, "DEFICIENTE", IF(Consolidado!C50&lt;Consolidado!$P$1, "PROCESO", "OPTIMO"))</f>
        <v>DEFICIENTE</v>
      </c>
      <c r="D49" s="21" t="str">
        <f>IF(Consolidado!D50&lt;=Consolidado!$O$1, "DEFICIENTE", IF(Consolidado!D50&lt;Consolidado!$P$1, "PROCESO", "OPTIMO"))</f>
        <v>DEFICIENTE</v>
      </c>
      <c r="E49" s="21" t="str">
        <f>IF(Consolidado!E50&lt;=Consolidado!$O$1, "DEFICIENTE", IF(Consolidado!E50&lt;Consolidado!$P$1, "PROCESO", "OPTIMO"))</f>
        <v>DEFICIENTE</v>
      </c>
      <c r="F49" s="21" t="str">
        <f>IF(Consolidado!F50&lt;=Consolidado!$O$1, "DEFICIENTE", IF(Consolidado!F50&lt;Consolidado!$P$1, "PROCESO", "OPTIMO"))</f>
        <v>OPTIMO</v>
      </c>
      <c r="G49" s="21" t="str">
        <f>IF(Consolidado!G50&lt;=Consolidado!$O$1, "DEFICIENTE", IF(Consolidado!G50&lt;Consolidado!$P$1, "PROCESO", "OPTIMO"))</f>
        <v>DEFICIENTE</v>
      </c>
      <c r="H49" s="21" t="str">
        <f>IF(Consolidado!H50&lt;=Consolidado!$O$1, "DEFICIENTE", IF(Consolidado!H50&lt;Consolidado!$P$1, "PROCESO", "OPTIMO"))</f>
        <v>DEFICIENTE</v>
      </c>
      <c r="I49" s="21" t="str">
        <f>IF(Consolidado!I50&lt;=Consolidado!$O$1, "DEFICIENTE", IF(Consolidado!I50&lt;Consolidado!$P$1, "PROCESO", "OPTIMO"))</f>
        <v>DEFICIENTE</v>
      </c>
      <c r="J49" s="21" t="str">
        <f>IF(Consolidado!J50&lt;=Consolidado!$O$1, "DEFICIENTE", IF(Consolidado!J50&lt;Consolidado!$P$1, "PROCESO", "OPTIMO"))</f>
        <v>OPTIMO</v>
      </c>
      <c r="K49" s="21" t="str">
        <f>IF(Consolidado!K50&lt;=Consolidado!$O$1, "DEFICIENTE", IF(Consolidado!K50&lt;Consolidado!$P$1, "PROCESO", "OPTIMO"))</f>
        <v>DEFICIENTE</v>
      </c>
      <c r="L49" s="21" t="str">
        <f>IF(Consolidado!L50&lt;=Consolidado!$O$1, "DEFICIENTE", IF(Consolidado!L50&lt;Consolidado!$P$1, "PROCESO", "OPTIMO"))</f>
        <v>DEFICIENTE</v>
      </c>
    </row>
    <row r="50" spans="1:12" ht="17.25" customHeight="1" x14ac:dyDescent="0.25">
      <c r="A50" s="5">
        <v>20</v>
      </c>
      <c r="B50" s="416" t="str">
        <f>NUTRICION!$A$393</f>
        <v>PORCENTAJE DE NIÑOS MENORES DE 36 MESES CON ANEMIA, QUE HAN CUMPLIDO ESQUEMA COMPLETO TRATAMIENTO (TA)</v>
      </c>
      <c r="C50" s="21" t="str">
        <f>IF(Consolidado!C51&lt;=Consolidado!$O$1, "DEFICIENTE", IF(Consolidado!C51&lt;Consolidado!$P$1, "PROCESO", "OPTIMO"))</f>
        <v>DEFICIENTE</v>
      </c>
      <c r="D50" s="21" t="str">
        <f>IF(Consolidado!D51&lt;=Consolidado!$O$1, "DEFICIENTE", IF(Consolidado!D51&lt;Consolidado!$P$1, "PROCESO", "OPTIMO"))</f>
        <v>DEFICIENTE</v>
      </c>
      <c r="E50" s="21" t="str">
        <f>IF(Consolidado!E51&lt;=Consolidado!$O$1, "DEFICIENTE", IF(Consolidado!E51&lt;Consolidado!$P$1, "PROCESO", "OPTIMO"))</f>
        <v>DEFICIENTE</v>
      </c>
      <c r="F50" s="21" t="str">
        <f>IF(Consolidado!F51&lt;=Consolidado!$O$1, "DEFICIENTE", IF(Consolidado!F51&lt;Consolidado!$P$1, "PROCESO", "OPTIMO"))</f>
        <v>OPTIMO</v>
      </c>
      <c r="G50" s="21" t="str">
        <f>IF(Consolidado!G51&lt;=Consolidado!$O$1, "DEFICIENTE", IF(Consolidado!G51&lt;Consolidado!$P$1, "PROCESO", "OPTIMO"))</f>
        <v>DEFICIENTE</v>
      </c>
      <c r="H50" s="21" t="str">
        <f>IF(Consolidado!H51&lt;=Consolidado!$O$1, "DEFICIENTE", IF(Consolidado!H51&lt;Consolidado!$P$1, "PROCESO", "OPTIMO"))</f>
        <v>DEFICIENTE</v>
      </c>
      <c r="I50" s="21" t="str">
        <f>IF(Consolidado!I51&lt;=Consolidado!$O$1, "DEFICIENTE", IF(Consolidado!I51&lt;Consolidado!$P$1, "PROCESO", "OPTIMO"))</f>
        <v>PROCESO</v>
      </c>
      <c r="J50" s="21" t="str">
        <f>IF(Consolidado!J51&lt;=Consolidado!$O$1, "DEFICIENTE", IF(Consolidado!J51&lt;Consolidado!$P$1, "PROCESO", "OPTIMO"))</f>
        <v>PROCESO</v>
      </c>
      <c r="K50" s="21" t="str">
        <f>IF(Consolidado!K51&lt;=Consolidado!$O$1, "DEFICIENTE", IF(Consolidado!K51&lt;Consolidado!$P$1, "PROCESO", "OPTIMO"))</f>
        <v>DEFICIENTE</v>
      </c>
      <c r="L50" s="21" t="str">
        <f>IF(Consolidado!L51&lt;=Consolidado!$O$1, "DEFICIENTE", IF(Consolidado!L51&lt;Consolidado!$P$1, "PROCESO", "OPTIMO"))</f>
        <v>DEFICIENTE</v>
      </c>
    </row>
    <row r="51" spans="1:12" ht="17.25" customHeight="1" x14ac:dyDescent="0.25">
      <c r="A51" s="5">
        <v>21</v>
      </c>
      <c r="B51" s="416" t="str">
        <f>NUTRICION!$A$414</f>
        <v>PORCENTAJE DE NIÑOS MENORES DE 36 MESES CON ANEMIA, QUE SE HAN RECUPERADO (PR)</v>
      </c>
      <c r="C51" s="21" t="str">
        <f>IF(Consolidado!C52&lt;=Consolidado!$O$1, "DEFICIENTE", IF(Consolidado!C52&lt;Consolidado!$P$1, "PROCESO", "OPTIMO"))</f>
        <v>DEFICIENTE</v>
      </c>
      <c r="D51" s="21" t="str">
        <f>IF(Consolidado!D52&lt;=Consolidado!$O$1, "DEFICIENTE", IF(Consolidado!D52&lt;Consolidado!$P$1, "PROCESO", "OPTIMO"))</f>
        <v>DEFICIENTE</v>
      </c>
      <c r="E51" s="21" t="str">
        <f>IF(Consolidado!E52&lt;=Consolidado!$O$1, "DEFICIENTE", IF(Consolidado!E52&lt;Consolidado!$P$1, "PROCESO", "OPTIMO"))</f>
        <v>DEFICIENTE</v>
      </c>
      <c r="F51" s="21" t="str">
        <f>IF(Consolidado!F52&lt;=Consolidado!$O$1, "DEFICIENTE", IF(Consolidado!F52&lt;Consolidado!$P$1, "PROCESO", "OPTIMO"))</f>
        <v>DEFICIENTE</v>
      </c>
      <c r="G51" s="21" t="str">
        <f>IF(Consolidado!G52&lt;=Consolidado!$O$1, "DEFICIENTE", IF(Consolidado!G52&lt;Consolidado!$P$1, "PROCESO", "OPTIMO"))</f>
        <v>DEFICIENTE</v>
      </c>
      <c r="H51" s="21" t="str">
        <f>IF(Consolidado!H52&lt;=Consolidado!$O$1, "DEFICIENTE", IF(Consolidado!H52&lt;Consolidado!$P$1, "PROCESO", "OPTIMO"))</f>
        <v>DEFICIENTE</v>
      </c>
      <c r="I51" s="21" t="str">
        <f>IF(Consolidado!I52&lt;=Consolidado!$O$1, "DEFICIENTE", IF(Consolidado!I52&lt;Consolidado!$P$1, "PROCESO", "OPTIMO"))</f>
        <v>DEFICIENTE</v>
      </c>
      <c r="J51" s="21" t="str">
        <f>IF(Consolidado!J52&lt;=Consolidado!$O$1, "DEFICIENTE", IF(Consolidado!J52&lt;Consolidado!$P$1, "PROCESO", "OPTIMO"))</f>
        <v>PROCESO</v>
      </c>
      <c r="K51" s="21" t="str">
        <f>IF(Consolidado!K52&lt;=Consolidado!$O$1, "DEFICIENTE", IF(Consolidado!K52&lt;Consolidado!$P$1, "PROCESO", "OPTIMO"))</f>
        <v>DEFICIENTE</v>
      </c>
      <c r="L51" s="21" t="str">
        <f>IF(Consolidado!L52&lt;=Consolidado!$O$1, "DEFICIENTE", IF(Consolidado!L52&lt;Consolidado!$P$1, "PROCESO", "OPTIMO"))</f>
        <v>DEFICIENTE</v>
      </c>
    </row>
    <row r="52" spans="1:12" ht="17.25" customHeight="1" x14ac:dyDescent="0.25">
      <c r="A52" s="5">
        <v>22</v>
      </c>
      <c r="B52" s="416" t="str">
        <f>NUTRICION!$A$437</f>
        <v>PORCENTAJE DE NIÑOS MENORES DE 12 MESES DE EDAD QUE INICIAN SUPLEMENTO DE HIERRO Y OTROS MICRONUTRIENTES OPORTUNAMENTE</v>
      </c>
      <c r="C52" s="21" t="str">
        <f>IF(Consolidado!C53&lt;=Consolidado!$O$1, "DEFICIENTE", IF(Consolidado!C53&lt;Consolidado!$P$1, "PROCESO", "OPTIMO"))</f>
        <v>DEFICIENTE</v>
      </c>
      <c r="D52" s="21" t="str">
        <f>IF(Consolidado!D53&lt;=Consolidado!$O$1, "DEFICIENTE", IF(Consolidado!D53&lt;Consolidado!$P$1, "PROCESO", "OPTIMO"))</f>
        <v>DEFICIENTE</v>
      </c>
      <c r="E52" s="21" t="str">
        <f>IF(Consolidado!E53&lt;=Consolidado!$O$1, "DEFICIENTE", IF(Consolidado!E53&lt;Consolidado!$P$1, "PROCESO", "OPTIMO"))</f>
        <v>DEFICIENTE</v>
      </c>
      <c r="F52" s="21" t="str">
        <f>IF(Consolidado!F53&lt;=Consolidado!$O$1, "DEFICIENTE", IF(Consolidado!F53&lt;Consolidado!$P$1, "PROCESO", "OPTIMO"))</f>
        <v>PROCESO</v>
      </c>
      <c r="G52" s="21" t="str">
        <f>IF(Consolidado!G53&lt;=Consolidado!$O$1, "DEFICIENTE", IF(Consolidado!G53&lt;Consolidado!$P$1, "PROCESO", "OPTIMO"))</f>
        <v>DEFICIENTE</v>
      </c>
      <c r="H52" s="21" t="str">
        <f>IF(Consolidado!H53&lt;=Consolidado!$O$1, "DEFICIENTE", IF(Consolidado!H53&lt;Consolidado!$P$1, "PROCESO", "OPTIMO"))</f>
        <v>PROCESO</v>
      </c>
      <c r="I52" s="21" t="str">
        <f>IF(Consolidado!I53&lt;=Consolidado!$O$1, "DEFICIENTE", IF(Consolidado!I53&lt;Consolidado!$P$1, "PROCESO", "OPTIMO"))</f>
        <v>DEFICIENTE</v>
      </c>
      <c r="J52" s="21" t="str">
        <f>IF(Consolidado!J53&lt;=Consolidado!$O$1, "DEFICIENTE", IF(Consolidado!J53&lt;Consolidado!$P$1, "PROCESO", "OPTIMO"))</f>
        <v>PROCESO</v>
      </c>
      <c r="K52" s="21" t="str">
        <f>IF(Consolidado!K53&lt;=Consolidado!$O$1, "DEFICIENTE", IF(Consolidado!K53&lt;Consolidado!$P$1, "PROCESO", "OPTIMO"))</f>
        <v>DEFICIENTE</v>
      </c>
      <c r="L52" s="21" t="str">
        <f>IF(Consolidado!L53&lt;=Consolidado!$O$1, "DEFICIENTE", IF(Consolidado!L53&lt;Consolidado!$P$1, "PROCESO", "OPTIMO"))</f>
        <v>DEFICIENTE</v>
      </c>
    </row>
    <row r="53" spans="1:12" ht="17.25" customHeight="1" x14ac:dyDescent="0.25">
      <c r="A53" s="5">
        <v>23</v>
      </c>
      <c r="B53" s="416" t="str">
        <f>NUTRICION!$A$458</f>
        <v xml:space="preserve">PORCENTAJE DE NIÑOS MENORES DE 12 MESES DE EDAD CON DOSAJE DE HEMOGLOBINA E INICIAN SUPLEMENTACION PREVENTIVA </v>
      </c>
      <c r="C53" s="21" t="str">
        <f>IF(Consolidado!C54&lt;=Consolidado!$O$1, "DEFICIENTE", IF(Consolidado!C54&lt;Consolidado!$P$1, "PROCESO", "OPTIMO"))</f>
        <v>DEFICIENTE</v>
      </c>
      <c r="D53" s="21" t="str">
        <f>IF(Consolidado!D54&lt;=Consolidado!$O$1, "DEFICIENTE", IF(Consolidado!D54&lt;Consolidado!$P$1, "PROCESO", "OPTIMO"))</f>
        <v>DEFICIENTE</v>
      </c>
      <c r="E53" s="21" t="str">
        <f>IF(Consolidado!E54&lt;=Consolidado!$O$1, "DEFICIENTE", IF(Consolidado!E54&lt;Consolidado!$P$1, "PROCESO", "OPTIMO"))</f>
        <v>DEFICIENTE</v>
      </c>
      <c r="F53" s="21" t="str">
        <f>IF(Consolidado!F54&lt;=Consolidado!$O$1, "DEFICIENTE", IF(Consolidado!F54&lt;Consolidado!$P$1, "PROCESO", "OPTIMO"))</f>
        <v>PROCESO</v>
      </c>
      <c r="G53" s="21" t="str">
        <f>IF(Consolidado!G54&lt;=Consolidado!$O$1, "DEFICIENTE", IF(Consolidado!G54&lt;Consolidado!$P$1, "PROCESO", "OPTIMO"))</f>
        <v>DEFICIENTE</v>
      </c>
      <c r="H53" s="21" t="str">
        <f>IF(Consolidado!H54&lt;=Consolidado!$O$1, "DEFICIENTE", IF(Consolidado!H54&lt;Consolidado!$P$1, "PROCESO", "OPTIMO"))</f>
        <v>PROCESO</v>
      </c>
      <c r="I53" s="21" t="str">
        <f>IF(Consolidado!I54&lt;=Consolidado!$O$1, "DEFICIENTE", IF(Consolidado!I54&lt;Consolidado!$P$1, "PROCESO", "OPTIMO"))</f>
        <v>DEFICIENTE</v>
      </c>
      <c r="J53" s="21" t="str">
        <f>IF(Consolidado!J54&lt;=Consolidado!$O$1, "DEFICIENTE", IF(Consolidado!J54&lt;Consolidado!$P$1, "PROCESO", "OPTIMO"))</f>
        <v>PROCESO</v>
      </c>
      <c r="K53" s="21" t="str">
        <f>IF(Consolidado!K54&lt;=Consolidado!$O$1, "DEFICIENTE", IF(Consolidado!K54&lt;Consolidado!$P$1, "PROCESO", "OPTIMO"))</f>
        <v>DEFICIENTE</v>
      </c>
      <c r="L53" s="21" t="str">
        <f>IF(Consolidado!L54&lt;=Consolidado!$O$1, "DEFICIENTE", IF(Consolidado!L54&lt;Consolidado!$P$1, "PROCESO", "OPTIMO"))</f>
        <v>DEFICIENTE</v>
      </c>
    </row>
    <row r="54" spans="1:12" ht="17.25" customHeight="1" x14ac:dyDescent="0.25">
      <c r="A54" s="5">
        <v>24</v>
      </c>
      <c r="B54" s="416" t="str">
        <f>NUTRICION!$A$480</f>
        <v>PORCENTAJE DE NIÑOS MENORES DE 5 AÑOS CON DOSAJE DE HEMOGLOBINA E INICIO TRATAMIENTO DE ANEMIA</v>
      </c>
      <c r="C54" s="436" t="str">
        <f>IF(Consolidado!C55&lt;=Consolidado!$O$1, "DEFICIENTE", IF(Consolidado!C55&lt;Consolidado!$P$1, "PROCESO", "OPTIMO"))</f>
        <v>PROCESO</v>
      </c>
      <c r="D54" s="436" t="str">
        <f>IF(Consolidado!D55&lt;=Consolidado!$O$1, "DEFICIENTE", IF(Consolidado!D55&lt;Consolidado!$P$1, "PROCESO", "OPTIMO"))</f>
        <v>DEFICIENTE</v>
      </c>
      <c r="E54" s="21" t="str">
        <f>IF(Consolidado!E55&lt;=Consolidado!$O$1, "DEFICIENTE", IF(Consolidado!E55&lt;Consolidado!$P$1, "PROCESO", "OPTIMO"))</f>
        <v>PROCESO</v>
      </c>
      <c r="F54" s="21" t="str">
        <f>IF(Consolidado!F55&lt;=Consolidado!$O$1, "DEFICIENTE", IF(Consolidado!F55&lt;Consolidado!$P$1, "PROCESO", "OPTIMO"))</f>
        <v>OPTIMO</v>
      </c>
      <c r="G54" s="21" t="str">
        <f>IF(Consolidado!G55&lt;=Consolidado!$O$1, "DEFICIENTE", IF(Consolidado!G55&lt;Consolidado!$P$1, "PROCESO", "OPTIMO"))</f>
        <v>DEFICIENTE</v>
      </c>
      <c r="H54" s="21" t="str">
        <f>IF(Consolidado!H55&lt;=Consolidado!$O$1, "DEFICIENTE", IF(Consolidado!H55&lt;Consolidado!$P$1, "PROCESO", "OPTIMO"))</f>
        <v>PROCESO</v>
      </c>
      <c r="I54" s="21" t="str">
        <f>IF(Consolidado!I55&lt;=Consolidado!$O$1, "DEFICIENTE", IF(Consolidado!I55&lt;Consolidado!$P$1, "PROCESO", "OPTIMO"))</f>
        <v>OPTIMO</v>
      </c>
      <c r="J54" s="21" t="str">
        <f>IF(Consolidado!J55&lt;=Consolidado!$O$1, "DEFICIENTE", IF(Consolidado!J55&lt;Consolidado!$P$1, "PROCESO", "OPTIMO"))</f>
        <v>OPTIMO</v>
      </c>
      <c r="K54" s="21" t="str">
        <f>IF(Consolidado!K55&lt;=Consolidado!$O$1, "DEFICIENTE", IF(Consolidado!K55&lt;Consolidado!$P$1, "PROCESO", "OPTIMO"))</f>
        <v>OPTIMO</v>
      </c>
      <c r="L54" s="21" t="str">
        <f>IF(Consolidado!L55&lt;=Consolidado!$O$1, "DEFICIENTE", IF(Consolidado!L55&lt;Consolidado!$P$1, "PROCESO", "OPTIMO"))</f>
        <v>DEFICIENTE</v>
      </c>
    </row>
    <row r="55" spans="1:12" ht="17.25" customHeight="1" x14ac:dyDescent="0.25">
      <c r="A55"/>
    </row>
    <row r="56" spans="1:12" ht="18.75" x14ac:dyDescent="0.25">
      <c r="B56" s="440" t="s">
        <v>743</v>
      </c>
      <c r="C56" s="437">
        <f>+COUNTIF(C3:C54,"=OPTIMO")</f>
        <v>3</v>
      </c>
      <c r="D56" s="437">
        <f>+COUNTIF(D3:D54,"=OPTIMO")</f>
        <v>4</v>
      </c>
      <c r="E56" s="437">
        <f>+COUNTIF(E3:E54,"=OPTIMO")</f>
        <v>3</v>
      </c>
      <c r="F56" s="437">
        <f t="shared" ref="F56:L56" si="0">+COUNTIF(F3:F54,"=OPTIMO")</f>
        <v>10</v>
      </c>
      <c r="G56" s="437">
        <f t="shared" si="0"/>
        <v>4</v>
      </c>
      <c r="H56" s="437">
        <f t="shared" si="0"/>
        <v>4</v>
      </c>
      <c r="I56" s="437">
        <f t="shared" si="0"/>
        <v>9</v>
      </c>
      <c r="J56" s="437">
        <f t="shared" si="0"/>
        <v>10</v>
      </c>
      <c r="K56" s="437">
        <f t="shared" si="0"/>
        <v>4</v>
      </c>
      <c r="L56" s="437">
        <f t="shared" si="0"/>
        <v>5</v>
      </c>
    </row>
    <row r="57" spans="1:12" ht="18.75" x14ac:dyDescent="0.25">
      <c r="B57" s="439" t="s">
        <v>742</v>
      </c>
      <c r="C57" s="442">
        <f>+COUNTIF(C3:C54,"=PROCESO")</f>
        <v>7</v>
      </c>
      <c r="D57" s="442">
        <f>+COUNTIF(D3:D54,"=PROCESO")</f>
        <v>0</v>
      </c>
      <c r="E57" s="442">
        <f>+COUNTIF(E3:E54,"=PROCESO")</f>
        <v>4</v>
      </c>
      <c r="F57" s="442">
        <f t="shared" ref="F57:L57" si="1">+COUNTIF(F3:F54,"=PROCESO")</f>
        <v>6</v>
      </c>
      <c r="G57" s="442">
        <f t="shared" si="1"/>
        <v>4</v>
      </c>
      <c r="H57" s="442">
        <f t="shared" si="1"/>
        <v>7</v>
      </c>
      <c r="I57" s="442">
        <f t="shared" si="1"/>
        <v>5</v>
      </c>
      <c r="J57" s="442">
        <f t="shared" si="1"/>
        <v>11</v>
      </c>
      <c r="K57" s="442">
        <f t="shared" si="1"/>
        <v>4</v>
      </c>
      <c r="L57" s="442">
        <f t="shared" si="1"/>
        <v>1</v>
      </c>
    </row>
    <row r="58" spans="1:12" ht="18.75" x14ac:dyDescent="0.25">
      <c r="B58" s="438" t="s">
        <v>741</v>
      </c>
      <c r="C58" s="441">
        <f>+COUNTIF(C3:C54,"=DEFICIENTE")</f>
        <v>42</v>
      </c>
      <c r="D58" s="441">
        <f>+COUNTIF(D3:D54,"=DEFICIENTE")</f>
        <v>48</v>
      </c>
      <c r="E58" s="441">
        <f>+COUNTIF(E3:E54,"=DEFICIENTE")</f>
        <v>45</v>
      </c>
      <c r="F58" s="441">
        <f t="shared" ref="F58:L58" si="2">+COUNTIF(F3:F54,"=DEFICIENTE")</f>
        <v>36</v>
      </c>
      <c r="G58" s="441">
        <f t="shared" si="2"/>
        <v>44</v>
      </c>
      <c r="H58" s="441">
        <f t="shared" si="2"/>
        <v>41</v>
      </c>
      <c r="I58" s="441">
        <f t="shared" si="2"/>
        <v>38</v>
      </c>
      <c r="J58" s="441">
        <f t="shared" si="2"/>
        <v>31</v>
      </c>
      <c r="K58" s="441">
        <f t="shared" si="2"/>
        <v>44</v>
      </c>
      <c r="L58" s="441">
        <f t="shared" si="2"/>
        <v>46</v>
      </c>
    </row>
    <row r="59" spans="1:12" x14ac:dyDescent="0.25">
      <c r="E59" s="285"/>
    </row>
    <row r="60" spans="1:12" x14ac:dyDescent="0.25">
      <c r="E60" s="285"/>
    </row>
    <row r="61" spans="1:12" x14ac:dyDescent="0.25">
      <c r="E61" s="285"/>
    </row>
    <row r="62" spans="1:12" x14ac:dyDescent="0.25">
      <c r="E62" s="285"/>
    </row>
    <row r="63" spans="1:12" x14ac:dyDescent="0.25">
      <c r="E63" s="285"/>
    </row>
    <row r="64" spans="1:12" x14ac:dyDescent="0.25">
      <c r="E64" s="285"/>
    </row>
    <row r="65" spans="5:24" x14ac:dyDescent="0.25">
      <c r="E65" s="285"/>
      <c r="X65" s="9"/>
    </row>
    <row r="66" spans="5:24" x14ac:dyDescent="0.25">
      <c r="E66" s="448" t="s">
        <v>745</v>
      </c>
      <c r="F66" s="449" t="s">
        <v>743</v>
      </c>
      <c r="G66" s="449" t="s">
        <v>742</v>
      </c>
      <c r="H66" s="450" t="s">
        <v>741</v>
      </c>
      <c r="I66" s="445" t="s">
        <v>747</v>
      </c>
      <c r="X66" s="9" t="s">
        <v>748</v>
      </c>
    </row>
    <row r="67" spans="5:24" x14ac:dyDescent="0.25">
      <c r="E67" s="451" t="str">
        <f>Config!$D$15</f>
        <v>RED</v>
      </c>
      <c r="F67" s="443">
        <f>$C$56</f>
        <v>3</v>
      </c>
      <c r="G67" s="443">
        <f>$C$57</f>
        <v>7</v>
      </c>
      <c r="H67" s="452">
        <f>$C$58</f>
        <v>42</v>
      </c>
      <c r="I67" s="446">
        <f t="shared" ref="I67:I75" si="3">+SUM(F67:H67)</f>
        <v>52</v>
      </c>
      <c r="X67" s="9" t="str">
        <f>$P$1&amp;"  "&amp;X66&amp;"  "&amp;$P$3&amp;"  "&amp;$P$2</f>
        <v>RED. MOYOBAMBA:  PORCENTAJE DE AVANCE DE INDICADORES SANITARIOS SEGUN NIVEL DE CUMPLIMIENTO  - POR MICROREDES :   ENERO - DICIEMBRE 2024</v>
      </c>
    </row>
    <row r="68" spans="5:24" x14ac:dyDescent="0.25">
      <c r="E68" s="453" t="str">
        <f>Config!$D$16</f>
        <v>HOSPITAL</v>
      </c>
      <c r="F68" s="444">
        <f>$D$56</f>
        <v>4</v>
      </c>
      <c r="G68" s="444">
        <f>$D$57</f>
        <v>0</v>
      </c>
      <c r="H68" s="454">
        <f>$D$58</f>
        <v>48</v>
      </c>
      <c r="I68" s="447">
        <f t="shared" si="3"/>
        <v>52</v>
      </c>
    </row>
    <row r="69" spans="5:24" x14ac:dyDescent="0.25">
      <c r="E69" s="453" t="str">
        <f>Config!$D$17</f>
        <v>LLUILLUCUCHA</v>
      </c>
      <c r="F69" s="444">
        <f>$E$56</f>
        <v>3</v>
      </c>
      <c r="G69" s="444">
        <f>$E$57</f>
        <v>4</v>
      </c>
      <c r="H69" s="454">
        <f>$E$58</f>
        <v>45</v>
      </c>
      <c r="I69" s="447">
        <f t="shared" si="3"/>
        <v>52</v>
      </c>
    </row>
    <row r="70" spans="5:24" x14ac:dyDescent="0.25">
      <c r="E70" s="453" t="str">
        <f>Config!$D$18</f>
        <v>JERILLO</v>
      </c>
      <c r="F70" s="444">
        <f>$F$56</f>
        <v>10</v>
      </c>
      <c r="G70" s="444">
        <f>$F$57</f>
        <v>6</v>
      </c>
      <c r="H70" s="454">
        <f>$F$58</f>
        <v>36</v>
      </c>
      <c r="I70" s="447">
        <f t="shared" si="3"/>
        <v>52</v>
      </c>
    </row>
    <row r="71" spans="5:24" x14ac:dyDescent="0.25">
      <c r="E71" s="453" t="str">
        <f>Config!$D$19</f>
        <v>YANTALO</v>
      </c>
      <c r="F71" s="444">
        <f>$G$56</f>
        <v>4</v>
      </c>
      <c r="G71" s="444">
        <f>$G$57</f>
        <v>4</v>
      </c>
      <c r="H71" s="454">
        <f>$G$58</f>
        <v>44</v>
      </c>
      <c r="I71" s="447">
        <f t="shared" si="3"/>
        <v>52</v>
      </c>
    </row>
    <row r="72" spans="5:24" x14ac:dyDescent="0.25">
      <c r="E72" s="453" t="str">
        <f>Config!$D$20</f>
        <v>SORITOR</v>
      </c>
      <c r="F72" s="444">
        <f>$H$56</f>
        <v>4</v>
      </c>
      <c r="G72" s="444">
        <f>$H$57</f>
        <v>7</v>
      </c>
      <c r="H72" s="454">
        <f>$H$58</f>
        <v>41</v>
      </c>
      <c r="I72" s="447">
        <f t="shared" si="3"/>
        <v>52</v>
      </c>
    </row>
    <row r="73" spans="5:24" x14ac:dyDescent="0.25">
      <c r="E73" s="453" t="str">
        <f>Config!$D$21</f>
        <v>JEPELACIO</v>
      </c>
      <c r="F73" s="444">
        <f>$I$56</f>
        <v>9</v>
      </c>
      <c r="G73" s="444">
        <f>$I$57</f>
        <v>5</v>
      </c>
      <c r="H73" s="454">
        <f>$I$58</f>
        <v>38</v>
      </c>
      <c r="I73" s="447">
        <f t="shared" si="3"/>
        <v>52</v>
      </c>
    </row>
    <row r="74" spans="5:24" x14ac:dyDescent="0.25">
      <c r="E74" s="453" t="str">
        <f>Config!$D$22</f>
        <v>ROQUE</v>
      </c>
      <c r="F74" s="444">
        <f>$J$56</f>
        <v>10</v>
      </c>
      <c r="G74" s="444">
        <f>$J$57</f>
        <v>11</v>
      </c>
      <c r="H74" s="454">
        <f>$J$58</f>
        <v>31</v>
      </c>
      <c r="I74" s="447">
        <f t="shared" si="3"/>
        <v>52</v>
      </c>
    </row>
    <row r="75" spans="5:24" x14ac:dyDescent="0.25">
      <c r="E75" s="455" t="str">
        <f>Config!$D$23</f>
        <v>CALZADA</v>
      </c>
      <c r="F75" s="456">
        <f>$K$56</f>
        <v>4</v>
      </c>
      <c r="G75" s="456">
        <f>$K$57</f>
        <v>4</v>
      </c>
      <c r="H75" s="457">
        <f>$K$58</f>
        <v>44</v>
      </c>
      <c r="I75" s="447">
        <f t="shared" si="3"/>
        <v>52</v>
      </c>
    </row>
    <row r="76" spans="5:24" x14ac:dyDescent="0.25">
      <c r="E76" s="453" t="str">
        <f>Config!$D$24</f>
        <v>PUEBLO LIBRE</v>
      </c>
      <c r="F76" s="456">
        <f>$L$56</f>
        <v>5</v>
      </c>
      <c r="G76" s="456">
        <f>$L$57</f>
        <v>1</v>
      </c>
      <c r="H76" s="457">
        <f>$L$58</f>
        <v>46</v>
      </c>
      <c r="I76" s="447">
        <f t="shared" ref="I76" si="4">+SUM(F76:H76)</f>
        <v>52</v>
      </c>
    </row>
    <row r="78" spans="5:24" x14ac:dyDescent="0.25">
      <c r="I78" s="419"/>
    </row>
    <row r="79" spans="5:24" x14ac:dyDescent="0.25">
      <c r="E79" s="448" t="s">
        <v>745</v>
      </c>
      <c r="F79" s="449" t="s">
        <v>743</v>
      </c>
      <c r="G79" s="449" t="s">
        <v>742</v>
      </c>
      <c r="H79" s="450" t="s">
        <v>741</v>
      </c>
      <c r="I79" s="419"/>
    </row>
    <row r="80" spans="5:24" x14ac:dyDescent="0.25">
      <c r="E80" s="453" t="str">
        <f>Config!$D$22</f>
        <v>ROQUE</v>
      </c>
      <c r="F80" s="458">
        <f t="shared" ref="F80:F88" si="5">VLOOKUP($E80,$E$67:$H$76,2,FALSE)/$I$67</f>
        <v>0.19230769230769232</v>
      </c>
      <c r="G80" s="458">
        <f t="shared" ref="G80:G88" si="6">VLOOKUP($E80,$E$67:$H$76,3,FALSE)/$I$67</f>
        <v>0.21153846153846154</v>
      </c>
      <c r="H80" s="459">
        <f t="shared" ref="H80:H88" si="7">VLOOKUP($E80,$E$67:$H$76,4,FALSE)/$I$67</f>
        <v>0.59615384615384615</v>
      </c>
      <c r="I80" s="419"/>
    </row>
    <row r="81" spans="5:8" x14ac:dyDescent="0.25">
      <c r="E81" s="453" t="str">
        <f>Config!$D$18</f>
        <v>JERILLO</v>
      </c>
      <c r="F81" s="458">
        <f t="shared" si="5"/>
        <v>0.19230769230769232</v>
      </c>
      <c r="G81" s="458">
        <f t="shared" si="6"/>
        <v>0.11538461538461539</v>
      </c>
      <c r="H81" s="459">
        <f t="shared" si="7"/>
        <v>0.69230769230769229</v>
      </c>
    </row>
    <row r="82" spans="5:8" x14ac:dyDescent="0.25">
      <c r="E82" s="453" t="str">
        <f>Config!$D$21</f>
        <v>JEPELACIO</v>
      </c>
      <c r="F82" s="458">
        <f t="shared" si="5"/>
        <v>0.17307692307692307</v>
      </c>
      <c r="G82" s="458">
        <f t="shared" si="6"/>
        <v>9.6153846153846159E-2</v>
      </c>
      <c r="H82" s="459">
        <f t="shared" si="7"/>
        <v>0.73076923076923073</v>
      </c>
    </row>
    <row r="83" spans="5:8" x14ac:dyDescent="0.25">
      <c r="E83" s="453" t="str">
        <f>Config!$D$23</f>
        <v>CALZADA</v>
      </c>
      <c r="F83" s="458">
        <f t="shared" si="5"/>
        <v>7.6923076923076927E-2</v>
      </c>
      <c r="G83" s="458">
        <f t="shared" si="6"/>
        <v>7.6923076923076927E-2</v>
      </c>
      <c r="H83" s="459">
        <f t="shared" si="7"/>
        <v>0.84615384615384615</v>
      </c>
    </row>
    <row r="84" spans="5:8" x14ac:dyDescent="0.25">
      <c r="E84" s="453" t="str">
        <f>Config!$D$20</f>
        <v>SORITOR</v>
      </c>
      <c r="F84" s="458">
        <f t="shared" si="5"/>
        <v>7.6923076923076927E-2</v>
      </c>
      <c r="G84" s="458">
        <f t="shared" si="6"/>
        <v>0.13461538461538461</v>
      </c>
      <c r="H84" s="459">
        <f t="shared" si="7"/>
        <v>0.78846153846153844</v>
      </c>
    </row>
    <row r="85" spans="5:8" x14ac:dyDescent="0.25">
      <c r="E85" s="453" t="str">
        <f>Config!$D$24</f>
        <v>PUEBLO LIBRE</v>
      </c>
      <c r="F85" s="458">
        <f t="shared" si="5"/>
        <v>9.6153846153846159E-2</v>
      </c>
      <c r="G85" s="458">
        <f t="shared" si="6"/>
        <v>1.9230769230769232E-2</v>
      </c>
      <c r="H85" s="459">
        <f t="shared" si="7"/>
        <v>0.88461538461538458</v>
      </c>
    </row>
    <row r="86" spans="5:8" x14ac:dyDescent="0.25">
      <c r="E86" s="453" t="str">
        <f>Config!$D$16</f>
        <v>HOSPITAL</v>
      </c>
      <c r="F86" s="458">
        <f t="shared" si="5"/>
        <v>7.6923076923076927E-2</v>
      </c>
      <c r="G86" s="458">
        <f t="shared" si="6"/>
        <v>0</v>
      </c>
      <c r="H86" s="459">
        <f t="shared" si="7"/>
        <v>0.92307692307692313</v>
      </c>
    </row>
    <row r="87" spans="5:8" x14ac:dyDescent="0.25">
      <c r="E87" s="455" t="str">
        <f>Config!$D$17</f>
        <v>LLUILLUCUCHA</v>
      </c>
      <c r="F87" s="460">
        <f t="shared" si="5"/>
        <v>5.7692307692307696E-2</v>
      </c>
      <c r="G87" s="460">
        <f t="shared" si="6"/>
        <v>7.6923076923076927E-2</v>
      </c>
      <c r="H87" s="461">
        <f t="shared" si="7"/>
        <v>0.86538461538461542</v>
      </c>
    </row>
    <row r="88" spans="5:8" x14ac:dyDescent="0.25">
      <c r="E88" s="453" t="str">
        <f>Config!$D$19</f>
        <v>YANTALO</v>
      </c>
      <c r="F88" s="458">
        <f t="shared" si="5"/>
        <v>7.6923076923076927E-2</v>
      </c>
      <c r="G88" s="458">
        <f t="shared" si="6"/>
        <v>7.6923076923076927E-2</v>
      </c>
      <c r="H88" s="459">
        <f t="shared" si="7"/>
        <v>0.84615384615384615</v>
      </c>
    </row>
  </sheetData>
  <conditionalFormatting sqref="C3:L54">
    <cfRule type="containsText" dxfId="2" priority="4" operator="containsText" text="OPTIMO">
      <formula>NOT(ISERROR(SEARCH("OPTIMO",C3)))</formula>
    </cfRule>
    <cfRule type="containsText" dxfId="1" priority="5" operator="containsText" text="PROCESO">
      <formula>NOT(ISERROR(SEARCH("PROCESO",C3)))</formula>
    </cfRule>
    <cfRule type="containsText" dxfId="0" priority="6" operator="containsText" text="DEFICIENTE">
      <formula>NOT(ISERROR(SEARCH("DEFICIENTE",C3)))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57" customWidth="1"/>
    <col min="10" max="10" width="11.140625" style="258" customWidth="1"/>
    <col min="11" max="14" width="7.28515625" style="258" customWidth="1"/>
    <col min="15" max="15" width="5.42578125" style="258" customWidth="1"/>
    <col min="16" max="16" width="7.28515625" style="258" customWidth="1"/>
    <col min="17" max="17" width="8.28515625" style="258" customWidth="1"/>
    <col min="18" max="48" width="7.28515625" style="258" customWidth="1"/>
  </cols>
  <sheetData>
    <row r="1" spans="1:49" ht="16.5" customHeight="1" thickTop="1" x14ac:dyDescent="0.35">
      <c r="A1" s="467" t="s">
        <v>144</v>
      </c>
      <c r="B1" s="468"/>
      <c r="C1" s="468"/>
      <c r="D1" s="468"/>
      <c r="E1" s="468"/>
      <c r="F1" s="468"/>
      <c r="G1" s="468"/>
      <c r="H1" s="96"/>
      <c r="I1" s="96"/>
      <c r="J1" s="97"/>
      <c r="K1" s="471" t="s">
        <v>1</v>
      </c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1"/>
      <c r="AC1" s="471"/>
      <c r="AD1" s="471"/>
      <c r="AE1" s="471"/>
      <c r="AF1" s="471"/>
      <c r="AG1" s="471"/>
      <c r="AH1" s="471"/>
      <c r="AI1" s="471"/>
      <c r="AJ1" s="471"/>
      <c r="AK1" s="471"/>
      <c r="AL1" s="471"/>
      <c r="AM1" s="471"/>
      <c r="AN1" s="471"/>
      <c r="AO1" s="471"/>
      <c r="AP1" s="471"/>
      <c r="AQ1" s="471"/>
      <c r="AR1" s="471"/>
      <c r="AS1" s="471"/>
      <c r="AT1" s="471"/>
      <c r="AU1" s="471"/>
      <c r="AV1" s="471"/>
    </row>
    <row r="2" spans="1:49" ht="33.75" customHeight="1" x14ac:dyDescent="0.35">
      <c r="A2" s="469"/>
      <c r="B2" s="470"/>
      <c r="C2" s="470"/>
      <c r="D2" s="470"/>
      <c r="E2" s="470"/>
      <c r="F2" s="470"/>
      <c r="G2" s="470"/>
      <c r="H2" s="98"/>
      <c r="I2" s="98"/>
      <c r="J2" s="99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</row>
    <row r="3" spans="1:49" ht="133.5" customHeight="1" x14ac:dyDescent="0.25">
      <c r="A3" s="100" t="s">
        <v>145</v>
      </c>
      <c r="B3" s="101" t="s">
        <v>146</v>
      </c>
      <c r="C3" s="101" t="s">
        <v>147</v>
      </c>
      <c r="D3" s="102" t="s">
        <v>148</v>
      </c>
      <c r="E3" s="101" t="s">
        <v>149</v>
      </c>
      <c r="F3" s="101" t="s">
        <v>150</v>
      </c>
      <c r="G3" s="101" t="s">
        <v>151</v>
      </c>
      <c r="H3" s="103" t="s">
        <v>152</v>
      </c>
      <c r="I3" s="103" t="s">
        <v>153</v>
      </c>
      <c r="J3" s="104" t="s">
        <v>19</v>
      </c>
      <c r="K3" s="103" t="s">
        <v>20</v>
      </c>
      <c r="L3" s="103" t="s">
        <v>21</v>
      </c>
      <c r="M3" s="103" t="s">
        <v>22</v>
      </c>
      <c r="N3" s="103" t="s">
        <v>23</v>
      </c>
      <c r="O3" s="103" t="s">
        <v>24</v>
      </c>
      <c r="P3" s="103" t="s">
        <v>154</v>
      </c>
      <c r="Q3" s="103" t="s">
        <v>155</v>
      </c>
      <c r="R3" s="103" t="s">
        <v>71</v>
      </c>
      <c r="S3" s="103" t="s">
        <v>156</v>
      </c>
      <c r="T3" s="104" t="s">
        <v>31</v>
      </c>
      <c r="U3" s="103" t="s">
        <v>32</v>
      </c>
      <c r="V3" s="103" t="s">
        <v>33</v>
      </c>
      <c r="W3" s="104" t="s">
        <v>37</v>
      </c>
      <c r="X3" s="103" t="s">
        <v>38</v>
      </c>
      <c r="Y3" s="103" t="s">
        <v>39</v>
      </c>
      <c r="Z3" s="103" t="s">
        <v>40</v>
      </c>
      <c r="AA3" s="103" t="s">
        <v>41</v>
      </c>
      <c r="AB3" s="104" t="s">
        <v>42</v>
      </c>
      <c r="AC3" s="103" t="s">
        <v>43</v>
      </c>
      <c r="AD3" s="103" t="s">
        <v>72</v>
      </c>
      <c r="AE3" s="103" t="s">
        <v>45</v>
      </c>
      <c r="AF3" s="103" t="s">
        <v>46</v>
      </c>
      <c r="AG3" s="104" t="s">
        <v>47</v>
      </c>
      <c r="AH3" s="103" t="s">
        <v>48</v>
      </c>
      <c r="AI3" s="103" t="s">
        <v>49</v>
      </c>
      <c r="AJ3" s="103" t="s">
        <v>73</v>
      </c>
      <c r="AK3" s="103" t="s">
        <v>51</v>
      </c>
      <c r="AL3" s="104" t="s">
        <v>67</v>
      </c>
      <c r="AM3" s="103" t="s">
        <v>74</v>
      </c>
      <c r="AN3" s="103" t="s">
        <v>75</v>
      </c>
      <c r="AO3" s="104" t="s">
        <v>27</v>
      </c>
      <c r="AP3" s="103" t="s">
        <v>28</v>
      </c>
      <c r="AQ3" s="103" t="s">
        <v>76</v>
      </c>
      <c r="AR3" s="103" t="s">
        <v>77</v>
      </c>
      <c r="AS3" s="104" t="s">
        <v>78</v>
      </c>
      <c r="AT3" s="103" t="s">
        <v>4</v>
      </c>
      <c r="AU3" s="103" t="s">
        <v>5</v>
      </c>
      <c r="AV3" s="103" t="s">
        <v>79</v>
      </c>
      <c r="AW3" s="105" t="s">
        <v>157</v>
      </c>
    </row>
    <row r="4" spans="1:49" s="4" customFormat="1" ht="84.95" hidden="1" customHeight="1" thickTop="1" x14ac:dyDescent="0.25">
      <c r="A4" s="106">
        <v>1</v>
      </c>
      <c r="B4" s="107" t="s">
        <v>158</v>
      </c>
      <c r="C4" s="108" t="s">
        <v>159</v>
      </c>
      <c r="D4" s="109" t="s">
        <v>160</v>
      </c>
      <c r="E4" s="110" t="s">
        <v>161</v>
      </c>
      <c r="F4" s="110" t="s">
        <v>162</v>
      </c>
      <c r="G4" s="111" t="s">
        <v>163</v>
      </c>
      <c r="H4" s="112">
        <v>0</v>
      </c>
      <c r="I4" s="112"/>
      <c r="J4" s="112">
        <v>330</v>
      </c>
      <c r="K4" s="112">
        <v>26</v>
      </c>
      <c r="L4" s="112">
        <v>29</v>
      </c>
      <c r="M4" s="112">
        <v>35</v>
      </c>
      <c r="N4" s="112">
        <v>60</v>
      </c>
      <c r="O4" s="112">
        <v>7</v>
      </c>
      <c r="P4" s="112">
        <v>26</v>
      </c>
      <c r="Q4" s="112">
        <v>28</v>
      </c>
      <c r="R4" s="112">
        <v>37</v>
      </c>
      <c r="S4" s="112">
        <v>250</v>
      </c>
      <c r="T4" s="112">
        <v>42</v>
      </c>
      <c r="U4" s="112">
        <v>25</v>
      </c>
      <c r="V4" s="112">
        <v>25</v>
      </c>
      <c r="W4" s="112">
        <v>60</v>
      </c>
      <c r="X4" s="112">
        <v>25</v>
      </c>
      <c r="Y4" s="112">
        <v>25</v>
      </c>
      <c r="Z4" s="112">
        <v>46</v>
      </c>
      <c r="AA4" s="112">
        <v>57</v>
      </c>
      <c r="AB4" s="112">
        <v>300</v>
      </c>
      <c r="AC4" s="112">
        <v>35</v>
      </c>
      <c r="AD4" s="112">
        <v>60</v>
      </c>
      <c r="AE4" s="112">
        <v>35</v>
      </c>
      <c r="AF4" s="112">
        <v>45</v>
      </c>
      <c r="AG4" s="112">
        <v>95</v>
      </c>
      <c r="AH4" s="112">
        <v>35</v>
      </c>
      <c r="AI4" s="112">
        <v>45</v>
      </c>
      <c r="AJ4" s="112">
        <v>35</v>
      </c>
      <c r="AK4" s="112">
        <v>35</v>
      </c>
      <c r="AL4" s="112">
        <v>165</v>
      </c>
      <c r="AM4" s="112">
        <v>24</v>
      </c>
      <c r="AN4" s="112">
        <v>25</v>
      </c>
      <c r="AO4" s="112">
        <v>73</v>
      </c>
      <c r="AP4" s="112">
        <v>7</v>
      </c>
      <c r="AQ4" s="112">
        <v>24</v>
      </c>
      <c r="AR4" s="112">
        <v>15</v>
      </c>
      <c r="AS4" s="112">
        <v>120</v>
      </c>
      <c r="AT4" s="112">
        <v>12</v>
      </c>
      <c r="AU4" s="112">
        <v>35</v>
      </c>
      <c r="AV4" s="112">
        <v>51</v>
      </c>
    </row>
    <row r="5" spans="1:49" ht="84.95" hidden="1" customHeight="1" x14ac:dyDescent="0.25">
      <c r="A5" s="113">
        <v>2</v>
      </c>
      <c r="B5" s="107" t="s">
        <v>158</v>
      </c>
      <c r="C5" s="114" t="s">
        <v>164</v>
      </c>
      <c r="D5" s="115" t="s">
        <v>165</v>
      </c>
      <c r="E5" s="116" t="s">
        <v>166</v>
      </c>
      <c r="F5" s="117" t="s">
        <v>159</v>
      </c>
      <c r="G5" s="111" t="s">
        <v>163</v>
      </c>
      <c r="H5" s="118">
        <v>0</v>
      </c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</row>
    <row r="6" spans="1:49" ht="84.95" hidden="1" customHeight="1" x14ac:dyDescent="0.25">
      <c r="A6" s="113">
        <v>3</v>
      </c>
      <c r="B6" s="107" t="s">
        <v>158</v>
      </c>
      <c r="C6" s="114" t="s">
        <v>167</v>
      </c>
      <c r="D6" s="115" t="s">
        <v>168</v>
      </c>
      <c r="E6" s="117" t="s">
        <v>169</v>
      </c>
      <c r="F6" s="117" t="s">
        <v>159</v>
      </c>
      <c r="G6" s="111" t="s">
        <v>163</v>
      </c>
      <c r="H6" s="120">
        <v>0</v>
      </c>
      <c r="I6" s="120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</row>
    <row r="7" spans="1:49" ht="84.95" hidden="1" customHeight="1" x14ac:dyDescent="0.25">
      <c r="A7" s="113">
        <v>4</v>
      </c>
      <c r="B7" s="107" t="s">
        <v>158</v>
      </c>
      <c r="C7" s="122" t="s">
        <v>170</v>
      </c>
      <c r="D7" s="115" t="s">
        <v>171</v>
      </c>
      <c r="E7" s="116" t="s">
        <v>172</v>
      </c>
      <c r="F7" s="116" t="s">
        <v>167</v>
      </c>
      <c r="G7" s="111" t="s">
        <v>163</v>
      </c>
      <c r="H7" s="118">
        <v>0</v>
      </c>
      <c r="I7" s="118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</row>
    <row r="8" spans="1:49" s="126" customFormat="1" ht="84.95" hidden="1" customHeight="1" x14ac:dyDescent="0.25">
      <c r="A8" s="113">
        <v>5</v>
      </c>
      <c r="B8" s="107" t="s">
        <v>158</v>
      </c>
      <c r="C8" s="123" t="s">
        <v>173</v>
      </c>
      <c r="D8" s="115" t="s">
        <v>174</v>
      </c>
      <c r="E8" s="124" t="s">
        <v>175</v>
      </c>
      <c r="F8" s="124" t="s">
        <v>176</v>
      </c>
      <c r="G8" s="125" t="s">
        <v>177</v>
      </c>
      <c r="H8" s="120">
        <v>0</v>
      </c>
      <c r="I8" s="120"/>
      <c r="J8" s="120">
        <v>1849</v>
      </c>
      <c r="K8" s="120">
        <v>146</v>
      </c>
      <c r="L8" s="120">
        <v>107</v>
      </c>
      <c r="M8" s="120">
        <v>105</v>
      </c>
      <c r="N8" s="120">
        <v>196</v>
      </c>
      <c r="O8" s="120">
        <v>24</v>
      </c>
      <c r="P8" s="120">
        <v>95</v>
      </c>
      <c r="Q8" s="120">
        <v>63</v>
      </c>
      <c r="R8" s="120">
        <v>93</v>
      </c>
      <c r="S8" s="120">
        <v>779</v>
      </c>
      <c r="T8" s="120">
        <v>131</v>
      </c>
      <c r="U8" s="120">
        <v>72</v>
      </c>
      <c r="V8" s="120">
        <v>117</v>
      </c>
      <c r="W8" s="120">
        <v>162</v>
      </c>
      <c r="X8" s="120">
        <v>185</v>
      </c>
      <c r="Y8" s="120">
        <v>65</v>
      </c>
      <c r="Z8" s="120">
        <v>169</v>
      </c>
      <c r="AA8" s="120">
        <v>70</v>
      </c>
      <c r="AB8" s="120">
        <v>864</v>
      </c>
      <c r="AC8" s="120">
        <v>113</v>
      </c>
      <c r="AD8" s="120">
        <v>114</v>
      </c>
      <c r="AE8" s="120">
        <v>94</v>
      </c>
      <c r="AF8" s="120">
        <v>238</v>
      </c>
      <c r="AG8" s="120">
        <v>302</v>
      </c>
      <c r="AH8" s="120">
        <v>60</v>
      </c>
      <c r="AI8" s="120">
        <v>103</v>
      </c>
      <c r="AJ8" s="120">
        <v>80</v>
      </c>
      <c r="AK8" s="120">
        <v>77</v>
      </c>
      <c r="AL8" s="120">
        <v>430</v>
      </c>
      <c r="AM8" s="120">
        <v>62</v>
      </c>
      <c r="AN8" s="120">
        <v>88</v>
      </c>
      <c r="AO8" s="120">
        <v>207</v>
      </c>
      <c r="AP8" s="120">
        <v>30</v>
      </c>
      <c r="AQ8" s="120">
        <v>103</v>
      </c>
      <c r="AR8" s="120">
        <v>35</v>
      </c>
      <c r="AS8" s="120">
        <v>313</v>
      </c>
      <c r="AT8" s="120">
        <v>54</v>
      </c>
      <c r="AU8" s="120">
        <v>58</v>
      </c>
      <c r="AV8" s="120">
        <v>124</v>
      </c>
    </row>
    <row r="9" spans="1:49" ht="84.95" hidden="1" customHeight="1" x14ac:dyDescent="0.25">
      <c r="A9" s="113">
        <v>6</v>
      </c>
      <c r="B9" s="107" t="s">
        <v>158</v>
      </c>
      <c r="C9" s="127" t="s">
        <v>178</v>
      </c>
      <c r="D9" s="115" t="s">
        <v>179</v>
      </c>
      <c r="E9" s="116" t="s">
        <v>180</v>
      </c>
      <c r="F9" s="117" t="s">
        <v>181</v>
      </c>
      <c r="G9" s="111" t="s">
        <v>163</v>
      </c>
      <c r="H9" s="121">
        <v>0</v>
      </c>
      <c r="I9" s="121"/>
      <c r="J9" s="121">
        <f t="shared" ref="J9:AV9" si="0">J4*85/100</f>
        <v>280.5</v>
      </c>
      <c r="K9" s="121">
        <f t="shared" si="0"/>
        <v>22.1</v>
      </c>
      <c r="L9" s="121">
        <f t="shared" si="0"/>
        <v>24.65</v>
      </c>
      <c r="M9" s="121">
        <f t="shared" si="0"/>
        <v>29.75</v>
      </c>
      <c r="N9" s="121">
        <f t="shared" si="0"/>
        <v>51</v>
      </c>
      <c r="O9" s="121">
        <f t="shared" si="0"/>
        <v>5.95</v>
      </c>
      <c r="P9" s="121">
        <f t="shared" si="0"/>
        <v>22.1</v>
      </c>
      <c r="Q9" s="121">
        <f t="shared" si="0"/>
        <v>23.8</v>
      </c>
      <c r="R9" s="121">
        <f t="shared" si="0"/>
        <v>31.45</v>
      </c>
      <c r="S9" s="121">
        <f t="shared" si="0"/>
        <v>212.5</v>
      </c>
      <c r="T9" s="121">
        <f t="shared" si="0"/>
        <v>35.700000000000003</v>
      </c>
      <c r="U9" s="121">
        <f t="shared" si="0"/>
        <v>21.25</v>
      </c>
      <c r="V9" s="121">
        <f t="shared" si="0"/>
        <v>21.25</v>
      </c>
      <c r="W9" s="121">
        <f t="shared" si="0"/>
        <v>51</v>
      </c>
      <c r="X9" s="121">
        <f t="shared" si="0"/>
        <v>21.25</v>
      </c>
      <c r="Y9" s="121">
        <f t="shared" si="0"/>
        <v>21.25</v>
      </c>
      <c r="Z9" s="121">
        <f t="shared" si="0"/>
        <v>39.1</v>
      </c>
      <c r="AA9" s="121">
        <f t="shared" si="0"/>
        <v>48.45</v>
      </c>
      <c r="AB9" s="121">
        <f t="shared" si="0"/>
        <v>255</v>
      </c>
      <c r="AC9" s="121">
        <f t="shared" si="0"/>
        <v>29.75</v>
      </c>
      <c r="AD9" s="121">
        <f t="shared" si="0"/>
        <v>51</v>
      </c>
      <c r="AE9" s="121">
        <f t="shared" si="0"/>
        <v>29.75</v>
      </c>
      <c r="AF9" s="121">
        <f t="shared" si="0"/>
        <v>38.25</v>
      </c>
      <c r="AG9" s="121">
        <f t="shared" si="0"/>
        <v>80.75</v>
      </c>
      <c r="AH9" s="121">
        <f t="shared" si="0"/>
        <v>29.75</v>
      </c>
      <c r="AI9" s="121">
        <f t="shared" si="0"/>
        <v>38.25</v>
      </c>
      <c r="AJ9" s="121">
        <f t="shared" si="0"/>
        <v>29.75</v>
      </c>
      <c r="AK9" s="121">
        <f t="shared" si="0"/>
        <v>29.75</v>
      </c>
      <c r="AL9" s="121">
        <f t="shared" si="0"/>
        <v>140.25</v>
      </c>
      <c r="AM9" s="121">
        <f t="shared" si="0"/>
        <v>20.399999999999999</v>
      </c>
      <c r="AN9" s="121">
        <f t="shared" si="0"/>
        <v>21.25</v>
      </c>
      <c r="AO9" s="121">
        <f t="shared" si="0"/>
        <v>62.05</v>
      </c>
      <c r="AP9" s="121">
        <f t="shared" si="0"/>
        <v>5.95</v>
      </c>
      <c r="AQ9" s="121">
        <f t="shared" si="0"/>
        <v>20.399999999999999</v>
      </c>
      <c r="AR9" s="121">
        <f t="shared" si="0"/>
        <v>12.75</v>
      </c>
      <c r="AS9" s="121">
        <f t="shared" si="0"/>
        <v>102</v>
      </c>
      <c r="AT9" s="121">
        <f t="shared" si="0"/>
        <v>10.199999999999999</v>
      </c>
      <c r="AU9" s="121">
        <f t="shared" si="0"/>
        <v>29.75</v>
      </c>
      <c r="AV9" s="121">
        <f t="shared" si="0"/>
        <v>43.35</v>
      </c>
    </row>
    <row r="10" spans="1:49" ht="105.75" hidden="1" customHeight="1" x14ac:dyDescent="0.25">
      <c r="A10" s="113">
        <v>7</v>
      </c>
      <c r="B10" s="107" t="s">
        <v>158</v>
      </c>
      <c r="C10" s="127" t="s">
        <v>182</v>
      </c>
      <c r="D10" s="115" t="s">
        <v>183</v>
      </c>
      <c r="E10" s="115" t="s">
        <v>183</v>
      </c>
      <c r="F10" s="117" t="s">
        <v>184</v>
      </c>
      <c r="G10" s="111" t="s">
        <v>185</v>
      </c>
      <c r="H10" s="121">
        <v>0</v>
      </c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</row>
    <row r="11" spans="1:49" ht="84.95" hidden="1" customHeight="1" x14ac:dyDescent="0.25">
      <c r="A11" s="113">
        <v>8</v>
      </c>
      <c r="B11" s="107" t="s">
        <v>158</v>
      </c>
      <c r="C11" s="122" t="s">
        <v>186</v>
      </c>
      <c r="D11" s="115" t="s">
        <v>187</v>
      </c>
      <c r="E11" s="116" t="s">
        <v>188</v>
      </c>
      <c r="F11" s="117" t="s">
        <v>181</v>
      </c>
      <c r="G11" s="111" t="s">
        <v>163</v>
      </c>
      <c r="H11" s="121">
        <v>0</v>
      </c>
      <c r="I11" s="121"/>
      <c r="J11" s="121">
        <f t="shared" ref="J11:AV11" si="1">J4*85/100</f>
        <v>280.5</v>
      </c>
      <c r="K11" s="121">
        <f t="shared" si="1"/>
        <v>22.1</v>
      </c>
      <c r="L11" s="121">
        <f t="shared" si="1"/>
        <v>24.65</v>
      </c>
      <c r="M11" s="121">
        <f t="shared" si="1"/>
        <v>29.75</v>
      </c>
      <c r="N11" s="121">
        <f t="shared" si="1"/>
        <v>51</v>
      </c>
      <c r="O11" s="121">
        <f t="shared" si="1"/>
        <v>5.95</v>
      </c>
      <c r="P11" s="121">
        <f t="shared" si="1"/>
        <v>22.1</v>
      </c>
      <c r="Q11" s="121">
        <f t="shared" si="1"/>
        <v>23.8</v>
      </c>
      <c r="R11" s="121">
        <f t="shared" si="1"/>
        <v>31.45</v>
      </c>
      <c r="S11" s="121">
        <f t="shared" si="1"/>
        <v>212.5</v>
      </c>
      <c r="T11" s="121">
        <f t="shared" si="1"/>
        <v>35.700000000000003</v>
      </c>
      <c r="U11" s="121">
        <f t="shared" si="1"/>
        <v>21.25</v>
      </c>
      <c r="V11" s="121">
        <f t="shared" si="1"/>
        <v>21.25</v>
      </c>
      <c r="W11" s="121">
        <f t="shared" si="1"/>
        <v>51</v>
      </c>
      <c r="X11" s="121">
        <f t="shared" si="1"/>
        <v>21.25</v>
      </c>
      <c r="Y11" s="121">
        <f t="shared" si="1"/>
        <v>21.25</v>
      </c>
      <c r="Z11" s="121">
        <f t="shared" si="1"/>
        <v>39.1</v>
      </c>
      <c r="AA11" s="121">
        <f t="shared" si="1"/>
        <v>48.45</v>
      </c>
      <c r="AB11" s="121">
        <f t="shared" si="1"/>
        <v>255</v>
      </c>
      <c r="AC11" s="121">
        <f t="shared" si="1"/>
        <v>29.75</v>
      </c>
      <c r="AD11" s="121">
        <f t="shared" si="1"/>
        <v>51</v>
      </c>
      <c r="AE11" s="121">
        <f t="shared" si="1"/>
        <v>29.75</v>
      </c>
      <c r="AF11" s="121">
        <f t="shared" si="1"/>
        <v>38.25</v>
      </c>
      <c r="AG11" s="121">
        <f t="shared" si="1"/>
        <v>80.75</v>
      </c>
      <c r="AH11" s="121">
        <f t="shared" si="1"/>
        <v>29.75</v>
      </c>
      <c r="AI11" s="121">
        <f t="shared" si="1"/>
        <v>38.25</v>
      </c>
      <c r="AJ11" s="121">
        <f t="shared" si="1"/>
        <v>29.75</v>
      </c>
      <c r="AK11" s="121">
        <f t="shared" si="1"/>
        <v>29.75</v>
      </c>
      <c r="AL11" s="121">
        <f t="shared" si="1"/>
        <v>140.25</v>
      </c>
      <c r="AM11" s="121">
        <f t="shared" si="1"/>
        <v>20.399999999999999</v>
      </c>
      <c r="AN11" s="121">
        <f t="shared" si="1"/>
        <v>21.25</v>
      </c>
      <c r="AO11" s="121">
        <f t="shared" si="1"/>
        <v>62.05</v>
      </c>
      <c r="AP11" s="121">
        <f t="shared" si="1"/>
        <v>5.95</v>
      </c>
      <c r="AQ11" s="121">
        <f t="shared" si="1"/>
        <v>20.399999999999999</v>
      </c>
      <c r="AR11" s="121">
        <f t="shared" si="1"/>
        <v>12.75</v>
      </c>
      <c r="AS11" s="121">
        <f t="shared" si="1"/>
        <v>102</v>
      </c>
      <c r="AT11" s="121">
        <f t="shared" si="1"/>
        <v>10.199999999999999</v>
      </c>
      <c r="AU11" s="121">
        <f t="shared" si="1"/>
        <v>29.75</v>
      </c>
      <c r="AV11" s="121">
        <f t="shared" si="1"/>
        <v>43.35</v>
      </c>
    </row>
    <row r="12" spans="1:49" ht="112.5" hidden="1" customHeight="1" x14ac:dyDescent="0.25">
      <c r="A12" s="113">
        <v>9</v>
      </c>
      <c r="B12" s="107" t="s">
        <v>158</v>
      </c>
      <c r="C12" s="114" t="s">
        <v>189</v>
      </c>
      <c r="D12" s="115" t="s">
        <v>190</v>
      </c>
      <c r="E12" s="116" t="s">
        <v>191</v>
      </c>
      <c r="F12" s="117" t="s">
        <v>181</v>
      </c>
      <c r="G12" s="111" t="s">
        <v>163</v>
      </c>
      <c r="H12" s="121">
        <v>0</v>
      </c>
      <c r="I12" s="121"/>
      <c r="J12" s="121">
        <f>J4*85/100</f>
        <v>280.5</v>
      </c>
      <c r="K12" s="121">
        <f>K4*85/100</f>
        <v>22.1</v>
      </c>
      <c r="L12" s="121">
        <f>L4*85/100</f>
        <v>24.65</v>
      </c>
      <c r="M12" s="121">
        <f>M4*85/100</f>
        <v>29.75</v>
      </c>
      <c r="N12" s="121">
        <f t="shared" ref="N12:AV12" si="2">N4*85/100</f>
        <v>51</v>
      </c>
      <c r="O12" s="121">
        <f t="shared" si="2"/>
        <v>5.95</v>
      </c>
      <c r="P12" s="121">
        <f t="shared" si="2"/>
        <v>22.1</v>
      </c>
      <c r="Q12" s="121">
        <f t="shared" si="2"/>
        <v>23.8</v>
      </c>
      <c r="R12" s="121">
        <f t="shared" si="2"/>
        <v>31.45</v>
      </c>
      <c r="S12" s="121">
        <f t="shared" si="2"/>
        <v>212.5</v>
      </c>
      <c r="T12" s="121">
        <f t="shared" si="2"/>
        <v>35.700000000000003</v>
      </c>
      <c r="U12" s="121">
        <f t="shared" si="2"/>
        <v>21.25</v>
      </c>
      <c r="V12" s="121">
        <f t="shared" si="2"/>
        <v>21.25</v>
      </c>
      <c r="W12" s="121">
        <f t="shared" si="2"/>
        <v>51</v>
      </c>
      <c r="X12" s="121">
        <f t="shared" si="2"/>
        <v>21.25</v>
      </c>
      <c r="Y12" s="121">
        <f t="shared" si="2"/>
        <v>21.25</v>
      </c>
      <c r="Z12" s="121">
        <f t="shared" si="2"/>
        <v>39.1</v>
      </c>
      <c r="AA12" s="121">
        <f t="shared" si="2"/>
        <v>48.45</v>
      </c>
      <c r="AB12" s="121">
        <f t="shared" si="2"/>
        <v>255</v>
      </c>
      <c r="AC12" s="121">
        <f t="shared" si="2"/>
        <v>29.75</v>
      </c>
      <c r="AD12" s="121">
        <f t="shared" si="2"/>
        <v>51</v>
      </c>
      <c r="AE12" s="121">
        <f t="shared" si="2"/>
        <v>29.75</v>
      </c>
      <c r="AF12" s="121">
        <f t="shared" si="2"/>
        <v>38.25</v>
      </c>
      <c r="AG12" s="121">
        <f t="shared" si="2"/>
        <v>80.75</v>
      </c>
      <c r="AH12" s="121">
        <f t="shared" si="2"/>
        <v>29.75</v>
      </c>
      <c r="AI12" s="121">
        <f t="shared" si="2"/>
        <v>38.25</v>
      </c>
      <c r="AJ12" s="121">
        <f t="shared" si="2"/>
        <v>29.75</v>
      </c>
      <c r="AK12" s="121">
        <f t="shared" si="2"/>
        <v>29.75</v>
      </c>
      <c r="AL12" s="121">
        <f t="shared" si="2"/>
        <v>140.25</v>
      </c>
      <c r="AM12" s="121">
        <f t="shared" si="2"/>
        <v>20.399999999999999</v>
      </c>
      <c r="AN12" s="121">
        <f t="shared" si="2"/>
        <v>21.25</v>
      </c>
      <c r="AO12" s="121">
        <f t="shared" si="2"/>
        <v>62.05</v>
      </c>
      <c r="AP12" s="121">
        <f t="shared" si="2"/>
        <v>5.95</v>
      </c>
      <c r="AQ12" s="121">
        <f t="shared" si="2"/>
        <v>20.399999999999999</v>
      </c>
      <c r="AR12" s="121">
        <f t="shared" si="2"/>
        <v>12.75</v>
      </c>
      <c r="AS12" s="121">
        <f t="shared" si="2"/>
        <v>102</v>
      </c>
      <c r="AT12" s="121">
        <f t="shared" si="2"/>
        <v>10.199999999999999</v>
      </c>
      <c r="AU12" s="121">
        <f t="shared" si="2"/>
        <v>29.75</v>
      </c>
      <c r="AV12" s="121">
        <f t="shared" si="2"/>
        <v>43.35</v>
      </c>
    </row>
    <row r="13" spans="1:49" ht="112.5" hidden="1" customHeight="1" x14ac:dyDescent="0.25">
      <c r="A13" s="113">
        <v>10</v>
      </c>
      <c r="B13" s="107" t="s">
        <v>158</v>
      </c>
      <c r="C13" s="128" t="s">
        <v>192</v>
      </c>
      <c r="D13" s="115" t="s">
        <v>193</v>
      </c>
      <c r="E13" s="116" t="s">
        <v>194</v>
      </c>
      <c r="F13" s="117" t="s">
        <v>162</v>
      </c>
      <c r="G13" s="125" t="s">
        <v>195</v>
      </c>
      <c r="H13" s="120">
        <v>400</v>
      </c>
      <c r="I13" s="120"/>
      <c r="J13" s="120">
        <v>1860</v>
      </c>
      <c r="K13" s="120">
        <v>160</v>
      </c>
      <c r="L13" s="120">
        <v>130</v>
      </c>
      <c r="M13" s="120">
        <v>130</v>
      </c>
      <c r="N13" s="120">
        <v>240</v>
      </c>
      <c r="O13" s="120">
        <v>30</v>
      </c>
      <c r="P13" s="120">
        <v>120</v>
      </c>
      <c r="Q13" s="120">
        <v>80</v>
      </c>
      <c r="R13" s="120">
        <v>120</v>
      </c>
      <c r="S13" s="120">
        <v>890</v>
      </c>
      <c r="T13" s="120">
        <v>140</v>
      </c>
      <c r="U13" s="120">
        <v>90</v>
      </c>
      <c r="V13" s="120">
        <v>150</v>
      </c>
      <c r="W13" s="120">
        <v>220</v>
      </c>
      <c r="X13" s="120">
        <v>200</v>
      </c>
      <c r="Y13" s="120">
        <v>80</v>
      </c>
      <c r="Z13" s="120">
        <v>210</v>
      </c>
      <c r="AA13" s="120">
        <v>160</v>
      </c>
      <c r="AB13" s="120">
        <v>930</v>
      </c>
      <c r="AC13" s="120">
        <v>130</v>
      </c>
      <c r="AD13" s="120">
        <v>200</v>
      </c>
      <c r="AE13" s="120">
        <v>130</v>
      </c>
      <c r="AF13" s="120">
        <v>240</v>
      </c>
      <c r="AG13" s="120">
        <v>320</v>
      </c>
      <c r="AH13" s="120">
        <v>100</v>
      </c>
      <c r="AI13" s="120">
        <v>120</v>
      </c>
      <c r="AJ13" s="120">
        <v>90</v>
      </c>
      <c r="AK13" s="120">
        <v>90</v>
      </c>
      <c r="AL13" s="120">
        <v>480</v>
      </c>
      <c r="AM13" s="120">
        <v>70</v>
      </c>
      <c r="AN13" s="120">
        <v>90</v>
      </c>
      <c r="AO13" s="120">
        <v>300</v>
      </c>
      <c r="AP13" s="120">
        <v>80</v>
      </c>
      <c r="AQ13" s="120">
        <v>130</v>
      </c>
      <c r="AR13" s="120">
        <v>80</v>
      </c>
      <c r="AS13" s="120">
        <v>380</v>
      </c>
      <c r="AT13" s="120">
        <v>60</v>
      </c>
      <c r="AU13" s="120">
        <v>60</v>
      </c>
      <c r="AV13" s="120">
        <v>150</v>
      </c>
    </row>
    <row r="14" spans="1:49" ht="112.5" hidden="1" customHeight="1" x14ac:dyDescent="0.25">
      <c r="A14" s="113">
        <v>11</v>
      </c>
      <c r="B14" s="107" t="s">
        <v>158</v>
      </c>
      <c r="C14" s="129" t="s">
        <v>196</v>
      </c>
      <c r="D14" s="130" t="s">
        <v>197</v>
      </c>
      <c r="E14" s="131" t="s">
        <v>198</v>
      </c>
      <c r="F14" s="132" t="s">
        <v>199</v>
      </c>
      <c r="G14" s="133" t="s">
        <v>200</v>
      </c>
      <c r="H14" s="134">
        <v>0</v>
      </c>
      <c r="I14" s="134">
        <v>0</v>
      </c>
      <c r="J14" s="134">
        <v>10</v>
      </c>
      <c r="K14" s="134">
        <v>2</v>
      </c>
      <c r="L14" s="134">
        <v>2</v>
      </c>
      <c r="M14" s="134">
        <v>4</v>
      </c>
      <c r="N14" s="134">
        <v>12</v>
      </c>
      <c r="O14" s="134">
        <v>2</v>
      </c>
      <c r="P14" s="134">
        <v>4</v>
      </c>
      <c r="Q14" s="134">
        <v>2</v>
      </c>
      <c r="R14" s="134">
        <v>4</v>
      </c>
      <c r="S14" s="134">
        <v>0</v>
      </c>
      <c r="T14" s="134">
        <v>12</v>
      </c>
      <c r="U14" s="134">
        <v>8</v>
      </c>
      <c r="V14" s="134">
        <v>8</v>
      </c>
      <c r="W14" s="134">
        <v>18</v>
      </c>
      <c r="X14" s="134">
        <v>6</v>
      </c>
      <c r="Y14" s="134">
        <v>4</v>
      </c>
      <c r="Z14" s="134">
        <v>6</v>
      </c>
      <c r="AA14" s="134">
        <v>2</v>
      </c>
      <c r="AB14" s="134">
        <v>8</v>
      </c>
      <c r="AC14" s="134">
        <v>4</v>
      </c>
      <c r="AD14" s="134">
        <v>6</v>
      </c>
      <c r="AE14" s="134">
        <v>6</v>
      </c>
      <c r="AF14" s="134">
        <v>12</v>
      </c>
      <c r="AG14" s="134">
        <v>12</v>
      </c>
      <c r="AH14" s="134">
        <v>4</v>
      </c>
      <c r="AI14" s="134">
        <v>8</v>
      </c>
      <c r="AJ14" s="134">
        <v>4</v>
      </c>
      <c r="AK14" s="134">
        <v>6</v>
      </c>
      <c r="AL14" s="134">
        <v>10</v>
      </c>
      <c r="AM14" s="134">
        <v>6</v>
      </c>
      <c r="AN14" s="134">
        <v>4</v>
      </c>
      <c r="AO14" s="134">
        <v>10</v>
      </c>
      <c r="AP14" s="134">
        <v>6</v>
      </c>
      <c r="AQ14" s="134">
        <v>8</v>
      </c>
      <c r="AR14" s="134">
        <v>2</v>
      </c>
      <c r="AS14" s="134">
        <v>6</v>
      </c>
      <c r="AT14" s="134">
        <v>0</v>
      </c>
      <c r="AU14" s="134">
        <v>2</v>
      </c>
      <c r="AV14" s="134">
        <v>0</v>
      </c>
      <c r="AW14" s="135"/>
    </row>
    <row r="15" spans="1:49" ht="112.5" hidden="1" customHeight="1" x14ac:dyDescent="0.25">
      <c r="A15" s="113">
        <v>12</v>
      </c>
      <c r="B15" s="107" t="s">
        <v>158</v>
      </c>
      <c r="C15" s="129" t="s">
        <v>201</v>
      </c>
      <c r="D15" s="115" t="s">
        <v>202</v>
      </c>
      <c r="E15" s="116" t="s">
        <v>203</v>
      </c>
      <c r="F15" s="116" t="s">
        <v>204</v>
      </c>
      <c r="G15" s="133" t="s">
        <v>200</v>
      </c>
      <c r="H15" s="134">
        <v>0</v>
      </c>
      <c r="I15" s="134">
        <v>0</v>
      </c>
      <c r="J15" s="134">
        <v>240</v>
      </c>
      <c r="K15" s="134">
        <v>48</v>
      </c>
      <c r="L15" s="134">
        <v>48</v>
      </c>
      <c r="M15" s="134">
        <v>96</v>
      </c>
      <c r="N15" s="134">
        <v>288</v>
      </c>
      <c r="O15" s="134">
        <v>48</v>
      </c>
      <c r="P15" s="134">
        <v>96</v>
      </c>
      <c r="Q15" s="134">
        <v>120</v>
      </c>
      <c r="R15" s="134">
        <v>96</v>
      </c>
      <c r="S15" s="134">
        <v>0</v>
      </c>
      <c r="T15" s="134">
        <v>288</v>
      </c>
      <c r="U15" s="134">
        <v>192</v>
      </c>
      <c r="V15" s="134">
        <v>192</v>
      </c>
      <c r="W15" s="134">
        <v>432</v>
      </c>
      <c r="X15" s="134">
        <v>180</v>
      </c>
      <c r="Y15" s="134">
        <v>96</v>
      </c>
      <c r="Z15" s="134">
        <v>144</v>
      </c>
      <c r="AA15" s="134">
        <v>120</v>
      </c>
      <c r="AB15" s="134">
        <v>264</v>
      </c>
      <c r="AC15" s="134">
        <v>96</v>
      </c>
      <c r="AD15" s="134">
        <v>144</v>
      </c>
      <c r="AE15" s="134">
        <v>144</v>
      </c>
      <c r="AF15" s="134">
        <v>360</v>
      </c>
      <c r="AG15" s="134">
        <v>288</v>
      </c>
      <c r="AH15" s="134">
        <v>96</v>
      </c>
      <c r="AI15" s="134">
        <v>192</v>
      </c>
      <c r="AJ15" s="134">
        <v>96</v>
      </c>
      <c r="AK15" s="134">
        <v>144</v>
      </c>
      <c r="AL15" s="134">
        <v>240</v>
      </c>
      <c r="AM15" s="134">
        <v>246</v>
      </c>
      <c r="AN15" s="134">
        <v>96</v>
      </c>
      <c r="AO15" s="134">
        <v>276</v>
      </c>
      <c r="AP15" s="134">
        <v>144</v>
      </c>
      <c r="AQ15" s="134">
        <v>180</v>
      </c>
      <c r="AR15" s="134">
        <v>24</v>
      </c>
      <c r="AS15" s="134">
        <v>144</v>
      </c>
      <c r="AT15" s="134">
        <v>0</v>
      </c>
      <c r="AU15" s="134">
        <v>48</v>
      </c>
      <c r="AV15" s="134">
        <v>0</v>
      </c>
      <c r="AW15" s="136"/>
    </row>
    <row r="16" spans="1:49" ht="112.5" hidden="1" customHeight="1" x14ac:dyDescent="0.25">
      <c r="A16" s="113">
        <v>13</v>
      </c>
      <c r="B16" s="107" t="s">
        <v>158</v>
      </c>
      <c r="C16" s="137" t="s">
        <v>205</v>
      </c>
      <c r="D16" s="109" t="s">
        <v>206</v>
      </c>
      <c r="E16" s="124" t="s">
        <v>207</v>
      </c>
      <c r="F16" s="124" t="s">
        <v>208</v>
      </c>
      <c r="G16" s="133" t="s">
        <v>200</v>
      </c>
      <c r="H16" s="134">
        <v>12</v>
      </c>
      <c r="I16" s="134">
        <v>12</v>
      </c>
      <c r="J16" s="134">
        <v>12</v>
      </c>
      <c r="K16" s="134">
        <v>12</v>
      </c>
      <c r="L16" s="134">
        <v>12</v>
      </c>
      <c r="M16" s="134">
        <v>12</v>
      </c>
      <c r="N16" s="134">
        <v>12</v>
      </c>
      <c r="O16" s="134">
        <v>12</v>
      </c>
      <c r="P16" s="134">
        <v>12</v>
      </c>
      <c r="Q16" s="134">
        <v>12</v>
      </c>
      <c r="R16" s="134">
        <v>12</v>
      </c>
      <c r="S16" s="134">
        <v>12</v>
      </c>
      <c r="T16" s="134">
        <v>12</v>
      </c>
      <c r="U16" s="134">
        <v>12</v>
      </c>
      <c r="V16" s="134">
        <v>12</v>
      </c>
      <c r="W16" s="134">
        <v>12</v>
      </c>
      <c r="X16" s="134">
        <v>12</v>
      </c>
      <c r="Y16" s="134">
        <v>12</v>
      </c>
      <c r="Z16" s="134">
        <v>12</v>
      </c>
      <c r="AA16" s="134">
        <v>12</v>
      </c>
      <c r="AB16" s="134">
        <v>12</v>
      </c>
      <c r="AC16" s="134">
        <v>12</v>
      </c>
      <c r="AD16" s="134">
        <v>12</v>
      </c>
      <c r="AE16" s="134">
        <v>12</v>
      </c>
      <c r="AF16" s="134">
        <v>12</v>
      </c>
      <c r="AG16" s="134">
        <v>12</v>
      </c>
      <c r="AH16" s="134">
        <v>12</v>
      </c>
      <c r="AI16" s="134">
        <v>12</v>
      </c>
      <c r="AJ16" s="134">
        <v>12</v>
      </c>
      <c r="AK16" s="134">
        <v>12</v>
      </c>
      <c r="AL16" s="134">
        <v>12</v>
      </c>
      <c r="AM16" s="134">
        <v>12</v>
      </c>
      <c r="AN16" s="134">
        <v>12</v>
      </c>
      <c r="AO16" s="134">
        <v>12</v>
      </c>
      <c r="AP16" s="134">
        <v>12</v>
      </c>
      <c r="AQ16" s="134">
        <v>12</v>
      </c>
      <c r="AR16" s="134">
        <v>12</v>
      </c>
      <c r="AS16" s="134">
        <v>12</v>
      </c>
      <c r="AT16" s="134">
        <v>12</v>
      </c>
      <c r="AU16" s="134">
        <v>12</v>
      </c>
      <c r="AV16" s="134">
        <v>12</v>
      </c>
      <c r="AW16" s="136"/>
    </row>
    <row r="17" spans="1:49" ht="112.5" hidden="1" customHeight="1" x14ac:dyDescent="0.25">
      <c r="A17" s="113">
        <v>14</v>
      </c>
      <c r="B17" s="107" t="s">
        <v>158</v>
      </c>
      <c r="C17" s="129" t="s">
        <v>196</v>
      </c>
      <c r="D17" s="130" t="s">
        <v>197</v>
      </c>
      <c r="E17" s="131" t="s">
        <v>198</v>
      </c>
      <c r="F17" s="132" t="s">
        <v>199</v>
      </c>
      <c r="G17" s="133" t="s">
        <v>200</v>
      </c>
      <c r="H17" s="134">
        <v>0</v>
      </c>
      <c r="I17" s="134">
        <v>0</v>
      </c>
      <c r="J17" s="134">
        <v>10</v>
      </c>
      <c r="K17" s="134">
        <v>2</v>
      </c>
      <c r="L17" s="134">
        <v>2</v>
      </c>
      <c r="M17" s="134">
        <v>4</v>
      </c>
      <c r="N17" s="134">
        <v>12</v>
      </c>
      <c r="O17" s="134">
        <v>2</v>
      </c>
      <c r="P17" s="134">
        <v>4</v>
      </c>
      <c r="Q17" s="134">
        <v>2</v>
      </c>
      <c r="R17" s="134">
        <v>4</v>
      </c>
      <c r="S17" s="134">
        <v>0</v>
      </c>
      <c r="T17" s="134">
        <v>12</v>
      </c>
      <c r="U17" s="134">
        <v>8</v>
      </c>
      <c r="V17" s="134">
        <v>8</v>
      </c>
      <c r="W17" s="134">
        <v>18</v>
      </c>
      <c r="X17" s="134">
        <v>6</v>
      </c>
      <c r="Y17" s="134">
        <v>4</v>
      </c>
      <c r="Z17" s="134">
        <v>6</v>
      </c>
      <c r="AA17" s="134">
        <v>2</v>
      </c>
      <c r="AB17" s="134">
        <v>8</v>
      </c>
      <c r="AC17" s="134">
        <v>4</v>
      </c>
      <c r="AD17" s="134">
        <v>6</v>
      </c>
      <c r="AE17" s="134">
        <v>6</v>
      </c>
      <c r="AF17" s="134">
        <v>12</v>
      </c>
      <c r="AG17" s="134">
        <v>12</v>
      </c>
      <c r="AH17" s="134">
        <v>4</v>
      </c>
      <c r="AI17" s="134">
        <v>8</v>
      </c>
      <c r="AJ17" s="134">
        <v>4</v>
      </c>
      <c r="AK17" s="134">
        <v>6</v>
      </c>
      <c r="AL17" s="134">
        <v>10</v>
      </c>
      <c r="AM17" s="134">
        <v>6</v>
      </c>
      <c r="AN17" s="134">
        <v>4</v>
      </c>
      <c r="AO17" s="134">
        <v>10</v>
      </c>
      <c r="AP17" s="134">
        <v>6</v>
      </c>
      <c r="AQ17" s="134">
        <v>8</v>
      </c>
      <c r="AR17" s="134">
        <v>2</v>
      </c>
      <c r="AS17" s="134">
        <v>6</v>
      </c>
      <c r="AT17" s="134">
        <v>0</v>
      </c>
      <c r="AU17" s="134">
        <v>2</v>
      </c>
      <c r="AV17" s="134">
        <v>0</v>
      </c>
    </row>
    <row r="18" spans="1:49" ht="112.5" hidden="1" customHeight="1" x14ac:dyDescent="0.25">
      <c r="A18" s="113">
        <v>15</v>
      </c>
      <c r="B18" s="107" t="s">
        <v>158</v>
      </c>
      <c r="C18" s="129" t="s">
        <v>201</v>
      </c>
      <c r="D18" s="115" t="s">
        <v>202</v>
      </c>
      <c r="E18" s="116" t="s">
        <v>203</v>
      </c>
      <c r="F18" s="116" t="s">
        <v>204</v>
      </c>
      <c r="G18" s="133" t="s">
        <v>200</v>
      </c>
      <c r="H18" s="134">
        <v>0</v>
      </c>
      <c r="I18" s="134">
        <v>0</v>
      </c>
      <c r="J18" s="134">
        <v>240</v>
      </c>
      <c r="K18" s="134">
        <v>48</v>
      </c>
      <c r="L18" s="134">
        <v>48</v>
      </c>
      <c r="M18" s="134">
        <v>96</v>
      </c>
      <c r="N18" s="134">
        <v>288</v>
      </c>
      <c r="O18" s="134">
        <v>48</v>
      </c>
      <c r="P18" s="134">
        <v>96</v>
      </c>
      <c r="Q18" s="134">
        <v>120</v>
      </c>
      <c r="R18" s="134">
        <v>96</v>
      </c>
      <c r="S18" s="134">
        <v>0</v>
      </c>
      <c r="T18" s="134">
        <v>288</v>
      </c>
      <c r="U18" s="134">
        <v>192</v>
      </c>
      <c r="V18" s="134">
        <v>192</v>
      </c>
      <c r="W18" s="134">
        <v>432</v>
      </c>
      <c r="X18" s="134">
        <v>180</v>
      </c>
      <c r="Y18" s="134">
        <v>96</v>
      </c>
      <c r="Z18" s="134">
        <v>144</v>
      </c>
      <c r="AA18" s="134">
        <v>120</v>
      </c>
      <c r="AB18" s="134">
        <v>264</v>
      </c>
      <c r="AC18" s="134">
        <v>96</v>
      </c>
      <c r="AD18" s="134">
        <v>144</v>
      </c>
      <c r="AE18" s="134">
        <v>144</v>
      </c>
      <c r="AF18" s="134">
        <v>360</v>
      </c>
      <c r="AG18" s="134">
        <v>288</v>
      </c>
      <c r="AH18" s="134">
        <v>96</v>
      </c>
      <c r="AI18" s="134">
        <v>192</v>
      </c>
      <c r="AJ18" s="134">
        <v>96</v>
      </c>
      <c r="AK18" s="134">
        <v>144</v>
      </c>
      <c r="AL18" s="134">
        <v>240</v>
      </c>
      <c r="AM18" s="134">
        <v>246</v>
      </c>
      <c r="AN18" s="134">
        <v>96</v>
      </c>
      <c r="AO18" s="134">
        <v>276</v>
      </c>
      <c r="AP18" s="134">
        <v>144</v>
      </c>
      <c r="AQ18" s="134">
        <v>180</v>
      </c>
      <c r="AR18" s="134">
        <v>24</v>
      </c>
      <c r="AS18" s="134">
        <v>144</v>
      </c>
      <c r="AT18" s="134">
        <v>0</v>
      </c>
      <c r="AU18" s="134">
        <v>48</v>
      </c>
      <c r="AV18" s="134">
        <v>0</v>
      </c>
    </row>
    <row r="19" spans="1:49" ht="60" hidden="1" x14ac:dyDescent="0.25">
      <c r="A19" s="138">
        <v>16</v>
      </c>
      <c r="B19" s="139" t="s">
        <v>158</v>
      </c>
      <c r="C19" s="137" t="s">
        <v>205</v>
      </c>
      <c r="D19" s="109" t="s">
        <v>206</v>
      </c>
      <c r="E19" s="140" t="s">
        <v>207</v>
      </c>
      <c r="F19" s="140" t="s">
        <v>208</v>
      </c>
      <c r="G19" s="141" t="s">
        <v>200</v>
      </c>
      <c r="H19" s="142">
        <v>12</v>
      </c>
      <c r="I19" s="142">
        <v>12</v>
      </c>
      <c r="J19" s="142">
        <v>12</v>
      </c>
      <c r="K19" s="142">
        <v>12</v>
      </c>
      <c r="L19" s="142">
        <v>12</v>
      </c>
      <c r="M19" s="142">
        <v>12</v>
      </c>
      <c r="N19" s="142">
        <v>12</v>
      </c>
      <c r="O19" s="142">
        <v>12</v>
      </c>
      <c r="P19" s="142">
        <v>12</v>
      </c>
      <c r="Q19" s="142">
        <v>12</v>
      </c>
      <c r="R19" s="142">
        <v>12</v>
      </c>
      <c r="S19" s="142">
        <v>12</v>
      </c>
      <c r="T19" s="142">
        <v>12</v>
      </c>
      <c r="U19" s="142">
        <v>12</v>
      </c>
      <c r="V19" s="142">
        <v>12</v>
      </c>
      <c r="W19" s="142">
        <v>12</v>
      </c>
      <c r="X19" s="142">
        <v>12</v>
      </c>
      <c r="Y19" s="142">
        <v>12</v>
      </c>
      <c r="Z19" s="142">
        <v>12</v>
      </c>
      <c r="AA19" s="142">
        <v>12</v>
      </c>
      <c r="AB19" s="142">
        <v>12</v>
      </c>
      <c r="AC19" s="142">
        <v>12</v>
      </c>
      <c r="AD19" s="142">
        <v>12</v>
      </c>
      <c r="AE19" s="142">
        <v>12</v>
      </c>
      <c r="AF19" s="142">
        <v>12</v>
      </c>
      <c r="AG19" s="142">
        <v>12</v>
      </c>
      <c r="AH19" s="142">
        <v>12</v>
      </c>
      <c r="AI19" s="142">
        <v>12</v>
      </c>
      <c r="AJ19" s="142">
        <v>12</v>
      </c>
      <c r="AK19" s="142">
        <v>12</v>
      </c>
      <c r="AL19" s="142">
        <v>12</v>
      </c>
      <c r="AM19" s="142">
        <v>12</v>
      </c>
      <c r="AN19" s="142">
        <v>12</v>
      </c>
      <c r="AO19" s="142">
        <v>12</v>
      </c>
      <c r="AP19" s="142">
        <v>12</v>
      </c>
      <c r="AQ19" s="142">
        <v>12</v>
      </c>
      <c r="AR19" s="142">
        <v>12</v>
      </c>
      <c r="AS19" s="142">
        <v>12</v>
      </c>
      <c r="AT19" s="142">
        <v>12</v>
      </c>
      <c r="AU19" s="142">
        <v>12</v>
      </c>
      <c r="AV19" s="142">
        <v>12</v>
      </c>
    </row>
    <row r="20" spans="1:49" ht="112.5" hidden="1" customHeight="1" x14ac:dyDescent="0.25">
      <c r="A20" s="143">
        <v>17</v>
      </c>
      <c r="B20" s="143" t="s">
        <v>158</v>
      </c>
      <c r="C20" s="144" t="s">
        <v>121</v>
      </c>
      <c r="D20" s="144" t="s">
        <v>209</v>
      </c>
      <c r="E20" s="145" t="s">
        <v>210</v>
      </c>
      <c r="F20" s="144" t="s">
        <v>211</v>
      </c>
      <c r="G20" s="263" t="s">
        <v>140</v>
      </c>
      <c r="H20" s="144">
        <v>130</v>
      </c>
      <c r="I20" s="144">
        <v>0</v>
      </c>
      <c r="J20" s="144">
        <v>35</v>
      </c>
      <c r="K20" s="144">
        <v>8</v>
      </c>
      <c r="L20" s="144">
        <v>10</v>
      </c>
      <c r="M20" s="144">
        <v>22</v>
      </c>
      <c r="N20" s="144">
        <v>4</v>
      </c>
      <c r="O20" s="144">
        <v>1</v>
      </c>
      <c r="P20" s="144">
        <v>2</v>
      </c>
      <c r="Q20" s="144">
        <v>2</v>
      </c>
      <c r="R20" s="144">
        <v>10</v>
      </c>
      <c r="S20" s="144">
        <v>2</v>
      </c>
      <c r="T20" s="144">
        <v>8</v>
      </c>
      <c r="U20" s="144">
        <v>6</v>
      </c>
      <c r="V20" s="144">
        <v>2</v>
      </c>
      <c r="W20" s="144">
        <v>18</v>
      </c>
      <c r="X20" s="144">
        <v>12</v>
      </c>
      <c r="Y20" s="144">
        <v>8</v>
      </c>
      <c r="Z20" s="144">
        <v>18</v>
      </c>
      <c r="AA20" s="144">
        <v>10</v>
      </c>
      <c r="AB20" s="144">
        <v>90</v>
      </c>
      <c r="AC20" s="144">
        <v>3</v>
      </c>
      <c r="AD20" s="144">
        <v>5</v>
      </c>
      <c r="AE20" s="144">
        <v>2</v>
      </c>
      <c r="AF20" s="144">
        <v>8</v>
      </c>
      <c r="AG20" s="144">
        <v>25</v>
      </c>
      <c r="AH20" s="144">
        <v>20</v>
      </c>
      <c r="AI20" s="144">
        <v>8</v>
      </c>
      <c r="AJ20" s="144">
        <v>10</v>
      </c>
      <c r="AK20" s="144">
        <v>8</v>
      </c>
      <c r="AL20" s="144">
        <v>25</v>
      </c>
      <c r="AM20" s="144">
        <v>8</v>
      </c>
      <c r="AN20" s="144">
        <v>10</v>
      </c>
      <c r="AO20" s="144">
        <v>22</v>
      </c>
      <c r="AP20" s="144">
        <v>8</v>
      </c>
      <c r="AQ20" s="144">
        <v>22</v>
      </c>
      <c r="AR20" s="144">
        <v>5</v>
      </c>
      <c r="AS20" s="144">
        <v>33</v>
      </c>
      <c r="AT20" s="144">
        <v>5</v>
      </c>
      <c r="AU20" s="144">
        <v>15</v>
      </c>
      <c r="AV20" s="144">
        <v>42</v>
      </c>
      <c r="AW20" s="4">
        <v>10</v>
      </c>
    </row>
    <row r="21" spans="1:49" ht="112.5" hidden="1" customHeight="1" x14ac:dyDescent="0.25">
      <c r="A21" s="143">
        <v>18</v>
      </c>
      <c r="B21" s="143" t="s">
        <v>158</v>
      </c>
      <c r="C21" s="144" t="s">
        <v>122</v>
      </c>
      <c r="D21" s="144" t="s">
        <v>212</v>
      </c>
      <c r="E21" s="144" t="s">
        <v>213</v>
      </c>
      <c r="F21" s="144" t="s">
        <v>214</v>
      </c>
      <c r="G21" s="263" t="s">
        <v>140</v>
      </c>
      <c r="H21" s="144">
        <v>0</v>
      </c>
      <c r="I21" s="144">
        <v>0</v>
      </c>
      <c r="J21" s="144">
        <v>4464</v>
      </c>
      <c r="K21" s="144">
        <v>584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720</v>
      </c>
      <c r="U21" s="144">
        <v>500</v>
      </c>
      <c r="V21" s="144">
        <v>636</v>
      </c>
      <c r="W21" s="144">
        <v>3096</v>
      </c>
      <c r="X21" s="144">
        <v>0</v>
      </c>
      <c r="Y21" s="144">
        <v>0</v>
      </c>
      <c r="Z21" s="144">
        <v>0</v>
      </c>
      <c r="AA21" s="144">
        <v>2304</v>
      </c>
      <c r="AB21" s="144">
        <v>4104</v>
      </c>
      <c r="AC21" s="144">
        <v>0</v>
      </c>
      <c r="AD21" s="144">
        <v>0</v>
      </c>
      <c r="AE21" s="144">
        <v>0</v>
      </c>
      <c r="AF21" s="144">
        <v>940</v>
      </c>
      <c r="AG21" s="144">
        <v>1140</v>
      </c>
      <c r="AH21" s="144">
        <v>0</v>
      </c>
      <c r="AI21" s="144">
        <v>860</v>
      </c>
      <c r="AJ21" s="144">
        <v>0</v>
      </c>
      <c r="AK21" s="144">
        <v>0</v>
      </c>
      <c r="AL21" s="144">
        <v>1128</v>
      </c>
      <c r="AM21" s="144">
        <v>0</v>
      </c>
      <c r="AN21" s="144">
        <v>0</v>
      </c>
      <c r="AO21" s="144">
        <v>3420</v>
      </c>
      <c r="AP21" s="144">
        <v>0</v>
      </c>
      <c r="AQ21" s="144">
        <v>0</v>
      </c>
      <c r="AR21" s="144">
        <v>0</v>
      </c>
      <c r="AS21" s="144">
        <v>3492</v>
      </c>
      <c r="AT21" s="144">
        <v>0</v>
      </c>
      <c r="AU21" s="144">
        <v>0</v>
      </c>
      <c r="AV21" s="144">
        <v>0</v>
      </c>
    </row>
    <row r="22" spans="1:49" ht="112.5" hidden="1" customHeight="1" x14ac:dyDescent="0.25">
      <c r="A22" s="143">
        <v>19</v>
      </c>
      <c r="B22" s="143" t="s">
        <v>158</v>
      </c>
      <c r="C22" s="145" t="s">
        <v>123</v>
      </c>
      <c r="D22" s="144" t="s">
        <v>215</v>
      </c>
      <c r="E22" s="144" t="s">
        <v>216</v>
      </c>
      <c r="F22" s="144" t="s">
        <v>217</v>
      </c>
      <c r="G22" s="263" t="s">
        <v>140</v>
      </c>
      <c r="H22" s="144">
        <v>0</v>
      </c>
      <c r="I22" s="144">
        <v>0</v>
      </c>
      <c r="J22" s="144">
        <v>45120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2680</v>
      </c>
      <c r="X22" s="144">
        <v>0</v>
      </c>
      <c r="Y22" s="144">
        <v>0</v>
      </c>
      <c r="Z22" s="144">
        <v>0</v>
      </c>
      <c r="AA22" s="144">
        <v>1524</v>
      </c>
      <c r="AB22" s="144">
        <v>12572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4412</v>
      </c>
      <c r="AP22" s="144">
        <v>0</v>
      </c>
      <c r="AQ22" s="144">
        <v>0</v>
      </c>
      <c r="AR22" s="144">
        <v>0</v>
      </c>
      <c r="AS22" s="144">
        <v>4756</v>
      </c>
      <c r="AT22" s="144">
        <v>0</v>
      </c>
      <c r="AU22" s="144">
        <v>0</v>
      </c>
      <c r="AV22" s="144">
        <v>0</v>
      </c>
    </row>
    <row r="23" spans="1:49" ht="63" hidden="1" customHeight="1" x14ac:dyDescent="0.25">
      <c r="A23" s="106">
        <v>20</v>
      </c>
      <c r="B23" s="107" t="s">
        <v>158</v>
      </c>
      <c r="C23" s="146" t="s">
        <v>218</v>
      </c>
      <c r="D23" s="147" t="s">
        <v>219</v>
      </c>
      <c r="E23" s="148" t="s">
        <v>220</v>
      </c>
      <c r="F23" s="149" t="s">
        <v>221</v>
      </c>
      <c r="G23" s="150" t="s">
        <v>222</v>
      </c>
      <c r="H23" s="151"/>
      <c r="I23" s="151"/>
      <c r="J23" s="151">
        <v>40</v>
      </c>
      <c r="K23" s="151">
        <v>2</v>
      </c>
      <c r="L23" s="151">
        <v>2</v>
      </c>
      <c r="M23" s="151">
        <v>2</v>
      </c>
      <c r="N23" s="151">
        <v>2</v>
      </c>
      <c r="O23" s="151">
        <v>2</v>
      </c>
      <c r="P23" s="151">
        <v>2</v>
      </c>
      <c r="Q23" s="151">
        <v>2</v>
      </c>
      <c r="R23" s="151">
        <v>2</v>
      </c>
      <c r="S23" s="151">
        <v>1</v>
      </c>
      <c r="T23" s="151">
        <v>5</v>
      </c>
      <c r="U23" s="151">
        <v>3</v>
      </c>
      <c r="V23" s="151">
        <v>3</v>
      </c>
      <c r="W23" s="151">
        <v>3</v>
      </c>
      <c r="X23" s="151">
        <v>3</v>
      </c>
      <c r="Y23" s="151">
        <v>3</v>
      </c>
      <c r="Z23" s="151">
        <v>3</v>
      </c>
      <c r="AA23" s="151">
        <v>3</v>
      </c>
      <c r="AB23" s="151">
        <v>10</v>
      </c>
      <c r="AC23" s="151">
        <v>3</v>
      </c>
      <c r="AD23" s="151">
        <v>3</v>
      </c>
      <c r="AE23" s="151">
        <v>3</v>
      </c>
      <c r="AF23" s="151">
        <v>3</v>
      </c>
      <c r="AG23" s="151">
        <v>4</v>
      </c>
      <c r="AH23" s="151">
        <v>2</v>
      </c>
      <c r="AI23" s="151">
        <v>2</v>
      </c>
      <c r="AJ23" s="151">
        <v>2</v>
      </c>
      <c r="AK23" s="151">
        <v>2</v>
      </c>
      <c r="AL23" s="151">
        <v>3</v>
      </c>
      <c r="AM23" s="151">
        <v>2</v>
      </c>
      <c r="AN23" s="151">
        <v>2</v>
      </c>
      <c r="AO23" s="151">
        <v>4</v>
      </c>
      <c r="AP23" s="151">
        <v>1</v>
      </c>
      <c r="AQ23" s="151">
        <v>2</v>
      </c>
      <c r="AR23" s="151">
        <v>2</v>
      </c>
      <c r="AS23" s="151">
        <v>4</v>
      </c>
      <c r="AT23" s="151">
        <v>1</v>
      </c>
      <c r="AU23" s="151">
        <v>1</v>
      </c>
      <c r="AV23" s="151">
        <v>1</v>
      </c>
    </row>
    <row r="24" spans="1:49" ht="63" hidden="1" customHeight="1" x14ac:dyDescent="0.25">
      <c r="A24" s="113">
        <v>21</v>
      </c>
      <c r="B24" s="107" t="s">
        <v>158</v>
      </c>
      <c r="C24" s="152" t="s">
        <v>223</v>
      </c>
      <c r="D24" s="153" t="s">
        <v>224</v>
      </c>
      <c r="E24" s="154" t="s">
        <v>225</v>
      </c>
      <c r="F24" s="155" t="s">
        <v>226</v>
      </c>
      <c r="G24" s="150" t="s">
        <v>222</v>
      </c>
      <c r="H24" s="119"/>
      <c r="I24" s="119"/>
      <c r="J24" s="119">
        <v>40</v>
      </c>
      <c r="K24" s="119">
        <v>2</v>
      </c>
      <c r="L24" s="119">
        <v>2</v>
      </c>
      <c r="M24" s="119">
        <v>2</v>
      </c>
      <c r="N24" s="119">
        <v>2</v>
      </c>
      <c r="O24" s="119">
        <v>2</v>
      </c>
      <c r="P24" s="119">
        <v>2</v>
      </c>
      <c r="Q24" s="119">
        <v>2</v>
      </c>
      <c r="R24" s="119">
        <v>2</v>
      </c>
      <c r="S24" s="119">
        <v>1</v>
      </c>
      <c r="T24" s="119">
        <v>5</v>
      </c>
      <c r="U24" s="119">
        <v>3</v>
      </c>
      <c r="V24" s="119">
        <v>3</v>
      </c>
      <c r="W24" s="119">
        <v>3</v>
      </c>
      <c r="X24" s="119">
        <v>3</v>
      </c>
      <c r="Y24" s="119">
        <v>3</v>
      </c>
      <c r="Z24" s="119">
        <v>3</v>
      </c>
      <c r="AA24" s="119">
        <v>3</v>
      </c>
      <c r="AB24" s="119">
        <v>10</v>
      </c>
      <c r="AC24" s="119">
        <v>3</v>
      </c>
      <c r="AD24" s="119">
        <v>3</v>
      </c>
      <c r="AE24" s="119">
        <v>3</v>
      </c>
      <c r="AF24" s="119">
        <v>3</v>
      </c>
      <c r="AG24" s="119">
        <v>4</v>
      </c>
      <c r="AH24" s="119">
        <v>2</v>
      </c>
      <c r="AI24" s="119">
        <v>2</v>
      </c>
      <c r="AJ24" s="119">
        <v>2</v>
      </c>
      <c r="AK24" s="119">
        <v>2</v>
      </c>
      <c r="AL24" s="119">
        <v>3</v>
      </c>
      <c r="AM24" s="119">
        <v>2</v>
      </c>
      <c r="AN24" s="119">
        <v>2</v>
      </c>
      <c r="AO24" s="119">
        <v>4</v>
      </c>
      <c r="AP24" s="119">
        <v>1</v>
      </c>
      <c r="AQ24" s="119">
        <v>2</v>
      </c>
      <c r="AR24" s="119">
        <v>2</v>
      </c>
      <c r="AS24" s="119">
        <v>4</v>
      </c>
      <c r="AT24" s="119">
        <v>1</v>
      </c>
      <c r="AU24" s="119">
        <v>1</v>
      </c>
      <c r="AV24" s="119">
        <v>1</v>
      </c>
    </row>
    <row r="25" spans="1:49" ht="63" hidden="1" customHeight="1" x14ac:dyDescent="0.25">
      <c r="A25" s="113">
        <v>22</v>
      </c>
      <c r="B25" s="107" t="s">
        <v>158</v>
      </c>
      <c r="C25" s="152" t="s">
        <v>227</v>
      </c>
      <c r="D25" s="153" t="s">
        <v>228</v>
      </c>
      <c r="E25" s="154" t="s">
        <v>229</v>
      </c>
      <c r="F25" s="155" t="s">
        <v>230</v>
      </c>
      <c r="G25" s="150" t="s">
        <v>222</v>
      </c>
      <c r="H25" s="119"/>
      <c r="I25" s="119"/>
      <c r="J25" s="119">
        <v>20</v>
      </c>
      <c r="K25" s="119">
        <v>1</v>
      </c>
      <c r="L25" s="119">
        <v>1</v>
      </c>
      <c r="M25" s="119">
        <v>1</v>
      </c>
      <c r="N25" s="119">
        <v>1</v>
      </c>
      <c r="O25" s="119">
        <v>1</v>
      </c>
      <c r="P25" s="119">
        <v>1</v>
      </c>
      <c r="Q25" s="119">
        <v>1</v>
      </c>
      <c r="R25" s="119">
        <v>1</v>
      </c>
      <c r="S25" s="119">
        <v>1</v>
      </c>
      <c r="T25" s="119">
        <v>2</v>
      </c>
      <c r="U25" s="119">
        <v>1</v>
      </c>
      <c r="V25" s="119">
        <v>1</v>
      </c>
      <c r="W25" s="119">
        <v>1</v>
      </c>
      <c r="X25" s="119">
        <v>1</v>
      </c>
      <c r="Y25" s="119">
        <v>1</v>
      </c>
      <c r="Z25" s="119">
        <v>1</v>
      </c>
      <c r="AA25" s="119">
        <v>1</v>
      </c>
      <c r="AB25" s="119">
        <v>2</v>
      </c>
      <c r="AC25" s="119">
        <v>1</v>
      </c>
      <c r="AD25" s="119">
        <v>1</v>
      </c>
      <c r="AE25" s="119">
        <v>1</v>
      </c>
      <c r="AF25" s="119">
        <v>1</v>
      </c>
      <c r="AG25" s="119">
        <v>2</v>
      </c>
      <c r="AH25" s="119">
        <v>1</v>
      </c>
      <c r="AI25" s="119">
        <v>1</v>
      </c>
      <c r="AJ25" s="119">
        <v>1</v>
      </c>
      <c r="AK25" s="119">
        <v>1</v>
      </c>
      <c r="AL25" s="119">
        <v>1</v>
      </c>
      <c r="AM25" s="119">
        <v>1</v>
      </c>
      <c r="AN25" s="119">
        <v>1</v>
      </c>
      <c r="AO25" s="119">
        <v>2</v>
      </c>
      <c r="AP25" s="119">
        <v>1</v>
      </c>
      <c r="AQ25" s="119">
        <v>1</v>
      </c>
      <c r="AR25" s="119">
        <v>1</v>
      </c>
      <c r="AS25" s="119">
        <v>2</v>
      </c>
      <c r="AT25" s="119">
        <v>1</v>
      </c>
      <c r="AU25" s="119">
        <v>1</v>
      </c>
      <c r="AV25" s="119">
        <v>1</v>
      </c>
    </row>
    <row r="26" spans="1:49" ht="63" hidden="1" customHeight="1" x14ac:dyDescent="0.25">
      <c r="A26" s="113">
        <v>23</v>
      </c>
      <c r="B26" s="107" t="s">
        <v>158</v>
      </c>
      <c r="C26" s="152" t="s">
        <v>231</v>
      </c>
      <c r="D26" s="153" t="s">
        <v>232</v>
      </c>
      <c r="E26" s="156" t="s">
        <v>233</v>
      </c>
      <c r="F26" s="155" t="s">
        <v>234</v>
      </c>
      <c r="G26" s="150" t="s">
        <v>222</v>
      </c>
      <c r="H26" s="119"/>
      <c r="I26" s="119"/>
      <c r="J26" s="119">
        <v>10</v>
      </c>
      <c r="K26" s="119">
        <v>1</v>
      </c>
      <c r="L26" s="119">
        <v>1</v>
      </c>
      <c r="M26" s="119">
        <v>1</v>
      </c>
      <c r="N26" s="119">
        <v>1</v>
      </c>
      <c r="O26" s="119">
        <v>1</v>
      </c>
      <c r="P26" s="119">
        <v>1</v>
      </c>
      <c r="Q26" s="119">
        <v>1</v>
      </c>
      <c r="R26" s="119">
        <v>1</v>
      </c>
      <c r="S26" s="119">
        <v>1</v>
      </c>
      <c r="T26" s="119">
        <v>4</v>
      </c>
      <c r="U26" s="119">
        <v>1</v>
      </c>
      <c r="V26" s="119">
        <v>1</v>
      </c>
      <c r="W26" s="119">
        <v>4</v>
      </c>
      <c r="X26" s="119">
        <v>1</v>
      </c>
      <c r="Y26" s="119">
        <v>1</v>
      </c>
      <c r="Z26" s="119">
        <v>1</v>
      </c>
      <c r="AA26" s="119">
        <v>1</v>
      </c>
      <c r="AB26" s="119">
        <v>8</v>
      </c>
      <c r="AC26" s="119">
        <v>1</v>
      </c>
      <c r="AD26" s="119">
        <v>1</v>
      </c>
      <c r="AE26" s="119">
        <v>1</v>
      </c>
      <c r="AF26" s="119">
        <v>1</v>
      </c>
      <c r="AG26" s="119">
        <v>4</v>
      </c>
      <c r="AH26" s="119">
        <v>1</v>
      </c>
      <c r="AI26" s="119">
        <v>1</v>
      </c>
      <c r="AJ26" s="119">
        <v>1</v>
      </c>
      <c r="AK26" s="119">
        <v>1</v>
      </c>
      <c r="AL26" s="119">
        <v>4</v>
      </c>
      <c r="AM26" s="119">
        <v>1</v>
      </c>
      <c r="AN26" s="119">
        <v>1</v>
      </c>
      <c r="AO26" s="119">
        <v>4</v>
      </c>
      <c r="AP26" s="119">
        <v>1</v>
      </c>
      <c r="AQ26" s="119">
        <v>1</v>
      </c>
      <c r="AR26" s="119">
        <v>1</v>
      </c>
      <c r="AS26" s="119">
        <v>4</v>
      </c>
      <c r="AT26" s="119">
        <v>1</v>
      </c>
      <c r="AU26" s="119">
        <v>1</v>
      </c>
      <c r="AV26" s="119">
        <v>1</v>
      </c>
    </row>
    <row r="27" spans="1:49" ht="63" hidden="1" customHeight="1" x14ac:dyDescent="0.25">
      <c r="A27" s="113">
        <v>24</v>
      </c>
      <c r="B27" s="107" t="s">
        <v>158</v>
      </c>
      <c r="C27" s="152" t="s">
        <v>235</v>
      </c>
      <c r="D27" s="153" t="s">
        <v>236</v>
      </c>
      <c r="E27" s="154" t="s">
        <v>237</v>
      </c>
      <c r="F27" s="155" t="s">
        <v>234</v>
      </c>
      <c r="G27" s="150" t="s">
        <v>222</v>
      </c>
      <c r="H27" s="119"/>
      <c r="I27" s="119"/>
      <c r="J27" s="157">
        <v>3601</v>
      </c>
      <c r="K27" s="119">
        <v>201</v>
      </c>
      <c r="L27" s="119">
        <v>147</v>
      </c>
      <c r="M27" s="119">
        <v>145</v>
      </c>
      <c r="N27" s="119">
        <v>269</v>
      </c>
      <c r="O27" s="119">
        <v>39</v>
      </c>
      <c r="P27" s="119">
        <v>130</v>
      </c>
      <c r="Q27" s="119">
        <v>86</v>
      </c>
      <c r="R27" s="119">
        <v>127</v>
      </c>
      <c r="S27" s="119">
        <v>1333</v>
      </c>
      <c r="T27" s="119">
        <v>211</v>
      </c>
      <c r="U27" s="119">
        <v>116</v>
      </c>
      <c r="V27" s="119">
        <v>188</v>
      </c>
      <c r="W27" s="119">
        <v>470</v>
      </c>
      <c r="X27" s="119">
        <v>253</v>
      </c>
      <c r="Y27" s="119">
        <v>90</v>
      </c>
      <c r="Z27" s="119">
        <v>23</v>
      </c>
      <c r="AA27" s="119">
        <v>239</v>
      </c>
      <c r="AB27" s="119">
        <v>2600</v>
      </c>
      <c r="AC27" s="119">
        <v>341</v>
      </c>
      <c r="AD27" s="119">
        <v>343</v>
      </c>
      <c r="AE27" s="119">
        <v>282</v>
      </c>
      <c r="AF27" s="119">
        <v>717</v>
      </c>
      <c r="AG27" s="119">
        <v>484</v>
      </c>
      <c r="AH27" s="119">
        <v>96</v>
      </c>
      <c r="AI27" s="119">
        <v>166</v>
      </c>
      <c r="AJ27" s="119">
        <v>129</v>
      </c>
      <c r="AK27" s="119">
        <v>123</v>
      </c>
      <c r="AL27" s="119">
        <v>682</v>
      </c>
      <c r="AM27" s="119">
        <v>99</v>
      </c>
      <c r="AN27" s="119">
        <v>140</v>
      </c>
      <c r="AO27" s="119">
        <v>451</v>
      </c>
      <c r="AP27" s="119">
        <v>48</v>
      </c>
      <c r="AQ27" s="119">
        <v>141</v>
      </c>
      <c r="AR27" s="119">
        <v>76</v>
      </c>
      <c r="AS27" s="119">
        <v>429</v>
      </c>
      <c r="AT27" s="119">
        <v>74</v>
      </c>
      <c r="AU27" s="119">
        <v>79</v>
      </c>
      <c r="AV27" s="119">
        <v>170</v>
      </c>
    </row>
    <row r="28" spans="1:49" ht="63" hidden="1" customHeight="1" x14ac:dyDescent="0.25">
      <c r="A28" s="113">
        <v>25</v>
      </c>
      <c r="B28" s="107" t="s">
        <v>158</v>
      </c>
      <c r="C28" s="158" t="s">
        <v>238</v>
      </c>
      <c r="D28" s="153" t="s">
        <v>239</v>
      </c>
      <c r="E28" s="154" t="s">
        <v>240</v>
      </c>
      <c r="F28" s="155" t="s">
        <v>241</v>
      </c>
      <c r="G28" s="150" t="s">
        <v>222</v>
      </c>
      <c r="H28" s="119"/>
      <c r="I28" s="119"/>
      <c r="J28" s="119">
        <v>10</v>
      </c>
      <c r="K28" s="119">
        <v>1</v>
      </c>
      <c r="L28" s="119">
        <v>1</v>
      </c>
      <c r="M28" s="119">
        <v>1</v>
      </c>
      <c r="N28" s="119">
        <v>1</v>
      </c>
      <c r="O28" s="119">
        <v>1</v>
      </c>
      <c r="P28" s="119">
        <v>1</v>
      </c>
      <c r="Q28" s="119">
        <v>1</v>
      </c>
      <c r="R28" s="119">
        <v>1</v>
      </c>
      <c r="S28" s="119">
        <v>1</v>
      </c>
      <c r="T28" s="119">
        <v>3</v>
      </c>
      <c r="U28" s="119">
        <v>1</v>
      </c>
      <c r="V28" s="119">
        <v>1</v>
      </c>
      <c r="W28" s="119">
        <v>1</v>
      </c>
      <c r="X28" s="119">
        <v>1</v>
      </c>
      <c r="Y28" s="119">
        <v>1</v>
      </c>
      <c r="Z28" s="119">
        <v>1</v>
      </c>
      <c r="AA28" s="119">
        <v>1</v>
      </c>
      <c r="AB28" s="119">
        <v>8</v>
      </c>
      <c r="AC28" s="119">
        <v>1</v>
      </c>
      <c r="AD28" s="119">
        <v>1</v>
      </c>
      <c r="AE28" s="119">
        <v>1</v>
      </c>
      <c r="AF28" s="119">
        <v>1</v>
      </c>
      <c r="AG28" s="119">
        <v>4</v>
      </c>
      <c r="AH28" s="119">
        <v>1</v>
      </c>
      <c r="AI28" s="119">
        <v>1</v>
      </c>
      <c r="AJ28" s="119">
        <v>1</v>
      </c>
      <c r="AK28" s="119">
        <v>1</v>
      </c>
      <c r="AL28" s="119">
        <v>4</v>
      </c>
      <c r="AM28" s="119">
        <v>1</v>
      </c>
      <c r="AN28" s="119">
        <v>1</v>
      </c>
      <c r="AO28" s="119">
        <v>4</v>
      </c>
      <c r="AP28" s="119">
        <v>1</v>
      </c>
      <c r="AQ28" s="119">
        <v>1</v>
      </c>
      <c r="AR28" s="119">
        <v>1</v>
      </c>
      <c r="AS28" s="119">
        <v>4</v>
      </c>
      <c r="AT28" s="119">
        <v>1</v>
      </c>
      <c r="AU28" s="119">
        <v>1</v>
      </c>
      <c r="AV28" s="119">
        <v>1</v>
      </c>
    </row>
    <row r="29" spans="1:49" ht="63" hidden="1" customHeight="1" x14ac:dyDescent="0.25">
      <c r="A29" s="113">
        <v>26</v>
      </c>
      <c r="B29" s="107" t="s">
        <v>158</v>
      </c>
      <c r="C29" s="158" t="s">
        <v>242</v>
      </c>
      <c r="D29" s="153" t="s">
        <v>243</v>
      </c>
      <c r="E29" s="154" t="s">
        <v>244</v>
      </c>
      <c r="F29" s="155" t="s">
        <v>245</v>
      </c>
      <c r="G29" s="150" t="s">
        <v>222</v>
      </c>
      <c r="H29" s="119"/>
      <c r="I29" s="119"/>
      <c r="J29" s="119">
        <v>40</v>
      </c>
      <c r="K29" s="119">
        <v>2</v>
      </c>
      <c r="L29" s="119">
        <v>2</v>
      </c>
      <c r="M29" s="119">
        <v>2</v>
      </c>
      <c r="N29" s="119">
        <v>2</v>
      </c>
      <c r="O29" s="119">
        <v>2</v>
      </c>
      <c r="P29" s="119">
        <v>2</v>
      </c>
      <c r="Q29" s="119">
        <v>2</v>
      </c>
      <c r="R29" s="119">
        <v>2</v>
      </c>
      <c r="S29" s="119">
        <v>1</v>
      </c>
      <c r="T29" s="119">
        <v>2</v>
      </c>
      <c r="U29" s="119">
        <v>3</v>
      </c>
      <c r="V29" s="119">
        <v>3</v>
      </c>
      <c r="W29" s="119">
        <v>3</v>
      </c>
      <c r="X29" s="119">
        <v>3</v>
      </c>
      <c r="Y29" s="119">
        <v>3</v>
      </c>
      <c r="Z29" s="119">
        <v>3</v>
      </c>
      <c r="AA29" s="119">
        <v>3</v>
      </c>
      <c r="AB29" s="119">
        <v>10</v>
      </c>
      <c r="AC29" s="119">
        <v>3</v>
      </c>
      <c r="AD29" s="119">
        <v>3</v>
      </c>
      <c r="AE29" s="119">
        <v>3</v>
      </c>
      <c r="AF29" s="119">
        <v>3</v>
      </c>
      <c r="AG29" s="119">
        <v>4</v>
      </c>
      <c r="AH29" s="119">
        <v>2</v>
      </c>
      <c r="AI29" s="119">
        <v>2</v>
      </c>
      <c r="AJ29" s="119">
        <v>2</v>
      </c>
      <c r="AK29" s="119">
        <v>2</v>
      </c>
      <c r="AL29" s="119">
        <v>3</v>
      </c>
      <c r="AM29" s="119">
        <v>2</v>
      </c>
      <c r="AN29" s="119">
        <v>4</v>
      </c>
      <c r="AO29" s="119">
        <v>1</v>
      </c>
      <c r="AP29" s="119">
        <v>2</v>
      </c>
      <c r="AQ29" s="119">
        <v>2</v>
      </c>
      <c r="AR29" s="119">
        <v>4</v>
      </c>
      <c r="AS29" s="119">
        <v>1</v>
      </c>
      <c r="AT29" s="119">
        <v>1</v>
      </c>
      <c r="AU29" s="119">
        <v>1</v>
      </c>
      <c r="AV29" s="119">
        <v>1</v>
      </c>
    </row>
    <row r="30" spans="1:49" ht="63" hidden="1" customHeight="1" x14ac:dyDescent="0.25">
      <c r="A30" s="113">
        <v>27</v>
      </c>
      <c r="B30" s="107" t="s">
        <v>158</v>
      </c>
      <c r="C30" s="152" t="s">
        <v>246</v>
      </c>
      <c r="D30" s="153" t="s">
        <v>247</v>
      </c>
      <c r="E30" s="159" t="s">
        <v>248</v>
      </c>
      <c r="F30" s="160" t="s">
        <v>234</v>
      </c>
      <c r="G30" s="150" t="s">
        <v>222</v>
      </c>
      <c r="H30" s="161"/>
      <c r="I30" s="161"/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  <c r="AI30" s="119">
        <v>0</v>
      </c>
      <c r="AJ30" s="119">
        <v>0</v>
      </c>
      <c r="AK30" s="119">
        <v>0</v>
      </c>
      <c r="AL30" s="119">
        <v>0</v>
      </c>
      <c r="AM30" s="119">
        <v>0</v>
      </c>
      <c r="AN30" s="119">
        <v>0</v>
      </c>
      <c r="AO30" s="119">
        <v>0</v>
      </c>
      <c r="AP30" s="119">
        <v>0</v>
      </c>
      <c r="AQ30" s="119">
        <v>0</v>
      </c>
      <c r="AR30" s="119">
        <v>0</v>
      </c>
      <c r="AS30" s="119">
        <v>0</v>
      </c>
      <c r="AT30" s="119">
        <v>0</v>
      </c>
      <c r="AU30" s="119">
        <v>0</v>
      </c>
      <c r="AV30" s="119">
        <v>0</v>
      </c>
    </row>
    <row r="31" spans="1:49" ht="112.5" hidden="1" customHeight="1" x14ac:dyDescent="0.25">
      <c r="A31" s="113">
        <v>28</v>
      </c>
      <c r="B31" s="107" t="s">
        <v>158</v>
      </c>
      <c r="C31" s="162" t="s">
        <v>249</v>
      </c>
      <c r="D31" s="163" t="s">
        <v>250</v>
      </c>
      <c r="E31" s="164" t="s">
        <v>162</v>
      </c>
      <c r="F31" s="163" t="s">
        <v>251</v>
      </c>
      <c r="G31" s="165" t="s">
        <v>252</v>
      </c>
      <c r="H31" s="166">
        <v>0</v>
      </c>
      <c r="I31" s="166">
        <v>0</v>
      </c>
      <c r="J31" s="166">
        <v>4560</v>
      </c>
      <c r="K31" s="166">
        <v>72</v>
      </c>
      <c r="L31" s="166">
        <v>55</v>
      </c>
      <c r="M31" s="166">
        <v>111</v>
      </c>
      <c r="N31" s="166">
        <v>115</v>
      </c>
      <c r="O31" s="166">
        <v>69</v>
      </c>
      <c r="P31" s="166">
        <v>51</v>
      </c>
      <c r="Q31" s="166">
        <v>84</v>
      </c>
      <c r="R31" s="166">
        <v>49</v>
      </c>
      <c r="S31" s="166">
        <v>12</v>
      </c>
      <c r="T31" s="166">
        <v>225</v>
      </c>
      <c r="U31" s="166">
        <v>96</v>
      </c>
      <c r="V31" s="166">
        <v>160</v>
      </c>
      <c r="W31" s="166">
        <v>439</v>
      </c>
      <c r="X31" s="166">
        <v>116</v>
      </c>
      <c r="Y31" s="166">
        <v>42</v>
      </c>
      <c r="Z31" s="166">
        <v>138</v>
      </c>
      <c r="AA31" s="166">
        <v>231</v>
      </c>
      <c r="AB31" s="166">
        <v>1852</v>
      </c>
      <c r="AC31" s="166">
        <v>112</v>
      </c>
      <c r="AD31" s="166">
        <v>102</v>
      </c>
      <c r="AE31" s="166">
        <v>111</v>
      </c>
      <c r="AF31" s="166">
        <v>193</v>
      </c>
      <c r="AG31" s="166">
        <v>742</v>
      </c>
      <c r="AH31" s="166">
        <v>72</v>
      </c>
      <c r="AI31" s="166">
        <v>227</v>
      </c>
      <c r="AJ31" s="166">
        <v>104</v>
      </c>
      <c r="AK31" s="166">
        <v>116</v>
      </c>
      <c r="AL31" s="166">
        <v>737</v>
      </c>
      <c r="AM31" s="166">
        <v>62</v>
      </c>
      <c r="AN31" s="166">
        <v>75</v>
      </c>
      <c r="AO31" s="166">
        <v>462</v>
      </c>
      <c r="AP31" s="166">
        <v>42</v>
      </c>
      <c r="AQ31" s="166">
        <v>49</v>
      </c>
      <c r="AR31" s="166">
        <v>28</v>
      </c>
      <c r="AS31" s="166">
        <v>269</v>
      </c>
      <c r="AT31" s="166">
        <v>150</v>
      </c>
      <c r="AU31" s="166">
        <v>16</v>
      </c>
      <c r="AV31" s="166">
        <v>37</v>
      </c>
    </row>
    <row r="32" spans="1:49" ht="112.5" hidden="1" customHeight="1" x14ac:dyDescent="0.25">
      <c r="A32" s="113">
        <v>29</v>
      </c>
      <c r="B32" s="107" t="s">
        <v>158</v>
      </c>
      <c r="C32" s="162" t="s">
        <v>253</v>
      </c>
      <c r="D32" s="167" t="s">
        <v>254</v>
      </c>
      <c r="E32" s="168" t="s">
        <v>162</v>
      </c>
      <c r="F32" s="167" t="s">
        <v>255</v>
      </c>
      <c r="G32" s="169" t="s">
        <v>252</v>
      </c>
      <c r="H32" s="170">
        <v>0</v>
      </c>
      <c r="I32" s="170">
        <v>0</v>
      </c>
      <c r="J32" s="166">
        <v>4560</v>
      </c>
      <c r="K32" s="166">
        <v>72</v>
      </c>
      <c r="L32" s="166">
        <v>55</v>
      </c>
      <c r="M32" s="166">
        <v>111</v>
      </c>
      <c r="N32" s="166">
        <v>115</v>
      </c>
      <c r="O32" s="166">
        <v>69</v>
      </c>
      <c r="P32" s="166">
        <v>51</v>
      </c>
      <c r="Q32" s="166">
        <v>84</v>
      </c>
      <c r="R32" s="166">
        <v>49</v>
      </c>
      <c r="S32" s="166">
        <v>12</v>
      </c>
      <c r="T32" s="166">
        <v>225</v>
      </c>
      <c r="U32" s="166">
        <v>96</v>
      </c>
      <c r="V32" s="166">
        <v>160</v>
      </c>
      <c r="W32" s="166">
        <v>439</v>
      </c>
      <c r="X32" s="166">
        <v>116</v>
      </c>
      <c r="Y32" s="166">
        <v>42</v>
      </c>
      <c r="Z32" s="166">
        <v>138</v>
      </c>
      <c r="AA32" s="166">
        <v>231</v>
      </c>
      <c r="AB32" s="166">
        <v>1852</v>
      </c>
      <c r="AC32" s="166">
        <v>112</v>
      </c>
      <c r="AD32" s="166">
        <v>102</v>
      </c>
      <c r="AE32" s="166">
        <v>111</v>
      </c>
      <c r="AF32" s="166">
        <v>193</v>
      </c>
      <c r="AG32" s="166">
        <v>742</v>
      </c>
      <c r="AH32" s="166">
        <v>72</v>
      </c>
      <c r="AI32" s="166">
        <v>227</v>
      </c>
      <c r="AJ32" s="166">
        <v>104</v>
      </c>
      <c r="AK32" s="166">
        <v>116</v>
      </c>
      <c r="AL32" s="166">
        <v>737</v>
      </c>
      <c r="AM32" s="166">
        <v>62</v>
      </c>
      <c r="AN32" s="166">
        <v>75</v>
      </c>
      <c r="AO32" s="166">
        <v>462</v>
      </c>
      <c r="AP32" s="166">
        <v>42</v>
      </c>
      <c r="AQ32" s="166">
        <v>49</v>
      </c>
      <c r="AR32" s="166">
        <v>28</v>
      </c>
      <c r="AS32" s="166">
        <v>269</v>
      </c>
      <c r="AT32" s="166">
        <v>150</v>
      </c>
      <c r="AU32" s="166">
        <v>16</v>
      </c>
      <c r="AV32" s="166">
        <v>37</v>
      </c>
    </row>
    <row r="33" spans="1:48" ht="112.5" hidden="1" customHeight="1" x14ac:dyDescent="0.25">
      <c r="A33" s="113">
        <v>30</v>
      </c>
      <c r="B33" s="107" t="s">
        <v>158</v>
      </c>
      <c r="C33" s="162" t="s">
        <v>256</v>
      </c>
      <c r="D33" s="163" t="s">
        <v>257</v>
      </c>
      <c r="E33" s="168" t="s">
        <v>162</v>
      </c>
      <c r="F33" s="167" t="s">
        <v>258</v>
      </c>
      <c r="G33" s="171" t="s">
        <v>252</v>
      </c>
      <c r="H33" s="170">
        <v>0</v>
      </c>
      <c r="I33" s="170">
        <v>0</v>
      </c>
      <c r="J33" s="166">
        <v>4560</v>
      </c>
      <c r="K33" s="166">
        <v>72</v>
      </c>
      <c r="L33" s="166">
        <v>55</v>
      </c>
      <c r="M33" s="166">
        <v>111</v>
      </c>
      <c r="N33" s="166">
        <v>115</v>
      </c>
      <c r="O33" s="166">
        <v>69</v>
      </c>
      <c r="P33" s="166">
        <v>51</v>
      </c>
      <c r="Q33" s="166">
        <v>84</v>
      </c>
      <c r="R33" s="166">
        <v>49</v>
      </c>
      <c r="S33" s="166">
        <v>12</v>
      </c>
      <c r="T33" s="166">
        <v>225</v>
      </c>
      <c r="U33" s="166">
        <v>96</v>
      </c>
      <c r="V33" s="166">
        <v>160</v>
      </c>
      <c r="W33" s="166">
        <v>439</v>
      </c>
      <c r="X33" s="166">
        <v>116</v>
      </c>
      <c r="Y33" s="166">
        <v>42</v>
      </c>
      <c r="Z33" s="166">
        <v>138</v>
      </c>
      <c r="AA33" s="166">
        <v>231</v>
      </c>
      <c r="AB33" s="166">
        <v>1852</v>
      </c>
      <c r="AC33" s="166">
        <v>112</v>
      </c>
      <c r="AD33" s="166">
        <v>102</v>
      </c>
      <c r="AE33" s="166">
        <v>111</v>
      </c>
      <c r="AF33" s="166">
        <v>193</v>
      </c>
      <c r="AG33" s="166">
        <v>742</v>
      </c>
      <c r="AH33" s="166">
        <v>72</v>
      </c>
      <c r="AI33" s="166">
        <v>227</v>
      </c>
      <c r="AJ33" s="166">
        <v>104</v>
      </c>
      <c r="AK33" s="166">
        <v>116</v>
      </c>
      <c r="AL33" s="166">
        <v>737</v>
      </c>
      <c r="AM33" s="166">
        <v>62</v>
      </c>
      <c r="AN33" s="166">
        <v>75</v>
      </c>
      <c r="AO33" s="166">
        <v>462</v>
      </c>
      <c r="AP33" s="166">
        <v>42</v>
      </c>
      <c r="AQ33" s="166">
        <v>49</v>
      </c>
      <c r="AR33" s="166">
        <v>28</v>
      </c>
      <c r="AS33" s="166">
        <v>269</v>
      </c>
      <c r="AT33" s="166">
        <v>150</v>
      </c>
      <c r="AU33" s="166">
        <v>16</v>
      </c>
      <c r="AV33" s="166">
        <v>37</v>
      </c>
    </row>
    <row r="34" spans="1:48" ht="112.5" hidden="1" customHeight="1" x14ac:dyDescent="0.25">
      <c r="A34" s="113">
        <v>31</v>
      </c>
      <c r="B34" s="107" t="s">
        <v>158</v>
      </c>
      <c r="C34" s="162" t="s">
        <v>259</v>
      </c>
      <c r="D34" s="163" t="s">
        <v>260</v>
      </c>
      <c r="E34" s="164" t="s">
        <v>162</v>
      </c>
      <c r="F34" s="163" t="s">
        <v>261</v>
      </c>
      <c r="G34" s="172" t="s">
        <v>262</v>
      </c>
      <c r="H34" s="173">
        <v>320</v>
      </c>
      <c r="I34" s="166">
        <v>80</v>
      </c>
      <c r="J34" s="173">
        <v>80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3">
        <v>50</v>
      </c>
      <c r="U34" s="174">
        <v>0</v>
      </c>
      <c r="V34" s="174">
        <v>0</v>
      </c>
      <c r="W34" s="173">
        <v>30</v>
      </c>
      <c r="X34" s="174">
        <v>0</v>
      </c>
      <c r="Y34" s="174">
        <v>0</v>
      </c>
      <c r="Z34" s="174">
        <v>0</v>
      </c>
      <c r="AA34" s="174">
        <v>0</v>
      </c>
      <c r="AB34" s="173">
        <v>70</v>
      </c>
      <c r="AC34" s="174">
        <v>0</v>
      </c>
      <c r="AD34" s="174">
        <v>0</v>
      </c>
      <c r="AE34" s="174">
        <v>0</v>
      </c>
      <c r="AF34" s="174">
        <v>0</v>
      </c>
      <c r="AG34" s="173">
        <v>50</v>
      </c>
      <c r="AH34" s="174">
        <v>0</v>
      </c>
      <c r="AI34" s="174">
        <v>0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 s="173">
        <v>30</v>
      </c>
      <c r="AP34" s="174">
        <v>0</v>
      </c>
      <c r="AQ34" s="174">
        <v>0</v>
      </c>
      <c r="AR34" s="174">
        <v>0</v>
      </c>
      <c r="AS34" s="173">
        <v>20</v>
      </c>
      <c r="AT34" s="174">
        <v>0</v>
      </c>
      <c r="AU34" s="174">
        <v>0</v>
      </c>
      <c r="AV34" s="174">
        <v>0</v>
      </c>
    </row>
    <row r="35" spans="1:48" ht="112.5" hidden="1" customHeight="1" x14ac:dyDescent="0.25">
      <c r="A35" s="113">
        <v>32</v>
      </c>
      <c r="B35" s="107" t="s">
        <v>158</v>
      </c>
      <c r="C35" s="162" t="s">
        <v>263</v>
      </c>
      <c r="D35" s="163" t="s">
        <v>264</v>
      </c>
      <c r="E35" s="164" t="s">
        <v>162</v>
      </c>
      <c r="F35" s="163" t="s">
        <v>265</v>
      </c>
      <c r="G35" s="172" t="s">
        <v>266</v>
      </c>
      <c r="H35" s="170"/>
      <c r="I35" s="170">
        <v>0</v>
      </c>
      <c r="J35" s="170">
        <v>60</v>
      </c>
      <c r="K35" s="170">
        <v>0</v>
      </c>
      <c r="L35" s="170">
        <v>0</v>
      </c>
      <c r="M35" s="170">
        <v>0</v>
      </c>
      <c r="N35" s="170">
        <v>0</v>
      </c>
      <c r="O35" s="170">
        <v>0</v>
      </c>
      <c r="P35" s="170">
        <v>0</v>
      </c>
      <c r="Q35" s="170">
        <v>0</v>
      </c>
      <c r="R35" s="170">
        <v>0</v>
      </c>
      <c r="S35" s="170">
        <v>0</v>
      </c>
      <c r="T35" s="170">
        <v>20</v>
      </c>
      <c r="U35" s="170">
        <v>0</v>
      </c>
      <c r="V35" s="170">
        <v>0</v>
      </c>
      <c r="W35" s="170">
        <v>20</v>
      </c>
      <c r="X35" s="170">
        <v>0</v>
      </c>
      <c r="Y35" s="170">
        <v>0</v>
      </c>
      <c r="Z35" s="170">
        <v>0</v>
      </c>
      <c r="AA35" s="170">
        <v>0</v>
      </c>
      <c r="AB35" s="170">
        <v>40</v>
      </c>
      <c r="AC35" s="170">
        <v>0</v>
      </c>
      <c r="AD35" s="170">
        <v>0</v>
      </c>
      <c r="AE35" s="170">
        <v>0</v>
      </c>
      <c r="AF35" s="170">
        <v>0</v>
      </c>
      <c r="AG35" s="170">
        <v>40</v>
      </c>
      <c r="AH35" s="170">
        <v>0</v>
      </c>
      <c r="AI35" s="170">
        <v>0</v>
      </c>
      <c r="AJ35" s="170">
        <v>0</v>
      </c>
      <c r="AK35" s="170">
        <v>0</v>
      </c>
      <c r="AL35" s="170">
        <v>20</v>
      </c>
      <c r="AM35" s="170">
        <v>0</v>
      </c>
      <c r="AN35" s="170">
        <v>0</v>
      </c>
      <c r="AO35" s="170">
        <v>20</v>
      </c>
      <c r="AP35" s="170">
        <v>0</v>
      </c>
      <c r="AQ35" s="170">
        <v>0</v>
      </c>
      <c r="AR35" s="170">
        <v>0</v>
      </c>
      <c r="AS35" s="170">
        <v>20</v>
      </c>
      <c r="AT35" s="170">
        <v>0</v>
      </c>
      <c r="AU35" s="170">
        <v>0</v>
      </c>
      <c r="AV35" s="170">
        <v>0</v>
      </c>
    </row>
    <row r="36" spans="1:48" ht="112.5" hidden="1" customHeight="1" x14ac:dyDescent="0.25">
      <c r="A36" s="113">
        <v>33</v>
      </c>
      <c r="B36" s="107" t="s">
        <v>158</v>
      </c>
      <c r="C36" s="162" t="s">
        <v>267</v>
      </c>
      <c r="D36" s="163" t="s">
        <v>268</v>
      </c>
      <c r="E36" s="164" t="s">
        <v>162</v>
      </c>
      <c r="F36" s="163" t="s">
        <v>269</v>
      </c>
      <c r="G36" s="172" t="s">
        <v>266</v>
      </c>
      <c r="H36" s="170"/>
      <c r="I36" s="170">
        <v>0</v>
      </c>
      <c r="J36" s="170">
        <v>13512</v>
      </c>
      <c r="K36" s="170">
        <v>356</v>
      </c>
      <c r="L36" s="170">
        <v>259</v>
      </c>
      <c r="M36" s="170">
        <v>458</v>
      </c>
      <c r="N36" s="170">
        <v>620</v>
      </c>
      <c r="O36" s="170">
        <v>28</v>
      </c>
      <c r="P36" s="170">
        <v>530</v>
      </c>
      <c r="Q36" s="170">
        <v>275</v>
      </c>
      <c r="R36" s="170">
        <v>490</v>
      </c>
      <c r="S36" s="170">
        <v>1908</v>
      </c>
      <c r="T36" s="170">
        <v>564</v>
      </c>
      <c r="U36" s="170">
        <v>306</v>
      </c>
      <c r="V36" s="170">
        <v>452</v>
      </c>
      <c r="W36" s="170">
        <v>945</v>
      </c>
      <c r="X36" s="170">
        <v>360</v>
      </c>
      <c r="Y36" s="170">
        <v>167</v>
      </c>
      <c r="Z36" s="170">
        <v>679</v>
      </c>
      <c r="AA36" s="170">
        <v>704</v>
      </c>
      <c r="AB36" s="170">
        <v>5245</v>
      </c>
      <c r="AC36" s="170">
        <v>471</v>
      </c>
      <c r="AD36" s="170">
        <v>784</v>
      </c>
      <c r="AE36" s="170">
        <v>516</v>
      </c>
      <c r="AF36" s="170">
        <v>651</v>
      </c>
      <c r="AG36" s="170">
        <v>1489</v>
      </c>
      <c r="AH36" s="170">
        <v>372</v>
      </c>
      <c r="AI36" s="170">
        <v>758</v>
      </c>
      <c r="AJ36" s="170">
        <v>302</v>
      </c>
      <c r="AK36" s="170">
        <v>610</v>
      </c>
      <c r="AL36" s="170">
        <v>2191</v>
      </c>
      <c r="AM36" s="170">
        <v>338</v>
      </c>
      <c r="AN36" s="170">
        <v>237</v>
      </c>
      <c r="AO36" s="170">
        <v>1478</v>
      </c>
      <c r="AP36" s="170">
        <v>113</v>
      </c>
      <c r="AQ36" s="170">
        <v>189</v>
      </c>
      <c r="AR36" s="170">
        <v>30</v>
      </c>
      <c r="AS36" s="170">
        <v>1534</v>
      </c>
      <c r="AT36" s="170">
        <v>200</v>
      </c>
      <c r="AU36" s="170">
        <v>195</v>
      </c>
      <c r="AV36" s="170">
        <v>556</v>
      </c>
    </row>
    <row r="37" spans="1:48" ht="112.5" hidden="1" customHeight="1" x14ac:dyDescent="0.25">
      <c r="A37" s="113">
        <v>34</v>
      </c>
      <c r="B37" s="107" t="s">
        <v>158</v>
      </c>
      <c r="C37" s="162" t="s">
        <v>270</v>
      </c>
      <c r="D37" s="163" t="s">
        <v>271</v>
      </c>
      <c r="E37" s="164" t="s">
        <v>162</v>
      </c>
      <c r="F37" s="163" t="s">
        <v>272</v>
      </c>
      <c r="G37" s="172" t="s">
        <v>266</v>
      </c>
      <c r="H37" s="170"/>
      <c r="I37" s="175">
        <v>0</v>
      </c>
      <c r="J37" s="170">
        <v>527</v>
      </c>
      <c r="K37" s="170">
        <v>24</v>
      </c>
      <c r="L37" s="170">
        <v>11</v>
      </c>
      <c r="M37" s="170">
        <v>22</v>
      </c>
      <c r="N37" s="170">
        <v>28</v>
      </c>
      <c r="O37" s="170">
        <v>1</v>
      </c>
      <c r="P37" s="170">
        <v>21</v>
      </c>
      <c r="Q37" s="170">
        <v>14</v>
      </c>
      <c r="R37" s="170">
        <v>24</v>
      </c>
      <c r="S37" s="170">
        <v>91</v>
      </c>
      <c r="T37" s="170">
        <v>21</v>
      </c>
      <c r="U37" s="170">
        <v>13</v>
      </c>
      <c r="V37" s="170">
        <v>15</v>
      </c>
      <c r="W37" s="170">
        <v>32</v>
      </c>
      <c r="X37" s="170">
        <v>16</v>
      </c>
      <c r="Y37" s="170">
        <v>19</v>
      </c>
      <c r="Z37" s="170">
        <v>21</v>
      </c>
      <c r="AA37" s="170">
        <v>28</v>
      </c>
      <c r="AB37" s="170">
        <v>195</v>
      </c>
      <c r="AC37" s="170">
        <v>21</v>
      </c>
      <c r="AD37" s="170">
        <v>32</v>
      </c>
      <c r="AE37" s="170">
        <v>21</v>
      </c>
      <c r="AF37" s="170">
        <v>21</v>
      </c>
      <c r="AG37" s="170">
        <v>51</v>
      </c>
      <c r="AH37" s="170">
        <v>14</v>
      </c>
      <c r="AI37" s="170">
        <v>39</v>
      </c>
      <c r="AJ37" s="170">
        <v>16</v>
      </c>
      <c r="AK37" s="170">
        <v>19</v>
      </c>
      <c r="AL37" s="170">
        <v>112</v>
      </c>
      <c r="AM37" s="170">
        <v>16</v>
      </c>
      <c r="AN37" s="170">
        <v>9</v>
      </c>
      <c r="AO37" s="170">
        <v>66</v>
      </c>
      <c r="AP37" s="170">
        <v>6</v>
      </c>
      <c r="AQ37" s="170">
        <v>7</v>
      </c>
      <c r="AR37" s="170">
        <v>5</v>
      </c>
      <c r="AS37" s="170">
        <v>57</v>
      </c>
      <c r="AT37" s="170">
        <v>19</v>
      </c>
      <c r="AU37" s="170">
        <v>7</v>
      </c>
      <c r="AV37" s="170">
        <v>18</v>
      </c>
    </row>
    <row r="38" spans="1:48" ht="112.5" hidden="1" customHeight="1" x14ac:dyDescent="0.25">
      <c r="A38" s="113">
        <v>35</v>
      </c>
      <c r="B38" s="107" t="s">
        <v>158</v>
      </c>
      <c r="C38" s="162" t="s">
        <v>273</v>
      </c>
      <c r="D38" s="163" t="s">
        <v>274</v>
      </c>
      <c r="E38" s="164" t="s">
        <v>162</v>
      </c>
      <c r="F38" s="163" t="s">
        <v>275</v>
      </c>
      <c r="G38" s="172" t="s">
        <v>266</v>
      </c>
      <c r="H38" s="170"/>
      <c r="I38" s="175">
        <v>0</v>
      </c>
      <c r="J38" s="170">
        <v>477</v>
      </c>
      <c r="K38" s="170">
        <v>8</v>
      </c>
      <c r="L38" s="170">
        <v>17</v>
      </c>
      <c r="M38" s="170">
        <v>21</v>
      </c>
      <c r="N38" s="170">
        <v>27</v>
      </c>
      <c r="O38" s="170">
        <v>1</v>
      </c>
      <c r="P38" s="170">
        <v>11</v>
      </c>
      <c r="Q38" s="170">
        <v>11</v>
      </c>
      <c r="R38" s="170">
        <v>15</v>
      </c>
      <c r="S38" s="170">
        <v>94</v>
      </c>
      <c r="T38" s="170">
        <v>30</v>
      </c>
      <c r="U38" s="170">
        <v>13</v>
      </c>
      <c r="V38" s="170">
        <v>19</v>
      </c>
      <c r="W38" s="170">
        <v>41</v>
      </c>
      <c r="X38" s="170">
        <v>9</v>
      </c>
      <c r="Y38" s="170">
        <v>8</v>
      </c>
      <c r="Z38" s="170">
        <v>23</v>
      </c>
      <c r="AA38" s="170">
        <v>32</v>
      </c>
      <c r="AB38" s="170">
        <v>196</v>
      </c>
      <c r="AC38" s="170">
        <v>13</v>
      </c>
      <c r="AD38" s="170">
        <v>37</v>
      </c>
      <c r="AE38" s="170">
        <v>16</v>
      </c>
      <c r="AF38" s="170">
        <v>31</v>
      </c>
      <c r="AG38" s="170">
        <v>50</v>
      </c>
      <c r="AH38" s="170">
        <v>25</v>
      </c>
      <c r="AI38" s="170">
        <v>32</v>
      </c>
      <c r="AJ38" s="170">
        <v>11</v>
      </c>
      <c r="AK38" s="170">
        <v>25</v>
      </c>
      <c r="AL38" s="170">
        <v>96</v>
      </c>
      <c r="AM38" s="170">
        <v>18</v>
      </c>
      <c r="AN38" s="170">
        <v>14</v>
      </c>
      <c r="AO38" s="170">
        <v>65</v>
      </c>
      <c r="AP38" s="170">
        <v>4</v>
      </c>
      <c r="AQ38" s="170">
        <v>7</v>
      </c>
      <c r="AR38" s="170">
        <v>2</v>
      </c>
      <c r="AS38" s="170">
        <v>76</v>
      </c>
      <c r="AT38" s="170">
        <v>23</v>
      </c>
      <c r="AU38" s="170">
        <v>10</v>
      </c>
      <c r="AV38" s="170">
        <v>21</v>
      </c>
    </row>
    <row r="39" spans="1:48" ht="112.5" customHeight="1" x14ac:dyDescent="0.25">
      <c r="A39" s="113">
        <v>36</v>
      </c>
      <c r="B39" s="107" t="s">
        <v>158</v>
      </c>
      <c r="C39" s="176" t="s">
        <v>276</v>
      </c>
      <c r="D39" s="177" t="s">
        <v>277</v>
      </c>
      <c r="E39" s="176" t="s">
        <v>278</v>
      </c>
      <c r="F39" s="176" t="s">
        <v>279</v>
      </c>
      <c r="G39" s="178" t="s">
        <v>280</v>
      </c>
      <c r="H39" s="177">
        <v>0</v>
      </c>
      <c r="I39" s="177"/>
      <c r="J39" s="179">
        <v>551</v>
      </c>
      <c r="K39" s="180">
        <v>46</v>
      </c>
      <c r="L39" s="180">
        <v>34</v>
      </c>
      <c r="M39" s="180">
        <v>32</v>
      </c>
      <c r="N39" s="180">
        <v>61</v>
      </c>
      <c r="O39" s="180">
        <v>4</v>
      </c>
      <c r="P39" s="180">
        <v>29</v>
      </c>
      <c r="Q39" s="180">
        <v>19</v>
      </c>
      <c r="R39" s="180">
        <v>28</v>
      </c>
      <c r="S39" s="179">
        <v>242</v>
      </c>
      <c r="T39" s="180">
        <v>22</v>
      </c>
      <c r="U39" s="180">
        <v>12</v>
      </c>
      <c r="V39" s="180">
        <v>20</v>
      </c>
      <c r="W39" s="180">
        <v>33</v>
      </c>
      <c r="X39" s="180">
        <v>59</v>
      </c>
      <c r="Y39" s="180">
        <v>20</v>
      </c>
      <c r="Z39" s="180">
        <v>53</v>
      </c>
      <c r="AA39" s="180">
        <v>12</v>
      </c>
      <c r="AB39" s="180">
        <v>167</v>
      </c>
      <c r="AC39" s="180">
        <v>23</v>
      </c>
      <c r="AD39" s="180">
        <v>22</v>
      </c>
      <c r="AE39" s="180">
        <v>18</v>
      </c>
      <c r="AF39" s="180">
        <v>48</v>
      </c>
      <c r="AG39" s="180">
        <v>50</v>
      </c>
      <c r="AH39" s="180">
        <v>10</v>
      </c>
      <c r="AI39" s="180">
        <v>17</v>
      </c>
      <c r="AJ39" s="180">
        <v>13</v>
      </c>
      <c r="AK39" s="180">
        <v>13</v>
      </c>
      <c r="AL39" s="180">
        <v>75</v>
      </c>
      <c r="AM39" s="180">
        <v>10</v>
      </c>
      <c r="AN39" s="180">
        <v>15</v>
      </c>
      <c r="AO39" s="180">
        <v>41</v>
      </c>
      <c r="AP39" s="180">
        <v>5</v>
      </c>
      <c r="AQ39" s="180">
        <v>33</v>
      </c>
      <c r="AR39" s="180">
        <v>8</v>
      </c>
      <c r="AS39" s="180">
        <v>94</v>
      </c>
      <c r="AT39" s="180">
        <v>16</v>
      </c>
      <c r="AU39" s="180">
        <v>17</v>
      </c>
      <c r="AV39" s="180">
        <v>38</v>
      </c>
    </row>
    <row r="40" spans="1:48" ht="112.5" customHeight="1" x14ac:dyDescent="0.25">
      <c r="A40" s="113">
        <v>37</v>
      </c>
      <c r="B40" s="107" t="s">
        <v>158</v>
      </c>
      <c r="C40" s="176" t="s">
        <v>281</v>
      </c>
      <c r="D40" s="177" t="s">
        <v>277</v>
      </c>
      <c r="E40" s="176" t="s">
        <v>282</v>
      </c>
      <c r="F40" s="176" t="s">
        <v>279</v>
      </c>
      <c r="G40" s="178" t="s">
        <v>280</v>
      </c>
      <c r="H40" s="177">
        <v>0</v>
      </c>
      <c r="I40" s="177"/>
      <c r="J40" s="179">
        <v>551</v>
      </c>
      <c r="K40" s="180">
        <v>46</v>
      </c>
      <c r="L40" s="180">
        <v>34</v>
      </c>
      <c r="M40" s="180">
        <v>32</v>
      </c>
      <c r="N40" s="180">
        <v>61</v>
      </c>
      <c r="O40" s="180">
        <v>4</v>
      </c>
      <c r="P40" s="180">
        <v>29</v>
      </c>
      <c r="Q40" s="180">
        <v>19</v>
      </c>
      <c r="R40" s="180">
        <v>28</v>
      </c>
      <c r="S40" s="179">
        <v>242</v>
      </c>
      <c r="T40" s="180">
        <v>22</v>
      </c>
      <c r="U40" s="180">
        <v>12</v>
      </c>
      <c r="V40" s="180">
        <v>20</v>
      </c>
      <c r="W40" s="180">
        <v>33</v>
      </c>
      <c r="X40" s="180">
        <v>59</v>
      </c>
      <c r="Y40" s="180">
        <v>20</v>
      </c>
      <c r="Z40" s="180">
        <v>53</v>
      </c>
      <c r="AA40" s="180">
        <v>12</v>
      </c>
      <c r="AB40" s="180">
        <v>167</v>
      </c>
      <c r="AC40" s="180">
        <v>23</v>
      </c>
      <c r="AD40" s="180">
        <v>22</v>
      </c>
      <c r="AE40" s="180">
        <v>18</v>
      </c>
      <c r="AF40" s="180">
        <v>48</v>
      </c>
      <c r="AG40" s="180">
        <v>50</v>
      </c>
      <c r="AH40" s="180">
        <v>10</v>
      </c>
      <c r="AI40" s="180">
        <v>17</v>
      </c>
      <c r="AJ40" s="180">
        <v>13</v>
      </c>
      <c r="AK40" s="180">
        <v>13</v>
      </c>
      <c r="AL40" s="180">
        <v>75</v>
      </c>
      <c r="AM40" s="180">
        <v>10</v>
      </c>
      <c r="AN40" s="180">
        <v>15</v>
      </c>
      <c r="AO40" s="180">
        <v>41</v>
      </c>
      <c r="AP40" s="180">
        <v>5</v>
      </c>
      <c r="AQ40" s="180">
        <v>33</v>
      </c>
      <c r="AR40" s="180">
        <v>8</v>
      </c>
      <c r="AS40" s="180">
        <v>94</v>
      </c>
      <c r="AT40" s="180">
        <v>16</v>
      </c>
      <c r="AU40" s="180">
        <v>17</v>
      </c>
      <c r="AV40" s="180">
        <v>38</v>
      </c>
    </row>
    <row r="41" spans="1:48" ht="112.5" customHeight="1" x14ac:dyDescent="0.25">
      <c r="A41" s="113">
        <v>38</v>
      </c>
      <c r="B41" s="107" t="s">
        <v>158</v>
      </c>
      <c r="C41" s="176" t="s">
        <v>283</v>
      </c>
      <c r="D41" s="177" t="s">
        <v>284</v>
      </c>
      <c r="E41" s="176" t="s">
        <v>285</v>
      </c>
      <c r="F41" s="176" t="s">
        <v>286</v>
      </c>
      <c r="G41" s="178" t="s">
        <v>280</v>
      </c>
      <c r="H41" s="181">
        <v>0</v>
      </c>
      <c r="I41" s="181"/>
      <c r="J41" s="182">
        <v>551</v>
      </c>
      <c r="K41" s="183">
        <v>46</v>
      </c>
      <c r="L41" s="183">
        <v>34</v>
      </c>
      <c r="M41" s="184">
        <v>32</v>
      </c>
      <c r="N41" s="183">
        <v>61</v>
      </c>
      <c r="O41" s="183">
        <v>4</v>
      </c>
      <c r="P41" s="183">
        <v>29</v>
      </c>
      <c r="Q41" s="183">
        <v>19</v>
      </c>
      <c r="R41" s="183">
        <v>28</v>
      </c>
      <c r="S41" s="182">
        <v>242</v>
      </c>
      <c r="T41" s="183">
        <v>22</v>
      </c>
      <c r="U41" s="183">
        <v>12</v>
      </c>
      <c r="V41" s="183">
        <v>20</v>
      </c>
      <c r="W41" s="183">
        <v>33</v>
      </c>
      <c r="X41" s="183">
        <v>59</v>
      </c>
      <c r="Y41" s="183">
        <v>20</v>
      </c>
      <c r="Z41" s="183">
        <v>53</v>
      </c>
      <c r="AA41" s="183">
        <v>12</v>
      </c>
      <c r="AB41" s="183">
        <v>167</v>
      </c>
      <c r="AC41" s="183">
        <v>23</v>
      </c>
      <c r="AD41" s="183">
        <v>22</v>
      </c>
      <c r="AE41" s="183">
        <v>18</v>
      </c>
      <c r="AF41" s="183">
        <v>48</v>
      </c>
      <c r="AG41" s="183">
        <v>50</v>
      </c>
      <c r="AH41" s="183">
        <v>10</v>
      </c>
      <c r="AI41" s="183">
        <v>17</v>
      </c>
      <c r="AJ41" s="183">
        <v>13</v>
      </c>
      <c r="AK41" s="183">
        <v>13</v>
      </c>
      <c r="AL41" s="183">
        <v>75</v>
      </c>
      <c r="AM41" s="183">
        <v>10</v>
      </c>
      <c r="AN41" s="183">
        <v>15</v>
      </c>
      <c r="AO41" s="183">
        <v>41</v>
      </c>
      <c r="AP41" s="183">
        <v>5</v>
      </c>
      <c r="AQ41" s="183">
        <v>33</v>
      </c>
      <c r="AR41" s="183">
        <v>8</v>
      </c>
      <c r="AS41" s="183">
        <v>94</v>
      </c>
      <c r="AT41" s="183">
        <v>16</v>
      </c>
      <c r="AU41" s="183">
        <v>17</v>
      </c>
      <c r="AV41" s="183">
        <v>38</v>
      </c>
    </row>
    <row r="42" spans="1:48" ht="112.5" customHeight="1" x14ac:dyDescent="0.25">
      <c r="A42" s="113">
        <v>39</v>
      </c>
      <c r="B42" s="107" t="s">
        <v>158</v>
      </c>
      <c r="C42" s="176" t="s">
        <v>287</v>
      </c>
      <c r="D42" s="177" t="s">
        <v>288</v>
      </c>
      <c r="E42" s="176" t="s">
        <v>289</v>
      </c>
      <c r="F42" s="176" t="s">
        <v>290</v>
      </c>
      <c r="G42" s="178" t="s">
        <v>280</v>
      </c>
      <c r="H42" s="183">
        <v>0</v>
      </c>
      <c r="I42" s="183"/>
      <c r="J42" s="182">
        <v>356</v>
      </c>
      <c r="K42" s="183">
        <v>19</v>
      </c>
      <c r="L42" s="183">
        <v>13</v>
      </c>
      <c r="M42" s="183">
        <v>21</v>
      </c>
      <c r="N42" s="183">
        <v>33</v>
      </c>
      <c r="O42" s="183">
        <v>3</v>
      </c>
      <c r="P42" s="183">
        <v>22</v>
      </c>
      <c r="Q42" s="183">
        <v>16</v>
      </c>
      <c r="R42" s="183">
        <v>23</v>
      </c>
      <c r="S42" s="182">
        <v>196</v>
      </c>
      <c r="T42" s="183">
        <v>33</v>
      </c>
      <c r="U42" s="183">
        <v>12</v>
      </c>
      <c r="V42" s="183">
        <v>29</v>
      </c>
      <c r="W42" s="183">
        <v>56</v>
      </c>
      <c r="X42" s="183">
        <v>17</v>
      </c>
      <c r="Y42" s="183">
        <v>18</v>
      </c>
      <c r="Z42" s="183">
        <v>33</v>
      </c>
      <c r="AA42" s="183">
        <v>43</v>
      </c>
      <c r="AB42" s="183">
        <v>252</v>
      </c>
      <c r="AC42" s="183">
        <v>19</v>
      </c>
      <c r="AD42" s="183">
        <v>33</v>
      </c>
      <c r="AE42" s="183">
        <v>26</v>
      </c>
      <c r="AF42" s="183">
        <v>39</v>
      </c>
      <c r="AG42" s="183">
        <v>84</v>
      </c>
      <c r="AH42" s="183">
        <v>18</v>
      </c>
      <c r="AI42" s="183">
        <v>21</v>
      </c>
      <c r="AJ42" s="183">
        <v>20</v>
      </c>
      <c r="AK42" s="183">
        <v>24</v>
      </c>
      <c r="AL42" s="183">
        <v>123</v>
      </c>
      <c r="AM42" s="183">
        <v>18</v>
      </c>
      <c r="AN42" s="183">
        <v>14</v>
      </c>
      <c r="AO42" s="183">
        <v>75</v>
      </c>
      <c r="AP42" s="183">
        <v>2</v>
      </c>
      <c r="AQ42" s="183">
        <v>12</v>
      </c>
      <c r="AR42" s="183">
        <v>10</v>
      </c>
      <c r="AS42" s="183">
        <v>73</v>
      </c>
      <c r="AT42" s="183">
        <v>7</v>
      </c>
      <c r="AU42" s="183">
        <v>16</v>
      </c>
      <c r="AV42" s="183">
        <v>30</v>
      </c>
    </row>
    <row r="43" spans="1:48" ht="112.5" customHeight="1" x14ac:dyDescent="0.25">
      <c r="A43" s="113">
        <v>40</v>
      </c>
      <c r="B43" s="107" t="s">
        <v>158</v>
      </c>
      <c r="C43" s="176" t="s">
        <v>291</v>
      </c>
      <c r="D43" s="177" t="s">
        <v>292</v>
      </c>
      <c r="E43" s="176" t="s">
        <v>293</v>
      </c>
      <c r="F43" s="176" t="s">
        <v>294</v>
      </c>
      <c r="G43" s="178" t="s">
        <v>280</v>
      </c>
      <c r="H43" s="183">
        <v>0</v>
      </c>
      <c r="I43" s="183"/>
      <c r="J43" s="182">
        <v>1201</v>
      </c>
      <c r="K43" s="183">
        <v>63</v>
      </c>
      <c r="L43" s="183">
        <v>39</v>
      </c>
      <c r="M43" s="183">
        <v>57</v>
      </c>
      <c r="N43" s="183">
        <v>108</v>
      </c>
      <c r="O43" s="183">
        <v>8</v>
      </c>
      <c r="P43" s="183">
        <v>71</v>
      </c>
      <c r="Q43" s="183">
        <v>46</v>
      </c>
      <c r="R43" s="183">
        <v>80</v>
      </c>
      <c r="S43" s="182">
        <v>645</v>
      </c>
      <c r="T43" s="183">
        <v>111</v>
      </c>
      <c r="U43" s="183">
        <v>46</v>
      </c>
      <c r="V43" s="183">
        <v>84</v>
      </c>
      <c r="W43" s="183">
        <v>161</v>
      </c>
      <c r="X43" s="183">
        <v>47</v>
      </c>
      <c r="Y43" s="183">
        <v>43</v>
      </c>
      <c r="Z43" s="183">
        <v>96</v>
      </c>
      <c r="AA43" s="183">
        <v>109</v>
      </c>
      <c r="AB43" s="183">
        <v>760</v>
      </c>
      <c r="AC43" s="183">
        <v>72</v>
      </c>
      <c r="AD43" s="183">
        <v>122</v>
      </c>
      <c r="AE43" s="183">
        <v>110</v>
      </c>
      <c r="AF43" s="183">
        <v>105</v>
      </c>
      <c r="AG43" s="183">
        <v>234</v>
      </c>
      <c r="AH43" s="183">
        <v>68</v>
      </c>
      <c r="AI43" s="183">
        <v>105</v>
      </c>
      <c r="AJ43" s="183">
        <v>60</v>
      </c>
      <c r="AK43" s="183">
        <v>88</v>
      </c>
      <c r="AL43" s="183">
        <v>340</v>
      </c>
      <c r="AM43" s="183">
        <v>60</v>
      </c>
      <c r="AN43" s="183">
        <v>54</v>
      </c>
      <c r="AO43" s="183">
        <v>254</v>
      </c>
      <c r="AP43" s="183">
        <v>16</v>
      </c>
      <c r="AQ43" s="183">
        <v>35</v>
      </c>
      <c r="AR43" s="183">
        <v>16</v>
      </c>
      <c r="AS43" s="183">
        <v>249</v>
      </c>
      <c r="AT43" s="183">
        <v>37</v>
      </c>
      <c r="AU43" s="183">
        <v>65</v>
      </c>
      <c r="AV43" s="183">
        <v>84</v>
      </c>
    </row>
    <row r="44" spans="1:48" ht="112.5" customHeight="1" x14ac:dyDescent="0.25">
      <c r="A44" s="113">
        <v>41</v>
      </c>
      <c r="B44" s="107" t="s">
        <v>158</v>
      </c>
      <c r="C44" s="176" t="s">
        <v>295</v>
      </c>
      <c r="D44" s="177" t="s">
        <v>296</v>
      </c>
      <c r="E44" s="176" t="s">
        <v>297</v>
      </c>
      <c r="F44" s="176" t="s">
        <v>294</v>
      </c>
      <c r="G44" s="178" t="s">
        <v>280</v>
      </c>
      <c r="H44" s="183">
        <f>H43</f>
        <v>0</v>
      </c>
      <c r="I44" s="183"/>
      <c r="J44" s="182">
        <v>2318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2">
        <v>0</v>
      </c>
      <c r="T44" s="183">
        <v>157</v>
      </c>
      <c r="U44" s="183">
        <v>0</v>
      </c>
      <c r="V44" s="183">
        <v>84</v>
      </c>
      <c r="W44" s="183">
        <v>347</v>
      </c>
      <c r="X44" s="183">
        <v>0</v>
      </c>
      <c r="Y44" s="183">
        <v>0</v>
      </c>
      <c r="Z44" s="183">
        <v>0</v>
      </c>
      <c r="AA44" s="183">
        <v>109</v>
      </c>
      <c r="AB44" s="183">
        <v>1169</v>
      </c>
      <c r="AC44" s="183">
        <v>0</v>
      </c>
      <c r="AD44" s="183">
        <v>0</v>
      </c>
      <c r="AE44" s="183">
        <v>0</v>
      </c>
      <c r="AF44" s="183">
        <v>0</v>
      </c>
      <c r="AG44" s="183">
        <v>555</v>
      </c>
      <c r="AH44" s="183">
        <v>0</v>
      </c>
      <c r="AI44" s="183">
        <v>0</v>
      </c>
      <c r="AJ44" s="183">
        <v>0</v>
      </c>
      <c r="AK44" s="183">
        <v>0</v>
      </c>
      <c r="AL44" s="183">
        <v>454</v>
      </c>
      <c r="AM44" s="183">
        <v>0</v>
      </c>
      <c r="AN44" s="183">
        <v>0</v>
      </c>
      <c r="AO44" s="183">
        <v>321</v>
      </c>
      <c r="AP44" s="183">
        <v>0</v>
      </c>
      <c r="AQ44" s="183">
        <v>0</v>
      </c>
      <c r="AR44" s="183">
        <v>0</v>
      </c>
      <c r="AS44" s="183">
        <v>435</v>
      </c>
      <c r="AT44" s="183">
        <v>0</v>
      </c>
      <c r="AU44" s="183">
        <v>0</v>
      </c>
      <c r="AV44" s="183">
        <v>0</v>
      </c>
    </row>
    <row r="45" spans="1:48" ht="112.5" hidden="1" customHeight="1" x14ac:dyDescent="0.25">
      <c r="A45" s="113">
        <v>42</v>
      </c>
      <c r="B45" s="107" t="s">
        <v>158</v>
      </c>
      <c r="C45" s="176" t="s">
        <v>298</v>
      </c>
      <c r="D45" s="177" t="s">
        <v>299</v>
      </c>
      <c r="E45" s="176" t="s">
        <v>300</v>
      </c>
      <c r="F45" s="176" t="s">
        <v>301</v>
      </c>
      <c r="G45" s="185" t="s">
        <v>302</v>
      </c>
      <c r="H45" s="186">
        <v>1680</v>
      </c>
      <c r="I45" s="186"/>
      <c r="J45" s="187">
        <v>20</v>
      </c>
      <c r="K45" s="186">
        <v>0</v>
      </c>
      <c r="L45" s="186">
        <v>1</v>
      </c>
      <c r="M45" s="186">
        <v>6</v>
      </c>
      <c r="N45" s="186">
        <v>3</v>
      </c>
      <c r="O45" s="186">
        <v>1</v>
      </c>
      <c r="P45" s="186">
        <v>4</v>
      </c>
      <c r="Q45" s="186">
        <v>4</v>
      </c>
      <c r="R45" s="186">
        <v>5</v>
      </c>
      <c r="S45" s="187">
        <v>0</v>
      </c>
      <c r="T45" s="186">
        <v>84</v>
      </c>
      <c r="U45" s="186">
        <v>0</v>
      </c>
      <c r="V45" s="186">
        <v>4</v>
      </c>
      <c r="W45" s="186">
        <v>4</v>
      </c>
      <c r="X45" s="186">
        <v>0</v>
      </c>
      <c r="Y45" s="186">
        <v>1</v>
      </c>
      <c r="Z45" s="186">
        <v>1</v>
      </c>
      <c r="AA45" s="186">
        <v>0</v>
      </c>
      <c r="AB45" s="186">
        <v>238</v>
      </c>
      <c r="AC45" s="186">
        <v>0</v>
      </c>
      <c r="AD45" s="186">
        <v>2</v>
      </c>
      <c r="AE45" s="186">
        <v>1</v>
      </c>
      <c r="AF45" s="186">
        <v>1</v>
      </c>
      <c r="AG45" s="186">
        <v>60</v>
      </c>
      <c r="AH45" s="186">
        <v>0</v>
      </c>
      <c r="AI45" s="186">
        <v>0</v>
      </c>
      <c r="AJ45" s="186">
        <v>0</v>
      </c>
      <c r="AK45" s="186">
        <v>2</v>
      </c>
      <c r="AL45" s="186">
        <v>139</v>
      </c>
      <c r="AM45" s="186">
        <v>0</v>
      </c>
      <c r="AN45" s="186">
        <v>0</v>
      </c>
      <c r="AO45" s="186">
        <v>3</v>
      </c>
      <c r="AP45" s="186">
        <v>1</v>
      </c>
      <c r="AQ45" s="186">
        <v>1</v>
      </c>
      <c r="AR45" s="186">
        <v>0</v>
      </c>
      <c r="AS45" s="186">
        <v>55</v>
      </c>
      <c r="AT45" s="186">
        <v>0</v>
      </c>
      <c r="AU45" s="186">
        <v>2</v>
      </c>
      <c r="AV45" s="186">
        <v>1</v>
      </c>
    </row>
    <row r="46" spans="1:48" ht="112.5" hidden="1" customHeight="1" x14ac:dyDescent="0.25">
      <c r="A46" s="113">
        <v>43</v>
      </c>
      <c r="B46" s="107" t="s">
        <v>158</v>
      </c>
      <c r="C46" s="177" t="s">
        <v>303</v>
      </c>
      <c r="D46" s="177" t="s">
        <v>304</v>
      </c>
      <c r="E46" s="177" t="s">
        <v>305</v>
      </c>
      <c r="F46" s="177" t="s">
        <v>306</v>
      </c>
      <c r="G46" s="185" t="s">
        <v>302</v>
      </c>
      <c r="H46" s="183">
        <v>0</v>
      </c>
      <c r="I46" s="183"/>
      <c r="J46" s="182">
        <v>356</v>
      </c>
      <c r="K46" s="183">
        <v>19</v>
      </c>
      <c r="L46" s="183">
        <v>13</v>
      </c>
      <c r="M46" s="183">
        <v>21</v>
      </c>
      <c r="N46" s="183">
        <v>33</v>
      </c>
      <c r="O46" s="183">
        <v>3</v>
      </c>
      <c r="P46" s="183">
        <v>22</v>
      </c>
      <c r="Q46" s="183">
        <v>16</v>
      </c>
      <c r="R46" s="183">
        <v>23</v>
      </c>
      <c r="S46" s="182">
        <v>196</v>
      </c>
      <c r="T46" s="183">
        <v>33</v>
      </c>
      <c r="U46" s="183">
        <v>12</v>
      </c>
      <c r="V46" s="183">
        <v>29</v>
      </c>
      <c r="W46" s="183">
        <v>56</v>
      </c>
      <c r="X46" s="183">
        <v>17</v>
      </c>
      <c r="Y46" s="183">
        <v>18</v>
      </c>
      <c r="Z46" s="183">
        <v>33</v>
      </c>
      <c r="AA46" s="183">
        <v>43</v>
      </c>
      <c r="AB46" s="183">
        <v>252</v>
      </c>
      <c r="AC46" s="183">
        <v>19</v>
      </c>
      <c r="AD46" s="183">
        <v>33</v>
      </c>
      <c r="AE46" s="183">
        <v>26</v>
      </c>
      <c r="AF46" s="183">
        <v>39</v>
      </c>
      <c r="AG46" s="183">
        <v>84</v>
      </c>
      <c r="AH46" s="183">
        <v>18</v>
      </c>
      <c r="AI46" s="183">
        <v>21</v>
      </c>
      <c r="AJ46" s="183">
        <v>20</v>
      </c>
      <c r="AK46" s="183">
        <v>24</v>
      </c>
      <c r="AL46" s="183">
        <v>123</v>
      </c>
      <c r="AM46" s="183">
        <v>18</v>
      </c>
      <c r="AN46" s="183">
        <v>14</v>
      </c>
      <c r="AO46" s="183">
        <v>75</v>
      </c>
      <c r="AP46" s="183">
        <v>2</v>
      </c>
      <c r="AQ46" s="183">
        <v>12</v>
      </c>
      <c r="AR46" s="183">
        <v>10</v>
      </c>
      <c r="AS46" s="183">
        <v>73</v>
      </c>
      <c r="AT46" s="183">
        <v>7</v>
      </c>
      <c r="AU46" s="183">
        <v>16</v>
      </c>
      <c r="AV46" s="183">
        <v>30</v>
      </c>
    </row>
    <row r="47" spans="1:48" ht="112.5" hidden="1" customHeight="1" x14ac:dyDescent="0.25">
      <c r="A47" s="113">
        <v>44</v>
      </c>
      <c r="B47" s="107" t="s">
        <v>158</v>
      </c>
      <c r="C47" s="177" t="s">
        <v>307</v>
      </c>
      <c r="D47" s="177" t="s">
        <v>308</v>
      </c>
      <c r="E47" s="177" t="s">
        <v>309</v>
      </c>
      <c r="F47" s="177" t="s">
        <v>306</v>
      </c>
      <c r="G47" s="185" t="s">
        <v>302</v>
      </c>
      <c r="H47" s="183">
        <v>0</v>
      </c>
      <c r="I47" s="183"/>
      <c r="J47" s="182">
        <v>356</v>
      </c>
      <c r="K47" s="183">
        <v>19</v>
      </c>
      <c r="L47" s="183">
        <v>13</v>
      </c>
      <c r="M47" s="183">
        <v>21</v>
      </c>
      <c r="N47" s="183">
        <v>33</v>
      </c>
      <c r="O47" s="183">
        <v>3</v>
      </c>
      <c r="P47" s="183">
        <v>22</v>
      </c>
      <c r="Q47" s="183">
        <v>16</v>
      </c>
      <c r="R47" s="183">
        <v>23</v>
      </c>
      <c r="S47" s="182">
        <v>196</v>
      </c>
      <c r="T47" s="183">
        <v>33</v>
      </c>
      <c r="U47" s="183">
        <v>12</v>
      </c>
      <c r="V47" s="183">
        <v>29</v>
      </c>
      <c r="W47" s="183">
        <v>56</v>
      </c>
      <c r="X47" s="183">
        <v>17</v>
      </c>
      <c r="Y47" s="183">
        <v>18</v>
      </c>
      <c r="Z47" s="183">
        <v>33</v>
      </c>
      <c r="AA47" s="183">
        <v>43</v>
      </c>
      <c r="AB47" s="183">
        <v>252</v>
      </c>
      <c r="AC47" s="183">
        <v>19</v>
      </c>
      <c r="AD47" s="183">
        <v>33</v>
      </c>
      <c r="AE47" s="183">
        <v>26</v>
      </c>
      <c r="AF47" s="183">
        <v>39</v>
      </c>
      <c r="AG47" s="183">
        <v>84</v>
      </c>
      <c r="AH47" s="183">
        <v>18</v>
      </c>
      <c r="AI47" s="183">
        <v>21</v>
      </c>
      <c r="AJ47" s="183">
        <v>20</v>
      </c>
      <c r="AK47" s="183">
        <v>24</v>
      </c>
      <c r="AL47" s="183">
        <v>123</v>
      </c>
      <c r="AM47" s="183">
        <v>18</v>
      </c>
      <c r="AN47" s="183">
        <v>14</v>
      </c>
      <c r="AO47" s="183">
        <v>75</v>
      </c>
      <c r="AP47" s="183">
        <v>2</v>
      </c>
      <c r="AQ47" s="183">
        <v>12</v>
      </c>
      <c r="AR47" s="183">
        <v>10</v>
      </c>
      <c r="AS47" s="183">
        <v>73</v>
      </c>
      <c r="AT47" s="183">
        <v>7</v>
      </c>
      <c r="AU47" s="183">
        <v>16</v>
      </c>
      <c r="AV47" s="183">
        <v>30</v>
      </c>
    </row>
    <row r="48" spans="1:48" ht="112.5" hidden="1" customHeight="1" x14ac:dyDescent="0.25">
      <c r="A48" s="113">
        <v>45</v>
      </c>
      <c r="B48" s="107" t="s">
        <v>158</v>
      </c>
      <c r="C48" s="177" t="s">
        <v>310</v>
      </c>
      <c r="D48" s="177" t="s">
        <v>311</v>
      </c>
      <c r="E48" s="177" t="s">
        <v>312</v>
      </c>
      <c r="F48" s="177" t="s">
        <v>306</v>
      </c>
      <c r="G48" s="185" t="s">
        <v>302</v>
      </c>
      <c r="H48" s="183">
        <v>0</v>
      </c>
      <c r="I48" s="183"/>
      <c r="J48" s="182">
        <v>356</v>
      </c>
      <c r="K48" s="183">
        <v>19</v>
      </c>
      <c r="L48" s="183">
        <v>13</v>
      </c>
      <c r="M48" s="183">
        <v>21</v>
      </c>
      <c r="N48" s="183">
        <v>33</v>
      </c>
      <c r="O48" s="183">
        <v>3</v>
      </c>
      <c r="P48" s="183">
        <v>22</v>
      </c>
      <c r="Q48" s="183">
        <v>16</v>
      </c>
      <c r="R48" s="183">
        <v>23</v>
      </c>
      <c r="S48" s="182">
        <v>196</v>
      </c>
      <c r="T48" s="183">
        <v>33</v>
      </c>
      <c r="U48" s="183">
        <v>12</v>
      </c>
      <c r="V48" s="183">
        <v>29</v>
      </c>
      <c r="W48" s="183">
        <v>56</v>
      </c>
      <c r="X48" s="183">
        <v>17</v>
      </c>
      <c r="Y48" s="183">
        <v>18</v>
      </c>
      <c r="Z48" s="183">
        <v>33</v>
      </c>
      <c r="AA48" s="183">
        <v>43</v>
      </c>
      <c r="AB48" s="183">
        <v>252</v>
      </c>
      <c r="AC48" s="183">
        <v>19</v>
      </c>
      <c r="AD48" s="183">
        <v>33</v>
      </c>
      <c r="AE48" s="183">
        <v>26</v>
      </c>
      <c r="AF48" s="183">
        <v>39</v>
      </c>
      <c r="AG48" s="183">
        <v>84</v>
      </c>
      <c r="AH48" s="183">
        <v>18</v>
      </c>
      <c r="AI48" s="183">
        <v>21</v>
      </c>
      <c r="AJ48" s="183">
        <v>20</v>
      </c>
      <c r="AK48" s="183">
        <v>24</v>
      </c>
      <c r="AL48" s="183">
        <v>123</v>
      </c>
      <c r="AM48" s="183">
        <v>18</v>
      </c>
      <c r="AN48" s="183">
        <v>14</v>
      </c>
      <c r="AO48" s="183">
        <v>75</v>
      </c>
      <c r="AP48" s="183">
        <v>2</v>
      </c>
      <c r="AQ48" s="183">
        <v>12</v>
      </c>
      <c r="AR48" s="183">
        <v>10</v>
      </c>
      <c r="AS48" s="183">
        <v>73</v>
      </c>
      <c r="AT48" s="183">
        <v>7</v>
      </c>
      <c r="AU48" s="183">
        <v>16</v>
      </c>
      <c r="AV48" s="183">
        <v>30</v>
      </c>
    </row>
    <row r="49" spans="1:48" ht="112.5" hidden="1" customHeight="1" x14ac:dyDescent="0.25">
      <c r="A49" s="113">
        <v>46</v>
      </c>
      <c r="B49" s="107" t="s">
        <v>158</v>
      </c>
      <c r="C49" s="177" t="s">
        <v>313</v>
      </c>
      <c r="D49" s="177" t="s">
        <v>314</v>
      </c>
      <c r="E49" s="177" t="s">
        <v>315</v>
      </c>
      <c r="F49" s="177" t="s">
        <v>306</v>
      </c>
      <c r="G49" s="185" t="s">
        <v>302</v>
      </c>
      <c r="H49" s="183">
        <v>0</v>
      </c>
      <c r="I49" s="183"/>
      <c r="J49" s="182">
        <v>356</v>
      </c>
      <c r="K49" s="183">
        <v>19</v>
      </c>
      <c r="L49" s="183">
        <v>13</v>
      </c>
      <c r="M49" s="183">
        <v>21</v>
      </c>
      <c r="N49" s="183">
        <v>33</v>
      </c>
      <c r="O49" s="183">
        <v>3</v>
      </c>
      <c r="P49" s="183">
        <v>22</v>
      </c>
      <c r="Q49" s="183">
        <v>16</v>
      </c>
      <c r="R49" s="183">
        <v>23</v>
      </c>
      <c r="S49" s="182">
        <v>196</v>
      </c>
      <c r="T49" s="183">
        <v>33</v>
      </c>
      <c r="U49" s="183">
        <v>12</v>
      </c>
      <c r="V49" s="183">
        <v>29</v>
      </c>
      <c r="W49" s="183">
        <v>56</v>
      </c>
      <c r="X49" s="183">
        <v>17</v>
      </c>
      <c r="Y49" s="183">
        <v>18</v>
      </c>
      <c r="Z49" s="183">
        <v>33</v>
      </c>
      <c r="AA49" s="183">
        <v>43</v>
      </c>
      <c r="AB49" s="183">
        <v>252</v>
      </c>
      <c r="AC49" s="183">
        <v>19</v>
      </c>
      <c r="AD49" s="183">
        <v>33</v>
      </c>
      <c r="AE49" s="183">
        <v>26</v>
      </c>
      <c r="AF49" s="183">
        <v>39</v>
      </c>
      <c r="AG49" s="183">
        <v>84</v>
      </c>
      <c r="AH49" s="183">
        <v>18</v>
      </c>
      <c r="AI49" s="183">
        <v>21</v>
      </c>
      <c r="AJ49" s="183">
        <v>20</v>
      </c>
      <c r="AK49" s="183">
        <v>24</v>
      </c>
      <c r="AL49" s="183">
        <v>123</v>
      </c>
      <c r="AM49" s="183">
        <v>18</v>
      </c>
      <c r="AN49" s="183">
        <v>14</v>
      </c>
      <c r="AO49" s="183">
        <v>75</v>
      </c>
      <c r="AP49" s="183">
        <v>2</v>
      </c>
      <c r="AQ49" s="183">
        <v>12</v>
      </c>
      <c r="AR49" s="183">
        <v>10</v>
      </c>
      <c r="AS49" s="183">
        <v>73</v>
      </c>
      <c r="AT49" s="183">
        <v>7</v>
      </c>
      <c r="AU49" s="183">
        <v>16</v>
      </c>
      <c r="AV49" s="183">
        <v>30</v>
      </c>
    </row>
    <row r="50" spans="1:48" ht="112.5" hidden="1" customHeight="1" x14ac:dyDescent="0.25">
      <c r="A50" s="113">
        <v>47</v>
      </c>
      <c r="B50" s="107" t="s">
        <v>158</v>
      </c>
      <c r="C50" s="177" t="s">
        <v>316</v>
      </c>
      <c r="D50" s="177" t="s">
        <v>317</v>
      </c>
      <c r="E50" s="177" t="s">
        <v>318</v>
      </c>
      <c r="F50" s="177" t="s">
        <v>319</v>
      </c>
      <c r="G50" s="185" t="s">
        <v>302</v>
      </c>
      <c r="H50" s="183">
        <v>0</v>
      </c>
      <c r="I50" s="183"/>
      <c r="J50" s="182">
        <v>495</v>
      </c>
      <c r="K50" s="183">
        <v>25</v>
      </c>
      <c r="L50" s="183">
        <v>15</v>
      </c>
      <c r="M50" s="183">
        <v>14</v>
      </c>
      <c r="N50" s="183">
        <v>33</v>
      </c>
      <c r="O50" s="183">
        <v>2</v>
      </c>
      <c r="P50" s="183">
        <v>23</v>
      </c>
      <c r="Q50" s="183">
        <v>12</v>
      </c>
      <c r="R50" s="183">
        <v>24</v>
      </c>
      <c r="S50" s="182">
        <v>230</v>
      </c>
      <c r="T50" s="183">
        <v>38</v>
      </c>
      <c r="U50" s="183">
        <v>20</v>
      </c>
      <c r="V50" s="183">
        <v>32</v>
      </c>
      <c r="W50" s="183">
        <v>54</v>
      </c>
      <c r="X50" s="183">
        <v>19</v>
      </c>
      <c r="Y50" s="183">
        <v>9</v>
      </c>
      <c r="Z50" s="183">
        <v>25</v>
      </c>
      <c r="AA50" s="183">
        <v>27</v>
      </c>
      <c r="AB50" s="183">
        <v>210</v>
      </c>
      <c r="AC50" s="183">
        <v>21</v>
      </c>
      <c r="AD50" s="183">
        <v>42</v>
      </c>
      <c r="AE50" s="183">
        <v>38</v>
      </c>
      <c r="AF50" s="183">
        <v>40</v>
      </c>
      <c r="AG50" s="183">
        <v>66</v>
      </c>
      <c r="AH50" s="183">
        <v>19</v>
      </c>
      <c r="AI50" s="183">
        <v>39</v>
      </c>
      <c r="AJ50" s="183">
        <v>20</v>
      </c>
      <c r="AK50" s="183">
        <v>31</v>
      </c>
      <c r="AL50" s="183">
        <v>123</v>
      </c>
      <c r="AM50" s="183">
        <v>31</v>
      </c>
      <c r="AN50" s="183">
        <v>18</v>
      </c>
      <c r="AO50" s="183">
        <v>87</v>
      </c>
      <c r="AP50" s="183">
        <v>7</v>
      </c>
      <c r="AQ50" s="183">
        <v>8</v>
      </c>
      <c r="AR50" s="183">
        <v>4</v>
      </c>
      <c r="AS50" s="183">
        <v>89</v>
      </c>
      <c r="AT50" s="183">
        <v>15</v>
      </c>
      <c r="AU50" s="183">
        <v>23</v>
      </c>
      <c r="AV50" s="183">
        <v>32</v>
      </c>
    </row>
    <row r="51" spans="1:48" ht="112.5" hidden="1" customHeight="1" x14ac:dyDescent="0.25">
      <c r="A51" s="113">
        <v>48</v>
      </c>
      <c r="B51" s="107" t="s">
        <v>158</v>
      </c>
      <c r="C51" s="177" t="s">
        <v>320</v>
      </c>
      <c r="D51" s="177" t="s">
        <v>321</v>
      </c>
      <c r="E51" s="177" t="s">
        <v>322</v>
      </c>
      <c r="F51" s="177" t="s">
        <v>319</v>
      </c>
      <c r="G51" s="185" t="s">
        <v>302</v>
      </c>
      <c r="H51" s="183">
        <v>0</v>
      </c>
      <c r="I51" s="183"/>
      <c r="J51" s="182">
        <v>495</v>
      </c>
      <c r="K51" s="183">
        <v>25</v>
      </c>
      <c r="L51" s="183">
        <v>15</v>
      </c>
      <c r="M51" s="183">
        <v>14</v>
      </c>
      <c r="N51" s="183">
        <v>33</v>
      </c>
      <c r="O51" s="183">
        <v>2</v>
      </c>
      <c r="P51" s="183">
        <v>23</v>
      </c>
      <c r="Q51" s="183">
        <v>12</v>
      </c>
      <c r="R51" s="183">
        <v>24</v>
      </c>
      <c r="S51" s="182">
        <v>230</v>
      </c>
      <c r="T51" s="183">
        <v>38</v>
      </c>
      <c r="U51" s="183">
        <v>20</v>
      </c>
      <c r="V51" s="183">
        <v>32</v>
      </c>
      <c r="W51" s="183">
        <v>54</v>
      </c>
      <c r="X51" s="183">
        <v>19</v>
      </c>
      <c r="Y51" s="183">
        <v>9</v>
      </c>
      <c r="Z51" s="183">
        <v>25</v>
      </c>
      <c r="AA51" s="183">
        <v>27</v>
      </c>
      <c r="AB51" s="183">
        <v>210</v>
      </c>
      <c r="AC51" s="183">
        <v>21</v>
      </c>
      <c r="AD51" s="183">
        <v>42</v>
      </c>
      <c r="AE51" s="183">
        <v>38</v>
      </c>
      <c r="AF51" s="183">
        <v>40</v>
      </c>
      <c r="AG51" s="183">
        <v>66</v>
      </c>
      <c r="AH51" s="183">
        <v>19</v>
      </c>
      <c r="AI51" s="183">
        <v>39</v>
      </c>
      <c r="AJ51" s="183">
        <v>20</v>
      </c>
      <c r="AK51" s="183">
        <v>31</v>
      </c>
      <c r="AL51" s="183">
        <v>123</v>
      </c>
      <c r="AM51" s="183">
        <v>31</v>
      </c>
      <c r="AN51" s="183">
        <v>18</v>
      </c>
      <c r="AO51" s="183">
        <v>87</v>
      </c>
      <c r="AP51" s="183">
        <v>7</v>
      </c>
      <c r="AQ51" s="183">
        <v>8</v>
      </c>
      <c r="AR51" s="183">
        <v>4</v>
      </c>
      <c r="AS51" s="183">
        <v>89</v>
      </c>
      <c r="AT51" s="183">
        <v>15</v>
      </c>
      <c r="AU51" s="183">
        <v>23</v>
      </c>
      <c r="AV51" s="183">
        <v>32</v>
      </c>
    </row>
    <row r="52" spans="1:48" ht="112.5" hidden="1" customHeight="1" x14ac:dyDescent="0.25">
      <c r="A52" s="113">
        <v>49</v>
      </c>
      <c r="B52" s="107" t="s">
        <v>158</v>
      </c>
      <c r="C52" s="177" t="s">
        <v>323</v>
      </c>
      <c r="D52" s="177" t="s">
        <v>324</v>
      </c>
      <c r="E52" s="177" t="s">
        <v>325</v>
      </c>
      <c r="F52" s="177" t="s">
        <v>319</v>
      </c>
      <c r="G52" s="185" t="s">
        <v>302</v>
      </c>
      <c r="H52" s="183">
        <v>0</v>
      </c>
      <c r="I52" s="183"/>
      <c r="J52" s="182">
        <v>495</v>
      </c>
      <c r="K52" s="183">
        <v>25</v>
      </c>
      <c r="L52" s="183">
        <v>15</v>
      </c>
      <c r="M52" s="183">
        <v>14</v>
      </c>
      <c r="N52" s="183">
        <v>33</v>
      </c>
      <c r="O52" s="183">
        <v>2</v>
      </c>
      <c r="P52" s="183">
        <v>23</v>
      </c>
      <c r="Q52" s="183">
        <v>12</v>
      </c>
      <c r="R52" s="183">
        <v>24</v>
      </c>
      <c r="S52" s="182">
        <v>230</v>
      </c>
      <c r="T52" s="183">
        <v>38</v>
      </c>
      <c r="U52" s="183">
        <v>20</v>
      </c>
      <c r="V52" s="183">
        <v>32</v>
      </c>
      <c r="W52" s="183">
        <v>54</v>
      </c>
      <c r="X52" s="183">
        <v>19</v>
      </c>
      <c r="Y52" s="183">
        <v>9</v>
      </c>
      <c r="Z52" s="183">
        <v>25</v>
      </c>
      <c r="AA52" s="183">
        <v>27</v>
      </c>
      <c r="AB52" s="183">
        <v>210</v>
      </c>
      <c r="AC52" s="183">
        <v>21</v>
      </c>
      <c r="AD52" s="183">
        <v>42</v>
      </c>
      <c r="AE52" s="183">
        <v>38</v>
      </c>
      <c r="AF52" s="183">
        <v>40</v>
      </c>
      <c r="AG52" s="183">
        <v>66</v>
      </c>
      <c r="AH52" s="183">
        <v>19</v>
      </c>
      <c r="AI52" s="183">
        <v>39</v>
      </c>
      <c r="AJ52" s="183">
        <v>20</v>
      </c>
      <c r="AK52" s="183">
        <v>31</v>
      </c>
      <c r="AL52" s="183">
        <v>123</v>
      </c>
      <c r="AM52" s="183">
        <v>31</v>
      </c>
      <c r="AN52" s="183">
        <v>18</v>
      </c>
      <c r="AO52" s="183">
        <v>87</v>
      </c>
      <c r="AP52" s="183">
        <v>7</v>
      </c>
      <c r="AQ52" s="183">
        <v>8</v>
      </c>
      <c r="AR52" s="183">
        <v>4</v>
      </c>
      <c r="AS52" s="183">
        <v>89</v>
      </c>
      <c r="AT52" s="183">
        <v>15</v>
      </c>
      <c r="AU52" s="183">
        <v>23</v>
      </c>
      <c r="AV52" s="183">
        <v>32</v>
      </c>
    </row>
    <row r="53" spans="1:48" ht="112.5" hidden="1" customHeight="1" x14ac:dyDescent="0.25">
      <c r="A53" s="113">
        <v>50</v>
      </c>
      <c r="B53" s="107" t="s">
        <v>158</v>
      </c>
      <c r="C53" s="177" t="s">
        <v>326</v>
      </c>
      <c r="D53" s="177" t="s">
        <v>327</v>
      </c>
      <c r="E53" s="177" t="s">
        <v>328</v>
      </c>
      <c r="F53" s="177" t="s">
        <v>319</v>
      </c>
      <c r="G53" s="185" t="s">
        <v>302</v>
      </c>
      <c r="H53" s="183">
        <v>0</v>
      </c>
      <c r="I53" s="183"/>
      <c r="J53" s="182">
        <v>495</v>
      </c>
      <c r="K53" s="183">
        <v>25</v>
      </c>
      <c r="L53" s="183">
        <v>15</v>
      </c>
      <c r="M53" s="183">
        <v>14</v>
      </c>
      <c r="N53" s="183">
        <v>33</v>
      </c>
      <c r="O53" s="183">
        <v>2</v>
      </c>
      <c r="P53" s="183">
        <v>23</v>
      </c>
      <c r="Q53" s="183">
        <v>12</v>
      </c>
      <c r="R53" s="183">
        <v>24</v>
      </c>
      <c r="S53" s="182">
        <v>230</v>
      </c>
      <c r="T53" s="183">
        <v>38</v>
      </c>
      <c r="U53" s="183">
        <v>20</v>
      </c>
      <c r="V53" s="183">
        <v>32</v>
      </c>
      <c r="W53" s="183">
        <v>54</v>
      </c>
      <c r="X53" s="183">
        <v>19</v>
      </c>
      <c r="Y53" s="183">
        <v>9</v>
      </c>
      <c r="Z53" s="183">
        <v>25</v>
      </c>
      <c r="AA53" s="183">
        <v>27</v>
      </c>
      <c r="AB53" s="183">
        <v>210</v>
      </c>
      <c r="AC53" s="183">
        <v>21</v>
      </c>
      <c r="AD53" s="183">
        <v>42</v>
      </c>
      <c r="AE53" s="183">
        <v>38</v>
      </c>
      <c r="AF53" s="183">
        <v>40</v>
      </c>
      <c r="AG53" s="183">
        <v>66</v>
      </c>
      <c r="AH53" s="183">
        <v>19</v>
      </c>
      <c r="AI53" s="183">
        <v>39</v>
      </c>
      <c r="AJ53" s="183">
        <v>20</v>
      </c>
      <c r="AK53" s="183">
        <v>31</v>
      </c>
      <c r="AL53" s="183">
        <v>123</v>
      </c>
      <c r="AM53" s="183">
        <v>31</v>
      </c>
      <c r="AN53" s="183">
        <v>18</v>
      </c>
      <c r="AO53" s="183">
        <v>87</v>
      </c>
      <c r="AP53" s="183">
        <v>7</v>
      </c>
      <c r="AQ53" s="183">
        <v>8</v>
      </c>
      <c r="AR53" s="183">
        <v>4</v>
      </c>
      <c r="AS53" s="183">
        <v>89</v>
      </c>
      <c r="AT53" s="183">
        <v>15</v>
      </c>
      <c r="AU53" s="183">
        <v>23</v>
      </c>
      <c r="AV53" s="183">
        <v>32</v>
      </c>
    </row>
    <row r="54" spans="1:48" ht="112.5" hidden="1" customHeight="1" x14ac:dyDescent="0.25">
      <c r="A54" s="113">
        <v>51</v>
      </c>
      <c r="B54" s="107" t="s">
        <v>158</v>
      </c>
      <c r="C54" s="177" t="s">
        <v>329</v>
      </c>
      <c r="D54" s="177" t="s">
        <v>330</v>
      </c>
      <c r="E54" s="177" t="s">
        <v>331</v>
      </c>
      <c r="F54" s="177" t="s">
        <v>319</v>
      </c>
      <c r="G54" s="185" t="s">
        <v>302</v>
      </c>
      <c r="H54" s="183">
        <v>0</v>
      </c>
      <c r="I54" s="183"/>
      <c r="J54" s="182">
        <v>495</v>
      </c>
      <c r="K54" s="183">
        <v>25</v>
      </c>
      <c r="L54" s="183">
        <v>15</v>
      </c>
      <c r="M54" s="183">
        <v>14</v>
      </c>
      <c r="N54" s="183">
        <v>33</v>
      </c>
      <c r="O54" s="183">
        <v>2</v>
      </c>
      <c r="P54" s="183">
        <v>23</v>
      </c>
      <c r="Q54" s="183">
        <v>12</v>
      </c>
      <c r="R54" s="183">
        <v>24</v>
      </c>
      <c r="S54" s="182">
        <v>230</v>
      </c>
      <c r="T54" s="183">
        <v>38</v>
      </c>
      <c r="U54" s="183">
        <v>20</v>
      </c>
      <c r="V54" s="183">
        <v>32</v>
      </c>
      <c r="W54" s="183">
        <v>54</v>
      </c>
      <c r="X54" s="183">
        <v>19</v>
      </c>
      <c r="Y54" s="183">
        <v>9</v>
      </c>
      <c r="Z54" s="183">
        <v>25</v>
      </c>
      <c r="AA54" s="183">
        <v>27</v>
      </c>
      <c r="AB54" s="183">
        <v>210</v>
      </c>
      <c r="AC54" s="183">
        <v>21</v>
      </c>
      <c r="AD54" s="183">
        <v>42</v>
      </c>
      <c r="AE54" s="183">
        <v>38</v>
      </c>
      <c r="AF54" s="183">
        <v>40</v>
      </c>
      <c r="AG54" s="183">
        <v>66</v>
      </c>
      <c r="AH54" s="183">
        <v>19</v>
      </c>
      <c r="AI54" s="183">
        <v>39</v>
      </c>
      <c r="AJ54" s="183">
        <v>20</v>
      </c>
      <c r="AK54" s="183">
        <v>31</v>
      </c>
      <c r="AL54" s="183">
        <v>123</v>
      </c>
      <c r="AM54" s="183">
        <v>31</v>
      </c>
      <c r="AN54" s="183">
        <v>18</v>
      </c>
      <c r="AO54" s="183">
        <v>87</v>
      </c>
      <c r="AP54" s="183">
        <v>7</v>
      </c>
      <c r="AQ54" s="183">
        <v>8</v>
      </c>
      <c r="AR54" s="183">
        <v>4</v>
      </c>
      <c r="AS54" s="183">
        <v>89</v>
      </c>
      <c r="AT54" s="183">
        <v>15</v>
      </c>
      <c r="AU54" s="183">
        <v>23</v>
      </c>
      <c r="AV54" s="183">
        <v>32</v>
      </c>
    </row>
    <row r="55" spans="1:48" ht="112.5" hidden="1" customHeight="1" x14ac:dyDescent="0.25">
      <c r="A55" s="113">
        <v>52</v>
      </c>
      <c r="B55" s="107" t="s">
        <v>158</v>
      </c>
      <c r="C55" s="177" t="s">
        <v>332</v>
      </c>
      <c r="D55" s="177" t="s">
        <v>333</v>
      </c>
      <c r="E55" s="177" t="s">
        <v>334</v>
      </c>
      <c r="F55" s="177" t="s">
        <v>335</v>
      </c>
      <c r="G55" s="185" t="s">
        <v>302</v>
      </c>
      <c r="H55" s="183">
        <v>0</v>
      </c>
      <c r="I55" s="183"/>
      <c r="J55" s="182">
        <v>444</v>
      </c>
      <c r="K55" s="183">
        <v>23</v>
      </c>
      <c r="L55" s="183">
        <v>14</v>
      </c>
      <c r="M55" s="183">
        <v>32</v>
      </c>
      <c r="N55" s="183">
        <v>38</v>
      </c>
      <c r="O55" s="183">
        <v>9</v>
      </c>
      <c r="P55" s="183">
        <v>18</v>
      </c>
      <c r="Q55" s="183">
        <v>13</v>
      </c>
      <c r="R55" s="183">
        <v>21</v>
      </c>
      <c r="S55" s="182">
        <v>236</v>
      </c>
      <c r="T55" s="183">
        <v>38</v>
      </c>
      <c r="U55" s="183">
        <v>9</v>
      </c>
      <c r="V55" s="183">
        <v>34</v>
      </c>
      <c r="W55" s="183">
        <v>79</v>
      </c>
      <c r="X55" s="183">
        <v>11</v>
      </c>
      <c r="Y55" s="183">
        <v>17</v>
      </c>
      <c r="Z55" s="183">
        <v>29</v>
      </c>
      <c r="AA55" s="183">
        <v>29</v>
      </c>
      <c r="AB55" s="183">
        <v>314</v>
      </c>
      <c r="AC55" s="183">
        <v>22</v>
      </c>
      <c r="AD55" s="183">
        <v>50</v>
      </c>
      <c r="AE55" s="183">
        <v>37</v>
      </c>
      <c r="AF55" s="183">
        <v>32</v>
      </c>
      <c r="AG55" s="183">
        <v>86</v>
      </c>
      <c r="AH55" s="183">
        <v>27</v>
      </c>
      <c r="AI55" s="183">
        <v>30</v>
      </c>
      <c r="AJ55" s="183">
        <v>27</v>
      </c>
      <c r="AK55" s="183">
        <v>25</v>
      </c>
      <c r="AL55" s="183">
        <v>76</v>
      </c>
      <c r="AM55" s="183">
        <v>24</v>
      </c>
      <c r="AN55" s="183">
        <v>25</v>
      </c>
      <c r="AO55" s="183">
        <v>85</v>
      </c>
      <c r="AP55" s="183">
        <v>9</v>
      </c>
      <c r="AQ55" s="183">
        <v>11</v>
      </c>
      <c r="AR55" s="183">
        <v>7</v>
      </c>
      <c r="AS55" s="183">
        <v>88</v>
      </c>
      <c r="AT55" s="183">
        <v>20</v>
      </c>
      <c r="AU55" s="183">
        <v>23</v>
      </c>
      <c r="AV55" s="183">
        <v>22</v>
      </c>
    </row>
    <row r="56" spans="1:48" ht="112.5" hidden="1" customHeight="1" x14ac:dyDescent="0.25">
      <c r="A56" s="113">
        <v>53</v>
      </c>
      <c r="B56" s="107" t="s">
        <v>158</v>
      </c>
      <c r="C56" s="177" t="s">
        <v>336</v>
      </c>
      <c r="D56" s="177" t="s">
        <v>337</v>
      </c>
      <c r="E56" s="177" t="s">
        <v>338</v>
      </c>
      <c r="F56" s="177" t="s">
        <v>335</v>
      </c>
      <c r="G56" s="185" t="s">
        <v>302</v>
      </c>
      <c r="H56" s="183">
        <v>0</v>
      </c>
      <c r="I56" s="183"/>
      <c r="J56" s="182">
        <v>444</v>
      </c>
      <c r="K56" s="183">
        <v>23</v>
      </c>
      <c r="L56" s="183">
        <v>14</v>
      </c>
      <c r="M56" s="183">
        <v>32</v>
      </c>
      <c r="N56" s="183">
        <v>38</v>
      </c>
      <c r="O56" s="183">
        <v>9</v>
      </c>
      <c r="P56" s="183">
        <v>18</v>
      </c>
      <c r="Q56" s="183">
        <v>13</v>
      </c>
      <c r="R56" s="183">
        <v>21</v>
      </c>
      <c r="S56" s="182">
        <v>236</v>
      </c>
      <c r="T56" s="183">
        <v>38</v>
      </c>
      <c r="U56" s="183">
        <v>9</v>
      </c>
      <c r="V56" s="183">
        <v>34</v>
      </c>
      <c r="W56" s="183">
        <v>79</v>
      </c>
      <c r="X56" s="183">
        <v>11</v>
      </c>
      <c r="Y56" s="183">
        <v>17</v>
      </c>
      <c r="Z56" s="183">
        <v>29</v>
      </c>
      <c r="AA56" s="183">
        <v>29</v>
      </c>
      <c r="AB56" s="183">
        <v>314</v>
      </c>
      <c r="AC56" s="183">
        <v>22</v>
      </c>
      <c r="AD56" s="183">
        <v>50</v>
      </c>
      <c r="AE56" s="183">
        <v>37</v>
      </c>
      <c r="AF56" s="183">
        <v>32</v>
      </c>
      <c r="AG56" s="183">
        <v>86</v>
      </c>
      <c r="AH56" s="183">
        <v>27</v>
      </c>
      <c r="AI56" s="183">
        <v>30</v>
      </c>
      <c r="AJ56" s="183">
        <v>27</v>
      </c>
      <c r="AK56" s="183">
        <v>25</v>
      </c>
      <c r="AL56" s="183">
        <v>76</v>
      </c>
      <c r="AM56" s="183">
        <v>24</v>
      </c>
      <c r="AN56" s="183">
        <v>25</v>
      </c>
      <c r="AO56" s="183">
        <v>85</v>
      </c>
      <c r="AP56" s="183">
        <v>9</v>
      </c>
      <c r="AQ56" s="183">
        <v>11</v>
      </c>
      <c r="AR56" s="183">
        <v>7</v>
      </c>
      <c r="AS56" s="183">
        <v>88</v>
      </c>
      <c r="AT56" s="183">
        <v>20</v>
      </c>
      <c r="AU56" s="183">
        <v>23</v>
      </c>
      <c r="AV56" s="183">
        <v>22</v>
      </c>
    </row>
    <row r="57" spans="1:48" ht="112.5" hidden="1" customHeight="1" x14ac:dyDescent="0.25">
      <c r="A57" s="113">
        <v>54</v>
      </c>
      <c r="B57" s="107" t="s">
        <v>158</v>
      </c>
      <c r="C57" s="177" t="s">
        <v>339</v>
      </c>
      <c r="D57" s="177" t="s">
        <v>340</v>
      </c>
      <c r="E57" s="177" t="s">
        <v>341</v>
      </c>
      <c r="F57" s="177" t="s">
        <v>342</v>
      </c>
      <c r="G57" s="185" t="s">
        <v>302</v>
      </c>
      <c r="H57" s="188">
        <v>0</v>
      </c>
      <c r="I57" s="188"/>
      <c r="J57" s="189">
        <v>603</v>
      </c>
      <c r="K57" s="188">
        <v>53</v>
      </c>
      <c r="L57" s="188">
        <v>39</v>
      </c>
      <c r="M57" s="188">
        <v>37</v>
      </c>
      <c r="N57" s="188">
        <v>70</v>
      </c>
      <c r="O57" s="188">
        <v>14</v>
      </c>
      <c r="P57" s="188">
        <v>33</v>
      </c>
      <c r="Q57" s="188">
        <v>22</v>
      </c>
      <c r="R57" s="188">
        <v>32</v>
      </c>
      <c r="S57" s="189">
        <v>310</v>
      </c>
      <c r="T57" s="188">
        <v>72</v>
      </c>
      <c r="U57" s="188">
        <v>41</v>
      </c>
      <c r="V57" s="188">
        <v>64</v>
      </c>
      <c r="W57" s="188">
        <v>83</v>
      </c>
      <c r="X57" s="188">
        <v>68</v>
      </c>
      <c r="Y57" s="188">
        <v>22</v>
      </c>
      <c r="Z57" s="188">
        <v>61</v>
      </c>
      <c r="AA57" s="188">
        <v>45</v>
      </c>
      <c r="AB57" s="188">
        <v>533</v>
      </c>
      <c r="AC57" s="188">
        <v>72</v>
      </c>
      <c r="AD57" s="188">
        <v>69</v>
      </c>
      <c r="AE57" s="188">
        <v>57</v>
      </c>
      <c r="AF57" s="188">
        <v>154</v>
      </c>
      <c r="AG57" s="188">
        <v>166</v>
      </c>
      <c r="AH57" s="188">
        <v>32</v>
      </c>
      <c r="AI57" s="188">
        <v>56</v>
      </c>
      <c r="AJ57" s="188">
        <v>44</v>
      </c>
      <c r="AK57" s="188">
        <v>42</v>
      </c>
      <c r="AL57" s="188">
        <v>215</v>
      </c>
      <c r="AM57" s="188">
        <v>30</v>
      </c>
      <c r="AN57" s="188">
        <v>44</v>
      </c>
      <c r="AO57" s="188">
        <v>80</v>
      </c>
      <c r="AP57" s="188">
        <v>16</v>
      </c>
      <c r="AQ57" s="188">
        <v>38</v>
      </c>
      <c r="AR57" s="188">
        <v>14</v>
      </c>
      <c r="AS57" s="188">
        <v>108</v>
      </c>
      <c r="AT57" s="188">
        <v>18</v>
      </c>
      <c r="AU57" s="188">
        <v>19</v>
      </c>
      <c r="AV57" s="188">
        <v>44</v>
      </c>
    </row>
    <row r="58" spans="1:48" ht="112.5" hidden="1" customHeight="1" x14ac:dyDescent="0.25">
      <c r="A58" s="113">
        <v>55</v>
      </c>
      <c r="B58" s="107" t="s">
        <v>158</v>
      </c>
      <c r="C58" s="177" t="s">
        <v>343</v>
      </c>
      <c r="D58" s="177" t="s">
        <v>344</v>
      </c>
      <c r="E58" s="177" t="s">
        <v>345</v>
      </c>
      <c r="F58" s="177" t="s">
        <v>346</v>
      </c>
      <c r="G58" s="185" t="s">
        <v>302</v>
      </c>
      <c r="H58" s="188">
        <v>0</v>
      </c>
      <c r="I58" s="188"/>
      <c r="J58" s="189">
        <v>204</v>
      </c>
      <c r="K58" s="188">
        <v>18</v>
      </c>
      <c r="L58" s="188">
        <v>13</v>
      </c>
      <c r="M58" s="188">
        <v>12</v>
      </c>
      <c r="N58" s="188">
        <v>23</v>
      </c>
      <c r="O58" s="188">
        <v>2</v>
      </c>
      <c r="P58" s="188">
        <v>11</v>
      </c>
      <c r="Q58" s="188">
        <v>7</v>
      </c>
      <c r="R58" s="188">
        <v>11</v>
      </c>
      <c r="S58" s="189">
        <v>101</v>
      </c>
      <c r="T58" s="188">
        <v>8</v>
      </c>
      <c r="U58" s="188">
        <v>5</v>
      </c>
      <c r="V58" s="188">
        <v>8</v>
      </c>
      <c r="W58" s="188">
        <v>13</v>
      </c>
      <c r="X58" s="188">
        <v>23</v>
      </c>
      <c r="Y58" s="188">
        <v>8</v>
      </c>
      <c r="Z58" s="188">
        <v>20</v>
      </c>
      <c r="AA58" s="188">
        <v>5</v>
      </c>
      <c r="AB58" s="188">
        <v>64</v>
      </c>
      <c r="AC58" s="188">
        <v>9</v>
      </c>
      <c r="AD58" s="188">
        <v>8</v>
      </c>
      <c r="AE58" s="188">
        <v>7</v>
      </c>
      <c r="AF58" s="188">
        <v>19</v>
      </c>
      <c r="AG58" s="188">
        <v>20</v>
      </c>
      <c r="AH58" s="188">
        <v>4</v>
      </c>
      <c r="AI58" s="188">
        <v>7</v>
      </c>
      <c r="AJ58" s="188">
        <v>5</v>
      </c>
      <c r="AK58" s="188">
        <v>5</v>
      </c>
      <c r="AL58" s="188">
        <v>29</v>
      </c>
      <c r="AM58" s="188">
        <v>4</v>
      </c>
      <c r="AN58" s="188">
        <v>6</v>
      </c>
      <c r="AO58" s="188">
        <v>16</v>
      </c>
      <c r="AP58" s="188">
        <v>2</v>
      </c>
      <c r="AQ58" s="188">
        <v>13</v>
      </c>
      <c r="AR58" s="188">
        <v>3</v>
      </c>
      <c r="AS58" s="188">
        <v>36</v>
      </c>
      <c r="AT58" s="188">
        <v>6</v>
      </c>
      <c r="AU58" s="188">
        <v>6</v>
      </c>
      <c r="AV58" s="188">
        <v>15</v>
      </c>
    </row>
    <row r="59" spans="1:48" ht="112.5" hidden="1" customHeight="1" x14ac:dyDescent="0.25">
      <c r="A59" s="113">
        <v>56</v>
      </c>
      <c r="B59" s="107" t="s">
        <v>158</v>
      </c>
      <c r="C59" s="177" t="s">
        <v>347</v>
      </c>
      <c r="D59" s="177" t="s">
        <v>348</v>
      </c>
      <c r="E59" s="177" t="s">
        <v>349</v>
      </c>
      <c r="F59" s="177" t="s">
        <v>350</v>
      </c>
      <c r="G59" s="185" t="s">
        <v>302</v>
      </c>
      <c r="H59" s="188">
        <v>0</v>
      </c>
      <c r="I59" s="188"/>
      <c r="J59" s="189">
        <v>1744</v>
      </c>
      <c r="K59" s="188">
        <v>145</v>
      </c>
      <c r="L59" s="188">
        <v>106</v>
      </c>
      <c r="M59" s="188">
        <v>102</v>
      </c>
      <c r="N59" s="188">
        <v>192</v>
      </c>
      <c r="O59" s="188">
        <v>29</v>
      </c>
      <c r="P59" s="188">
        <v>91</v>
      </c>
      <c r="Q59" s="188">
        <v>60</v>
      </c>
      <c r="R59" s="188">
        <v>87</v>
      </c>
      <c r="S59" s="189">
        <v>760</v>
      </c>
      <c r="T59" s="188">
        <v>150</v>
      </c>
      <c r="U59" s="188">
        <v>85</v>
      </c>
      <c r="V59" s="188">
        <v>135</v>
      </c>
      <c r="W59" s="188">
        <v>234</v>
      </c>
      <c r="X59" s="188">
        <v>187</v>
      </c>
      <c r="Y59" s="188">
        <v>62</v>
      </c>
      <c r="Z59" s="188">
        <v>167</v>
      </c>
      <c r="AA59" s="188">
        <v>120</v>
      </c>
      <c r="AB59" s="188">
        <v>1069</v>
      </c>
      <c r="AC59" s="188">
        <v>145</v>
      </c>
      <c r="AD59" s="188">
        <v>139</v>
      </c>
      <c r="AE59" s="188">
        <v>113</v>
      </c>
      <c r="AF59" s="188">
        <v>308</v>
      </c>
      <c r="AG59" s="188">
        <v>347</v>
      </c>
      <c r="AH59" s="188">
        <v>65</v>
      </c>
      <c r="AI59" s="188">
        <v>116</v>
      </c>
      <c r="AJ59" s="188">
        <v>92</v>
      </c>
      <c r="AK59" s="188">
        <v>87</v>
      </c>
      <c r="AL59" s="188">
        <v>405</v>
      </c>
      <c r="AM59" s="188">
        <v>56</v>
      </c>
      <c r="AN59" s="188">
        <v>83</v>
      </c>
      <c r="AO59" s="188">
        <v>284</v>
      </c>
      <c r="AP59" s="188">
        <v>35</v>
      </c>
      <c r="AQ59" s="188">
        <v>103</v>
      </c>
      <c r="AR59" s="188">
        <v>52</v>
      </c>
      <c r="AS59" s="188">
        <v>296</v>
      </c>
      <c r="AT59" s="188">
        <v>51</v>
      </c>
      <c r="AU59" s="188">
        <v>52</v>
      </c>
      <c r="AV59" s="188">
        <v>120</v>
      </c>
    </row>
    <row r="60" spans="1:48" ht="112.5" hidden="1" customHeight="1" x14ac:dyDescent="0.25">
      <c r="A60" s="113">
        <v>57</v>
      </c>
      <c r="B60" s="107" t="s">
        <v>158</v>
      </c>
      <c r="C60" s="177" t="s">
        <v>351</v>
      </c>
      <c r="D60" s="177" t="s">
        <v>352</v>
      </c>
      <c r="E60" s="177" t="s">
        <v>353</v>
      </c>
      <c r="F60" s="177" t="s">
        <v>350</v>
      </c>
      <c r="G60" s="185" t="s">
        <v>302</v>
      </c>
      <c r="H60" s="188">
        <v>0</v>
      </c>
      <c r="I60" s="188"/>
      <c r="J60" s="189">
        <v>872</v>
      </c>
      <c r="K60" s="188">
        <v>73</v>
      </c>
      <c r="L60" s="188">
        <v>53</v>
      </c>
      <c r="M60" s="188">
        <v>51</v>
      </c>
      <c r="N60" s="188">
        <v>96</v>
      </c>
      <c r="O60" s="188">
        <v>15</v>
      </c>
      <c r="P60" s="188">
        <v>46</v>
      </c>
      <c r="Q60" s="188">
        <v>30</v>
      </c>
      <c r="R60" s="188">
        <v>44</v>
      </c>
      <c r="S60" s="189">
        <v>380</v>
      </c>
      <c r="T60" s="188">
        <v>75</v>
      </c>
      <c r="U60" s="188">
        <v>42</v>
      </c>
      <c r="V60" s="188">
        <v>68</v>
      </c>
      <c r="W60" s="188">
        <v>117</v>
      </c>
      <c r="X60" s="188">
        <v>94</v>
      </c>
      <c r="Y60" s="188">
        <v>31</v>
      </c>
      <c r="Z60" s="188">
        <v>83</v>
      </c>
      <c r="AA60" s="188">
        <v>60</v>
      </c>
      <c r="AB60" s="188">
        <v>535</v>
      </c>
      <c r="AC60" s="188">
        <v>73</v>
      </c>
      <c r="AD60" s="188">
        <v>70</v>
      </c>
      <c r="AE60" s="188">
        <v>57</v>
      </c>
      <c r="AF60" s="188">
        <v>154</v>
      </c>
      <c r="AG60" s="188">
        <v>173</v>
      </c>
      <c r="AH60" s="188">
        <v>33</v>
      </c>
      <c r="AI60" s="188">
        <v>58</v>
      </c>
      <c r="AJ60" s="188">
        <v>46</v>
      </c>
      <c r="AK60" s="188">
        <v>44</v>
      </c>
      <c r="AL60" s="188">
        <v>203</v>
      </c>
      <c r="AM60" s="188">
        <v>28</v>
      </c>
      <c r="AN60" s="188">
        <v>41</v>
      </c>
      <c r="AO60" s="188">
        <v>142</v>
      </c>
      <c r="AP60" s="188">
        <v>17</v>
      </c>
      <c r="AQ60" s="188">
        <v>52</v>
      </c>
      <c r="AR60" s="188">
        <v>26</v>
      </c>
      <c r="AS60" s="188">
        <v>148</v>
      </c>
      <c r="AT60" s="188">
        <v>26</v>
      </c>
      <c r="AU60" s="188">
        <v>26</v>
      </c>
      <c r="AV60" s="188">
        <v>60</v>
      </c>
    </row>
    <row r="61" spans="1:48" ht="112.5" customHeight="1" x14ac:dyDescent="0.25">
      <c r="A61" s="113">
        <v>58</v>
      </c>
      <c r="B61" s="190" t="s">
        <v>158</v>
      </c>
      <c r="C61" s="191" t="s">
        <v>354</v>
      </c>
      <c r="D61" s="192" t="s">
        <v>355</v>
      </c>
      <c r="E61" s="191" t="s">
        <v>356</v>
      </c>
      <c r="F61" s="191" t="s">
        <v>357</v>
      </c>
      <c r="G61" s="193" t="s">
        <v>358</v>
      </c>
      <c r="H61" s="194"/>
      <c r="I61" s="194"/>
      <c r="J61" s="195">
        <v>240.875</v>
      </c>
      <c r="K61" s="195">
        <v>12.19</v>
      </c>
      <c r="L61" s="195">
        <v>8.3949999999999996</v>
      </c>
      <c r="M61" s="195">
        <v>12.535</v>
      </c>
      <c r="N61" s="195">
        <v>21.62</v>
      </c>
      <c r="O61" s="195">
        <v>2.2999999999999998</v>
      </c>
      <c r="P61" s="195">
        <v>13.8</v>
      </c>
      <c r="Q61" s="195">
        <v>8.0500000000000007</v>
      </c>
      <c r="R61" s="195">
        <v>14.72</v>
      </c>
      <c r="S61" s="195">
        <v>130</v>
      </c>
      <c r="T61" s="195">
        <v>21.965</v>
      </c>
      <c r="U61" s="195">
        <v>8.0500000000000007</v>
      </c>
      <c r="V61" s="195">
        <v>17.48</v>
      </c>
      <c r="W61" s="195">
        <v>34.844999999999999</v>
      </c>
      <c r="X61" s="195">
        <v>8.3949999999999996</v>
      </c>
      <c r="Y61" s="195">
        <v>8.74</v>
      </c>
      <c r="Z61" s="195">
        <v>16.905000000000001</v>
      </c>
      <c r="AA61" s="195">
        <v>18.399999999999999</v>
      </c>
      <c r="AB61" s="195">
        <v>155.25</v>
      </c>
      <c r="AC61" s="195">
        <v>13.11</v>
      </c>
      <c r="AD61" s="195">
        <v>24.954999999999998</v>
      </c>
      <c r="AE61" s="195">
        <v>20.93</v>
      </c>
      <c r="AF61" s="195">
        <v>21.045000000000002</v>
      </c>
      <c r="AG61" s="195">
        <v>46.115000000000002</v>
      </c>
      <c r="AH61" s="195">
        <v>14.03</v>
      </c>
      <c r="AI61" s="195">
        <v>20.47</v>
      </c>
      <c r="AJ61" s="195">
        <v>12.65</v>
      </c>
      <c r="AK61" s="195">
        <v>15.18</v>
      </c>
      <c r="AL61" s="195">
        <v>55.43</v>
      </c>
      <c r="AM61" s="195">
        <v>12.994999999999999</v>
      </c>
      <c r="AN61" s="195">
        <v>11.845000000000001</v>
      </c>
      <c r="AO61" s="195">
        <v>49.45</v>
      </c>
      <c r="AP61" s="195">
        <v>3.5649999999999999</v>
      </c>
      <c r="AQ61" s="195">
        <v>6.7850000000000001</v>
      </c>
      <c r="AR61" s="195">
        <v>3.335</v>
      </c>
      <c r="AS61" s="195">
        <v>48.99</v>
      </c>
      <c r="AT61" s="195">
        <v>8.74</v>
      </c>
      <c r="AU61" s="195">
        <v>12.65</v>
      </c>
      <c r="AV61" s="195">
        <v>16.215</v>
      </c>
    </row>
    <row r="62" spans="1:48" ht="112.5" customHeight="1" x14ac:dyDescent="0.25">
      <c r="A62" s="113">
        <v>59</v>
      </c>
      <c r="B62" s="190" t="s">
        <v>158</v>
      </c>
      <c r="C62" s="191" t="s">
        <v>359</v>
      </c>
      <c r="D62" s="192" t="s">
        <v>360</v>
      </c>
      <c r="E62" s="191" t="s">
        <v>361</v>
      </c>
      <c r="F62" s="191" t="s">
        <v>362</v>
      </c>
      <c r="G62" s="193" t="s">
        <v>358</v>
      </c>
      <c r="H62" s="194"/>
      <c r="I62" s="194"/>
      <c r="J62" s="195">
        <v>447.18799999999999</v>
      </c>
      <c r="K62" s="195">
        <v>20.175999999999998</v>
      </c>
      <c r="L62" s="195">
        <v>14.356</v>
      </c>
      <c r="M62" s="195">
        <v>18.236000000000001</v>
      </c>
      <c r="N62" s="195">
        <v>33.756</v>
      </c>
      <c r="O62" s="195">
        <v>3.1039999999999996</v>
      </c>
      <c r="P62" s="195">
        <v>22.503999999999998</v>
      </c>
      <c r="Q62" s="195">
        <v>15.907999999999999</v>
      </c>
      <c r="R62" s="195">
        <v>27.16</v>
      </c>
      <c r="S62" s="195">
        <v>174</v>
      </c>
      <c r="T62" s="195">
        <v>38.023999999999994</v>
      </c>
      <c r="U62" s="195">
        <v>15.131999999999998</v>
      </c>
      <c r="V62" s="195">
        <v>25.22</v>
      </c>
      <c r="W62" s="195">
        <v>48.887999999999991</v>
      </c>
      <c r="X62" s="195">
        <v>15.52</v>
      </c>
      <c r="Y62" s="195">
        <v>13.968</v>
      </c>
      <c r="Z62" s="195">
        <v>31.815999999999999</v>
      </c>
      <c r="AA62" s="195">
        <v>33.367999999999995</v>
      </c>
      <c r="AB62" s="195">
        <v>242.5</v>
      </c>
      <c r="AC62" s="195">
        <v>24.055999999999997</v>
      </c>
      <c r="AD62" s="195">
        <v>41.515999999999991</v>
      </c>
      <c r="AE62" s="195">
        <v>37.635999999999996</v>
      </c>
      <c r="AF62" s="195">
        <v>32.203999999999994</v>
      </c>
      <c r="AG62" s="195">
        <v>75.271999999999991</v>
      </c>
      <c r="AH62" s="195">
        <v>22.116</v>
      </c>
      <c r="AI62" s="195">
        <v>36.859999999999992</v>
      </c>
      <c r="AJ62" s="195">
        <v>19.788</v>
      </c>
      <c r="AK62" s="195">
        <v>30.263999999999996</v>
      </c>
      <c r="AL62" s="195">
        <v>109.41599999999998</v>
      </c>
      <c r="AM62" s="195">
        <v>20.563999999999997</v>
      </c>
      <c r="AN62" s="195">
        <v>18.623999999999999</v>
      </c>
      <c r="AO62" s="195">
        <v>82.255999999999986</v>
      </c>
      <c r="AP62" s="195">
        <v>5.82</v>
      </c>
      <c r="AQ62" s="195">
        <v>11.64</v>
      </c>
      <c r="AR62" s="195">
        <v>4.2679999999999998</v>
      </c>
      <c r="AS62" s="195">
        <v>83.031999999999982</v>
      </c>
      <c r="AT62" s="195">
        <v>13.968</v>
      </c>
      <c r="AU62" s="195">
        <v>22.891999999999999</v>
      </c>
      <c r="AV62" s="195">
        <v>26.383999999999997</v>
      </c>
    </row>
    <row r="63" spans="1:48" ht="112.5" customHeight="1" x14ac:dyDescent="0.25">
      <c r="A63" s="113">
        <v>60</v>
      </c>
      <c r="B63" s="190" t="s">
        <v>158</v>
      </c>
      <c r="C63" s="196" t="s">
        <v>363</v>
      </c>
      <c r="D63" s="192" t="s">
        <v>364</v>
      </c>
      <c r="E63" s="197" t="s">
        <v>365</v>
      </c>
      <c r="F63" s="197" t="s">
        <v>366</v>
      </c>
      <c r="G63" s="193" t="s">
        <v>358</v>
      </c>
      <c r="H63" s="194"/>
      <c r="I63" s="194"/>
      <c r="J63" s="198">
        <v>136</v>
      </c>
      <c r="K63" s="198">
        <v>11</v>
      </c>
      <c r="L63" s="198">
        <v>2</v>
      </c>
      <c r="M63" s="198">
        <v>10</v>
      </c>
      <c r="N63" s="198">
        <v>21</v>
      </c>
      <c r="O63" s="198">
        <v>0</v>
      </c>
      <c r="P63" s="198">
        <v>13</v>
      </c>
      <c r="Q63" s="198">
        <v>5</v>
      </c>
      <c r="R63" s="198">
        <v>10</v>
      </c>
      <c r="S63" s="198">
        <v>109</v>
      </c>
      <c r="T63" s="198">
        <v>13</v>
      </c>
      <c r="U63" s="198">
        <v>7</v>
      </c>
      <c r="V63" s="198">
        <v>19</v>
      </c>
      <c r="W63" s="198">
        <v>35</v>
      </c>
      <c r="X63" s="198">
        <v>7</v>
      </c>
      <c r="Y63" s="198">
        <v>7</v>
      </c>
      <c r="Z63" s="198">
        <v>14</v>
      </c>
      <c r="AA63" s="198">
        <v>23</v>
      </c>
      <c r="AB63" s="198">
        <v>135</v>
      </c>
      <c r="AC63" s="198">
        <v>10</v>
      </c>
      <c r="AD63" s="198">
        <v>15</v>
      </c>
      <c r="AE63" s="198">
        <v>13</v>
      </c>
      <c r="AF63" s="198">
        <v>22</v>
      </c>
      <c r="AG63" s="198">
        <v>40</v>
      </c>
      <c r="AH63" s="198">
        <v>11</v>
      </c>
      <c r="AI63" s="198">
        <v>10</v>
      </c>
      <c r="AJ63" s="198">
        <v>9</v>
      </c>
      <c r="AK63" s="198">
        <v>10</v>
      </c>
      <c r="AL63" s="198">
        <v>58</v>
      </c>
      <c r="AM63" s="198">
        <v>7</v>
      </c>
      <c r="AN63" s="198">
        <v>6</v>
      </c>
      <c r="AO63" s="198">
        <v>42</v>
      </c>
      <c r="AP63" s="198">
        <v>1</v>
      </c>
      <c r="AQ63" s="198">
        <v>5</v>
      </c>
      <c r="AR63" s="198">
        <v>5</v>
      </c>
      <c r="AS63" s="198">
        <v>35</v>
      </c>
      <c r="AT63" s="198">
        <v>1</v>
      </c>
      <c r="AU63" s="198">
        <v>6</v>
      </c>
      <c r="AV63" s="198">
        <v>16</v>
      </c>
    </row>
    <row r="64" spans="1:48" ht="112.5" customHeight="1" x14ac:dyDescent="0.25">
      <c r="A64" s="138">
        <v>61</v>
      </c>
      <c r="B64" s="190" t="s">
        <v>158</v>
      </c>
      <c r="C64" s="197" t="s">
        <v>367</v>
      </c>
      <c r="D64" s="192" t="s">
        <v>368</v>
      </c>
      <c r="E64" s="197" t="s">
        <v>369</v>
      </c>
      <c r="F64" s="197" t="s">
        <v>370</v>
      </c>
      <c r="G64" s="193" t="s">
        <v>358</v>
      </c>
      <c r="H64" s="194"/>
      <c r="I64" s="194"/>
      <c r="J64" s="199">
        <v>67.38</v>
      </c>
      <c r="K64" s="199">
        <v>2.72</v>
      </c>
      <c r="L64" s="199">
        <v>3.74</v>
      </c>
      <c r="M64" s="199">
        <v>3.74</v>
      </c>
      <c r="N64" s="199">
        <v>4.08</v>
      </c>
      <c r="O64" s="199">
        <v>1.02</v>
      </c>
      <c r="P64" s="199">
        <v>3.06</v>
      </c>
      <c r="Q64" s="199">
        <v>3.74</v>
      </c>
      <c r="R64" s="199">
        <v>4.42</v>
      </c>
      <c r="S64" s="199">
        <v>37</v>
      </c>
      <c r="T64" s="199">
        <v>6.8</v>
      </c>
      <c r="U64" s="199">
        <v>1.7</v>
      </c>
      <c r="V64" s="199">
        <v>3.4</v>
      </c>
      <c r="W64" s="199">
        <v>7.14</v>
      </c>
      <c r="X64" s="199">
        <v>3.4</v>
      </c>
      <c r="Y64" s="199">
        <v>3.74</v>
      </c>
      <c r="Z64" s="199">
        <v>6.46</v>
      </c>
      <c r="AA64" s="199">
        <v>6.8</v>
      </c>
      <c r="AB64" s="199">
        <v>39.78</v>
      </c>
      <c r="AC64" s="199">
        <v>3.06</v>
      </c>
      <c r="AD64" s="199">
        <v>6.12</v>
      </c>
      <c r="AE64" s="199">
        <v>4.42</v>
      </c>
      <c r="AF64" s="199">
        <v>5.78</v>
      </c>
      <c r="AG64" s="199">
        <v>14.96</v>
      </c>
      <c r="AH64" s="199">
        <v>2.38</v>
      </c>
      <c r="AI64" s="199">
        <v>3.74</v>
      </c>
      <c r="AJ64" s="199">
        <v>3.74</v>
      </c>
      <c r="AK64" s="199">
        <v>4.76</v>
      </c>
      <c r="AL64" s="199">
        <v>22.1</v>
      </c>
      <c r="AM64" s="199">
        <v>3.74</v>
      </c>
      <c r="AN64" s="199">
        <v>2.72</v>
      </c>
      <c r="AO64" s="199">
        <v>11.22</v>
      </c>
      <c r="AP64" s="199">
        <v>0.34</v>
      </c>
      <c r="AQ64" s="199">
        <v>2.38</v>
      </c>
      <c r="AR64" s="199">
        <v>1.7</v>
      </c>
      <c r="AS64" s="199">
        <v>12.92</v>
      </c>
      <c r="AT64" s="199">
        <v>2.04</v>
      </c>
      <c r="AU64" s="199">
        <v>3.4</v>
      </c>
      <c r="AV64" s="199">
        <v>4.76</v>
      </c>
    </row>
    <row r="65" spans="1:48" ht="112.5" customHeight="1" x14ac:dyDescent="0.25">
      <c r="A65" s="200">
        <v>62</v>
      </c>
      <c r="B65" s="190" t="s">
        <v>158</v>
      </c>
      <c r="C65" s="197" t="s">
        <v>371</v>
      </c>
      <c r="D65" s="192" t="s">
        <v>372</v>
      </c>
      <c r="E65" s="197" t="s">
        <v>373</v>
      </c>
      <c r="F65" s="197" t="s">
        <v>374</v>
      </c>
      <c r="G65" s="193" t="s">
        <v>358</v>
      </c>
      <c r="H65" s="194"/>
      <c r="I65" s="194"/>
      <c r="J65" s="198">
        <v>258.49100000000004</v>
      </c>
      <c r="K65" s="198">
        <v>14.041000000000002</v>
      </c>
      <c r="L65" s="198">
        <v>8.1290000000000013</v>
      </c>
      <c r="M65" s="198">
        <v>16.258000000000003</v>
      </c>
      <c r="N65" s="198">
        <v>31.038</v>
      </c>
      <c r="O65" s="198">
        <v>2.2170000000000001</v>
      </c>
      <c r="P65" s="198">
        <v>19.214000000000002</v>
      </c>
      <c r="Q65" s="198">
        <v>13.302</v>
      </c>
      <c r="R65" s="198">
        <v>24.387000000000004</v>
      </c>
      <c r="S65" s="198">
        <v>162</v>
      </c>
      <c r="T65" s="198">
        <v>29.56</v>
      </c>
      <c r="U65" s="198">
        <v>10.346000000000002</v>
      </c>
      <c r="V65" s="198">
        <v>16.997</v>
      </c>
      <c r="W65" s="198">
        <v>37.689</v>
      </c>
      <c r="X65" s="198">
        <v>8.1290000000000013</v>
      </c>
      <c r="Y65" s="198">
        <v>11.824000000000002</v>
      </c>
      <c r="Z65" s="198">
        <v>28.082000000000004</v>
      </c>
      <c r="AA65" s="198">
        <v>28.821000000000005</v>
      </c>
      <c r="AB65" s="198">
        <v>220.22200000000001</v>
      </c>
      <c r="AC65" s="198">
        <v>23.648000000000003</v>
      </c>
      <c r="AD65" s="198">
        <v>34.733000000000004</v>
      </c>
      <c r="AE65" s="198">
        <v>33.994</v>
      </c>
      <c r="AF65" s="198">
        <v>19.214000000000002</v>
      </c>
      <c r="AG65" s="198">
        <v>62.076000000000001</v>
      </c>
      <c r="AH65" s="198">
        <v>22.909000000000002</v>
      </c>
      <c r="AI65" s="198">
        <v>33.255000000000003</v>
      </c>
      <c r="AJ65" s="198">
        <v>14.78</v>
      </c>
      <c r="AK65" s="198">
        <v>24.387000000000004</v>
      </c>
      <c r="AL65" s="198">
        <v>69.466000000000008</v>
      </c>
      <c r="AM65" s="198">
        <v>8.1290000000000013</v>
      </c>
      <c r="AN65" s="198">
        <v>16.258000000000003</v>
      </c>
      <c r="AO65" s="198">
        <v>67.988</v>
      </c>
      <c r="AP65" s="198">
        <v>5.1730000000000009</v>
      </c>
      <c r="AQ65" s="198">
        <v>11.085000000000001</v>
      </c>
      <c r="AR65" s="198">
        <v>1.4780000000000002</v>
      </c>
      <c r="AS65" s="198">
        <v>64.293000000000006</v>
      </c>
      <c r="AT65" s="198">
        <v>11.085000000000001</v>
      </c>
      <c r="AU65" s="198">
        <v>19.214000000000002</v>
      </c>
      <c r="AV65" s="198">
        <v>16.258000000000003</v>
      </c>
    </row>
    <row r="66" spans="1:48" ht="112.5" customHeight="1" x14ac:dyDescent="0.25">
      <c r="A66" s="200">
        <v>63</v>
      </c>
      <c r="B66" s="201" t="s">
        <v>375</v>
      </c>
      <c r="C66" s="202" t="s">
        <v>376</v>
      </c>
      <c r="D66" s="203" t="s">
        <v>377</v>
      </c>
      <c r="E66" s="202" t="s">
        <v>378</v>
      </c>
      <c r="F66" s="202" t="s">
        <v>379</v>
      </c>
      <c r="G66" s="204" t="s">
        <v>358</v>
      </c>
      <c r="H66" s="205"/>
      <c r="I66" s="205"/>
      <c r="J66" s="206">
        <v>325.87100000000009</v>
      </c>
      <c r="K66" s="206">
        <v>16.761000000000003</v>
      </c>
      <c r="L66" s="206">
        <v>11.869000000000002</v>
      </c>
      <c r="M66" s="206">
        <v>19.998000000000005</v>
      </c>
      <c r="N66" s="206">
        <v>35.118000000000002</v>
      </c>
      <c r="O66" s="206">
        <v>3.2370000000000001</v>
      </c>
      <c r="P66" s="206">
        <v>22.274000000000001</v>
      </c>
      <c r="Q66" s="206">
        <v>17.042000000000002</v>
      </c>
      <c r="R66" s="206">
        <v>28.807000000000002</v>
      </c>
      <c r="S66" s="206">
        <v>199</v>
      </c>
      <c r="T66" s="206">
        <v>36.36</v>
      </c>
      <c r="U66" s="206">
        <v>12.046000000000001</v>
      </c>
      <c r="V66" s="206">
        <v>20.396999999999998</v>
      </c>
      <c r="W66" s="206">
        <v>44.829000000000001</v>
      </c>
      <c r="X66" s="206">
        <v>11.529000000000002</v>
      </c>
      <c r="Y66" s="206">
        <v>15.564000000000002</v>
      </c>
      <c r="Z66" s="206">
        <v>34.542000000000002</v>
      </c>
      <c r="AA66" s="206">
        <v>35.621000000000002</v>
      </c>
      <c r="AB66" s="206">
        <v>260.00200000000001</v>
      </c>
      <c r="AC66" s="206">
        <v>26.708000000000002</v>
      </c>
      <c r="AD66" s="206">
        <v>40.853000000000002</v>
      </c>
      <c r="AE66" s="206">
        <v>38.414000000000001</v>
      </c>
      <c r="AF66" s="206">
        <v>24.994000000000003</v>
      </c>
      <c r="AG66" s="206">
        <v>77.036000000000001</v>
      </c>
      <c r="AH66" s="206">
        <v>25.289000000000001</v>
      </c>
      <c r="AI66" s="206">
        <v>36.995000000000005</v>
      </c>
      <c r="AJ66" s="206">
        <v>18.52</v>
      </c>
      <c r="AK66" s="206">
        <v>29.147000000000006</v>
      </c>
      <c r="AL66" s="206">
        <v>91.566000000000003</v>
      </c>
      <c r="AM66" s="206">
        <v>11.869000000000002</v>
      </c>
      <c r="AN66" s="206">
        <v>18.978000000000002</v>
      </c>
      <c r="AO66" s="206">
        <v>79.207999999999998</v>
      </c>
      <c r="AP66" s="206">
        <v>5.5130000000000008</v>
      </c>
      <c r="AQ66" s="206">
        <v>13.465</v>
      </c>
      <c r="AR66" s="206">
        <v>3.1779999999999999</v>
      </c>
      <c r="AS66" s="206">
        <v>77.213000000000008</v>
      </c>
      <c r="AT66" s="206">
        <v>13.125</v>
      </c>
      <c r="AU66" s="206">
        <v>22.614000000000001</v>
      </c>
      <c r="AV66" s="206">
        <v>21.018000000000001</v>
      </c>
    </row>
    <row r="67" spans="1:48" ht="112.5" customHeight="1" x14ac:dyDescent="0.25">
      <c r="A67" s="200">
        <v>64</v>
      </c>
      <c r="B67" s="190" t="s">
        <v>158</v>
      </c>
      <c r="C67" s="197" t="s">
        <v>380</v>
      </c>
      <c r="D67" s="192" t="s">
        <v>381</v>
      </c>
      <c r="E67" s="197" t="s">
        <v>382</v>
      </c>
      <c r="F67" s="197" t="s">
        <v>383</v>
      </c>
      <c r="G67" s="193" t="s">
        <v>358</v>
      </c>
      <c r="H67" s="194"/>
      <c r="I67" s="194"/>
      <c r="J67" s="198">
        <v>58.527999999999992</v>
      </c>
      <c r="K67" s="198">
        <v>3.1159999999999997</v>
      </c>
      <c r="L67" s="198">
        <v>2.1319999999999997</v>
      </c>
      <c r="M67" s="198">
        <v>3.444</v>
      </c>
      <c r="N67" s="198">
        <v>5.411999999999999</v>
      </c>
      <c r="O67" s="198">
        <v>0.49199999999999994</v>
      </c>
      <c r="P67" s="198">
        <v>3.6079999999999997</v>
      </c>
      <c r="Q67" s="198">
        <v>2.6239999999999997</v>
      </c>
      <c r="R67" s="198">
        <v>3.7719999999999998</v>
      </c>
      <c r="S67" s="198">
        <v>32</v>
      </c>
      <c r="T67" s="198">
        <v>5.411999999999999</v>
      </c>
      <c r="U67" s="198">
        <v>1.9679999999999997</v>
      </c>
      <c r="V67" s="198">
        <v>4.7559999999999993</v>
      </c>
      <c r="W67" s="198">
        <v>9.1839999999999993</v>
      </c>
      <c r="X67" s="198">
        <v>2.7879999999999994</v>
      </c>
      <c r="Y67" s="198">
        <v>2.952</v>
      </c>
      <c r="Z67" s="198">
        <v>5.411999999999999</v>
      </c>
      <c r="AA67" s="198">
        <v>7.0519999999999996</v>
      </c>
      <c r="AB67" s="198">
        <v>41.327999999999996</v>
      </c>
      <c r="AC67" s="198">
        <v>3.1159999999999997</v>
      </c>
      <c r="AD67" s="198">
        <v>5.411999999999999</v>
      </c>
      <c r="AE67" s="198">
        <v>4.2639999999999993</v>
      </c>
      <c r="AF67" s="198">
        <v>6.395999999999999</v>
      </c>
      <c r="AG67" s="198">
        <v>13.776</v>
      </c>
      <c r="AH67" s="198">
        <v>2.952</v>
      </c>
      <c r="AI67" s="198">
        <v>3.444</v>
      </c>
      <c r="AJ67" s="198">
        <v>3.28</v>
      </c>
      <c r="AK67" s="198">
        <v>3.9359999999999995</v>
      </c>
      <c r="AL67" s="198">
        <v>20.171999999999997</v>
      </c>
      <c r="AM67" s="198">
        <v>2.952</v>
      </c>
      <c r="AN67" s="198">
        <v>2.2959999999999998</v>
      </c>
      <c r="AO67" s="198">
        <v>12.3</v>
      </c>
      <c r="AP67" s="198">
        <v>0.32799999999999996</v>
      </c>
      <c r="AQ67" s="198">
        <v>1.9679999999999997</v>
      </c>
      <c r="AR67" s="198">
        <v>1.64</v>
      </c>
      <c r="AS67" s="198">
        <v>11.971999999999998</v>
      </c>
      <c r="AT67" s="198">
        <v>1.1479999999999999</v>
      </c>
      <c r="AU67" s="198">
        <v>2.6239999999999997</v>
      </c>
      <c r="AV67" s="198">
        <v>4.919999999999999</v>
      </c>
    </row>
    <row r="68" spans="1:48" ht="112.5" customHeight="1" x14ac:dyDescent="0.25">
      <c r="A68" s="200">
        <v>65</v>
      </c>
      <c r="B68" s="190" t="s">
        <v>158</v>
      </c>
      <c r="C68" s="197" t="s">
        <v>384</v>
      </c>
      <c r="D68" s="192" t="s">
        <v>385</v>
      </c>
      <c r="E68" s="191" t="s">
        <v>386</v>
      </c>
      <c r="F68" s="191" t="s">
        <v>387</v>
      </c>
      <c r="G68" s="193" t="s">
        <v>358</v>
      </c>
      <c r="H68" s="194"/>
      <c r="I68" s="194"/>
      <c r="J68" s="198">
        <v>285.37199999999996</v>
      </c>
      <c r="K68" s="198">
        <v>14.267999999999999</v>
      </c>
      <c r="L68" s="198">
        <v>9.8399999999999981</v>
      </c>
      <c r="M68" s="198">
        <v>14.431999999999999</v>
      </c>
      <c r="N68" s="198">
        <v>25.42</v>
      </c>
      <c r="O68" s="198">
        <v>2.7879999999999994</v>
      </c>
      <c r="P68" s="198">
        <v>16.071999999999999</v>
      </c>
      <c r="Q68" s="198">
        <v>8.8559999999999999</v>
      </c>
      <c r="R68" s="198">
        <v>17.22</v>
      </c>
      <c r="S68" s="198">
        <v>153</v>
      </c>
      <c r="T68" s="207">
        <v>55.931999999999995</v>
      </c>
      <c r="U68" s="207">
        <v>20.531999999999996</v>
      </c>
      <c r="V68" s="207">
        <v>43.542000000000002</v>
      </c>
      <c r="W68" s="207">
        <v>40.507999999999996</v>
      </c>
      <c r="X68" s="207">
        <v>9.1839999999999993</v>
      </c>
      <c r="Y68" s="207">
        <v>9.5119999999999987</v>
      </c>
      <c r="Z68" s="207">
        <v>18.695999999999998</v>
      </c>
      <c r="AA68" s="207">
        <v>39.312000000000005</v>
      </c>
      <c r="AB68" s="207">
        <v>368.92800000000005</v>
      </c>
      <c r="AC68" s="207">
        <v>31.92</v>
      </c>
      <c r="AD68" s="207">
        <v>61.824000000000005</v>
      </c>
      <c r="AE68" s="207">
        <v>52.416000000000004</v>
      </c>
      <c r="AF68" s="207">
        <v>48.384000000000007</v>
      </c>
      <c r="AG68" s="207">
        <v>112.21799999999999</v>
      </c>
      <c r="AH68" s="207">
        <v>36.816000000000003</v>
      </c>
      <c r="AI68" s="207">
        <v>55.578000000000003</v>
      </c>
      <c r="AJ68" s="207">
        <v>31.86</v>
      </c>
      <c r="AK68" s="207">
        <v>38.231999999999999</v>
      </c>
      <c r="AL68" s="207">
        <v>58.875999999999998</v>
      </c>
      <c r="AM68" s="207">
        <v>15.579999999999998</v>
      </c>
      <c r="AN68" s="207">
        <v>14.595999999999998</v>
      </c>
      <c r="AO68" s="207">
        <v>58.219999999999992</v>
      </c>
      <c r="AP68" s="207">
        <v>4.7559999999999993</v>
      </c>
      <c r="AQ68" s="207">
        <v>7.7079999999999993</v>
      </c>
      <c r="AR68" s="207">
        <v>3.1159999999999997</v>
      </c>
      <c r="AS68" s="207">
        <v>57.891999999999996</v>
      </c>
      <c r="AT68" s="207">
        <v>11.315999999999999</v>
      </c>
      <c r="AU68" s="207">
        <v>15.415999999999999</v>
      </c>
      <c r="AV68" s="207">
        <v>18.203999999999997</v>
      </c>
    </row>
    <row r="69" spans="1:48" ht="112.5" customHeight="1" x14ac:dyDescent="0.25">
      <c r="A69" s="200">
        <v>66</v>
      </c>
      <c r="B69" s="201" t="s">
        <v>375</v>
      </c>
      <c r="C69" s="208" t="s">
        <v>388</v>
      </c>
      <c r="D69" s="209" t="s">
        <v>389</v>
      </c>
      <c r="E69" s="208" t="s">
        <v>390</v>
      </c>
      <c r="F69" s="208" t="s">
        <v>391</v>
      </c>
      <c r="G69" s="204" t="s">
        <v>358</v>
      </c>
      <c r="H69" s="205"/>
      <c r="I69" s="205"/>
      <c r="J69" s="206">
        <v>343.9</v>
      </c>
      <c r="K69" s="206">
        <v>17.384</v>
      </c>
      <c r="L69" s="206">
        <v>11.971999999999998</v>
      </c>
      <c r="M69" s="206">
        <v>17.875999999999998</v>
      </c>
      <c r="N69" s="206">
        <v>30.832000000000001</v>
      </c>
      <c r="O69" s="206">
        <v>3.2799999999999994</v>
      </c>
      <c r="P69" s="206">
        <v>19.68</v>
      </c>
      <c r="Q69" s="206">
        <v>11.48</v>
      </c>
      <c r="R69" s="206">
        <v>20.991999999999997</v>
      </c>
      <c r="S69" s="206">
        <v>185</v>
      </c>
      <c r="T69" s="206">
        <v>61.343999999999994</v>
      </c>
      <c r="U69" s="206">
        <v>22.499999999999996</v>
      </c>
      <c r="V69" s="206">
        <v>48.298000000000002</v>
      </c>
      <c r="W69" s="206">
        <v>49.691999999999993</v>
      </c>
      <c r="X69" s="206">
        <v>11.971999999999998</v>
      </c>
      <c r="Y69" s="206">
        <v>12.463999999999999</v>
      </c>
      <c r="Z69" s="206">
        <v>24.107999999999997</v>
      </c>
      <c r="AA69" s="206">
        <v>46.364000000000004</v>
      </c>
      <c r="AB69" s="206">
        <v>410.25600000000003</v>
      </c>
      <c r="AC69" s="206">
        <v>35.036000000000001</v>
      </c>
      <c r="AD69" s="206">
        <v>67.236000000000004</v>
      </c>
      <c r="AE69" s="206">
        <v>56.680000000000007</v>
      </c>
      <c r="AF69" s="206">
        <v>54.780000000000008</v>
      </c>
      <c r="AG69" s="206">
        <v>125.99399999999999</v>
      </c>
      <c r="AH69" s="206">
        <v>39.768000000000001</v>
      </c>
      <c r="AI69" s="206">
        <v>59.022000000000006</v>
      </c>
      <c r="AJ69" s="206">
        <v>35.14</v>
      </c>
      <c r="AK69" s="206">
        <v>42.167999999999999</v>
      </c>
      <c r="AL69" s="206">
        <v>79.048000000000002</v>
      </c>
      <c r="AM69" s="206">
        <v>18.531999999999996</v>
      </c>
      <c r="AN69" s="206">
        <v>16.891999999999999</v>
      </c>
      <c r="AO69" s="206">
        <v>70.52</v>
      </c>
      <c r="AP69" s="206">
        <v>5.0839999999999996</v>
      </c>
      <c r="AQ69" s="206">
        <v>9.6759999999999984</v>
      </c>
      <c r="AR69" s="206">
        <v>4.7559999999999993</v>
      </c>
      <c r="AS69" s="206">
        <v>69.86399999999999</v>
      </c>
      <c r="AT69" s="206">
        <v>12.463999999999999</v>
      </c>
      <c r="AU69" s="206">
        <v>18.04</v>
      </c>
      <c r="AV69" s="206">
        <v>23.123999999999995</v>
      </c>
    </row>
    <row r="70" spans="1:48" ht="112.5" customHeight="1" x14ac:dyDescent="0.25">
      <c r="A70" s="200">
        <v>67</v>
      </c>
      <c r="B70" s="190" t="s">
        <v>158</v>
      </c>
      <c r="C70" s="191" t="s">
        <v>392</v>
      </c>
      <c r="D70" s="210" t="s">
        <v>393</v>
      </c>
      <c r="E70" s="191" t="s">
        <v>394</v>
      </c>
      <c r="F70" s="191" t="s">
        <v>395</v>
      </c>
      <c r="G70" s="193" t="s">
        <v>358</v>
      </c>
      <c r="H70" s="194"/>
      <c r="I70" s="194"/>
      <c r="J70" s="195">
        <v>197</v>
      </c>
      <c r="K70" s="195">
        <v>8</v>
      </c>
      <c r="L70" s="195">
        <v>11</v>
      </c>
      <c r="M70" s="195">
        <v>11</v>
      </c>
      <c r="N70" s="195">
        <v>12</v>
      </c>
      <c r="O70" s="195">
        <v>3</v>
      </c>
      <c r="P70" s="195">
        <v>9</v>
      </c>
      <c r="Q70" s="195">
        <v>11</v>
      </c>
      <c r="R70" s="195">
        <v>13</v>
      </c>
      <c r="S70" s="195">
        <v>110</v>
      </c>
      <c r="T70" s="195">
        <v>20</v>
      </c>
      <c r="U70" s="195">
        <v>5</v>
      </c>
      <c r="V70" s="195">
        <v>10</v>
      </c>
      <c r="W70" s="195">
        <v>21</v>
      </c>
      <c r="X70" s="195">
        <v>10</v>
      </c>
      <c r="Y70" s="195">
        <v>11</v>
      </c>
      <c r="Z70" s="195">
        <v>19</v>
      </c>
      <c r="AA70" s="195">
        <v>20</v>
      </c>
      <c r="AB70" s="195">
        <v>117</v>
      </c>
      <c r="AC70" s="195">
        <v>9</v>
      </c>
      <c r="AD70" s="195">
        <v>18</v>
      </c>
      <c r="AE70" s="195">
        <v>13</v>
      </c>
      <c r="AF70" s="195">
        <v>17</v>
      </c>
      <c r="AG70" s="195">
        <v>44</v>
      </c>
      <c r="AH70" s="195">
        <v>7</v>
      </c>
      <c r="AI70" s="195">
        <v>11</v>
      </c>
      <c r="AJ70" s="195">
        <v>11</v>
      </c>
      <c r="AK70" s="195">
        <v>14</v>
      </c>
      <c r="AL70" s="195">
        <v>65</v>
      </c>
      <c r="AM70" s="195">
        <v>11</v>
      </c>
      <c r="AN70" s="195">
        <v>8</v>
      </c>
      <c r="AO70" s="195">
        <v>33</v>
      </c>
      <c r="AP70" s="195">
        <v>1</v>
      </c>
      <c r="AQ70" s="195">
        <v>7</v>
      </c>
      <c r="AR70" s="195">
        <v>5</v>
      </c>
      <c r="AS70" s="195">
        <v>38</v>
      </c>
      <c r="AT70" s="195">
        <v>6</v>
      </c>
      <c r="AU70" s="195">
        <v>10</v>
      </c>
      <c r="AV70" s="195">
        <v>14</v>
      </c>
    </row>
    <row r="71" spans="1:48" ht="112.5" customHeight="1" x14ac:dyDescent="0.25">
      <c r="A71" s="200">
        <v>68</v>
      </c>
      <c r="B71" s="190" t="s">
        <v>158</v>
      </c>
      <c r="C71" s="191" t="s">
        <v>396</v>
      </c>
      <c r="D71" s="210" t="s">
        <v>397</v>
      </c>
      <c r="E71" s="191" t="s">
        <v>398</v>
      </c>
      <c r="F71" s="191" t="s">
        <v>399</v>
      </c>
      <c r="G71" s="193" t="s">
        <v>358</v>
      </c>
      <c r="H71" s="194"/>
      <c r="I71" s="194"/>
      <c r="J71" s="195">
        <v>495</v>
      </c>
      <c r="K71" s="195">
        <v>25</v>
      </c>
      <c r="L71" s="195">
        <v>15</v>
      </c>
      <c r="M71" s="195">
        <v>14</v>
      </c>
      <c r="N71" s="195">
        <v>33</v>
      </c>
      <c r="O71" s="195">
        <v>2</v>
      </c>
      <c r="P71" s="195">
        <v>23</v>
      </c>
      <c r="Q71" s="195">
        <v>12</v>
      </c>
      <c r="R71" s="195">
        <v>24</v>
      </c>
      <c r="S71" s="195">
        <v>230</v>
      </c>
      <c r="T71" s="195">
        <v>38</v>
      </c>
      <c r="U71" s="195">
        <v>20</v>
      </c>
      <c r="V71" s="195">
        <v>32</v>
      </c>
      <c r="W71" s="195">
        <v>54</v>
      </c>
      <c r="X71" s="195">
        <v>19</v>
      </c>
      <c r="Y71" s="195">
        <v>9</v>
      </c>
      <c r="Z71" s="195">
        <v>25</v>
      </c>
      <c r="AA71" s="195">
        <v>27</v>
      </c>
      <c r="AB71" s="195">
        <v>210</v>
      </c>
      <c r="AC71" s="195">
        <v>21</v>
      </c>
      <c r="AD71" s="195">
        <v>42</v>
      </c>
      <c r="AE71" s="195">
        <v>38</v>
      </c>
      <c r="AF71" s="195">
        <v>40</v>
      </c>
      <c r="AG71" s="195">
        <v>66</v>
      </c>
      <c r="AH71" s="195">
        <v>19</v>
      </c>
      <c r="AI71" s="195">
        <v>39</v>
      </c>
      <c r="AJ71" s="195">
        <v>20</v>
      </c>
      <c r="AK71" s="195">
        <v>31</v>
      </c>
      <c r="AL71" s="195">
        <v>123</v>
      </c>
      <c r="AM71" s="195">
        <v>31</v>
      </c>
      <c r="AN71" s="195">
        <v>18</v>
      </c>
      <c r="AO71" s="195">
        <v>87</v>
      </c>
      <c r="AP71" s="195">
        <v>7</v>
      </c>
      <c r="AQ71" s="195">
        <v>8</v>
      </c>
      <c r="AR71" s="195">
        <v>4</v>
      </c>
      <c r="AS71" s="195">
        <v>89</v>
      </c>
      <c r="AT71" s="195">
        <v>15</v>
      </c>
      <c r="AU71" s="195">
        <v>23</v>
      </c>
      <c r="AV71" s="195">
        <v>32</v>
      </c>
    </row>
    <row r="72" spans="1:48" ht="112.5" customHeight="1" x14ac:dyDescent="0.25">
      <c r="A72" s="200">
        <v>69</v>
      </c>
      <c r="B72" s="190" t="s">
        <v>158</v>
      </c>
      <c r="C72" s="191" t="s">
        <v>400</v>
      </c>
      <c r="D72" s="210" t="s">
        <v>401</v>
      </c>
      <c r="E72" s="191" t="s">
        <v>402</v>
      </c>
      <c r="F72" s="191" t="s">
        <v>403</v>
      </c>
      <c r="G72" s="193" t="s">
        <v>358</v>
      </c>
      <c r="H72" s="194"/>
      <c r="I72" s="194"/>
      <c r="J72" s="195">
        <v>350</v>
      </c>
      <c r="K72" s="195">
        <v>19</v>
      </c>
      <c r="L72" s="195">
        <v>11</v>
      </c>
      <c r="M72" s="195">
        <v>22</v>
      </c>
      <c r="N72" s="195">
        <v>42</v>
      </c>
      <c r="O72" s="195">
        <v>3</v>
      </c>
      <c r="P72" s="195">
        <v>26</v>
      </c>
      <c r="Q72" s="195">
        <v>18</v>
      </c>
      <c r="R72" s="195">
        <v>33</v>
      </c>
      <c r="S72" s="195">
        <v>219</v>
      </c>
      <c r="T72" s="195">
        <v>40</v>
      </c>
      <c r="U72" s="195">
        <v>14</v>
      </c>
      <c r="V72" s="195">
        <v>23</v>
      </c>
      <c r="W72" s="195">
        <v>51</v>
      </c>
      <c r="X72" s="195">
        <v>11</v>
      </c>
      <c r="Y72" s="195">
        <v>16</v>
      </c>
      <c r="Z72" s="195">
        <v>38</v>
      </c>
      <c r="AA72" s="195">
        <v>39</v>
      </c>
      <c r="AB72" s="195">
        <v>298</v>
      </c>
      <c r="AC72" s="195">
        <v>32</v>
      </c>
      <c r="AD72" s="195">
        <v>47</v>
      </c>
      <c r="AE72" s="195">
        <v>46</v>
      </c>
      <c r="AF72" s="195">
        <v>26</v>
      </c>
      <c r="AG72" s="195">
        <v>84</v>
      </c>
      <c r="AH72" s="195">
        <v>31</v>
      </c>
      <c r="AI72" s="195">
        <v>45</v>
      </c>
      <c r="AJ72" s="195">
        <v>20</v>
      </c>
      <c r="AK72" s="195">
        <v>33</v>
      </c>
      <c r="AL72" s="195">
        <v>94</v>
      </c>
      <c r="AM72" s="195">
        <v>11</v>
      </c>
      <c r="AN72" s="195">
        <v>22</v>
      </c>
      <c r="AO72" s="195">
        <v>92</v>
      </c>
      <c r="AP72" s="195">
        <v>7</v>
      </c>
      <c r="AQ72" s="195">
        <v>15</v>
      </c>
      <c r="AR72" s="195">
        <v>2</v>
      </c>
      <c r="AS72" s="195">
        <v>87</v>
      </c>
      <c r="AT72" s="195">
        <v>15</v>
      </c>
      <c r="AU72" s="195">
        <v>26</v>
      </c>
      <c r="AV72" s="195">
        <v>22</v>
      </c>
    </row>
    <row r="73" spans="1:48" ht="128.25" customHeight="1" x14ac:dyDescent="0.25">
      <c r="A73" s="200">
        <v>70</v>
      </c>
      <c r="B73" s="201" t="s">
        <v>375</v>
      </c>
      <c r="C73" s="208" t="s">
        <v>404</v>
      </c>
      <c r="D73" s="209" t="s">
        <v>405</v>
      </c>
      <c r="E73" s="208" t="s">
        <v>406</v>
      </c>
      <c r="F73" s="208" t="s">
        <v>407</v>
      </c>
      <c r="G73" s="204" t="s">
        <v>358</v>
      </c>
      <c r="H73" s="205"/>
      <c r="I73" s="205"/>
      <c r="J73" s="206">
        <v>1042</v>
      </c>
      <c r="K73" s="206">
        <v>52</v>
      </c>
      <c r="L73" s="206">
        <v>37</v>
      </c>
      <c r="M73" s="206">
        <v>47</v>
      </c>
      <c r="N73" s="206">
        <v>87</v>
      </c>
      <c r="O73" s="206">
        <v>8</v>
      </c>
      <c r="P73" s="206">
        <v>58</v>
      </c>
      <c r="Q73" s="206">
        <v>41</v>
      </c>
      <c r="R73" s="206">
        <v>70</v>
      </c>
      <c r="S73" s="206">
        <v>559</v>
      </c>
      <c r="T73" s="206">
        <v>98</v>
      </c>
      <c r="U73" s="206">
        <v>39</v>
      </c>
      <c r="V73" s="206">
        <v>65</v>
      </c>
      <c r="W73" s="206">
        <v>126</v>
      </c>
      <c r="X73" s="206">
        <v>40</v>
      </c>
      <c r="Y73" s="206">
        <v>36</v>
      </c>
      <c r="Z73" s="206">
        <v>82</v>
      </c>
      <c r="AA73" s="206">
        <v>86</v>
      </c>
      <c r="AB73" s="206">
        <v>625</v>
      </c>
      <c r="AC73" s="206">
        <v>62</v>
      </c>
      <c r="AD73" s="206">
        <v>107</v>
      </c>
      <c r="AE73" s="206">
        <v>97</v>
      </c>
      <c r="AF73" s="206">
        <v>83</v>
      </c>
      <c r="AG73" s="206">
        <v>194</v>
      </c>
      <c r="AH73" s="206">
        <v>57</v>
      </c>
      <c r="AI73" s="206">
        <v>95</v>
      </c>
      <c r="AJ73" s="206">
        <v>51</v>
      </c>
      <c r="AK73" s="206">
        <v>78</v>
      </c>
      <c r="AL73" s="206">
        <v>282</v>
      </c>
      <c r="AM73" s="206">
        <v>53</v>
      </c>
      <c r="AN73" s="206">
        <v>48</v>
      </c>
      <c r="AO73" s="206">
        <v>212</v>
      </c>
      <c r="AP73" s="206">
        <v>15</v>
      </c>
      <c r="AQ73" s="206">
        <v>30</v>
      </c>
      <c r="AR73" s="206">
        <v>11</v>
      </c>
      <c r="AS73" s="206">
        <v>214</v>
      </c>
      <c r="AT73" s="206">
        <v>36</v>
      </c>
      <c r="AU73" s="206">
        <v>59</v>
      </c>
      <c r="AV73" s="206">
        <v>68</v>
      </c>
    </row>
    <row r="74" spans="1:48" ht="112.5" customHeight="1" x14ac:dyDescent="0.25">
      <c r="A74" s="200">
        <v>71</v>
      </c>
      <c r="B74" s="211" t="s">
        <v>375</v>
      </c>
      <c r="C74" s="212" t="s">
        <v>408</v>
      </c>
      <c r="D74" s="213" t="s">
        <v>409</v>
      </c>
      <c r="E74" s="213" t="s">
        <v>410</v>
      </c>
      <c r="F74" s="213" t="s">
        <v>411</v>
      </c>
      <c r="G74" s="214" t="s">
        <v>358</v>
      </c>
      <c r="H74" s="205"/>
      <c r="I74" s="205"/>
      <c r="J74" s="206">
        <v>120.68</v>
      </c>
      <c r="K74" s="206">
        <v>6.46</v>
      </c>
      <c r="L74" s="206">
        <v>4.42</v>
      </c>
      <c r="M74" s="206">
        <v>7.14</v>
      </c>
      <c r="N74" s="206">
        <v>11.22</v>
      </c>
      <c r="O74" s="206">
        <v>1.02</v>
      </c>
      <c r="P74" s="206">
        <v>7.48</v>
      </c>
      <c r="Q74" s="206">
        <v>5.44</v>
      </c>
      <c r="R74" s="206">
        <v>7.82</v>
      </c>
      <c r="S74" s="206">
        <v>67</v>
      </c>
      <c r="T74" s="206">
        <v>11.22</v>
      </c>
      <c r="U74" s="206">
        <v>4.08</v>
      </c>
      <c r="V74" s="206">
        <v>9.86</v>
      </c>
      <c r="W74" s="206">
        <v>19.04</v>
      </c>
      <c r="X74" s="206">
        <v>5.78</v>
      </c>
      <c r="Y74" s="206">
        <v>6.12</v>
      </c>
      <c r="Z74" s="206">
        <v>11.22</v>
      </c>
      <c r="AA74" s="206">
        <v>14.62</v>
      </c>
      <c r="AB74" s="206">
        <v>85.68</v>
      </c>
      <c r="AC74" s="206">
        <v>6.46</v>
      </c>
      <c r="AD74" s="206">
        <v>11.22</v>
      </c>
      <c r="AE74" s="206">
        <v>8.84</v>
      </c>
      <c r="AF74" s="206">
        <v>13.26</v>
      </c>
      <c r="AG74" s="206">
        <v>28.56</v>
      </c>
      <c r="AH74" s="206">
        <v>6.12</v>
      </c>
      <c r="AI74" s="206">
        <v>7.14</v>
      </c>
      <c r="AJ74" s="206">
        <v>6.8</v>
      </c>
      <c r="AK74" s="206">
        <v>8.16</v>
      </c>
      <c r="AL74" s="206">
        <v>41.82</v>
      </c>
      <c r="AM74" s="206">
        <v>6.12</v>
      </c>
      <c r="AN74" s="206">
        <v>4.76</v>
      </c>
      <c r="AO74" s="206">
        <v>25.5</v>
      </c>
      <c r="AP74" s="206">
        <v>0.68</v>
      </c>
      <c r="AQ74" s="206">
        <v>4.08</v>
      </c>
      <c r="AR74" s="206">
        <v>3.4</v>
      </c>
      <c r="AS74" s="206">
        <v>24.82</v>
      </c>
      <c r="AT74" s="206">
        <v>2.38</v>
      </c>
      <c r="AU74" s="206">
        <v>5.44</v>
      </c>
      <c r="AV74" s="206">
        <v>10.199999999999999</v>
      </c>
    </row>
    <row r="75" spans="1:48" ht="112.5" customHeight="1" x14ac:dyDescent="0.25">
      <c r="A75" s="200">
        <v>72</v>
      </c>
      <c r="B75" s="201" t="s">
        <v>375</v>
      </c>
      <c r="C75" s="215" t="s">
        <v>412</v>
      </c>
      <c r="D75" s="216" t="s">
        <v>413</v>
      </c>
      <c r="E75" s="216" t="s">
        <v>414</v>
      </c>
      <c r="F75" s="216" t="s">
        <v>415</v>
      </c>
      <c r="G75" s="204" t="s">
        <v>358</v>
      </c>
      <c r="H75" s="205"/>
      <c r="I75" s="205"/>
      <c r="J75" s="206">
        <v>540.75399999999991</v>
      </c>
      <c r="K75" s="206">
        <v>28.323999999999998</v>
      </c>
      <c r="L75" s="206">
        <v>17.945999999999998</v>
      </c>
      <c r="M75" s="206">
        <v>25.664000000000001</v>
      </c>
      <c r="N75" s="206">
        <v>47.030999999999999</v>
      </c>
      <c r="O75" s="206">
        <v>3.629</v>
      </c>
      <c r="P75" s="206">
        <v>31.265000000000001</v>
      </c>
      <c r="Q75" s="206">
        <v>20.454000000000001</v>
      </c>
      <c r="R75" s="206">
        <v>34.185000000000002</v>
      </c>
      <c r="S75" s="206">
        <v>286</v>
      </c>
      <c r="T75" s="206">
        <v>48.673999999999999</v>
      </c>
      <c r="U75" s="206">
        <v>20.234000000000002</v>
      </c>
      <c r="V75" s="206">
        <v>38.999000000000002</v>
      </c>
      <c r="W75" s="206">
        <v>73.652999999999992</v>
      </c>
      <c r="X75" s="206">
        <v>22.317999999999998</v>
      </c>
      <c r="Y75" s="206">
        <v>19.953000000000003</v>
      </c>
      <c r="Z75" s="206">
        <v>42.523000000000003</v>
      </c>
      <c r="AA75" s="206">
        <v>50.25</v>
      </c>
      <c r="AB75" s="206">
        <v>335.02800000000002</v>
      </c>
      <c r="AC75" s="206">
        <v>29.984999999999999</v>
      </c>
      <c r="AD75" s="206">
        <v>52.233000000000004</v>
      </c>
      <c r="AE75" s="206">
        <v>45.620000000000005</v>
      </c>
      <c r="AF75" s="206">
        <v>49.846000000000004</v>
      </c>
      <c r="AG75" s="206">
        <v>105.94199999999999</v>
      </c>
      <c r="AH75" s="206">
        <v>28.198</v>
      </c>
      <c r="AI75" s="206">
        <v>42.491999999999997</v>
      </c>
      <c r="AJ75" s="206">
        <v>27.08</v>
      </c>
      <c r="AK75" s="206">
        <v>37.876000000000005</v>
      </c>
      <c r="AL75" s="206">
        <v>158.97300000000001</v>
      </c>
      <c r="AM75" s="206">
        <v>28.173999999999999</v>
      </c>
      <c r="AN75" s="206">
        <v>22.776000000000003</v>
      </c>
      <c r="AO75" s="206">
        <v>111.18300000000001</v>
      </c>
      <c r="AP75" s="206">
        <v>6.1779999999999999</v>
      </c>
      <c r="AQ75" s="206">
        <v>15.298999999999999</v>
      </c>
      <c r="AR75" s="206">
        <v>8.8539999999999992</v>
      </c>
      <c r="AS75" s="206">
        <v>109.42400000000001</v>
      </c>
      <c r="AT75" s="206">
        <v>15.030000000000001</v>
      </c>
      <c r="AU75" s="206">
        <v>27.305</v>
      </c>
      <c r="AV75" s="206">
        <v>39.397999999999996</v>
      </c>
    </row>
    <row r="76" spans="1:48" ht="112.5" customHeight="1" x14ac:dyDescent="0.25">
      <c r="A76" s="200">
        <v>73</v>
      </c>
      <c r="B76" s="190" t="s">
        <v>158</v>
      </c>
      <c r="C76" s="217" t="s">
        <v>416</v>
      </c>
      <c r="D76" s="472" t="s">
        <v>417</v>
      </c>
      <c r="E76" s="218" t="s">
        <v>418</v>
      </c>
      <c r="F76" s="218" t="s">
        <v>419</v>
      </c>
      <c r="G76" s="193" t="s">
        <v>358</v>
      </c>
      <c r="H76" s="194"/>
      <c r="I76" s="194"/>
      <c r="J76" s="199">
        <v>235.32</v>
      </c>
      <c r="K76" s="199">
        <v>12.54</v>
      </c>
      <c r="L76" s="199">
        <v>8.58</v>
      </c>
      <c r="M76" s="199">
        <v>13.86</v>
      </c>
      <c r="N76" s="199">
        <v>21.78</v>
      </c>
      <c r="O76" s="199">
        <v>1.98</v>
      </c>
      <c r="P76" s="199">
        <v>14.52</v>
      </c>
      <c r="Q76" s="199">
        <v>10.56</v>
      </c>
      <c r="R76" s="199">
        <v>15.18</v>
      </c>
      <c r="S76" s="199">
        <v>129</v>
      </c>
      <c r="T76" s="199">
        <v>21.78</v>
      </c>
      <c r="U76" s="199">
        <v>7.92</v>
      </c>
      <c r="V76" s="199">
        <v>19.14</v>
      </c>
      <c r="W76" s="199">
        <v>36.96</v>
      </c>
      <c r="X76" s="199">
        <v>11.22</v>
      </c>
      <c r="Y76" s="199">
        <v>11.88</v>
      </c>
      <c r="Z76" s="199">
        <v>21.78</v>
      </c>
      <c r="AA76" s="199">
        <v>28.38</v>
      </c>
      <c r="AB76" s="199">
        <v>166.32</v>
      </c>
      <c r="AC76" s="199">
        <v>12.54</v>
      </c>
      <c r="AD76" s="199">
        <v>21.78</v>
      </c>
      <c r="AE76" s="199">
        <v>17.16</v>
      </c>
      <c r="AF76" s="199">
        <v>25.74</v>
      </c>
      <c r="AG76" s="199">
        <v>55.44</v>
      </c>
      <c r="AH76" s="199">
        <v>11.88</v>
      </c>
      <c r="AI76" s="199">
        <v>13.86</v>
      </c>
      <c r="AJ76" s="199">
        <v>13.2</v>
      </c>
      <c r="AK76" s="199">
        <v>15.84</v>
      </c>
      <c r="AL76" s="199">
        <v>81.180000000000007</v>
      </c>
      <c r="AM76" s="199">
        <v>11.88</v>
      </c>
      <c r="AN76" s="199">
        <v>9.24</v>
      </c>
      <c r="AO76" s="199">
        <v>49.5</v>
      </c>
      <c r="AP76" s="199">
        <v>1.32</v>
      </c>
      <c r="AQ76" s="199">
        <v>7.92</v>
      </c>
      <c r="AR76" s="199">
        <v>6.6</v>
      </c>
      <c r="AS76" s="199">
        <v>48.18</v>
      </c>
      <c r="AT76" s="199">
        <v>4.62</v>
      </c>
      <c r="AU76" s="199">
        <v>10.56</v>
      </c>
      <c r="AV76" s="199">
        <v>19.8</v>
      </c>
    </row>
    <row r="77" spans="1:48" ht="112.5" customHeight="1" x14ac:dyDescent="0.25">
      <c r="A77" s="200">
        <v>74</v>
      </c>
      <c r="B77" s="190" t="s">
        <v>158</v>
      </c>
      <c r="C77" s="217" t="s">
        <v>420</v>
      </c>
      <c r="D77" s="473"/>
      <c r="E77" s="218" t="s">
        <v>421</v>
      </c>
      <c r="F77" s="218" t="s">
        <v>422</v>
      </c>
      <c r="G77" s="193" t="s">
        <v>358</v>
      </c>
      <c r="H77" s="194"/>
      <c r="I77" s="194"/>
      <c r="J77" s="198">
        <v>213.92499999999995</v>
      </c>
      <c r="K77" s="198">
        <v>10.824999999999999</v>
      </c>
      <c r="L77" s="198">
        <v>6.4950000000000001</v>
      </c>
      <c r="M77" s="198">
        <v>6.0619999999999994</v>
      </c>
      <c r="N77" s="198">
        <v>14.288999999999998</v>
      </c>
      <c r="O77" s="198">
        <v>0.86599999999999999</v>
      </c>
      <c r="P77" s="198">
        <v>9.9589999999999996</v>
      </c>
      <c r="Q77" s="198">
        <v>5.1959999999999988</v>
      </c>
      <c r="R77" s="198">
        <v>10.391999999999998</v>
      </c>
      <c r="S77" s="198">
        <v>100</v>
      </c>
      <c r="T77" s="198">
        <v>16.453999999999997</v>
      </c>
      <c r="U77" s="198">
        <v>8.66</v>
      </c>
      <c r="V77" s="198">
        <v>13.856</v>
      </c>
      <c r="W77" s="198">
        <v>23.381999999999998</v>
      </c>
      <c r="X77" s="198">
        <v>8.2269999999999985</v>
      </c>
      <c r="Y77" s="198">
        <v>3.8969999999999998</v>
      </c>
      <c r="Z77" s="198">
        <v>10.824999999999999</v>
      </c>
      <c r="AA77" s="198">
        <v>11.690999999999999</v>
      </c>
      <c r="AB77" s="198">
        <v>90.93</v>
      </c>
      <c r="AC77" s="198">
        <v>9.093</v>
      </c>
      <c r="AD77" s="198">
        <v>18.186</v>
      </c>
      <c r="AE77" s="198">
        <v>16.453999999999997</v>
      </c>
      <c r="AF77" s="198">
        <v>17.32</v>
      </c>
      <c r="AG77" s="198">
        <v>28.577999999999996</v>
      </c>
      <c r="AH77" s="198">
        <v>8.2269999999999985</v>
      </c>
      <c r="AI77" s="198">
        <v>16.886999999999997</v>
      </c>
      <c r="AJ77" s="198">
        <v>8.66</v>
      </c>
      <c r="AK77" s="198">
        <v>13.423</v>
      </c>
      <c r="AL77" s="198">
        <v>53.258999999999993</v>
      </c>
      <c r="AM77" s="198">
        <v>13.423</v>
      </c>
      <c r="AN77" s="198">
        <v>7.7939999999999996</v>
      </c>
      <c r="AO77" s="198">
        <v>37.670999999999999</v>
      </c>
      <c r="AP77" s="198">
        <v>3.0309999999999997</v>
      </c>
      <c r="AQ77" s="198">
        <v>3.464</v>
      </c>
      <c r="AR77" s="198">
        <v>1.732</v>
      </c>
      <c r="AS77" s="198">
        <v>38.536999999999999</v>
      </c>
      <c r="AT77" s="198">
        <v>6.4950000000000001</v>
      </c>
      <c r="AU77" s="198">
        <v>9.9589999999999996</v>
      </c>
      <c r="AV77" s="198">
        <v>13.856</v>
      </c>
    </row>
    <row r="78" spans="1:48" ht="112.5" customHeight="1" x14ac:dyDescent="0.25">
      <c r="A78" s="200">
        <v>75</v>
      </c>
      <c r="B78" s="190" t="s">
        <v>158</v>
      </c>
      <c r="C78" s="217" t="s">
        <v>423</v>
      </c>
      <c r="D78" s="473"/>
      <c r="E78" s="218" t="s">
        <v>424</v>
      </c>
      <c r="F78" s="218" t="s">
        <v>425</v>
      </c>
      <c r="G78" s="193" t="s">
        <v>358</v>
      </c>
      <c r="H78" s="194"/>
      <c r="I78" s="194"/>
      <c r="J78" s="198">
        <v>91.509000000000015</v>
      </c>
      <c r="K78" s="198">
        <v>4.9590000000000005</v>
      </c>
      <c r="L78" s="198">
        <v>2.8710000000000004</v>
      </c>
      <c r="M78" s="198">
        <v>5.7420000000000009</v>
      </c>
      <c r="N78" s="198">
        <v>10.962</v>
      </c>
      <c r="O78" s="198">
        <v>0.78300000000000014</v>
      </c>
      <c r="P78" s="198">
        <v>6.7860000000000005</v>
      </c>
      <c r="Q78" s="198">
        <v>4.6980000000000004</v>
      </c>
      <c r="R78" s="198">
        <v>8.6130000000000013</v>
      </c>
      <c r="S78" s="198">
        <v>57</v>
      </c>
      <c r="T78" s="198">
        <v>10.44</v>
      </c>
      <c r="U78" s="198">
        <v>3.6540000000000004</v>
      </c>
      <c r="V78" s="198">
        <v>6.003000000000001</v>
      </c>
      <c r="W78" s="198">
        <v>13.311000000000002</v>
      </c>
      <c r="X78" s="198">
        <v>2.8710000000000004</v>
      </c>
      <c r="Y78" s="198">
        <v>4.1760000000000002</v>
      </c>
      <c r="Z78" s="198">
        <v>9.918000000000001</v>
      </c>
      <c r="AA78" s="198">
        <v>10.179</v>
      </c>
      <c r="AB78" s="198">
        <v>77.778000000000006</v>
      </c>
      <c r="AC78" s="198">
        <v>8.3520000000000003</v>
      </c>
      <c r="AD78" s="198">
        <v>12.267000000000001</v>
      </c>
      <c r="AE78" s="198">
        <v>12.006000000000002</v>
      </c>
      <c r="AF78" s="198">
        <v>6.7860000000000005</v>
      </c>
      <c r="AG78" s="198">
        <v>21.923999999999999</v>
      </c>
      <c r="AH78" s="198">
        <v>8.0910000000000011</v>
      </c>
      <c r="AI78" s="198">
        <v>11.744999999999999</v>
      </c>
      <c r="AJ78" s="198">
        <v>5.22</v>
      </c>
      <c r="AK78" s="198">
        <v>8.6130000000000013</v>
      </c>
      <c r="AL78" s="198">
        <v>24.534000000000002</v>
      </c>
      <c r="AM78" s="198">
        <v>2.8710000000000004</v>
      </c>
      <c r="AN78" s="198">
        <v>5.7420000000000009</v>
      </c>
      <c r="AO78" s="198">
        <v>24.012000000000004</v>
      </c>
      <c r="AP78" s="198">
        <v>1.8270000000000002</v>
      </c>
      <c r="AQ78" s="198">
        <v>3.915</v>
      </c>
      <c r="AR78" s="198">
        <v>0.52200000000000002</v>
      </c>
      <c r="AS78" s="198">
        <v>22.707000000000004</v>
      </c>
      <c r="AT78" s="198">
        <v>3.915</v>
      </c>
      <c r="AU78" s="198">
        <v>6.7860000000000005</v>
      </c>
      <c r="AV78" s="198">
        <v>5.7420000000000009</v>
      </c>
    </row>
    <row r="79" spans="1:48" ht="112.5" hidden="1" customHeight="1" x14ac:dyDescent="0.25">
      <c r="A79" s="200">
        <v>76</v>
      </c>
      <c r="B79" s="200" t="s">
        <v>158</v>
      </c>
      <c r="C79" s="219" t="s">
        <v>426</v>
      </c>
      <c r="D79" s="220" t="s">
        <v>427</v>
      </c>
      <c r="E79" s="221" t="s">
        <v>428</v>
      </c>
      <c r="F79" s="221" t="s">
        <v>429</v>
      </c>
      <c r="G79" s="222" t="s">
        <v>430</v>
      </c>
      <c r="H79" s="223"/>
      <c r="I79" s="223"/>
      <c r="J79" s="134"/>
      <c r="K79" s="119"/>
      <c r="L79" s="119"/>
      <c r="M79" s="119"/>
      <c r="N79" s="119"/>
      <c r="O79" s="119"/>
      <c r="P79" s="119"/>
      <c r="Q79" s="119"/>
      <c r="R79" s="119"/>
      <c r="S79" s="119"/>
      <c r="T79" s="134"/>
      <c r="U79" s="119"/>
      <c r="V79" s="134"/>
      <c r="W79" s="134"/>
      <c r="X79" s="119"/>
      <c r="Y79" s="119"/>
      <c r="Z79" s="119"/>
      <c r="AA79" s="119"/>
      <c r="AB79" s="134"/>
      <c r="AC79" s="119"/>
      <c r="AD79" s="119"/>
      <c r="AE79" s="119"/>
      <c r="AF79" s="119"/>
      <c r="AG79" s="134"/>
      <c r="AH79" s="119"/>
      <c r="AI79" s="119"/>
      <c r="AJ79" s="119"/>
      <c r="AK79" s="119"/>
      <c r="AL79" s="134"/>
      <c r="AM79" s="119"/>
      <c r="AN79" s="119"/>
      <c r="AO79" s="134"/>
      <c r="AP79" s="119"/>
      <c r="AQ79" s="119"/>
      <c r="AR79" s="119"/>
      <c r="AS79" s="134"/>
      <c r="AT79" s="119"/>
      <c r="AU79" s="119"/>
      <c r="AV79" s="119"/>
    </row>
    <row r="80" spans="1:48" ht="112.5" hidden="1" customHeight="1" x14ac:dyDescent="0.25">
      <c r="A80" s="200">
        <v>77</v>
      </c>
      <c r="B80" s="200" t="s">
        <v>158</v>
      </c>
      <c r="C80" s="224" t="s">
        <v>431</v>
      </c>
      <c r="D80" s="220" t="s">
        <v>432</v>
      </c>
      <c r="E80" s="220" t="s">
        <v>433</v>
      </c>
      <c r="F80" s="220" t="s">
        <v>434</v>
      </c>
      <c r="G80" s="222" t="s">
        <v>430</v>
      </c>
      <c r="H80" s="223"/>
      <c r="I80" s="223"/>
      <c r="J80" s="119">
        <v>2500</v>
      </c>
      <c r="K80" s="119"/>
      <c r="L80" s="119"/>
      <c r="M80" s="119"/>
      <c r="N80" s="119"/>
      <c r="O80" s="119"/>
      <c r="P80" s="119"/>
      <c r="Q80" s="119"/>
      <c r="R80" s="119"/>
      <c r="S80" s="119"/>
      <c r="T80" s="119">
        <v>1000</v>
      </c>
      <c r="U80" s="119"/>
      <c r="V80" s="119">
        <v>500</v>
      </c>
      <c r="W80" s="119">
        <v>1000</v>
      </c>
      <c r="X80" s="119"/>
      <c r="Y80" s="119"/>
      <c r="Z80" s="119"/>
      <c r="AA80" s="119"/>
      <c r="AB80" s="119">
        <v>2000</v>
      </c>
      <c r="AC80" s="119"/>
      <c r="AD80" s="119"/>
      <c r="AE80" s="119"/>
      <c r="AF80" s="119"/>
      <c r="AG80" s="119">
        <v>2000</v>
      </c>
      <c r="AH80" s="119"/>
      <c r="AI80" s="119"/>
      <c r="AJ80" s="119"/>
      <c r="AK80" s="119"/>
      <c r="AL80" s="119">
        <v>1000</v>
      </c>
      <c r="AM80" s="119"/>
      <c r="AN80" s="119"/>
      <c r="AO80" s="119">
        <v>1000</v>
      </c>
      <c r="AP80" s="119"/>
      <c r="AQ80" s="119"/>
      <c r="AR80" s="119"/>
      <c r="AS80" s="119">
        <v>1000</v>
      </c>
      <c r="AT80" s="119"/>
      <c r="AU80" s="119"/>
      <c r="AV80" s="119"/>
    </row>
    <row r="81" spans="1:48" ht="112.5" hidden="1" customHeight="1" x14ac:dyDescent="0.25">
      <c r="A81" s="200">
        <v>78</v>
      </c>
      <c r="B81" s="200" t="s">
        <v>158</v>
      </c>
      <c r="C81" s="225" t="s">
        <v>435</v>
      </c>
      <c r="D81" s="220" t="s">
        <v>432</v>
      </c>
      <c r="E81" s="220" t="s">
        <v>433</v>
      </c>
      <c r="F81" s="220" t="s">
        <v>436</v>
      </c>
      <c r="G81" s="222" t="s">
        <v>430</v>
      </c>
      <c r="H81" s="223"/>
      <c r="I81" s="223"/>
      <c r="J81" s="119">
        <v>800</v>
      </c>
      <c r="K81" s="119"/>
      <c r="L81" s="119"/>
      <c r="M81" s="119"/>
      <c r="N81" s="119"/>
      <c r="O81" s="119"/>
      <c r="P81" s="119"/>
      <c r="Q81" s="119"/>
      <c r="R81" s="119"/>
      <c r="S81" s="119"/>
      <c r="T81" s="119">
        <v>300</v>
      </c>
      <c r="U81" s="119"/>
      <c r="V81" s="119">
        <v>126</v>
      </c>
      <c r="W81" s="119">
        <v>350</v>
      </c>
      <c r="X81" s="119"/>
      <c r="Y81" s="119"/>
      <c r="Z81" s="119"/>
      <c r="AA81" s="119"/>
      <c r="AB81" s="119">
        <v>700</v>
      </c>
      <c r="AC81" s="119"/>
      <c r="AD81" s="119"/>
      <c r="AE81" s="119"/>
      <c r="AF81" s="119"/>
      <c r="AG81" s="119">
        <v>700</v>
      </c>
      <c r="AH81" s="119"/>
      <c r="AI81" s="119"/>
      <c r="AJ81" s="119"/>
      <c r="AK81" s="119"/>
      <c r="AL81" s="119">
        <v>350</v>
      </c>
      <c r="AM81" s="119"/>
      <c r="AN81" s="119"/>
      <c r="AO81" s="119">
        <v>350</v>
      </c>
      <c r="AP81" s="119"/>
      <c r="AQ81" s="119"/>
      <c r="AR81" s="119"/>
      <c r="AS81" s="119">
        <v>250</v>
      </c>
      <c r="AT81" s="119"/>
      <c r="AU81" s="119"/>
      <c r="AV81" s="119"/>
    </row>
    <row r="82" spans="1:48" ht="112.5" hidden="1" customHeight="1" x14ac:dyDescent="0.25">
      <c r="A82" s="200">
        <v>79</v>
      </c>
      <c r="B82" s="200" t="s">
        <v>158</v>
      </c>
      <c r="C82" s="226" t="s">
        <v>437</v>
      </c>
      <c r="D82" s="220" t="s">
        <v>433</v>
      </c>
      <c r="E82" s="220" t="s">
        <v>433</v>
      </c>
      <c r="F82" s="220" t="s">
        <v>438</v>
      </c>
      <c r="G82" s="222" t="s">
        <v>430</v>
      </c>
      <c r="H82" s="223"/>
      <c r="I82" s="223"/>
      <c r="J82" s="119">
        <v>800</v>
      </c>
      <c r="K82" s="119"/>
      <c r="L82" s="119"/>
      <c r="M82" s="119"/>
      <c r="N82" s="119"/>
      <c r="O82" s="119"/>
      <c r="P82" s="119"/>
      <c r="Q82" s="119"/>
      <c r="R82" s="119"/>
      <c r="S82" s="119"/>
      <c r="T82" s="119">
        <v>300</v>
      </c>
      <c r="U82" s="119"/>
      <c r="V82" s="119">
        <v>126</v>
      </c>
      <c r="W82" s="119">
        <v>350</v>
      </c>
      <c r="X82" s="119"/>
      <c r="Y82" s="119"/>
      <c r="Z82" s="119"/>
      <c r="AA82" s="119"/>
      <c r="AB82" s="119">
        <v>700</v>
      </c>
      <c r="AC82" s="119"/>
      <c r="AD82" s="119"/>
      <c r="AE82" s="119"/>
      <c r="AF82" s="119"/>
      <c r="AG82" s="119">
        <v>700</v>
      </c>
      <c r="AH82" s="119"/>
      <c r="AI82" s="119"/>
      <c r="AJ82" s="119"/>
      <c r="AK82" s="119"/>
      <c r="AL82" s="119">
        <v>350</v>
      </c>
      <c r="AM82" s="119"/>
      <c r="AN82" s="119"/>
      <c r="AO82" s="119">
        <v>350</v>
      </c>
      <c r="AP82" s="119"/>
      <c r="AQ82" s="119"/>
      <c r="AR82" s="119"/>
      <c r="AS82" s="119">
        <v>250</v>
      </c>
      <c r="AT82" s="119"/>
      <c r="AU82" s="119"/>
      <c r="AV82" s="119"/>
    </row>
    <row r="83" spans="1:48" ht="112.5" hidden="1" customHeight="1" x14ac:dyDescent="0.25">
      <c r="A83" s="200">
        <v>80</v>
      </c>
      <c r="B83" s="200" t="s">
        <v>158</v>
      </c>
      <c r="C83" s="225" t="s">
        <v>439</v>
      </c>
      <c r="D83" s="220" t="s">
        <v>440</v>
      </c>
      <c r="E83" s="227" t="s">
        <v>441</v>
      </c>
      <c r="F83" s="220" t="s">
        <v>442</v>
      </c>
      <c r="G83" s="228" t="s">
        <v>443</v>
      </c>
      <c r="H83" s="223"/>
      <c r="I83" s="223"/>
      <c r="J83" s="119">
        <v>1200</v>
      </c>
      <c r="K83" s="119"/>
      <c r="L83" s="119"/>
      <c r="M83" s="119"/>
      <c r="N83" s="119"/>
      <c r="O83" s="119"/>
      <c r="P83" s="119"/>
      <c r="Q83" s="119"/>
      <c r="R83" s="119"/>
      <c r="S83" s="119"/>
      <c r="T83" s="119">
        <v>700</v>
      </c>
      <c r="U83" s="119"/>
      <c r="V83" s="119">
        <v>200</v>
      </c>
      <c r="W83" s="119">
        <v>500</v>
      </c>
      <c r="X83" s="119"/>
      <c r="Y83" s="119"/>
      <c r="Z83" s="119"/>
      <c r="AA83" s="119"/>
      <c r="AB83" s="119">
        <v>800</v>
      </c>
      <c r="AC83" s="119"/>
      <c r="AD83" s="119"/>
      <c r="AE83" s="119"/>
      <c r="AF83" s="119"/>
      <c r="AG83" s="119">
        <v>800</v>
      </c>
      <c r="AH83" s="119"/>
      <c r="AI83" s="119"/>
      <c r="AJ83" s="119"/>
      <c r="AK83" s="119"/>
      <c r="AL83" s="119">
        <v>600</v>
      </c>
      <c r="AM83" s="119"/>
      <c r="AN83" s="119"/>
      <c r="AO83" s="119">
        <v>600</v>
      </c>
      <c r="AP83" s="119"/>
      <c r="AQ83" s="119"/>
      <c r="AR83" s="119"/>
      <c r="AS83" s="119">
        <v>600</v>
      </c>
      <c r="AT83" s="119"/>
      <c r="AU83" s="119"/>
      <c r="AV83" s="119"/>
    </row>
    <row r="84" spans="1:48" ht="112.5" hidden="1" customHeight="1" x14ac:dyDescent="0.25">
      <c r="A84" s="200">
        <v>81</v>
      </c>
      <c r="B84" s="200" t="s">
        <v>158</v>
      </c>
      <c r="C84" s="229" t="s">
        <v>444</v>
      </c>
      <c r="D84" s="220" t="s">
        <v>445</v>
      </c>
      <c r="E84" s="220" t="s">
        <v>446</v>
      </c>
      <c r="F84" s="220" t="s">
        <v>447</v>
      </c>
      <c r="G84" s="228" t="s">
        <v>448</v>
      </c>
      <c r="H84" s="223"/>
      <c r="I84" s="223"/>
      <c r="J84" s="119">
        <v>300</v>
      </c>
      <c r="K84" s="119"/>
      <c r="L84" s="119"/>
      <c r="M84" s="119"/>
      <c r="N84" s="119"/>
      <c r="O84" s="119"/>
      <c r="P84" s="119"/>
      <c r="Q84" s="119"/>
      <c r="R84" s="119"/>
      <c r="S84" s="119"/>
      <c r="T84" s="119">
        <v>50</v>
      </c>
      <c r="U84" s="119"/>
      <c r="V84" s="119">
        <v>20</v>
      </c>
      <c r="W84" s="119">
        <v>50</v>
      </c>
      <c r="X84" s="119"/>
      <c r="Y84" s="119"/>
      <c r="Z84" s="119"/>
      <c r="AA84" s="119"/>
      <c r="AB84" s="119">
        <v>280</v>
      </c>
      <c r="AC84" s="119"/>
      <c r="AD84" s="119"/>
      <c r="AE84" s="119"/>
      <c r="AF84" s="119"/>
      <c r="AG84" s="119">
        <v>250</v>
      </c>
      <c r="AH84" s="119"/>
      <c r="AI84" s="119"/>
      <c r="AJ84" s="119"/>
      <c r="AK84" s="119"/>
      <c r="AL84" s="119">
        <v>30</v>
      </c>
      <c r="AM84" s="119"/>
      <c r="AN84" s="119"/>
      <c r="AO84" s="119">
        <v>30</v>
      </c>
      <c r="AP84" s="119"/>
      <c r="AQ84" s="119"/>
      <c r="AR84" s="119"/>
      <c r="AS84" s="119">
        <v>30</v>
      </c>
      <c r="AT84" s="119"/>
      <c r="AU84" s="119"/>
      <c r="AV84" s="119"/>
    </row>
    <row r="85" spans="1:48" ht="112.5" hidden="1" customHeight="1" x14ac:dyDescent="0.25">
      <c r="A85" s="230">
        <v>82</v>
      </c>
      <c r="B85" s="230" t="s">
        <v>158</v>
      </c>
      <c r="C85" s="231" t="s">
        <v>449</v>
      </c>
      <c r="D85" s="232" t="s">
        <v>450</v>
      </c>
      <c r="E85" s="232" t="s">
        <v>451</v>
      </c>
      <c r="F85" s="232" t="s">
        <v>452</v>
      </c>
      <c r="G85" s="233" t="s">
        <v>448</v>
      </c>
      <c r="H85" s="234"/>
      <c r="I85" s="234"/>
      <c r="J85" s="235">
        <v>270</v>
      </c>
      <c r="K85" s="235"/>
      <c r="L85" s="235"/>
      <c r="M85" s="235"/>
      <c r="N85" s="235"/>
      <c r="O85" s="235"/>
      <c r="P85" s="235"/>
      <c r="Q85" s="235"/>
      <c r="R85" s="235"/>
      <c r="S85" s="235"/>
      <c r="T85" s="235">
        <v>60</v>
      </c>
      <c r="U85" s="235"/>
      <c r="V85" s="235">
        <v>20</v>
      </c>
      <c r="W85" s="235">
        <v>50</v>
      </c>
      <c r="X85" s="235"/>
      <c r="Y85" s="235"/>
      <c r="Z85" s="235"/>
      <c r="AA85" s="235"/>
      <c r="AB85" s="235">
        <v>200</v>
      </c>
      <c r="AC85" s="235"/>
      <c r="AD85" s="235"/>
      <c r="AE85" s="235"/>
      <c r="AF85" s="235"/>
      <c r="AG85" s="235">
        <v>150</v>
      </c>
      <c r="AH85" s="235"/>
      <c r="AI85" s="235"/>
      <c r="AJ85" s="235"/>
      <c r="AK85" s="235"/>
      <c r="AL85" s="235">
        <v>30</v>
      </c>
      <c r="AM85" s="235"/>
      <c r="AN85" s="235"/>
      <c r="AO85" s="235">
        <v>30</v>
      </c>
      <c r="AP85" s="235"/>
      <c r="AQ85" s="235"/>
      <c r="AR85" s="235"/>
      <c r="AS85" s="235">
        <v>30</v>
      </c>
      <c r="AT85" s="235"/>
      <c r="AU85" s="235"/>
      <c r="AV85" s="235"/>
    </row>
    <row r="86" spans="1:48" ht="112.5" hidden="1" customHeight="1" x14ac:dyDescent="0.25">
      <c r="A86" s="143">
        <v>83</v>
      </c>
      <c r="B86" s="143" t="s">
        <v>158</v>
      </c>
      <c r="C86" s="144" t="s">
        <v>124</v>
      </c>
      <c r="D86" s="144" t="s">
        <v>453</v>
      </c>
      <c r="E86" s="144" t="s">
        <v>454</v>
      </c>
      <c r="F86" s="144" t="s">
        <v>455</v>
      </c>
      <c r="G86" s="264" t="s">
        <v>141</v>
      </c>
      <c r="H86" s="144">
        <v>0</v>
      </c>
      <c r="I86" s="144">
        <v>0</v>
      </c>
      <c r="J86" s="236">
        <v>1556</v>
      </c>
      <c r="K86" s="236">
        <v>200</v>
      </c>
      <c r="L86" s="236">
        <v>131</v>
      </c>
      <c r="M86" s="236">
        <v>357</v>
      </c>
      <c r="N86" s="236">
        <v>203</v>
      </c>
      <c r="O86" s="236">
        <v>69</v>
      </c>
      <c r="P86" s="236">
        <v>187</v>
      </c>
      <c r="Q86" s="236">
        <v>70</v>
      </c>
      <c r="R86" s="236">
        <v>14</v>
      </c>
      <c r="S86" s="236">
        <v>70</v>
      </c>
      <c r="T86" s="236">
        <v>264</v>
      </c>
      <c r="U86" s="236">
        <v>99</v>
      </c>
      <c r="V86" s="236">
        <v>139</v>
      </c>
      <c r="W86" s="236">
        <v>332</v>
      </c>
      <c r="X86" s="236">
        <v>117</v>
      </c>
      <c r="Y86" s="236">
        <v>50</v>
      </c>
      <c r="Z86" s="236">
        <v>112</v>
      </c>
      <c r="AA86" s="236">
        <v>173</v>
      </c>
      <c r="AB86" s="236">
        <v>895</v>
      </c>
      <c r="AC86" s="236">
        <v>128</v>
      </c>
      <c r="AD86" s="236">
        <v>144</v>
      </c>
      <c r="AE86" s="236">
        <v>124</v>
      </c>
      <c r="AF86" s="236">
        <v>251</v>
      </c>
      <c r="AG86" s="236">
        <v>488</v>
      </c>
      <c r="AH86" s="236">
        <v>128</v>
      </c>
      <c r="AI86" s="236">
        <v>179</v>
      </c>
      <c r="AJ86" s="236">
        <v>176</v>
      </c>
      <c r="AK86" s="236">
        <v>126</v>
      </c>
      <c r="AL86" s="236">
        <v>367</v>
      </c>
      <c r="AM86" s="236">
        <v>91</v>
      </c>
      <c r="AN86" s="236">
        <v>64</v>
      </c>
      <c r="AO86" s="236">
        <v>457</v>
      </c>
      <c r="AP86" s="236">
        <v>60</v>
      </c>
      <c r="AQ86" s="236">
        <v>85</v>
      </c>
      <c r="AR86" s="236">
        <v>49</v>
      </c>
      <c r="AS86" s="236">
        <v>415</v>
      </c>
      <c r="AT86" s="236">
        <v>57</v>
      </c>
      <c r="AU86" s="236">
        <v>50</v>
      </c>
      <c r="AV86" s="236">
        <v>113</v>
      </c>
    </row>
    <row r="87" spans="1:48" ht="112.5" hidden="1" customHeight="1" x14ac:dyDescent="0.25">
      <c r="A87" s="143">
        <v>84</v>
      </c>
      <c r="B87" s="143" t="s">
        <v>158</v>
      </c>
      <c r="C87" s="144" t="s">
        <v>125</v>
      </c>
      <c r="D87" s="144" t="s">
        <v>456</v>
      </c>
      <c r="E87" s="144" t="s">
        <v>457</v>
      </c>
      <c r="F87" s="144" t="s">
        <v>458</v>
      </c>
      <c r="G87" s="264" t="s">
        <v>141</v>
      </c>
      <c r="H87" s="144">
        <v>0</v>
      </c>
      <c r="I87" s="144">
        <v>0</v>
      </c>
      <c r="J87" s="144">
        <v>65</v>
      </c>
      <c r="K87" s="144">
        <v>3</v>
      </c>
      <c r="L87" s="144">
        <v>8</v>
      </c>
      <c r="M87" s="144">
        <v>8</v>
      </c>
      <c r="N87" s="144">
        <v>2</v>
      </c>
      <c r="O87" s="144">
        <v>5</v>
      </c>
      <c r="P87" s="144">
        <v>4</v>
      </c>
      <c r="Q87" s="144">
        <v>6</v>
      </c>
      <c r="R87" s="144">
        <v>10</v>
      </c>
      <c r="S87" s="144">
        <v>6</v>
      </c>
      <c r="T87" s="144">
        <v>3</v>
      </c>
      <c r="U87" s="144">
        <v>10</v>
      </c>
      <c r="V87" s="144">
        <v>2</v>
      </c>
      <c r="W87" s="144">
        <v>2</v>
      </c>
      <c r="X87" s="144">
        <v>2</v>
      </c>
      <c r="Y87" s="144">
        <v>5</v>
      </c>
      <c r="Z87" s="144">
        <v>30</v>
      </c>
      <c r="AA87" s="144">
        <v>3</v>
      </c>
      <c r="AB87" s="144">
        <v>4</v>
      </c>
      <c r="AC87" s="144">
        <v>3</v>
      </c>
      <c r="AD87" s="144">
        <v>7</v>
      </c>
      <c r="AE87" s="144">
        <v>18</v>
      </c>
      <c r="AF87" s="144">
        <v>6</v>
      </c>
      <c r="AG87" s="144">
        <v>7</v>
      </c>
      <c r="AH87" s="144">
        <v>5</v>
      </c>
      <c r="AI87" s="144">
        <v>4</v>
      </c>
      <c r="AJ87" s="144">
        <v>10</v>
      </c>
      <c r="AK87" s="144">
        <v>2</v>
      </c>
      <c r="AL87" s="144">
        <v>2</v>
      </c>
      <c r="AM87" s="144">
        <v>10</v>
      </c>
      <c r="AN87" s="144">
        <v>2</v>
      </c>
      <c r="AO87" s="144">
        <v>3</v>
      </c>
      <c r="AP87" s="144">
        <v>1</v>
      </c>
      <c r="AQ87" s="144">
        <v>9</v>
      </c>
      <c r="AR87" s="144">
        <v>2</v>
      </c>
      <c r="AS87" s="144">
        <v>2</v>
      </c>
      <c r="AT87" s="144">
        <v>5</v>
      </c>
      <c r="AU87" s="236">
        <v>1</v>
      </c>
      <c r="AV87" s="236">
        <v>1</v>
      </c>
    </row>
    <row r="88" spans="1:48" ht="112.5" hidden="1" customHeight="1" x14ac:dyDescent="0.25">
      <c r="A88" s="143">
        <v>85</v>
      </c>
      <c r="B88" s="143" t="s">
        <v>158</v>
      </c>
      <c r="C88" s="144" t="s">
        <v>126</v>
      </c>
      <c r="D88" s="144" t="s">
        <v>459</v>
      </c>
      <c r="E88" s="144" t="s">
        <v>460</v>
      </c>
      <c r="F88" s="144" t="s">
        <v>461</v>
      </c>
      <c r="G88" s="264" t="s">
        <v>141</v>
      </c>
      <c r="H88" s="144">
        <v>0</v>
      </c>
      <c r="I88" s="144">
        <v>0</v>
      </c>
      <c r="J88" s="144">
        <v>3</v>
      </c>
      <c r="K88" s="144">
        <v>0</v>
      </c>
      <c r="L88" s="144">
        <v>0</v>
      </c>
      <c r="M88" s="144">
        <v>0</v>
      </c>
      <c r="N88" s="144">
        <v>0</v>
      </c>
      <c r="O88" s="144">
        <v>0</v>
      </c>
      <c r="P88" s="144">
        <v>1</v>
      </c>
      <c r="Q88" s="144">
        <v>0</v>
      </c>
      <c r="R88" s="144">
        <v>2</v>
      </c>
      <c r="S88" s="144">
        <v>0</v>
      </c>
      <c r="T88" s="144">
        <v>1</v>
      </c>
      <c r="U88" s="144">
        <v>2</v>
      </c>
      <c r="V88" s="144">
        <v>0</v>
      </c>
      <c r="W88" s="144">
        <v>0</v>
      </c>
      <c r="X88" s="144">
        <v>0</v>
      </c>
      <c r="Y88" s="144">
        <v>1</v>
      </c>
      <c r="Z88" s="144">
        <v>5</v>
      </c>
      <c r="AA88" s="144">
        <v>0</v>
      </c>
      <c r="AB88" s="144">
        <v>0</v>
      </c>
      <c r="AC88" s="144">
        <v>0</v>
      </c>
      <c r="AD88" s="144">
        <v>0</v>
      </c>
      <c r="AE88" s="144">
        <v>5</v>
      </c>
      <c r="AF88" s="144">
        <v>0</v>
      </c>
      <c r="AG88" s="144">
        <v>1</v>
      </c>
      <c r="AH88" s="144">
        <v>1</v>
      </c>
      <c r="AI88" s="144">
        <v>0</v>
      </c>
      <c r="AJ88" s="144">
        <v>2</v>
      </c>
      <c r="AK88" s="144">
        <v>0</v>
      </c>
      <c r="AL88" s="144">
        <v>0</v>
      </c>
      <c r="AM88" s="144">
        <v>4</v>
      </c>
      <c r="AN88" s="144">
        <v>0</v>
      </c>
      <c r="AO88" s="144">
        <v>0</v>
      </c>
      <c r="AP88" s="144">
        <v>0</v>
      </c>
      <c r="AQ88" s="144">
        <v>4</v>
      </c>
      <c r="AR88" s="144">
        <v>0</v>
      </c>
      <c r="AS88" s="144">
        <v>0</v>
      </c>
      <c r="AT88" s="144">
        <v>0</v>
      </c>
      <c r="AU88" s="236">
        <v>0</v>
      </c>
      <c r="AV88" s="236">
        <v>0</v>
      </c>
    </row>
    <row r="89" spans="1:48" ht="112.5" hidden="1" customHeight="1" x14ac:dyDescent="0.25">
      <c r="A89" s="143">
        <v>86</v>
      </c>
      <c r="B89" s="143" t="s">
        <v>158</v>
      </c>
      <c r="C89" s="144" t="s">
        <v>127</v>
      </c>
      <c r="D89" s="144" t="s">
        <v>462</v>
      </c>
      <c r="E89" s="144" t="s">
        <v>463</v>
      </c>
      <c r="F89" s="144" t="s">
        <v>464</v>
      </c>
      <c r="G89" s="264" t="s">
        <v>141</v>
      </c>
      <c r="H89" s="237">
        <v>0</v>
      </c>
      <c r="I89" s="237">
        <v>0</v>
      </c>
      <c r="J89" s="238">
        <v>31592.402548019931</v>
      </c>
      <c r="K89" s="238">
        <v>2499.2963137724278</v>
      </c>
      <c r="L89" s="238">
        <v>1833.3620282883155</v>
      </c>
      <c r="M89" s="238">
        <v>1801.6995085797146</v>
      </c>
      <c r="N89" s="238">
        <v>3356.2270891116464</v>
      </c>
      <c r="O89" s="238">
        <v>390.03890244463884</v>
      </c>
      <c r="P89" s="238">
        <v>1618.8739915526355</v>
      </c>
      <c r="Q89" s="238">
        <v>1070.3974404713954</v>
      </c>
      <c r="R89" s="238">
        <v>1581.0832422230155</v>
      </c>
      <c r="S89" s="238">
        <v>13312.199999999999</v>
      </c>
      <c r="T89" s="238">
        <v>2095.8187928732559</v>
      </c>
      <c r="U89" s="238">
        <v>1148.8950784954652</v>
      </c>
      <c r="V89" s="238">
        <v>1867.5033377837112</v>
      </c>
      <c r="W89" s="238">
        <v>3016</v>
      </c>
      <c r="X89" s="238">
        <v>3152.9741400145008</v>
      </c>
      <c r="Y89" s="238">
        <v>1108.1881898010149</v>
      </c>
      <c r="Z89" s="238">
        <v>2885.3747798966529</v>
      </c>
      <c r="AA89" s="238">
        <v>1714</v>
      </c>
      <c r="AB89" s="238">
        <v>14145.499492827126</v>
      </c>
      <c r="AC89" s="238">
        <v>1857.0190117374291</v>
      </c>
      <c r="AD89" s="238">
        <v>1868.5029416026657</v>
      </c>
      <c r="AE89" s="238">
        <v>1536.1445007969864</v>
      </c>
      <c r="AF89" s="238">
        <v>3901.8340530357905</v>
      </c>
      <c r="AG89" s="238">
        <v>4812.1872841950171</v>
      </c>
      <c r="AH89" s="238">
        <v>957.16863864462948</v>
      </c>
      <c r="AI89" s="238">
        <v>1643.5785645228118</v>
      </c>
      <c r="AJ89" s="238">
        <v>1279.8837530500434</v>
      </c>
      <c r="AK89" s="238">
        <v>1222.8048892776576</v>
      </c>
      <c r="AL89" s="238">
        <v>6451.8582848837214</v>
      </c>
      <c r="AM89" s="238">
        <v>935.25944767441865</v>
      </c>
      <c r="AN89" s="238">
        <v>1326.3953488372092</v>
      </c>
      <c r="AO89" s="238">
        <v>4246.9777777777772</v>
      </c>
      <c r="AP89" s="238">
        <v>477.12075871276642</v>
      </c>
      <c r="AQ89" s="238">
        <v>1755.7377864220696</v>
      </c>
      <c r="AR89" s="238">
        <v>717.02222222222213</v>
      </c>
      <c r="AS89" s="238">
        <v>5349.9444591499669</v>
      </c>
      <c r="AT89" s="238">
        <v>926.38404437743827</v>
      </c>
      <c r="AU89" s="238">
        <v>987.66634058763293</v>
      </c>
      <c r="AV89" s="238">
        <v>2126.4956784937453</v>
      </c>
    </row>
    <row r="90" spans="1:48" ht="112.5" hidden="1" customHeight="1" x14ac:dyDescent="0.25">
      <c r="A90" s="239">
        <v>87</v>
      </c>
      <c r="B90" s="239" t="s">
        <v>158</v>
      </c>
      <c r="C90" s="240" t="s">
        <v>465</v>
      </c>
      <c r="D90" s="240" t="s">
        <v>465</v>
      </c>
      <c r="E90" s="241" t="s">
        <v>466</v>
      </c>
      <c r="F90" s="242" t="s">
        <v>467</v>
      </c>
      <c r="G90" s="243" t="s">
        <v>468</v>
      </c>
      <c r="H90" s="112">
        <v>0</v>
      </c>
      <c r="I90" s="112"/>
      <c r="J90" s="112">
        <v>1092</v>
      </c>
      <c r="K90" s="112">
        <v>86</v>
      </c>
      <c r="L90" s="112">
        <v>63</v>
      </c>
      <c r="M90" s="112">
        <v>62</v>
      </c>
      <c r="N90" s="112">
        <v>116</v>
      </c>
      <c r="O90" s="112">
        <v>12</v>
      </c>
      <c r="P90" s="112">
        <v>56</v>
      </c>
      <c r="Q90" s="112">
        <v>37</v>
      </c>
      <c r="R90" s="112">
        <v>55</v>
      </c>
      <c r="S90" s="112">
        <v>460</v>
      </c>
      <c r="T90" s="112">
        <v>65</v>
      </c>
      <c r="U90" s="112">
        <v>36</v>
      </c>
      <c r="V90" s="112">
        <v>58</v>
      </c>
      <c r="W90" s="112">
        <v>98</v>
      </c>
      <c r="X90" s="112">
        <v>109</v>
      </c>
      <c r="Y90" s="112">
        <v>38</v>
      </c>
      <c r="Z90" s="112">
        <v>100</v>
      </c>
      <c r="AA90" s="112">
        <v>65</v>
      </c>
      <c r="AB90" s="112">
        <v>451</v>
      </c>
      <c r="AC90" s="112">
        <v>59</v>
      </c>
      <c r="AD90" s="112">
        <v>60</v>
      </c>
      <c r="AE90" s="112">
        <v>49</v>
      </c>
      <c r="AF90" s="112">
        <v>124</v>
      </c>
      <c r="AG90" s="112">
        <v>150</v>
      </c>
      <c r="AH90" s="112">
        <v>30</v>
      </c>
      <c r="AI90" s="112">
        <v>51</v>
      </c>
      <c r="AJ90" s="112">
        <v>40</v>
      </c>
      <c r="AK90" s="112">
        <v>38</v>
      </c>
      <c r="AL90" s="112">
        <v>203</v>
      </c>
      <c r="AM90" s="112">
        <v>29</v>
      </c>
      <c r="AN90" s="112">
        <v>42</v>
      </c>
      <c r="AO90" s="112">
        <v>151</v>
      </c>
      <c r="AP90" s="112">
        <v>15</v>
      </c>
      <c r="AQ90" s="112">
        <v>61</v>
      </c>
      <c r="AR90" s="112">
        <v>25</v>
      </c>
      <c r="AS90" s="244">
        <v>243</v>
      </c>
      <c r="AT90" s="244">
        <v>2</v>
      </c>
      <c r="AU90" s="244">
        <v>6</v>
      </c>
      <c r="AV90" s="244">
        <v>73</v>
      </c>
    </row>
    <row r="91" spans="1:48" ht="112.5" hidden="1" customHeight="1" x14ac:dyDescent="0.25">
      <c r="A91" s="200">
        <v>88</v>
      </c>
      <c r="B91" s="200" t="s">
        <v>158</v>
      </c>
      <c r="C91" s="245" t="s">
        <v>469</v>
      </c>
      <c r="D91" s="245" t="s">
        <v>469</v>
      </c>
      <c r="E91" s="246" t="s">
        <v>470</v>
      </c>
      <c r="F91" s="247" t="s">
        <v>467</v>
      </c>
      <c r="G91" s="248" t="s">
        <v>468</v>
      </c>
      <c r="H91" s="118">
        <v>0</v>
      </c>
      <c r="I91" s="118"/>
      <c r="J91" s="118">
        <v>628</v>
      </c>
      <c r="K91" s="118">
        <v>50</v>
      </c>
      <c r="L91" s="118">
        <v>36</v>
      </c>
      <c r="M91" s="118">
        <v>36</v>
      </c>
      <c r="N91" s="118">
        <v>67</v>
      </c>
      <c r="O91" s="118">
        <v>7</v>
      </c>
      <c r="P91" s="118">
        <v>32</v>
      </c>
      <c r="Q91" s="118">
        <v>21</v>
      </c>
      <c r="R91" s="118">
        <v>31</v>
      </c>
      <c r="S91" s="118">
        <v>265</v>
      </c>
      <c r="T91" s="118">
        <v>37</v>
      </c>
      <c r="U91" s="118">
        <v>21</v>
      </c>
      <c r="V91" s="118">
        <v>33</v>
      </c>
      <c r="W91" s="118">
        <v>57</v>
      </c>
      <c r="X91" s="118">
        <v>63</v>
      </c>
      <c r="Y91" s="118">
        <v>22</v>
      </c>
      <c r="Z91" s="118">
        <v>57</v>
      </c>
      <c r="AA91" s="118">
        <v>39</v>
      </c>
      <c r="AB91" s="118">
        <v>260</v>
      </c>
      <c r="AC91" s="118">
        <v>34</v>
      </c>
      <c r="AD91" s="118">
        <v>34</v>
      </c>
      <c r="AE91" s="118">
        <v>28</v>
      </c>
      <c r="AF91" s="118">
        <v>72</v>
      </c>
      <c r="AG91" s="118">
        <v>86</v>
      </c>
      <c r="AH91" s="118">
        <v>17</v>
      </c>
      <c r="AI91" s="118">
        <v>29</v>
      </c>
      <c r="AJ91" s="118">
        <v>23</v>
      </c>
      <c r="AK91" s="118">
        <v>22</v>
      </c>
      <c r="AL91" s="118">
        <v>118</v>
      </c>
      <c r="AM91" s="118">
        <v>17</v>
      </c>
      <c r="AN91" s="118">
        <v>24</v>
      </c>
      <c r="AO91" s="118">
        <v>83</v>
      </c>
      <c r="AP91" s="118">
        <v>9</v>
      </c>
      <c r="AQ91" s="118">
        <v>35</v>
      </c>
      <c r="AR91" s="118">
        <v>14</v>
      </c>
      <c r="AS91" s="118">
        <v>106</v>
      </c>
      <c r="AT91" s="118">
        <v>18</v>
      </c>
      <c r="AU91" s="118">
        <v>20</v>
      </c>
      <c r="AV91" s="118">
        <v>42</v>
      </c>
    </row>
    <row r="92" spans="1:48" ht="112.5" hidden="1" customHeight="1" x14ac:dyDescent="0.25">
      <c r="A92" s="230">
        <v>89</v>
      </c>
      <c r="B92" s="230" t="s">
        <v>158</v>
      </c>
      <c r="C92" s="249" t="s">
        <v>471</v>
      </c>
      <c r="D92" s="249" t="s">
        <v>471</v>
      </c>
      <c r="E92" s="250" t="s">
        <v>472</v>
      </c>
      <c r="F92" s="251" t="s">
        <v>467</v>
      </c>
      <c r="G92" s="252" t="s">
        <v>468</v>
      </c>
      <c r="H92" s="253">
        <v>0</v>
      </c>
      <c r="I92" s="253"/>
      <c r="J92" s="254">
        <v>810</v>
      </c>
      <c r="K92" s="254">
        <v>64</v>
      </c>
      <c r="L92" s="254">
        <v>47</v>
      </c>
      <c r="M92" s="254">
        <v>46</v>
      </c>
      <c r="N92" s="254">
        <v>86</v>
      </c>
      <c r="O92" s="254">
        <v>9</v>
      </c>
      <c r="P92" s="254">
        <v>42</v>
      </c>
      <c r="Q92" s="254">
        <v>27</v>
      </c>
      <c r="R92" s="254">
        <v>41</v>
      </c>
      <c r="S92" s="254">
        <v>341</v>
      </c>
      <c r="T92" s="254">
        <v>48</v>
      </c>
      <c r="U92" s="254">
        <v>26</v>
      </c>
      <c r="V92" s="254">
        <v>42</v>
      </c>
      <c r="W92" s="254">
        <v>69</v>
      </c>
      <c r="X92" s="254">
        <v>81</v>
      </c>
      <c r="Y92" s="254">
        <v>28</v>
      </c>
      <c r="Z92" s="254">
        <v>74</v>
      </c>
      <c r="AA92" s="254">
        <v>48</v>
      </c>
      <c r="AB92" s="254">
        <v>330</v>
      </c>
      <c r="AC92" s="254">
        <v>43</v>
      </c>
      <c r="AD92" s="254">
        <v>44</v>
      </c>
      <c r="AE92" s="254">
        <v>36</v>
      </c>
      <c r="AF92" s="254">
        <v>91</v>
      </c>
      <c r="AG92" s="254">
        <v>109</v>
      </c>
      <c r="AH92" s="254">
        <v>22</v>
      </c>
      <c r="AI92" s="254">
        <v>37</v>
      </c>
      <c r="AJ92" s="254">
        <v>29</v>
      </c>
      <c r="AK92" s="254">
        <v>28</v>
      </c>
      <c r="AL92" s="254">
        <v>141</v>
      </c>
      <c r="AM92" s="254">
        <v>20</v>
      </c>
      <c r="AN92" s="254">
        <v>29</v>
      </c>
      <c r="AO92" s="254">
        <v>115</v>
      </c>
      <c r="AP92" s="254">
        <v>11</v>
      </c>
      <c r="AQ92" s="254">
        <v>45</v>
      </c>
      <c r="AR92" s="254">
        <v>19</v>
      </c>
      <c r="AS92" s="254">
        <v>137</v>
      </c>
      <c r="AT92" s="254">
        <v>24</v>
      </c>
      <c r="AU92" s="254">
        <v>25</v>
      </c>
      <c r="AV92" s="254">
        <v>55</v>
      </c>
    </row>
    <row r="93" spans="1:48" ht="112.5" hidden="1" customHeight="1" x14ac:dyDescent="0.25">
      <c r="A93" s="143">
        <v>90</v>
      </c>
      <c r="B93" s="143" t="s">
        <v>158</v>
      </c>
      <c r="C93" s="144" t="s">
        <v>128</v>
      </c>
      <c r="D93" s="144" t="s">
        <v>128</v>
      </c>
      <c r="E93" s="144" t="s">
        <v>473</v>
      </c>
      <c r="F93" s="144" t="s">
        <v>467</v>
      </c>
      <c r="G93" s="264" t="s">
        <v>142</v>
      </c>
      <c r="H93" s="144">
        <v>252</v>
      </c>
      <c r="I93" s="144"/>
      <c r="J93" s="144">
        <v>946</v>
      </c>
      <c r="K93" s="237">
        <v>84.697685692419242</v>
      </c>
      <c r="L93" s="237">
        <v>58.477153991782814</v>
      </c>
      <c r="M93" s="237">
        <v>71.325180858777088</v>
      </c>
      <c r="N93" s="237">
        <v>139.1091520986063</v>
      </c>
      <c r="O93" s="237">
        <v>19.203216990009668</v>
      </c>
      <c r="P93" s="237">
        <v>40</v>
      </c>
      <c r="Q93" s="237">
        <v>37.242511077096601</v>
      </c>
      <c r="R93" s="237">
        <v>51.540464835253374</v>
      </c>
      <c r="S93" s="237">
        <v>410.22587500000003</v>
      </c>
      <c r="T93" s="237">
        <v>128</v>
      </c>
      <c r="U93" s="237">
        <v>37.513697325169197</v>
      </c>
      <c r="V93" s="237">
        <v>66.943920747663554</v>
      </c>
      <c r="W93" s="237">
        <v>140</v>
      </c>
      <c r="X93" s="237">
        <v>64</v>
      </c>
      <c r="Y93" s="237">
        <v>35.069059655200192</v>
      </c>
      <c r="Z93" s="237">
        <v>86.195938733585763</v>
      </c>
      <c r="AA93" s="237">
        <v>85.434280000000015</v>
      </c>
      <c r="AB93" s="237">
        <v>452.12117769018977</v>
      </c>
      <c r="AC93" s="237">
        <v>120</v>
      </c>
      <c r="AD93" s="237">
        <v>120</v>
      </c>
      <c r="AE93" s="237">
        <v>57.087299812201131</v>
      </c>
      <c r="AF93" s="237">
        <v>117.96250823011154</v>
      </c>
      <c r="AG93" s="237">
        <v>175.88762650338381</v>
      </c>
      <c r="AH93" s="237">
        <v>40.129564395746044</v>
      </c>
      <c r="AI93" s="237">
        <v>63.155582288108278</v>
      </c>
      <c r="AJ93" s="237">
        <v>44.692169822752177</v>
      </c>
      <c r="AK93" s="237">
        <v>40.58926001933613</v>
      </c>
      <c r="AL93" s="237">
        <v>190.39732677688954</v>
      </c>
      <c r="AM93" s="237">
        <v>26.766421274397842</v>
      </c>
      <c r="AN93" s="237">
        <v>39.710436295681077</v>
      </c>
      <c r="AO93" s="237">
        <v>159.65297388888888</v>
      </c>
      <c r="AP93" s="237">
        <v>20.39868194650338</v>
      </c>
      <c r="AQ93" s="237">
        <v>58.515865020542982</v>
      </c>
      <c r="AR93" s="237">
        <v>50</v>
      </c>
      <c r="AS93" s="237">
        <v>120</v>
      </c>
      <c r="AT93" s="237">
        <v>30</v>
      </c>
      <c r="AU93" s="237">
        <v>27</v>
      </c>
      <c r="AV93" s="237">
        <v>50</v>
      </c>
    </row>
    <row r="94" spans="1:48" ht="112.5" hidden="1" customHeight="1" x14ac:dyDescent="0.25">
      <c r="A94" s="143">
        <v>91</v>
      </c>
      <c r="B94" s="143" t="s">
        <v>158</v>
      </c>
      <c r="C94" s="144" t="s">
        <v>129</v>
      </c>
      <c r="D94" s="144" t="s">
        <v>498</v>
      </c>
      <c r="E94" s="144" t="s">
        <v>474</v>
      </c>
      <c r="F94" s="144" t="s">
        <v>467</v>
      </c>
      <c r="G94" s="264" t="s">
        <v>142</v>
      </c>
      <c r="H94" s="237">
        <v>245.25</v>
      </c>
      <c r="I94" s="237"/>
      <c r="J94" s="237">
        <v>897</v>
      </c>
      <c r="K94" s="237">
        <v>50</v>
      </c>
      <c r="L94" s="237">
        <v>40</v>
      </c>
      <c r="M94" s="237">
        <v>70</v>
      </c>
      <c r="N94" s="237">
        <v>99</v>
      </c>
      <c r="O94" s="237">
        <v>13.703216990009668</v>
      </c>
      <c r="P94" s="237">
        <v>32</v>
      </c>
      <c r="Q94" s="237">
        <v>30</v>
      </c>
      <c r="R94" s="237">
        <v>51.540464835253374</v>
      </c>
      <c r="S94" s="237">
        <v>300</v>
      </c>
      <c r="T94" s="237">
        <v>120</v>
      </c>
      <c r="U94" s="237">
        <v>28</v>
      </c>
      <c r="V94" s="237">
        <v>58</v>
      </c>
      <c r="W94" s="237">
        <v>111.63048000000002</v>
      </c>
      <c r="X94" s="237">
        <v>63</v>
      </c>
      <c r="Y94" s="237">
        <v>22</v>
      </c>
      <c r="Z94" s="237">
        <v>63</v>
      </c>
      <c r="AA94" s="237">
        <v>100</v>
      </c>
      <c r="AB94" s="237">
        <v>449.12117769018977</v>
      </c>
      <c r="AC94" s="237">
        <v>120</v>
      </c>
      <c r="AD94" s="237">
        <v>61.017797396898985</v>
      </c>
      <c r="AE94" s="237">
        <v>56.837299812201131</v>
      </c>
      <c r="AF94" s="237">
        <v>117.96250823011154</v>
      </c>
      <c r="AG94" s="237">
        <v>170.63762650338381</v>
      </c>
      <c r="AH94" s="237">
        <v>48</v>
      </c>
      <c r="AI94" s="237">
        <v>63.155582288108278</v>
      </c>
      <c r="AJ94" s="237">
        <v>44.192169822752177</v>
      </c>
      <c r="AK94" s="237">
        <v>30</v>
      </c>
      <c r="AL94" s="237">
        <v>179</v>
      </c>
      <c r="AM94" s="237">
        <v>26.766421274397842</v>
      </c>
      <c r="AN94" s="237">
        <v>37</v>
      </c>
      <c r="AO94" s="237">
        <v>156.65297388888888</v>
      </c>
      <c r="AP94" s="237">
        <v>18.64868194650338</v>
      </c>
      <c r="AQ94" s="237">
        <v>35</v>
      </c>
      <c r="AR94" s="237">
        <v>30</v>
      </c>
      <c r="AS94" s="237">
        <v>107</v>
      </c>
      <c r="AT94" s="237">
        <v>20</v>
      </c>
      <c r="AU94" s="237">
        <v>20</v>
      </c>
      <c r="AV94" s="237">
        <v>43</v>
      </c>
    </row>
    <row r="95" spans="1:48" ht="112.5" hidden="1" customHeight="1" x14ac:dyDescent="0.25">
      <c r="A95" s="143">
        <v>92</v>
      </c>
      <c r="B95" s="143" t="s">
        <v>158</v>
      </c>
      <c r="C95" s="144" t="s">
        <v>130</v>
      </c>
      <c r="D95" s="144" t="s">
        <v>130</v>
      </c>
      <c r="E95" s="144" t="s">
        <v>475</v>
      </c>
      <c r="F95" s="144" t="s">
        <v>476</v>
      </c>
      <c r="G95" s="264" t="s">
        <v>142</v>
      </c>
      <c r="H95" s="144">
        <v>3</v>
      </c>
      <c r="I95" s="144"/>
      <c r="J95" s="144">
        <v>3</v>
      </c>
      <c r="K95" s="144"/>
      <c r="L95" s="144"/>
      <c r="M95" s="144">
        <v>1</v>
      </c>
      <c r="N95" s="144"/>
      <c r="O95" s="144"/>
      <c r="P95" s="144"/>
      <c r="Q95" s="144"/>
      <c r="R95" s="144"/>
      <c r="S95" s="144">
        <v>1</v>
      </c>
      <c r="T95" s="144"/>
      <c r="U95" s="144">
        <v>1</v>
      </c>
      <c r="V95" s="144">
        <v>1</v>
      </c>
      <c r="W95" s="144"/>
      <c r="X95" s="144"/>
      <c r="Y95" s="144"/>
      <c r="Z95" s="144">
        <v>1</v>
      </c>
      <c r="AA95" s="144">
        <v>3</v>
      </c>
      <c r="AB95" s="144"/>
      <c r="AC95" s="144"/>
      <c r="AD95" s="144"/>
      <c r="AE95" s="144">
        <v>1</v>
      </c>
      <c r="AF95" s="144">
        <v>2</v>
      </c>
      <c r="AG95" s="144"/>
      <c r="AH95" s="144">
        <v>1</v>
      </c>
      <c r="AI95" s="144"/>
      <c r="AJ95" s="144"/>
      <c r="AK95" s="144">
        <v>1</v>
      </c>
      <c r="AL95" s="144"/>
      <c r="AM95" s="144"/>
      <c r="AN95" s="144">
        <v>1</v>
      </c>
      <c r="AO95" s="144"/>
      <c r="AP95" s="144"/>
      <c r="AQ95" s="144"/>
      <c r="AR95" s="144">
        <v>1</v>
      </c>
      <c r="AS95" s="144"/>
      <c r="AT95" s="144"/>
      <c r="AU95" s="144"/>
      <c r="AV95" s="237"/>
    </row>
    <row r="96" spans="1:48" ht="80.25" hidden="1" customHeight="1" x14ac:dyDescent="0.25">
      <c r="A96" s="143">
        <v>93</v>
      </c>
      <c r="B96" s="143" t="s">
        <v>158</v>
      </c>
      <c r="C96" s="144" t="s">
        <v>131</v>
      </c>
      <c r="D96" s="144" t="s">
        <v>131</v>
      </c>
      <c r="E96" s="144" t="s">
        <v>477</v>
      </c>
      <c r="F96" s="144" t="s">
        <v>478</v>
      </c>
      <c r="G96" s="264" t="s">
        <v>142</v>
      </c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</row>
    <row r="97" spans="1:48" ht="112.5" hidden="1" customHeight="1" x14ac:dyDescent="0.25">
      <c r="A97" s="143">
        <v>94</v>
      </c>
      <c r="B97" s="143" t="s">
        <v>158</v>
      </c>
      <c r="C97" s="144" t="s">
        <v>132</v>
      </c>
      <c r="D97" s="144" t="s">
        <v>479</v>
      </c>
      <c r="E97" s="144" t="s">
        <v>480</v>
      </c>
      <c r="F97" s="143" t="s">
        <v>481</v>
      </c>
      <c r="G97" s="263" t="s">
        <v>143</v>
      </c>
      <c r="H97" s="255">
        <v>0</v>
      </c>
      <c r="I97" s="255"/>
      <c r="J97" s="256">
        <v>1100</v>
      </c>
      <c r="K97" s="256">
        <v>57</v>
      </c>
      <c r="L97" s="256">
        <v>45</v>
      </c>
      <c r="M97" s="256">
        <v>43</v>
      </c>
      <c r="N97" s="256">
        <v>73</v>
      </c>
      <c r="O97" s="256">
        <v>7</v>
      </c>
      <c r="P97" s="256">
        <v>38</v>
      </c>
      <c r="Q97" s="256">
        <v>30</v>
      </c>
      <c r="R97" s="256">
        <v>41</v>
      </c>
      <c r="S97" s="256">
        <v>30</v>
      </c>
      <c r="T97" s="256">
        <v>42</v>
      </c>
      <c r="U97" s="256">
        <v>17</v>
      </c>
      <c r="V97" s="256">
        <v>30</v>
      </c>
      <c r="W97" s="256">
        <v>54</v>
      </c>
      <c r="X97" s="256">
        <v>69</v>
      </c>
      <c r="Y97" s="256">
        <v>31</v>
      </c>
      <c r="Z97" s="256">
        <v>72</v>
      </c>
      <c r="AA97" s="256">
        <v>32</v>
      </c>
      <c r="AB97" s="256">
        <v>284</v>
      </c>
      <c r="AC97" s="256">
        <v>32</v>
      </c>
      <c r="AD97" s="256">
        <v>40</v>
      </c>
      <c r="AE97" s="256">
        <v>31</v>
      </c>
      <c r="AF97" s="256">
        <v>65</v>
      </c>
      <c r="AG97" s="256">
        <v>94</v>
      </c>
      <c r="AH97" s="256">
        <v>17</v>
      </c>
      <c r="AI97" s="256">
        <v>28</v>
      </c>
      <c r="AJ97" s="256">
        <v>24</v>
      </c>
      <c r="AK97" s="256">
        <v>27</v>
      </c>
      <c r="AL97" s="256">
        <v>140</v>
      </c>
      <c r="AM97" s="256">
        <v>21</v>
      </c>
      <c r="AN97" s="256">
        <v>23</v>
      </c>
      <c r="AO97" s="256">
        <v>74</v>
      </c>
      <c r="AP97" s="256">
        <v>6</v>
      </c>
      <c r="AQ97" s="256">
        <v>40</v>
      </c>
      <c r="AR97" s="256">
        <v>13</v>
      </c>
      <c r="AS97" s="256">
        <v>132</v>
      </c>
      <c r="AT97" s="256">
        <v>22</v>
      </c>
      <c r="AU97" s="256">
        <v>27</v>
      </c>
      <c r="AV97" s="256">
        <v>52</v>
      </c>
    </row>
    <row r="98" spans="1:48" ht="112.5" hidden="1" customHeight="1" x14ac:dyDescent="0.25">
      <c r="A98" s="143">
        <v>95</v>
      </c>
      <c r="B98" s="143" t="s">
        <v>158</v>
      </c>
      <c r="C98" s="144" t="s">
        <v>133</v>
      </c>
      <c r="D98" s="144" t="s">
        <v>482</v>
      </c>
      <c r="E98" s="144" t="s">
        <v>483</v>
      </c>
      <c r="F98" s="144" t="s">
        <v>484</v>
      </c>
      <c r="G98" s="263" t="s">
        <v>143</v>
      </c>
      <c r="H98" s="255">
        <v>0</v>
      </c>
      <c r="I98" s="255"/>
      <c r="J98" s="256">
        <v>115</v>
      </c>
      <c r="K98" s="256">
        <v>9</v>
      </c>
      <c r="L98" s="256">
        <v>7</v>
      </c>
      <c r="M98" s="256">
        <v>7</v>
      </c>
      <c r="N98" s="256">
        <v>12</v>
      </c>
      <c r="O98" s="256">
        <v>2</v>
      </c>
      <c r="P98" s="256">
        <v>6</v>
      </c>
      <c r="Q98" s="256">
        <v>4</v>
      </c>
      <c r="R98" s="256">
        <v>6</v>
      </c>
      <c r="S98" s="256">
        <v>48</v>
      </c>
      <c r="T98" s="256">
        <v>9</v>
      </c>
      <c r="U98" s="256">
        <v>5</v>
      </c>
      <c r="V98" s="256">
        <v>8</v>
      </c>
      <c r="W98" s="256">
        <v>13</v>
      </c>
      <c r="X98" s="256">
        <v>11</v>
      </c>
      <c r="Y98" s="256">
        <v>4</v>
      </c>
      <c r="Z98" s="256">
        <v>10</v>
      </c>
      <c r="AA98" s="256">
        <v>9</v>
      </c>
      <c r="AB98" s="256">
        <v>61</v>
      </c>
      <c r="AC98" s="256">
        <v>8</v>
      </c>
      <c r="AD98" s="256">
        <v>8</v>
      </c>
      <c r="AE98" s="256">
        <v>7</v>
      </c>
      <c r="AF98" s="256">
        <v>17</v>
      </c>
      <c r="AG98" s="256">
        <v>20</v>
      </c>
      <c r="AH98" s="256">
        <v>4</v>
      </c>
      <c r="AI98" s="256">
        <v>7</v>
      </c>
      <c r="AJ98" s="256">
        <v>5</v>
      </c>
      <c r="AK98" s="256">
        <v>5</v>
      </c>
      <c r="AL98" s="256">
        <v>29</v>
      </c>
      <c r="AM98" s="256">
        <v>4</v>
      </c>
      <c r="AN98" s="256">
        <v>6</v>
      </c>
      <c r="AO98" s="256">
        <v>18</v>
      </c>
      <c r="AP98" s="256">
        <v>2</v>
      </c>
      <c r="AQ98" s="256">
        <v>6</v>
      </c>
      <c r="AR98" s="256">
        <v>3</v>
      </c>
      <c r="AS98" s="256">
        <v>19</v>
      </c>
      <c r="AT98" s="256">
        <v>4</v>
      </c>
      <c r="AU98" s="256">
        <v>4</v>
      </c>
      <c r="AV98" s="256">
        <v>8</v>
      </c>
    </row>
    <row r="99" spans="1:48" ht="112.5" hidden="1" customHeight="1" x14ac:dyDescent="0.25">
      <c r="A99" s="143">
        <v>96</v>
      </c>
      <c r="B99" s="143" t="s">
        <v>158</v>
      </c>
      <c r="C99" s="144" t="s">
        <v>134</v>
      </c>
      <c r="D99" s="144" t="s">
        <v>485</v>
      </c>
      <c r="E99" s="144" t="s">
        <v>486</v>
      </c>
      <c r="F99" s="144" t="s">
        <v>487</v>
      </c>
      <c r="G99" s="263" t="s">
        <v>143</v>
      </c>
      <c r="H99" s="255">
        <v>0</v>
      </c>
      <c r="I99" s="255"/>
      <c r="J99" s="256">
        <v>552</v>
      </c>
      <c r="K99" s="256">
        <v>19</v>
      </c>
      <c r="L99" s="256">
        <v>13</v>
      </c>
      <c r="M99" s="256">
        <v>21</v>
      </c>
      <c r="N99" s="256">
        <v>33</v>
      </c>
      <c r="O99" s="256">
        <v>3</v>
      </c>
      <c r="P99" s="256">
        <v>22</v>
      </c>
      <c r="Q99" s="256">
        <v>16</v>
      </c>
      <c r="R99" s="256">
        <v>23</v>
      </c>
      <c r="S99" s="256">
        <v>16</v>
      </c>
      <c r="T99" s="256">
        <v>33</v>
      </c>
      <c r="U99" s="256">
        <v>12</v>
      </c>
      <c r="V99" s="256">
        <v>29</v>
      </c>
      <c r="W99" s="256">
        <v>56</v>
      </c>
      <c r="X99" s="256">
        <v>17</v>
      </c>
      <c r="Y99" s="256">
        <v>18</v>
      </c>
      <c r="Z99" s="256">
        <v>33</v>
      </c>
      <c r="AA99" s="256">
        <v>43</v>
      </c>
      <c r="AB99" s="256">
        <v>252</v>
      </c>
      <c r="AC99" s="256">
        <v>19</v>
      </c>
      <c r="AD99" s="256">
        <v>33</v>
      </c>
      <c r="AE99" s="256">
        <v>26</v>
      </c>
      <c r="AF99" s="256">
        <v>39</v>
      </c>
      <c r="AG99" s="256">
        <v>84</v>
      </c>
      <c r="AH99" s="256">
        <v>18</v>
      </c>
      <c r="AI99" s="256">
        <v>21</v>
      </c>
      <c r="AJ99" s="256">
        <v>20</v>
      </c>
      <c r="AK99" s="256">
        <v>24</v>
      </c>
      <c r="AL99" s="256">
        <v>123</v>
      </c>
      <c r="AM99" s="256">
        <v>18</v>
      </c>
      <c r="AN99" s="256">
        <v>14</v>
      </c>
      <c r="AO99" s="256">
        <v>75</v>
      </c>
      <c r="AP99" s="256">
        <v>2</v>
      </c>
      <c r="AQ99" s="256">
        <v>12</v>
      </c>
      <c r="AR99" s="256">
        <v>10</v>
      </c>
      <c r="AS99" s="256">
        <v>73</v>
      </c>
      <c r="AT99" s="256">
        <v>7</v>
      </c>
      <c r="AU99" s="256">
        <v>16</v>
      </c>
      <c r="AV99" s="256">
        <v>30</v>
      </c>
    </row>
    <row r="100" spans="1:48" ht="110.25" hidden="1" x14ac:dyDescent="0.25">
      <c r="A100" s="143">
        <v>97</v>
      </c>
      <c r="B100" s="143" t="s">
        <v>158</v>
      </c>
      <c r="C100" s="144" t="s">
        <v>135</v>
      </c>
      <c r="D100" s="144" t="s">
        <v>488</v>
      </c>
      <c r="E100" s="144" t="s">
        <v>489</v>
      </c>
      <c r="F100" s="144" t="s">
        <v>162</v>
      </c>
      <c r="G100" s="263" t="s">
        <v>143</v>
      </c>
      <c r="H100" s="237">
        <v>0</v>
      </c>
      <c r="I100" s="237"/>
      <c r="J100" s="237">
        <v>10</v>
      </c>
      <c r="K100" s="237">
        <v>8</v>
      </c>
      <c r="L100" s="237">
        <v>8</v>
      </c>
      <c r="M100" s="237">
        <v>10</v>
      </c>
      <c r="N100" s="237">
        <v>8</v>
      </c>
      <c r="O100" s="237">
        <v>8</v>
      </c>
      <c r="P100" s="237">
        <v>8</v>
      </c>
      <c r="Q100" s="237">
        <v>8</v>
      </c>
      <c r="R100" s="237">
        <v>8</v>
      </c>
      <c r="S100" s="237">
        <v>10</v>
      </c>
      <c r="T100" s="237">
        <v>10</v>
      </c>
      <c r="U100" s="237">
        <v>8</v>
      </c>
      <c r="V100" s="237">
        <v>10</v>
      </c>
      <c r="W100" s="237">
        <v>10</v>
      </c>
      <c r="X100" s="237">
        <v>8</v>
      </c>
      <c r="Y100" s="237">
        <v>8</v>
      </c>
      <c r="Z100" s="237">
        <v>8</v>
      </c>
      <c r="AA100" s="237">
        <v>10</v>
      </c>
      <c r="AB100" s="237">
        <v>20</v>
      </c>
      <c r="AC100" s="237">
        <v>8</v>
      </c>
      <c r="AD100" s="237">
        <v>8</v>
      </c>
      <c r="AE100" s="237">
        <v>8</v>
      </c>
      <c r="AF100" s="237">
        <v>10</v>
      </c>
      <c r="AG100" s="237">
        <v>20</v>
      </c>
      <c r="AH100" s="237">
        <v>8</v>
      </c>
      <c r="AI100" s="237">
        <v>10</v>
      </c>
      <c r="AJ100" s="237">
        <v>10</v>
      </c>
      <c r="AK100" s="237">
        <v>8</v>
      </c>
      <c r="AL100" s="237">
        <v>10</v>
      </c>
      <c r="AM100" s="237">
        <v>8</v>
      </c>
      <c r="AN100" s="237">
        <v>8</v>
      </c>
      <c r="AO100" s="237">
        <v>10</v>
      </c>
      <c r="AP100" s="237">
        <v>8</v>
      </c>
      <c r="AQ100" s="237">
        <v>8</v>
      </c>
      <c r="AR100" s="237">
        <v>8</v>
      </c>
      <c r="AS100" s="237">
        <v>10</v>
      </c>
      <c r="AT100" s="237">
        <v>8</v>
      </c>
      <c r="AU100" s="237">
        <v>8</v>
      </c>
      <c r="AV100" s="237">
        <v>8</v>
      </c>
    </row>
    <row r="101" spans="1:48" ht="110.25" hidden="1" x14ac:dyDescent="0.25">
      <c r="A101" s="143">
        <v>98</v>
      </c>
      <c r="B101" s="143" t="s">
        <v>158</v>
      </c>
      <c r="C101" s="144" t="s">
        <v>136</v>
      </c>
      <c r="D101" s="144" t="s">
        <v>490</v>
      </c>
      <c r="E101" s="144" t="s">
        <v>491</v>
      </c>
      <c r="F101" s="144" t="s">
        <v>162</v>
      </c>
      <c r="G101" s="263" t="s">
        <v>143</v>
      </c>
      <c r="H101" s="255">
        <v>0</v>
      </c>
      <c r="I101" s="255"/>
      <c r="J101" s="256">
        <v>115</v>
      </c>
      <c r="K101" s="256">
        <v>9</v>
      </c>
      <c r="L101" s="256">
        <v>7</v>
      </c>
      <c r="M101" s="256">
        <v>7</v>
      </c>
      <c r="N101" s="256">
        <v>12</v>
      </c>
      <c r="O101" s="256">
        <v>2</v>
      </c>
      <c r="P101" s="256">
        <v>6</v>
      </c>
      <c r="Q101" s="256">
        <v>4</v>
      </c>
      <c r="R101" s="256">
        <v>6</v>
      </c>
      <c r="S101" s="256">
        <v>48</v>
      </c>
      <c r="T101" s="256">
        <v>9</v>
      </c>
      <c r="U101" s="256">
        <v>5</v>
      </c>
      <c r="V101" s="256">
        <v>8</v>
      </c>
      <c r="W101" s="256">
        <v>13</v>
      </c>
      <c r="X101" s="256">
        <v>11</v>
      </c>
      <c r="Y101" s="256">
        <v>4</v>
      </c>
      <c r="Z101" s="256">
        <v>10</v>
      </c>
      <c r="AA101" s="256">
        <v>9</v>
      </c>
      <c r="AB101" s="256">
        <v>61</v>
      </c>
      <c r="AC101" s="256">
        <v>8</v>
      </c>
      <c r="AD101" s="256">
        <v>8</v>
      </c>
      <c r="AE101" s="256">
        <v>7</v>
      </c>
      <c r="AF101" s="256">
        <v>17</v>
      </c>
      <c r="AG101" s="256">
        <v>20</v>
      </c>
      <c r="AH101" s="256">
        <v>4</v>
      </c>
      <c r="AI101" s="256">
        <v>7</v>
      </c>
      <c r="AJ101" s="256">
        <v>5</v>
      </c>
      <c r="AK101" s="256">
        <v>5</v>
      </c>
      <c r="AL101" s="256">
        <v>29</v>
      </c>
      <c r="AM101" s="256">
        <v>4</v>
      </c>
      <c r="AN101" s="256">
        <v>6</v>
      </c>
      <c r="AO101" s="256">
        <v>18</v>
      </c>
      <c r="AP101" s="256">
        <v>2</v>
      </c>
      <c r="AQ101" s="256">
        <v>6</v>
      </c>
      <c r="AR101" s="256">
        <v>3</v>
      </c>
      <c r="AS101" s="256">
        <v>19</v>
      </c>
      <c r="AT101" s="256">
        <v>4</v>
      </c>
      <c r="AU101" s="256">
        <v>4</v>
      </c>
      <c r="AV101" s="256">
        <v>8</v>
      </c>
    </row>
    <row r="102" spans="1:48" ht="110.25" hidden="1" x14ac:dyDescent="0.25">
      <c r="A102" s="143">
        <v>99</v>
      </c>
      <c r="B102" s="143" t="s">
        <v>158</v>
      </c>
      <c r="C102" s="144" t="s">
        <v>137</v>
      </c>
      <c r="D102" s="144" t="s">
        <v>492</v>
      </c>
      <c r="E102" s="144" t="s">
        <v>493</v>
      </c>
      <c r="F102" s="144" t="s">
        <v>162</v>
      </c>
      <c r="G102" s="263" t="s">
        <v>143</v>
      </c>
      <c r="H102" s="237">
        <v>0</v>
      </c>
      <c r="I102" s="237"/>
      <c r="J102" s="237">
        <v>10</v>
      </c>
      <c r="K102" s="237">
        <v>8</v>
      </c>
      <c r="L102" s="237">
        <v>8</v>
      </c>
      <c r="M102" s="237">
        <v>10</v>
      </c>
      <c r="N102" s="237">
        <v>8</v>
      </c>
      <c r="O102" s="237">
        <v>8</v>
      </c>
      <c r="P102" s="237">
        <v>8</v>
      </c>
      <c r="Q102" s="237">
        <v>8</v>
      </c>
      <c r="R102" s="237">
        <v>8</v>
      </c>
      <c r="S102" s="237">
        <v>10</v>
      </c>
      <c r="T102" s="237">
        <v>10</v>
      </c>
      <c r="U102" s="237">
        <v>8</v>
      </c>
      <c r="V102" s="237">
        <v>10</v>
      </c>
      <c r="W102" s="237">
        <v>10</v>
      </c>
      <c r="X102" s="237">
        <v>8</v>
      </c>
      <c r="Y102" s="237">
        <v>8</v>
      </c>
      <c r="Z102" s="237">
        <v>8</v>
      </c>
      <c r="AA102" s="237">
        <v>10</v>
      </c>
      <c r="AB102" s="237">
        <v>20</v>
      </c>
      <c r="AC102" s="237">
        <v>8</v>
      </c>
      <c r="AD102" s="237">
        <v>8</v>
      </c>
      <c r="AE102" s="237">
        <v>8</v>
      </c>
      <c r="AF102" s="237">
        <v>10</v>
      </c>
      <c r="AG102" s="237">
        <v>20</v>
      </c>
      <c r="AH102" s="237">
        <v>8</v>
      </c>
      <c r="AI102" s="237">
        <v>10</v>
      </c>
      <c r="AJ102" s="237">
        <v>10</v>
      </c>
      <c r="AK102" s="237">
        <v>8</v>
      </c>
      <c r="AL102" s="237">
        <v>10</v>
      </c>
      <c r="AM102" s="237">
        <v>8</v>
      </c>
      <c r="AN102" s="237">
        <v>8</v>
      </c>
      <c r="AO102" s="237">
        <v>10</v>
      </c>
      <c r="AP102" s="237">
        <v>8</v>
      </c>
      <c r="AQ102" s="237">
        <v>8</v>
      </c>
      <c r="AR102" s="237">
        <v>8</v>
      </c>
      <c r="AS102" s="237">
        <v>10</v>
      </c>
      <c r="AT102" s="237">
        <v>8</v>
      </c>
      <c r="AU102" s="237">
        <v>8</v>
      </c>
      <c r="AV102" s="237">
        <v>8</v>
      </c>
    </row>
    <row r="103" spans="1:48" ht="94.5" hidden="1" x14ac:dyDescent="0.25">
      <c r="A103" s="143">
        <v>100</v>
      </c>
      <c r="B103" s="143" t="s">
        <v>158</v>
      </c>
      <c r="C103" s="144" t="s">
        <v>138</v>
      </c>
      <c r="D103" s="144" t="s">
        <v>494</v>
      </c>
      <c r="E103" s="144" t="s">
        <v>495</v>
      </c>
      <c r="F103" s="144" t="s">
        <v>162</v>
      </c>
      <c r="G103" s="263" t="s">
        <v>143</v>
      </c>
      <c r="H103" s="237">
        <v>0</v>
      </c>
      <c r="I103" s="237"/>
      <c r="J103" s="237">
        <v>1053.0800849339978</v>
      </c>
      <c r="K103" s="237">
        <v>83.30987712574759</v>
      </c>
      <c r="L103" s="237">
        <v>61.112067609610513</v>
      </c>
      <c r="M103" s="237">
        <v>443.74</v>
      </c>
      <c r="N103" s="237">
        <v>111.87423630372156</v>
      </c>
      <c r="O103" s="237">
        <v>60.056650285990493</v>
      </c>
      <c r="P103" s="237">
        <v>53.962466385087843</v>
      </c>
      <c r="Q103" s="237">
        <v>35.679914682379852</v>
      </c>
      <c r="R103" s="237">
        <v>52.70277474076719</v>
      </c>
      <c r="S103" s="237">
        <v>13.001296748154628</v>
      </c>
      <c r="T103" s="237">
        <v>69.860626429108521</v>
      </c>
      <c r="U103" s="237">
        <v>38.296502616515504</v>
      </c>
      <c r="V103" s="237">
        <v>62.250111259457036</v>
      </c>
      <c r="W103" s="237">
        <v>100.53333333333335</v>
      </c>
      <c r="X103" s="237">
        <v>105.09913800048336</v>
      </c>
      <c r="Y103" s="237">
        <v>36.939606326700499</v>
      </c>
      <c r="Z103" s="237">
        <v>96.179159329888421</v>
      </c>
      <c r="AA103" s="237">
        <v>57.13333333333334</v>
      </c>
      <c r="AB103" s="237">
        <v>471.51664976090427</v>
      </c>
      <c r="AC103" s="237">
        <v>61.900633724580977</v>
      </c>
      <c r="AD103" s="237">
        <v>62.283431386755531</v>
      </c>
      <c r="AE103" s="237">
        <v>51.204816693232885</v>
      </c>
      <c r="AF103" s="237">
        <v>130.061135101193</v>
      </c>
      <c r="AG103" s="237">
        <v>160.40624280650056</v>
      </c>
      <c r="AH103" s="237">
        <v>31.905621288154315</v>
      </c>
      <c r="AI103" s="237">
        <v>54.785952150760394</v>
      </c>
      <c r="AJ103" s="237">
        <v>42.662791768334785</v>
      </c>
      <c r="AK103" s="237">
        <v>40.760162975921915</v>
      </c>
      <c r="AL103" s="237">
        <v>215.06194282945739</v>
      </c>
      <c r="AM103" s="237">
        <v>31.175314922480624</v>
      </c>
      <c r="AN103" s="237">
        <v>44.213178294573645</v>
      </c>
      <c r="AO103" s="237">
        <v>141.56592592592588</v>
      </c>
      <c r="AP103" s="237">
        <v>15.904025290425547</v>
      </c>
      <c r="AQ103" s="237">
        <v>58.524592880735653</v>
      </c>
      <c r="AR103" s="237">
        <v>23.900740740740741</v>
      </c>
      <c r="AS103" s="237">
        <v>178.33148197166557</v>
      </c>
      <c r="AT103" s="237">
        <v>30.879468145914608</v>
      </c>
      <c r="AU103" s="237">
        <v>32.922211352921096</v>
      </c>
      <c r="AV103" s="237">
        <v>70.883189283124835</v>
      </c>
    </row>
    <row r="104" spans="1:48" ht="110.25" hidden="1" x14ac:dyDescent="0.25">
      <c r="A104" s="143">
        <v>101</v>
      </c>
      <c r="B104" s="143" t="s">
        <v>158</v>
      </c>
      <c r="C104" s="144" t="s">
        <v>139</v>
      </c>
      <c r="D104" s="144" t="s">
        <v>496</v>
      </c>
      <c r="E104" s="144" t="s">
        <v>497</v>
      </c>
      <c r="F104" s="143" t="s">
        <v>162</v>
      </c>
      <c r="G104" s="263" t="s">
        <v>143</v>
      </c>
      <c r="H104" s="144">
        <v>0</v>
      </c>
      <c r="I104" s="144"/>
      <c r="J104" s="237">
        <v>3159.2402548019932</v>
      </c>
      <c r="K104" s="237">
        <v>249.9296313772428</v>
      </c>
      <c r="L104" s="237">
        <v>183.33620282883155</v>
      </c>
      <c r="M104" s="237">
        <v>1331.22</v>
      </c>
      <c r="N104" s="237">
        <v>335.62270891116464</v>
      </c>
      <c r="O104" s="237">
        <v>180.16995085797146</v>
      </c>
      <c r="P104" s="237">
        <v>161.88739915526355</v>
      </c>
      <c r="Q104" s="237">
        <v>107.03974404713954</v>
      </c>
      <c r="R104" s="237">
        <v>158.10832422230158</v>
      </c>
      <c r="S104" s="237">
        <v>39.003890244463882</v>
      </c>
      <c r="T104" s="237">
        <v>139.72125285821704</v>
      </c>
      <c r="U104" s="237">
        <v>76.593005233031008</v>
      </c>
      <c r="V104" s="237">
        <v>124.50022251891407</v>
      </c>
      <c r="W104" s="237">
        <v>100.53333333333335</v>
      </c>
      <c r="X104" s="237">
        <v>105.09913800048336</v>
      </c>
      <c r="Y104" s="237">
        <v>36.939606326700499</v>
      </c>
      <c r="Z104" s="237">
        <v>96.179159329888421</v>
      </c>
      <c r="AA104" s="237">
        <v>171.4</v>
      </c>
      <c r="AB104" s="237">
        <v>1414.5499492827128</v>
      </c>
      <c r="AC104" s="237">
        <v>185.70190117374293</v>
      </c>
      <c r="AD104" s="237">
        <v>186.85029416026657</v>
      </c>
      <c r="AE104" s="237">
        <v>153.61445007969866</v>
      </c>
      <c r="AF104" s="237">
        <v>390.18340530357904</v>
      </c>
      <c r="AG104" s="237">
        <v>320.81248561300112</v>
      </c>
      <c r="AH104" s="237">
        <v>63.811242576308629</v>
      </c>
      <c r="AI104" s="237">
        <v>109.57190430152079</v>
      </c>
      <c r="AJ104" s="237">
        <v>85.325583536669569</v>
      </c>
      <c r="AK104" s="237">
        <v>81.52032595184383</v>
      </c>
      <c r="AL104" s="237">
        <v>430.12388565891479</v>
      </c>
      <c r="AM104" s="237">
        <v>62.350629844961247</v>
      </c>
      <c r="AN104" s="237">
        <v>88.426356589147289</v>
      </c>
      <c r="AO104" s="237">
        <v>141.76637856624967</v>
      </c>
      <c r="AP104" s="237">
        <v>424.69777777777767</v>
      </c>
      <c r="AQ104" s="237">
        <v>47.712075871276646</v>
      </c>
      <c r="AR104" s="237">
        <v>175.57377864220697</v>
      </c>
      <c r="AS104" s="237">
        <v>71.702222222222218</v>
      </c>
      <c r="AT104" s="237">
        <v>356.66296394333114</v>
      </c>
      <c r="AU104" s="237">
        <v>61.758936291829215</v>
      </c>
      <c r="AV104" s="237">
        <v>65.844422705842192</v>
      </c>
    </row>
    <row r="105" spans="1:48" ht="63" hidden="1" x14ac:dyDescent="0.25">
      <c r="C105" s="265" t="s">
        <v>465</v>
      </c>
      <c r="D105" s="265" t="s">
        <v>465</v>
      </c>
      <c r="E105" s="266" t="s">
        <v>466</v>
      </c>
      <c r="F105" s="267" t="s">
        <v>467</v>
      </c>
      <c r="G105" s="268" t="s">
        <v>468</v>
      </c>
      <c r="H105" s="120">
        <v>0</v>
      </c>
      <c r="I105" s="120"/>
      <c r="J105" s="120">
        <v>1092</v>
      </c>
      <c r="K105" s="120">
        <v>86</v>
      </c>
      <c r="L105" s="120">
        <v>63</v>
      </c>
      <c r="M105" s="120">
        <v>62</v>
      </c>
      <c r="N105" s="120">
        <v>116</v>
      </c>
      <c r="O105" s="120">
        <v>12</v>
      </c>
      <c r="P105" s="120">
        <v>56</v>
      </c>
      <c r="Q105" s="120">
        <v>37</v>
      </c>
      <c r="R105" s="120">
        <v>55</v>
      </c>
      <c r="S105" s="120">
        <v>460</v>
      </c>
      <c r="T105" s="120">
        <v>65</v>
      </c>
      <c r="U105" s="120">
        <v>36</v>
      </c>
      <c r="V105" s="120">
        <v>58</v>
      </c>
      <c r="W105" s="120">
        <v>98</v>
      </c>
      <c r="X105" s="120">
        <v>109</v>
      </c>
      <c r="Y105" s="120">
        <v>38</v>
      </c>
      <c r="Z105" s="120">
        <v>100</v>
      </c>
      <c r="AA105" s="120">
        <v>65</v>
      </c>
      <c r="AB105" s="120">
        <v>451</v>
      </c>
      <c r="AC105" s="120">
        <v>59</v>
      </c>
      <c r="AD105" s="120">
        <v>60</v>
      </c>
      <c r="AE105" s="120">
        <v>49</v>
      </c>
      <c r="AF105" s="120">
        <v>124</v>
      </c>
      <c r="AG105" s="120">
        <v>150</v>
      </c>
      <c r="AH105" s="120">
        <v>30</v>
      </c>
      <c r="AI105" s="120">
        <v>51</v>
      </c>
      <c r="AJ105" s="120">
        <v>40</v>
      </c>
      <c r="AK105" s="120">
        <v>38</v>
      </c>
      <c r="AL105" s="120">
        <v>203</v>
      </c>
      <c r="AM105" s="120">
        <v>29</v>
      </c>
      <c r="AN105" s="120">
        <v>42</v>
      </c>
      <c r="AO105" s="120">
        <v>151</v>
      </c>
      <c r="AP105" s="120">
        <v>15</v>
      </c>
      <c r="AQ105" s="120">
        <v>61</v>
      </c>
      <c r="AR105" s="120">
        <v>25</v>
      </c>
      <c r="AS105" s="284">
        <v>243</v>
      </c>
      <c r="AT105" s="284">
        <v>2</v>
      </c>
      <c r="AU105" s="284">
        <v>6</v>
      </c>
      <c r="AV105" s="284">
        <v>73</v>
      </c>
    </row>
    <row r="106" spans="1:48" ht="78.75" hidden="1" x14ac:dyDescent="0.25">
      <c r="C106" s="265" t="s">
        <v>469</v>
      </c>
      <c r="D106" s="265" t="s">
        <v>469</v>
      </c>
      <c r="E106" s="266" t="s">
        <v>470</v>
      </c>
      <c r="F106" s="267" t="s">
        <v>467</v>
      </c>
      <c r="G106" s="269" t="s">
        <v>468</v>
      </c>
      <c r="H106" s="118">
        <v>0</v>
      </c>
      <c r="I106" s="118"/>
      <c r="J106" s="118">
        <v>628</v>
      </c>
      <c r="K106" s="118">
        <v>50</v>
      </c>
      <c r="L106" s="118">
        <v>36</v>
      </c>
      <c r="M106" s="118">
        <v>36</v>
      </c>
      <c r="N106" s="118">
        <v>67</v>
      </c>
      <c r="O106" s="118">
        <v>7</v>
      </c>
      <c r="P106" s="118">
        <v>32</v>
      </c>
      <c r="Q106" s="118">
        <v>21</v>
      </c>
      <c r="R106" s="118">
        <v>31</v>
      </c>
      <c r="S106" s="118">
        <v>265</v>
      </c>
      <c r="T106" s="118">
        <v>37</v>
      </c>
      <c r="U106" s="118">
        <v>21</v>
      </c>
      <c r="V106" s="118">
        <v>33</v>
      </c>
      <c r="W106" s="118">
        <v>57</v>
      </c>
      <c r="X106" s="118">
        <v>63</v>
      </c>
      <c r="Y106" s="118">
        <v>22</v>
      </c>
      <c r="Z106" s="118">
        <v>57</v>
      </c>
      <c r="AA106" s="118">
        <v>39</v>
      </c>
      <c r="AB106" s="118">
        <v>260</v>
      </c>
      <c r="AC106" s="118">
        <v>34</v>
      </c>
      <c r="AD106" s="118">
        <v>34</v>
      </c>
      <c r="AE106" s="118">
        <v>28</v>
      </c>
      <c r="AF106" s="118">
        <v>72</v>
      </c>
      <c r="AG106" s="118">
        <v>86</v>
      </c>
      <c r="AH106" s="118">
        <v>17</v>
      </c>
      <c r="AI106" s="118">
        <v>29</v>
      </c>
      <c r="AJ106" s="118">
        <v>23</v>
      </c>
      <c r="AK106" s="118">
        <v>22</v>
      </c>
      <c r="AL106" s="118">
        <v>118</v>
      </c>
      <c r="AM106" s="118">
        <v>17</v>
      </c>
      <c r="AN106" s="118">
        <v>24</v>
      </c>
      <c r="AO106" s="118">
        <v>83</v>
      </c>
      <c r="AP106" s="118">
        <v>9</v>
      </c>
      <c r="AQ106" s="118">
        <v>35</v>
      </c>
      <c r="AR106" s="118">
        <v>14</v>
      </c>
      <c r="AS106" s="118">
        <v>106</v>
      </c>
      <c r="AT106" s="118">
        <v>18</v>
      </c>
      <c r="AU106" s="118">
        <v>20</v>
      </c>
      <c r="AV106" s="118">
        <v>42</v>
      </c>
    </row>
    <row r="107" spans="1:48" ht="63" hidden="1" x14ac:dyDescent="0.25">
      <c r="C107" s="265" t="s">
        <v>471</v>
      </c>
      <c r="D107" s="265" t="s">
        <v>471</v>
      </c>
      <c r="E107" s="266" t="s">
        <v>472</v>
      </c>
      <c r="F107" s="267" t="s">
        <v>467</v>
      </c>
      <c r="G107" s="269" t="s">
        <v>468</v>
      </c>
      <c r="H107" s="120">
        <v>0</v>
      </c>
      <c r="I107" s="120"/>
      <c r="J107" s="121">
        <v>810</v>
      </c>
      <c r="K107" s="121">
        <v>64</v>
      </c>
      <c r="L107" s="121">
        <v>47</v>
      </c>
      <c r="M107" s="121">
        <v>46</v>
      </c>
      <c r="N107" s="121">
        <v>86</v>
      </c>
      <c r="O107" s="121">
        <v>9</v>
      </c>
      <c r="P107" s="121">
        <v>42</v>
      </c>
      <c r="Q107" s="121">
        <v>27</v>
      </c>
      <c r="R107" s="121">
        <v>41</v>
      </c>
      <c r="S107" s="121">
        <v>341</v>
      </c>
      <c r="T107" s="121">
        <v>48</v>
      </c>
      <c r="U107" s="121">
        <v>26</v>
      </c>
      <c r="V107" s="121">
        <v>42</v>
      </c>
      <c r="W107" s="121">
        <v>69</v>
      </c>
      <c r="X107" s="121">
        <v>81</v>
      </c>
      <c r="Y107" s="121">
        <v>28</v>
      </c>
      <c r="Z107" s="121">
        <v>74</v>
      </c>
      <c r="AA107" s="121">
        <v>48</v>
      </c>
      <c r="AB107" s="121">
        <v>330</v>
      </c>
      <c r="AC107" s="121">
        <v>43</v>
      </c>
      <c r="AD107" s="121">
        <v>44</v>
      </c>
      <c r="AE107" s="121">
        <v>36</v>
      </c>
      <c r="AF107" s="121">
        <v>91</v>
      </c>
      <c r="AG107" s="121">
        <v>109</v>
      </c>
      <c r="AH107" s="121">
        <v>22</v>
      </c>
      <c r="AI107" s="121">
        <v>37</v>
      </c>
      <c r="AJ107" s="121">
        <v>29</v>
      </c>
      <c r="AK107" s="121">
        <v>28</v>
      </c>
      <c r="AL107" s="121">
        <v>141</v>
      </c>
      <c r="AM107" s="121">
        <v>20</v>
      </c>
      <c r="AN107" s="121">
        <v>29</v>
      </c>
      <c r="AO107" s="121">
        <v>115</v>
      </c>
      <c r="AP107" s="121">
        <v>11</v>
      </c>
      <c r="AQ107" s="121">
        <v>45</v>
      </c>
      <c r="AR107" s="121">
        <v>19</v>
      </c>
      <c r="AS107" s="121">
        <v>137</v>
      </c>
      <c r="AT107" s="121">
        <v>24</v>
      </c>
      <c r="AU107" s="121">
        <v>25</v>
      </c>
      <c r="AV107" s="121">
        <v>55</v>
      </c>
    </row>
    <row r="108" spans="1:48" ht="78.75" hidden="1" x14ac:dyDescent="0.25">
      <c r="C108" s="270" t="s">
        <v>259</v>
      </c>
      <c r="D108" s="271" t="s">
        <v>260</v>
      </c>
      <c r="E108" s="272" t="s">
        <v>162</v>
      </c>
      <c r="F108" s="271" t="s">
        <v>261</v>
      </c>
      <c r="G108" s="273" t="s">
        <v>262</v>
      </c>
      <c r="H108" s="174">
        <v>320</v>
      </c>
      <c r="I108" s="166">
        <v>80</v>
      </c>
      <c r="J108" s="174">
        <v>80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74">
        <v>0</v>
      </c>
      <c r="Q108" s="174">
        <v>0</v>
      </c>
      <c r="R108" s="174">
        <v>0</v>
      </c>
      <c r="S108" s="174">
        <v>0</v>
      </c>
      <c r="T108" s="174">
        <v>50</v>
      </c>
      <c r="U108" s="174">
        <v>0</v>
      </c>
      <c r="V108" s="174">
        <v>0</v>
      </c>
      <c r="W108" s="174">
        <v>30</v>
      </c>
      <c r="X108" s="174">
        <v>0</v>
      </c>
      <c r="Y108" s="174">
        <v>0</v>
      </c>
      <c r="Z108" s="174">
        <v>0</v>
      </c>
      <c r="AA108" s="174">
        <v>0</v>
      </c>
      <c r="AB108" s="174">
        <v>70</v>
      </c>
      <c r="AC108" s="174">
        <v>0</v>
      </c>
      <c r="AD108" s="174">
        <v>0</v>
      </c>
      <c r="AE108" s="174">
        <v>0</v>
      </c>
      <c r="AF108" s="174">
        <v>0</v>
      </c>
      <c r="AG108" s="174">
        <v>50</v>
      </c>
      <c r="AH108" s="174">
        <v>0</v>
      </c>
      <c r="AI108" s="174">
        <v>0</v>
      </c>
      <c r="AJ108" s="174">
        <v>0</v>
      </c>
      <c r="AK108" s="174">
        <v>0</v>
      </c>
      <c r="AL108" s="174">
        <v>0</v>
      </c>
      <c r="AM108" s="174">
        <v>0</v>
      </c>
      <c r="AN108" s="174">
        <v>0</v>
      </c>
      <c r="AO108" s="174">
        <v>30</v>
      </c>
      <c r="AP108" s="174">
        <v>0</v>
      </c>
      <c r="AQ108" s="174">
        <v>0</v>
      </c>
      <c r="AR108" s="174">
        <v>0</v>
      </c>
      <c r="AS108" s="174">
        <v>20</v>
      </c>
      <c r="AT108" s="174">
        <v>0</v>
      </c>
      <c r="AU108" s="174">
        <v>0</v>
      </c>
      <c r="AV108" s="174">
        <v>0</v>
      </c>
    </row>
    <row r="109" spans="1:48" ht="78.75" hidden="1" x14ac:dyDescent="0.25">
      <c r="C109" s="225" t="s">
        <v>439</v>
      </c>
      <c r="D109" s="271" t="s">
        <v>440</v>
      </c>
      <c r="E109" s="274" t="s">
        <v>441</v>
      </c>
      <c r="F109" s="275" t="s">
        <v>442</v>
      </c>
      <c r="G109" s="276" t="s">
        <v>443</v>
      </c>
      <c r="H109" s="223"/>
      <c r="I109" s="223"/>
      <c r="J109" s="119">
        <v>1200</v>
      </c>
      <c r="K109" s="119"/>
      <c r="L109" s="119"/>
      <c r="M109" s="119"/>
      <c r="N109" s="119"/>
      <c r="O109" s="119"/>
      <c r="P109" s="119"/>
      <c r="Q109" s="119"/>
      <c r="R109" s="119"/>
      <c r="S109" s="119"/>
      <c r="T109" s="119">
        <v>700</v>
      </c>
      <c r="U109" s="119"/>
      <c r="V109" s="119">
        <v>200</v>
      </c>
      <c r="W109" s="119">
        <v>500</v>
      </c>
      <c r="X109" s="119"/>
      <c r="Y109" s="119"/>
      <c r="Z109" s="119"/>
      <c r="AA109" s="119"/>
      <c r="AB109" s="119">
        <v>800</v>
      </c>
      <c r="AC109" s="119"/>
      <c r="AD109" s="119"/>
      <c r="AE109" s="119"/>
      <c r="AF109" s="119"/>
      <c r="AG109" s="119">
        <v>800</v>
      </c>
      <c r="AH109" s="119"/>
      <c r="AI109" s="119"/>
      <c r="AJ109" s="119"/>
      <c r="AK109" s="119"/>
      <c r="AL109" s="119">
        <v>600</v>
      </c>
      <c r="AM109" s="119"/>
      <c r="AN109" s="119"/>
      <c r="AO109" s="119">
        <v>600</v>
      </c>
      <c r="AP109" s="119"/>
      <c r="AQ109" s="119"/>
      <c r="AR109" s="119"/>
      <c r="AS109" s="119">
        <v>600</v>
      </c>
      <c r="AT109" s="119"/>
      <c r="AU109" s="119"/>
      <c r="AV109" s="119"/>
    </row>
    <row r="110" spans="1:48" ht="94.5" hidden="1" x14ac:dyDescent="0.25">
      <c r="C110" s="272" t="s">
        <v>431</v>
      </c>
      <c r="D110" s="271" t="s">
        <v>432</v>
      </c>
      <c r="E110" s="275" t="s">
        <v>433</v>
      </c>
      <c r="F110" s="275" t="s">
        <v>434</v>
      </c>
      <c r="G110" s="277" t="s">
        <v>430</v>
      </c>
      <c r="H110" s="223"/>
      <c r="I110" s="223"/>
      <c r="J110" s="119">
        <v>2500</v>
      </c>
      <c r="K110" s="119"/>
      <c r="L110" s="119"/>
      <c r="M110" s="119"/>
      <c r="N110" s="119"/>
      <c r="O110" s="119"/>
      <c r="P110" s="119"/>
      <c r="Q110" s="119"/>
      <c r="R110" s="119"/>
      <c r="S110" s="119"/>
      <c r="T110" s="119">
        <v>1000</v>
      </c>
      <c r="U110" s="119"/>
      <c r="V110" s="119">
        <v>500</v>
      </c>
      <c r="W110" s="119">
        <v>1000</v>
      </c>
      <c r="X110" s="119"/>
      <c r="Y110" s="119"/>
      <c r="Z110" s="119"/>
      <c r="AA110" s="119"/>
      <c r="AB110" s="119">
        <v>2000</v>
      </c>
      <c r="AC110" s="119"/>
      <c r="AD110" s="119"/>
      <c r="AE110" s="119"/>
      <c r="AF110" s="119"/>
      <c r="AG110" s="119">
        <v>2000</v>
      </c>
      <c r="AH110" s="119"/>
      <c r="AI110" s="119"/>
      <c r="AJ110" s="119"/>
      <c r="AK110" s="119"/>
      <c r="AL110" s="119">
        <v>1000</v>
      </c>
      <c r="AM110" s="119"/>
      <c r="AN110" s="119"/>
      <c r="AO110" s="119">
        <v>1000</v>
      </c>
      <c r="AP110" s="119"/>
      <c r="AQ110" s="119"/>
      <c r="AR110" s="119"/>
      <c r="AS110" s="119">
        <v>1000</v>
      </c>
      <c r="AT110" s="119"/>
      <c r="AU110" s="119"/>
      <c r="AV110" s="119"/>
    </row>
    <row r="111" spans="1:48" ht="283.5" hidden="1" x14ac:dyDescent="0.25">
      <c r="C111" s="271" t="s">
        <v>426</v>
      </c>
      <c r="D111" s="271" t="s">
        <v>427</v>
      </c>
      <c r="E111" s="271" t="s">
        <v>428</v>
      </c>
      <c r="F111" s="271" t="s">
        <v>429</v>
      </c>
      <c r="G111" s="277" t="s">
        <v>430</v>
      </c>
      <c r="H111" s="223"/>
      <c r="I111" s="223"/>
      <c r="J111" s="134"/>
      <c r="K111" s="119"/>
      <c r="L111" s="119"/>
      <c r="M111" s="119"/>
      <c r="N111" s="119"/>
      <c r="O111" s="119"/>
      <c r="P111" s="119"/>
      <c r="Q111" s="119"/>
      <c r="R111" s="119"/>
      <c r="S111" s="119"/>
      <c r="T111" s="134"/>
      <c r="U111" s="119"/>
      <c r="V111" s="134"/>
      <c r="W111" s="134"/>
      <c r="X111" s="119"/>
      <c r="Y111" s="119"/>
      <c r="Z111" s="119"/>
      <c r="AA111" s="119"/>
      <c r="AB111" s="134"/>
      <c r="AC111" s="119"/>
      <c r="AD111" s="119"/>
      <c r="AE111" s="119"/>
      <c r="AF111" s="119"/>
      <c r="AG111" s="134"/>
      <c r="AH111" s="119"/>
      <c r="AI111" s="119"/>
      <c r="AJ111" s="119"/>
      <c r="AK111" s="119"/>
      <c r="AL111" s="134"/>
      <c r="AM111" s="119"/>
      <c r="AN111" s="119"/>
      <c r="AO111" s="134"/>
      <c r="AP111" s="119"/>
      <c r="AQ111" s="119"/>
      <c r="AR111" s="119"/>
      <c r="AS111" s="134"/>
      <c r="AT111" s="119"/>
      <c r="AU111" s="119"/>
      <c r="AV111" s="119"/>
    </row>
    <row r="112" spans="1:48" ht="94.5" hidden="1" x14ac:dyDescent="0.25">
      <c r="C112" s="272" t="s">
        <v>437</v>
      </c>
      <c r="D112" s="271" t="s">
        <v>433</v>
      </c>
      <c r="E112" s="275" t="s">
        <v>433</v>
      </c>
      <c r="F112" s="275" t="s">
        <v>438</v>
      </c>
      <c r="G112" s="277" t="s">
        <v>430</v>
      </c>
      <c r="H112" s="223"/>
      <c r="I112" s="223"/>
      <c r="J112" s="119">
        <v>800</v>
      </c>
      <c r="K112" s="119"/>
      <c r="L112" s="119"/>
      <c r="M112" s="119"/>
      <c r="N112" s="119"/>
      <c r="O112" s="119"/>
      <c r="P112" s="119"/>
      <c r="Q112" s="119"/>
      <c r="R112" s="119"/>
      <c r="S112" s="119"/>
      <c r="T112" s="119">
        <v>300</v>
      </c>
      <c r="U112" s="119"/>
      <c r="V112" s="119">
        <v>126</v>
      </c>
      <c r="W112" s="119">
        <v>350</v>
      </c>
      <c r="X112" s="119"/>
      <c r="Y112" s="119"/>
      <c r="Z112" s="119"/>
      <c r="AA112" s="119"/>
      <c r="AB112" s="119">
        <v>700</v>
      </c>
      <c r="AC112" s="119"/>
      <c r="AD112" s="119"/>
      <c r="AE112" s="119"/>
      <c r="AF112" s="119"/>
      <c r="AG112" s="119">
        <v>700</v>
      </c>
      <c r="AH112" s="119"/>
      <c r="AI112" s="119"/>
      <c r="AJ112" s="119"/>
      <c r="AK112" s="119"/>
      <c r="AL112" s="119">
        <v>350</v>
      </c>
      <c r="AM112" s="119"/>
      <c r="AN112" s="119"/>
      <c r="AO112" s="119">
        <v>350</v>
      </c>
      <c r="AP112" s="119"/>
      <c r="AQ112" s="119"/>
      <c r="AR112" s="119"/>
      <c r="AS112" s="119">
        <v>250</v>
      </c>
      <c r="AT112" s="119"/>
      <c r="AU112" s="119"/>
      <c r="AV112" s="119"/>
    </row>
    <row r="113" spans="3:48" ht="78.75" hidden="1" x14ac:dyDescent="0.25">
      <c r="C113" s="225" t="s">
        <v>435</v>
      </c>
      <c r="D113" s="271" t="s">
        <v>432</v>
      </c>
      <c r="E113" s="275" t="s">
        <v>433</v>
      </c>
      <c r="F113" s="275" t="s">
        <v>436</v>
      </c>
      <c r="G113" s="277" t="s">
        <v>430</v>
      </c>
      <c r="H113" s="223"/>
      <c r="I113" s="223"/>
      <c r="J113" s="119">
        <v>800</v>
      </c>
      <c r="K113" s="119"/>
      <c r="L113" s="119"/>
      <c r="M113" s="119"/>
      <c r="N113" s="119"/>
      <c r="O113" s="119"/>
      <c r="P113" s="119"/>
      <c r="Q113" s="119"/>
      <c r="R113" s="119"/>
      <c r="S113" s="119"/>
      <c r="T113" s="119">
        <v>300</v>
      </c>
      <c r="U113" s="119"/>
      <c r="V113" s="119">
        <v>126</v>
      </c>
      <c r="W113" s="119">
        <v>350</v>
      </c>
      <c r="X113" s="119"/>
      <c r="Y113" s="119"/>
      <c r="Z113" s="119"/>
      <c r="AA113" s="119"/>
      <c r="AB113" s="119">
        <v>700</v>
      </c>
      <c r="AC113" s="119"/>
      <c r="AD113" s="119"/>
      <c r="AE113" s="119"/>
      <c r="AF113" s="119"/>
      <c r="AG113" s="119">
        <v>700</v>
      </c>
      <c r="AH113" s="119"/>
      <c r="AI113" s="119"/>
      <c r="AJ113" s="119"/>
      <c r="AK113" s="119"/>
      <c r="AL113" s="119">
        <v>350</v>
      </c>
      <c r="AM113" s="119"/>
      <c r="AN113" s="119"/>
      <c r="AO113" s="119">
        <v>350</v>
      </c>
      <c r="AP113" s="119"/>
      <c r="AQ113" s="119"/>
      <c r="AR113" s="119"/>
      <c r="AS113" s="119">
        <v>250</v>
      </c>
      <c r="AT113" s="119"/>
      <c r="AU113" s="119"/>
      <c r="AV113" s="119"/>
    </row>
    <row r="114" spans="3:48" ht="63" hidden="1" x14ac:dyDescent="0.25">
      <c r="C114" s="271" t="s">
        <v>444</v>
      </c>
      <c r="D114" s="271" t="s">
        <v>445</v>
      </c>
      <c r="E114" s="275" t="s">
        <v>446</v>
      </c>
      <c r="F114" s="275" t="s">
        <v>447</v>
      </c>
      <c r="G114" s="276" t="s">
        <v>448</v>
      </c>
      <c r="H114" s="223"/>
      <c r="I114" s="223"/>
      <c r="J114" s="119">
        <v>300</v>
      </c>
      <c r="K114" s="119"/>
      <c r="L114" s="119"/>
      <c r="M114" s="119"/>
      <c r="N114" s="119"/>
      <c r="O114" s="119"/>
      <c r="P114" s="119"/>
      <c r="Q114" s="119"/>
      <c r="R114" s="119"/>
      <c r="S114" s="119"/>
      <c r="T114" s="119">
        <v>50</v>
      </c>
      <c r="U114" s="119"/>
      <c r="V114" s="119">
        <v>20</v>
      </c>
      <c r="W114" s="119">
        <v>50</v>
      </c>
      <c r="X114" s="119"/>
      <c r="Y114" s="119"/>
      <c r="Z114" s="119"/>
      <c r="AA114" s="119"/>
      <c r="AB114" s="119">
        <v>280</v>
      </c>
      <c r="AC114" s="119"/>
      <c r="AD114" s="119"/>
      <c r="AE114" s="119"/>
      <c r="AF114" s="119"/>
      <c r="AG114" s="119">
        <v>250</v>
      </c>
      <c r="AH114" s="119"/>
      <c r="AI114" s="119"/>
      <c r="AJ114" s="119"/>
      <c r="AK114" s="119"/>
      <c r="AL114" s="119">
        <v>30</v>
      </c>
      <c r="AM114" s="119"/>
      <c r="AN114" s="119"/>
      <c r="AO114" s="119">
        <v>30</v>
      </c>
      <c r="AP114" s="119"/>
      <c r="AQ114" s="119"/>
      <c r="AR114" s="119"/>
      <c r="AS114" s="119">
        <v>30</v>
      </c>
      <c r="AT114" s="119"/>
      <c r="AU114" s="119"/>
      <c r="AV114" s="119"/>
    </row>
    <row r="115" spans="3:48" ht="63" hidden="1" x14ac:dyDescent="0.25">
      <c r="C115" s="271" t="s">
        <v>449</v>
      </c>
      <c r="D115" s="271" t="s">
        <v>450</v>
      </c>
      <c r="E115" s="275" t="s">
        <v>451</v>
      </c>
      <c r="F115" s="275" t="s">
        <v>452</v>
      </c>
      <c r="G115" s="276" t="s">
        <v>448</v>
      </c>
      <c r="H115" s="223"/>
      <c r="I115" s="223"/>
      <c r="J115" s="119">
        <v>300</v>
      </c>
      <c r="K115" s="119"/>
      <c r="L115" s="119"/>
      <c r="M115" s="119"/>
      <c r="N115" s="119"/>
      <c r="O115" s="119"/>
      <c r="P115" s="119"/>
      <c r="Q115" s="119"/>
      <c r="R115" s="119"/>
      <c r="S115" s="119"/>
      <c r="T115" s="119">
        <v>50</v>
      </c>
      <c r="U115" s="119"/>
      <c r="V115" s="119">
        <v>20</v>
      </c>
      <c r="W115" s="119">
        <v>50</v>
      </c>
      <c r="X115" s="119"/>
      <c r="Y115" s="119"/>
      <c r="Z115" s="119"/>
      <c r="AA115" s="119"/>
      <c r="AB115" s="119">
        <v>280</v>
      </c>
      <c r="AC115" s="119"/>
      <c r="AD115" s="119"/>
      <c r="AE115" s="119"/>
      <c r="AF115" s="119"/>
      <c r="AG115" s="119">
        <v>250</v>
      </c>
      <c r="AH115" s="119"/>
      <c r="AI115" s="119"/>
      <c r="AJ115" s="119"/>
      <c r="AK115" s="119"/>
      <c r="AL115" s="119">
        <v>30</v>
      </c>
      <c r="AM115" s="119"/>
      <c r="AN115" s="119"/>
      <c r="AO115" s="119">
        <v>30</v>
      </c>
      <c r="AP115" s="119"/>
      <c r="AQ115" s="119"/>
      <c r="AR115" s="119"/>
      <c r="AS115" s="119">
        <v>30</v>
      </c>
      <c r="AT115" s="119"/>
      <c r="AU115" s="119"/>
      <c r="AV115" s="119"/>
    </row>
    <row r="116" spans="3:48" ht="63" hidden="1" x14ac:dyDescent="0.25">
      <c r="C116" s="278" t="s">
        <v>205</v>
      </c>
      <c r="D116" s="279" t="s">
        <v>206</v>
      </c>
      <c r="E116" s="280" t="s">
        <v>207</v>
      </c>
      <c r="F116" s="271" t="s">
        <v>208</v>
      </c>
      <c r="G116" s="281" t="s">
        <v>200</v>
      </c>
      <c r="H116" s="134">
        <v>12</v>
      </c>
      <c r="I116" s="134">
        <v>12</v>
      </c>
      <c r="J116" s="134">
        <v>12</v>
      </c>
      <c r="K116" s="134">
        <v>12</v>
      </c>
      <c r="L116" s="134">
        <v>12</v>
      </c>
      <c r="M116" s="134">
        <v>12</v>
      </c>
      <c r="N116" s="134">
        <v>12</v>
      </c>
      <c r="O116" s="134">
        <v>12</v>
      </c>
      <c r="P116" s="134">
        <v>12</v>
      </c>
      <c r="Q116" s="134">
        <v>12</v>
      </c>
      <c r="R116" s="134">
        <v>12</v>
      </c>
      <c r="S116" s="134">
        <v>12</v>
      </c>
      <c r="T116" s="134">
        <v>12</v>
      </c>
      <c r="U116" s="134">
        <v>12</v>
      </c>
      <c r="V116" s="134">
        <v>12</v>
      </c>
      <c r="W116" s="134">
        <v>12</v>
      </c>
      <c r="X116" s="134">
        <v>12</v>
      </c>
      <c r="Y116" s="134">
        <v>12</v>
      </c>
      <c r="Z116" s="134">
        <v>12</v>
      </c>
      <c r="AA116" s="134">
        <v>12</v>
      </c>
      <c r="AB116" s="134">
        <v>12</v>
      </c>
      <c r="AC116" s="134">
        <v>12</v>
      </c>
      <c r="AD116" s="134">
        <v>12</v>
      </c>
      <c r="AE116" s="134">
        <v>12</v>
      </c>
      <c r="AF116" s="134">
        <v>12</v>
      </c>
      <c r="AG116" s="134">
        <v>12</v>
      </c>
      <c r="AH116" s="134">
        <v>12</v>
      </c>
      <c r="AI116" s="134">
        <v>12</v>
      </c>
      <c r="AJ116" s="134">
        <v>12</v>
      </c>
      <c r="AK116" s="134">
        <v>12</v>
      </c>
      <c r="AL116" s="134">
        <v>12</v>
      </c>
      <c r="AM116" s="134">
        <v>12</v>
      </c>
      <c r="AN116" s="134">
        <v>12</v>
      </c>
      <c r="AO116" s="134">
        <v>12</v>
      </c>
      <c r="AP116" s="134">
        <v>12</v>
      </c>
      <c r="AQ116" s="134">
        <v>12</v>
      </c>
      <c r="AR116" s="134">
        <v>12</v>
      </c>
      <c r="AS116" s="134">
        <v>12</v>
      </c>
      <c r="AT116" s="134">
        <v>12</v>
      </c>
      <c r="AU116" s="134">
        <v>12</v>
      </c>
      <c r="AV116" s="134">
        <v>12</v>
      </c>
    </row>
    <row r="117" spans="3:48" ht="31.5" hidden="1" x14ac:dyDescent="0.25">
      <c r="C117" s="278" t="s">
        <v>196</v>
      </c>
      <c r="D117" s="279" t="s">
        <v>197</v>
      </c>
      <c r="E117" s="271" t="s">
        <v>198</v>
      </c>
      <c r="F117" s="271" t="s">
        <v>199</v>
      </c>
      <c r="G117" s="282" t="s">
        <v>200</v>
      </c>
      <c r="H117" s="134">
        <v>0</v>
      </c>
      <c r="I117" s="134">
        <v>0</v>
      </c>
      <c r="J117" s="134">
        <v>10</v>
      </c>
      <c r="K117" s="134">
        <v>2</v>
      </c>
      <c r="L117" s="134">
        <v>2</v>
      </c>
      <c r="M117" s="134">
        <v>4</v>
      </c>
      <c r="N117" s="134">
        <v>12</v>
      </c>
      <c r="O117" s="134">
        <v>2</v>
      </c>
      <c r="P117" s="134">
        <v>4</v>
      </c>
      <c r="Q117" s="134">
        <v>2</v>
      </c>
      <c r="R117" s="134">
        <v>4</v>
      </c>
      <c r="S117" s="134">
        <v>0</v>
      </c>
      <c r="T117" s="134">
        <v>12</v>
      </c>
      <c r="U117" s="134">
        <v>8</v>
      </c>
      <c r="V117" s="134">
        <v>8</v>
      </c>
      <c r="W117" s="134">
        <v>18</v>
      </c>
      <c r="X117" s="134">
        <v>6</v>
      </c>
      <c r="Y117" s="134">
        <v>4</v>
      </c>
      <c r="Z117" s="134">
        <v>6</v>
      </c>
      <c r="AA117" s="134">
        <v>2</v>
      </c>
      <c r="AB117" s="134">
        <v>8</v>
      </c>
      <c r="AC117" s="134">
        <v>4</v>
      </c>
      <c r="AD117" s="134">
        <v>6</v>
      </c>
      <c r="AE117" s="134">
        <v>6</v>
      </c>
      <c r="AF117" s="134">
        <v>12</v>
      </c>
      <c r="AG117" s="134">
        <v>12</v>
      </c>
      <c r="AH117" s="134">
        <v>4</v>
      </c>
      <c r="AI117" s="134">
        <v>8</v>
      </c>
      <c r="AJ117" s="134">
        <v>4</v>
      </c>
      <c r="AK117" s="134">
        <v>6</v>
      </c>
      <c r="AL117" s="134">
        <v>10</v>
      </c>
      <c r="AM117" s="134">
        <v>6</v>
      </c>
      <c r="AN117" s="134">
        <v>4</v>
      </c>
      <c r="AO117" s="134">
        <v>10</v>
      </c>
      <c r="AP117" s="134">
        <v>6</v>
      </c>
      <c r="AQ117" s="134">
        <v>8</v>
      </c>
      <c r="AR117" s="134">
        <v>2</v>
      </c>
      <c r="AS117" s="134">
        <v>6</v>
      </c>
      <c r="AT117" s="134">
        <v>0</v>
      </c>
      <c r="AU117" s="134">
        <v>2</v>
      </c>
      <c r="AV117" s="134">
        <v>0</v>
      </c>
    </row>
    <row r="118" spans="3:48" ht="63" hidden="1" x14ac:dyDescent="0.25">
      <c r="C118" s="278" t="s">
        <v>201</v>
      </c>
      <c r="D118" s="279" t="s">
        <v>202</v>
      </c>
      <c r="E118" s="283" t="s">
        <v>203</v>
      </c>
      <c r="F118" s="283" t="s">
        <v>204</v>
      </c>
      <c r="G118" s="282" t="s">
        <v>200</v>
      </c>
      <c r="H118" s="134">
        <v>0</v>
      </c>
      <c r="I118" s="134">
        <v>0</v>
      </c>
      <c r="J118" s="134">
        <v>240</v>
      </c>
      <c r="K118" s="134">
        <v>48</v>
      </c>
      <c r="L118" s="134">
        <v>48</v>
      </c>
      <c r="M118" s="134">
        <v>96</v>
      </c>
      <c r="N118" s="134">
        <v>288</v>
      </c>
      <c r="O118" s="134">
        <v>48</v>
      </c>
      <c r="P118" s="134">
        <v>96</v>
      </c>
      <c r="Q118" s="134">
        <v>120</v>
      </c>
      <c r="R118" s="134">
        <v>96</v>
      </c>
      <c r="S118" s="134">
        <v>0</v>
      </c>
      <c r="T118" s="134">
        <v>288</v>
      </c>
      <c r="U118" s="134">
        <v>192</v>
      </c>
      <c r="V118" s="134">
        <v>192</v>
      </c>
      <c r="W118" s="134">
        <v>432</v>
      </c>
      <c r="X118" s="134">
        <v>180</v>
      </c>
      <c r="Y118" s="134">
        <v>96</v>
      </c>
      <c r="Z118" s="134">
        <v>144</v>
      </c>
      <c r="AA118" s="134">
        <v>120</v>
      </c>
      <c r="AB118" s="134">
        <v>264</v>
      </c>
      <c r="AC118" s="134">
        <v>96</v>
      </c>
      <c r="AD118" s="134">
        <v>144</v>
      </c>
      <c r="AE118" s="134">
        <v>144</v>
      </c>
      <c r="AF118" s="134">
        <v>360</v>
      </c>
      <c r="AG118" s="134">
        <v>288</v>
      </c>
      <c r="AH118" s="134">
        <v>96</v>
      </c>
      <c r="AI118" s="134">
        <v>192</v>
      </c>
      <c r="AJ118" s="134">
        <v>96</v>
      </c>
      <c r="AK118" s="134">
        <v>144</v>
      </c>
      <c r="AL118" s="134">
        <v>240</v>
      </c>
      <c r="AM118" s="134">
        <v>246</v>
      </c>
      <c r="AN118" s="134">
        <v>96</v>
      </c>
      <c r="AO118" s="134">
        <v>276</v>
      </c>
      <c r="AP118" s="134">
        <v>144</v>
      </c>
      <c r="AQ118" s="134">
        <v>180</v>
      </c>
      <c r="AR118" s="134">
        <v>24</v>
      </c>
      <c r="AS118" s="134">
        <v>144</v>
      </c>
      <c r="AT118" s="134">
        <v>0</v>
      </c>
      <c r="AU118" s="134">
        <v>48</v>
      </c>
      <c r="AV118" s="13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64"/>
  <sheetViews>
    <sheetView showGridLines="0" zoomScale="80" zoomScaleNormal="80" workbookViewId="0">
      <selection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1.1406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9.28515625" bestFit="1" customWidth="1"/>
    <col min="49" max="49" width="10.28515625" bestFit="1" customWidth="1"/>
    <col min="50" max="54" width="10.7109375" customWidth="1"/>
    <col min="55" max="56" width="13" customWidth="1"/>
    <col min="57" max="57" width="13.85546875" customWidth="1"/>
    <col min="58" max="58" width="8.140625" style="2" customWidth="1"/>
    <col min="59" max="59" width="11.42578125" customWidth="1"/>
    <col min="60" max="69" width="7.42578125" customWidth="1"/>
  </cols>
  <sheetData>
    <row r="1" spans="1:62" ht="17.25" customHeight="1" x14ac:dyDescent="0.25">
      <c r="B1" s="48"/>
      <c r="H1" s="24"/>
      <c r="I1" s="24"/>
      <c r="L1" s="25"/>
      <c r="M1" s="1"/>
      <c r="N1" s="1"/>
      <c r="O1" s="1"/>
      <c r="P1" s="1"/>
    </row>
    <row r="2" spans="1:62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78"/>
      <c r="BG2" s="3"/>
      <c r="BH2" s="3"/>
      <c r="BI2" s="3"/>
      <c r="BJ2" s="3"/>
    </row>
    <row r="3" spans="1:62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  <c r="BF3" s="16"/>
    </row>
    <row r="4" spans="1:62" x14ac:dyDescent="0.25">
      <c r="A4" s="341">
        <f>METAS!A4</f>
        <v>1</v>
      </c>
      <c r="B4" s="306" t="str">
        <f>METAS!B4</f>
        <v>PORCENTAJE DE RECIEN NACIDOS CON BAJO PESO AL NACER</v>
      </c>
      <c r="C4" s="290" t="str">
        <f>METAS!D4</f>
        <v>DIT</v>
      </c>
      <c r="D4" s="307">
        <v>0</v>
      </c>
      <c r="E4" s="307">
        <v>0</v>
      </c>
      <c r="F4" s="307">
        <v>0</v>
      </c>
      <c r="G4" s="307">
        <v>2</v>
      </c>
      <c r="H4" s="307">
        <v>0</v>
      </c>
      <c r="I4" s="307">
        <v>0</v>
      </c>
      <c r="J4" s="307">
        <v>1</v>
      </c>
      <c r="K4" s="307">
        <v>1</v>
      </c>
      <c r="L4" s="307">
        <v>0</v>
      </c>
      <c r="M4" s="307">
        <v>0</v>
      </c>
      <c r="N4" s="307">
        <v>0</v>
      </c>
      <c r="O4" s="307">
        <v>0</v>
      </c>
      <c r="P4" s="307">
        <v>0</v>
      </c>
      <c r="Q4" s="307">
        <v>1</v>
      </c>
      <c r="R4" s="307">
        <v>0</v>
      </c>
      <c r="S4" s="307">
        <v>0</v>
      </c>
      <c r="T4" s="307">
        <v>0</v>
      </c>
      <c r="U4" s="307">
        <v>0</v>
      </c>
      <c r="V4" s="307">
        <v>0</v>
      </c>
      <c r="W4" s="307">
        <v>1</v>
      </c>
      <c r="X4" s="307">
        <v>0</v>
      </c>
      <c r="Y4" s="307">
        <v>1</v>
      </c>
      <c r="Z4" s="307">
        <v>1</v>
      </c>
      <c r="AA4" s="307">
        <v>0</v>
      </c>
      <c r="AB4" s="307">
        <v>0</v>
      </c>
      <c r="AC4" s="307">
        <v>1</v>
      </c>
      <c r="AD4" s="307">
        <v>0</v>
      </c>
      <c r="AE4" s="307">
        <v>0</v>
      </c>
      <c r="AF4" s="307">
        <v>0</v>
      </c>
      <c r="AG4" s="307">
        <v>0</v>
      </c>
      <c r="AH4" s="307">
        <v>0</v>
      </c>
      <c r="AI4" s="307">
        <v>0</v>
      </c>
      <c r="AJ4" s="307">
        <v>0</v>
      </c>
      <c r="AK4" s="307">
        <v>0</v>
      </c>
      <c r="AL4" s="307">
        <v>0</v>
      </c>
      <c r="AM4" s="307">
        <v>0</v>
      </c>
      <c r="AN4" s="307">
        <v>0</v>
      </c>
      <c r="AO4" s="307">
        <v>0</v>
      </c>
      <c r="AP4" s="307">
        <v>0</v>
      </c>
      <c r="AQ4" s="307">
        <v>0</v>
      </c>
      <c r="AR4" s="307">
        <v>0</v>
      </c>
      <c r="AS4" s="307">
        <v>0</v>
      </c>
      <c r="AT4" s="307">
        <v>1</v>
      </c>
      <c r="AV4" s="30">
        <f t="shared" ref="AV4" si="0">SUM(D4)</f>
        <v>0</v>
      </c>
      <c r="AW4" s="30">
        <f t="shared" ref="AW4:AW35" si="1">+SUM(G4:P4)</f>
        <v>4</v>
      </c>
      <c r="AX4" s="30">
        <f t="shared" ref="AX4:AX35" si="2">+SUM(Q4:S4)</f>
        <v>1</v>
      </c>
      <c r="AY4" s="30">
        <f t="shared" ref="AY4:AY35" si="3">+SUM(T4:W4)</f>
        <v>1</v>
      </c>
      <c r="AZ4" s="30">
        <f t="shared" ref="AZ4:AZ35" si="4">+SUM(X4:AC4)</f>
        <v>3</v>
      </c>
      <c r="BA4" s="30">
        <f t="shared" ref="BA4:BA35" si="5">+SUM(AD4:AI4)</f>
        <v>0</v>
      </c>
      <c r="BB4" s="30">
        <f t="shared" ref="BB4:BB35" si="6">+SUM(AJ4:AL4)</f>
        <v>0</v>
      </c>
      <c r="BC4" s="30">
        <f t="shared" ref="BC4:BC35" si="7">+SUM(AM4:AP4)</f>
        <v>0</v>
      </c>
      <c r="BD4" s="30">
        <f t="shared" ref="BD4:BD35" si="8">SUM(AQ4:AT4)</f>
        <v>1</v>
      </c>
      <c r="BE4" s="45">
        <f>SUM(AV4:BD4)</f>
        <v>10</v>
      </c>
      <c r="BF4" s="380"/>
    </row>
    <row r="5" spans="1:62" x14ac:dyDescent="0.25">
      <c r="A5" s="341">
        <f>METAS!A5</f>
        <v>2</v>
      </c>
      <c r="B5" s="306" t="str">
        <f>METAS!B5</f>
        <v>PORCENTAJE DE RECIEN NACIDOS CON PREMATURIDAD</v>
      </c>
      <c r="C5" s="290" t="str">
        <f>METAS!D5</f>
        <v>DIT</v>
      </c>
      <c r="D5" s="307">
        <v>0</v>
      </c>
      <c r="E5" s="307">
        <v>0</v>
      </c>
      <c r="F5" s="307">
        <v>0</v>
      </c>
      <c r="G5" s="307">
        <v>4</v>
      </c>
      <c r="H5" s="307">
        <v>0</v>
      </c>
      <c r="I5" s="307">
        <v>0</v>
      </c>
      <c r="J5" s="307">
        <v>1</v>
      </c>
      <c r="K5" s="307">
        <v>1</v>
      </c>
      <c r="L5" s="307">
        <v>0</v>
      </c>
      <c r="M5" s="307">
        <v>0</v>
      </c>
      <c r="N5" s="307">
        <v>0</v>
      </c>
      <c r="O5" s="307">
        <v>0</v>
      </c>
      <c r="P5" s="307">
        <v>0</v>
      </c>
      <c r="Q5" s="307">
        <v>0</v>
      </c>
      <c r="R5" s="307">
        <v>0</v>
      </c>
      <c r="S5" s="307">
        <v>0</v>
      </c>
      <c r="T5" s="307">
        <v>0</v>
      </c>
      <c r="U5" s="307">
        <v>0</v>
      </c>
      <c r="V5" s="307">
        <v>0</v>
      </c>
      <c r="W5" s="307">
        <v>0</v>
      </c>
      <c r="X5" s="307">
        <v>0</v>
      </c>
      <c r="Y5" s="307">
        <v>1</v>
      </c>
      <c r="Z5" s="307">
        <v>1</v>
      </c>
      <c r="AA5" s="307">
        <v>0</v>
      </c>
      <c r="AB5" s="307">
        <v>0</v>
      </c>
      <c r="AC5" s="307">
        <v>1</v>
      </c>
      <c r="AD5" s="307">
        <v>0</v>
      </c>
      <c r="AE5" s="307">
        <v>0</v>
      </c>
      <c r="AF5" s="307">
        <v>0</v>
      </c>
      <c r="AG5" s="307">
        <v>1</v>
      </c>
      <c r="AH5" s="307">
        <v>0</v>
      </c>
      <c r="AI5" s="307">
        <v>0</v>
      </c>
      <c r="AJ5" s="307">
        <v>0</v>
      </c>
      <c r="AK5" s="307">
        <v>0</v>
      </c>
      <c r="AL5" s="307">
        <v>0</v>
      </c>
      <c r="AM5" s="307">
        <v>0</v>
      </c>
      <c r="AN5" s="307">
        <v>0</v>
      </c>
      <c r="AO5" s="307">
        <v>0</v>
      </c>
      <c r="AP5" s="307">
        <v>0</v>
      </c>
      <c r="AQ5" s="307">
        <v>0</v>
      </c>
      <c r="AR5" s="307">
        <v>0</v>
      </c>
      <c r="AS5" s="307">
        <v>0</v>
      </c>
      <c r="AT5" s="307">
        <v>1</v>
      </c>
      <c r="AV5" s="30">
        <f t="shared" ref="AV5:AV64" si="9">SUM(D5)</f>
        <v>0</v>
      </c>
      <c r="AW5" s="30">
        <f t="shared" si="1"/>
        <v>6</v>
      </c>
      <c r="AX5" s="30">
        <f t="shared" si="2"/>
        <v>0</v>
      </c>
      <c r="AY5" s="30">
        <f t="shared" si="3"/>
        <v>0</v>
      </c>
      <c r="AZ5" s="30">
        <f t="shared" si="4"/>
        <v>3</v>
      </c>
      <c r="BA5" s="30">
        <f t="shared" si="5"/>
        <v>1</v>
      </c>
      <c r="BB5" s="30">
        <f t="shared" si="6"/>
        <v>0</v>
      </c>
      <c r="BC5" s="30">
        <f t="shared" si="7"/>
        <v>0</v>
      </c>
      <c r="BD5" s="30">
        <f t="shared" si="8"/>
        <v>1</v>
      </c>
      <c r="BE5" s="45">
        <f t="shared" ref="BE5:BE35" si="10">SUM(AV5:BD5)</f>
        <v>11</v>
      </c>
      <c r="BF5" s="380"/>
    </row>
    <row r="6" spans="1:62" x14ac:dyDescent="0.25">
      <c r="A6" s="341">
        <f>METAS!A6</f>
        <v>3</v>
      </c>
      <c r="B6" s="306" t="str">
        <f>METAS!B6</f>
        <v>PORCENTAJE RECIÉN NACIDO CON CONTROLES CRED COMPLETO</v>
      </c>
      <c r="C6" s="290" t="str">
        <f>METAS!D6</f>
        <v>DIT</v>
      </c>
      <c r="D6" s="307">
        <v>0</v>
      </c>
      <c r="E6" s="307">
        <v>0</v>
      </c>
      <c r="F6" s="307">
        <v>0</v>
      </c>
      <c r="G6" s="307">
        <v>31</v>
      </c>
      <c r="H6" s="307">
        <v>2</v>
      </c>
      <c r="I6" s="307">
        <v>0</v>
      </c>
      <c r="J6" s="307">
        <v>1</v>
      </c>
      <c r="K6" s="307">
        <v>3</v>
      </c>
      <c r="L6" s="307">
        <v>0</v>
      </c>
      <c r="M6" s="307">
        <v>1</v>
      </c>
      <c r="N6" s="307">
        <v>1</v>
      </c>
      <c r="O6" s="307">
        <v>0</v>
      </c>
      <c r="P6" s="307">
        <v>0</v>
      </c>
      <c r="Q6" s="307">
        <v>0</v>
      </c>
      <c r="R6" s="307">
        <v>1</v>
      </c>
      <c r="S6" s="307">
        <v>4</v>
      </c>
      <c r="T6" s="307">
        <v>2</v>
      </c>
      <c r="U6" s="307">
        <v>0</v>
      </c>
      <c r="V6" s="307">
        <v>0</v>
      </c>
      <c r="W6" s="307">
        <v>3</v>
      </c>
      <c r="X6" s="307">
        <v>3</v>
      </c>
      <c r="Y6" s="307">
        <v>23</v>
      </c>
      <c r="Z6" s="307">
        <v>1</v>
      </c>
      <c r="AA6" s="307">
        <v>2</v>
      </c>
      <c r="AB6" s="307">
        <v>1</v>
      </c>
      <c r="AC6" s="307">
        <v>0</v>
      </c>
      <c r="AD6" s="307">
        <v>2</v>
      </c>
      <c r="AE6" s="307">
        <v>0</v>
      </c>
      <c r="AF6" s="307">
        <v>1</v>
      </c>
      <c r="AG6" s="307">
        <v>0</v>
      </c>
      <c r="AH6" s="307">
        <v>2</v>
      </c>
      <c r="AI6" s="307">
        <v>0</v>
      </c>
      <c r="AJ6" s="307">
        <v>3</v>
      </c>
      <c r="AK6" s="307">
        <v>0</v>
      </c>
      <c r="AL6" s="307">
        <v>0</v>
      </c>
      <c r="AM6" s="307">
        <v>2</v>
      </c>
      <c r="AN6" s="307">
        <v>2</v>
      </c>
      <c r="AO6" s="307">
        <v>0</v>
      </c>
      <c r="AP6" s="307">
        <v>0</v>
      </c>
      <c r="AQ6" s="307">
        <v>5</v>
      </c>
      <c r="AR6" s="307">
        <v>0</v>
      </c>
      <c r="AS6" s="307">
        <v>0</v>
      </c>
      <c r="AT6" s="307">
        <v>1</v>
      </c>
      <c r="AV6" s="30">
        <f t="shared" si="9"/>
        <v>0</v>
      </c>
      <c r="AW6" s="30">
        <f t="shared" si="1"/>
        <v>39</v>
      </c>
      <c r="AX6" s="30">
        <f t="shared" si="2"/>
        <v>5</v>
      </c>
      <c r="AY6" s="30">
        <f t="shared" si="3"/>
        <v>5</v>
      </c>
      <c r="AZ6" s="30">
        <f t="shared" si="4"/>
        <v>30</v>
      </c>
      <c r="BA6" s="30">
        <f t="shared" si="5"/>
        <v>5</v>
      </c>
      <c r="BB6" s="30">
        <f t="shared" si="6"/>
        <v>3</v>
      </c>
      <c r="BC6" s="30">
        <f t="shared" si="7"/>
        <v>4</v>
      </c>
      <c r="BD6" s="30">
        <f t="shared" si="8"/>
        <v>6</v>
      </c>
      <c r="BE6" s="45">
        <f t="shared" si="10"/>
        <v>97</v>
      </c>
      <c r="BF6" s="380"/>
    </row>
    <row r="7" spans="1:62" x14ac:dyDescent="0.25">
      <c r="A7" s="341">
        <f>METAS!A7</f>
        <v>4</v>
      </c>
      <c r="B7" s="306" t="str">
        <f>METAS!B7</f>
        <v>PORCENTAJE NIÑO  &lt; 1 AÑO CON CRED COMPLETO</v>
      </c>
      <c r="C7" s="290" t="str">
        <f>METAS!D7</f>
        <v>DIT</v>
      </c>
      <c r="D7" s="307">
        <v>0</v>
      </c>
      <c r="E7" s="307">
        <v>0</v>
      </c>
      <c r="F7" s="307">
        <v>0</v>
      </c>
      <c r="G7" s="307">
        <v>37</v>
      </c>
      <c r="H7" s="307">
        <v>4</v>
      </c>
      <c r="I7" s="307">
        <v>3</v>
      </c>
      <c r="J7" s="307">
        <v>3</v>
      </c>
      <c r="K7" s="307">
        <v>4</v>
      </c>
      <c r="L7" s="307">
        <v>0</v>
      </c>
      <c r="M7" s="307">
        <v>4</v>
      </c>
      <c r="N7" s="307">
        <v>2</v>
      </c>
      <c r="O7" s="307">
        <v>2</v>
      </c>
      <c r="P7" s="307">
        <v>0</v>
      </c>
      <c r="Q7" s="307">
        <v>1</v>
      </c>
      <c r="R7" s="307">
        <v>1</v>
      </c>
      <c r="S7" s="307">
        <v>1</v>
      </c>
      <c r="T7" s="307">
        <v>5</v>
      </c>
      <c r="U7" s="307">
        <v>3</v>
      </c>
      <c r="V7" s="307">
        <v>1</v>
      </c>
      <c r="W7" s="307">
        <v>2</v>
      </c>
      <c r="X7" s="307">
        <v>3</v>
      </c>
      <c r="Y7" s="307">
        <v>17</v>
      </c>
      <c r="Z7" s="307">
        <v>1</v>
      </c>
      <c r="AA7" s="307">
        <v>5</v>
      </c>
      <c r="AB7" s="307">
        <v>3</v>
      </c>
      <c r="AC7" s="307">
        <v>1</v>
      </c>
      <c r="AD7" s="307">
        <v>7</v>
      </c>
      <c r="AE7" s="307">
        <v>1</v>
      </c>
      <c r="AF7" s="307">
        <v>2</v>
      </c>
      <c r="AG7" s="307">
        <v>3</v>
      </c>
      <c r="AH7" s="307">
        <v>0</v>
      </c>
      <c r="AI7" s="307">
        <v>0</v>
      </c>
      <c r="AJ7" s="307">
        <v>4</v>
      </c>
      <c r="AK7" s="307">
        <v>1</v>
      </c>
      <c r="AL7" s="307">
        <v>4</v>
      </c>
      <c r="AM7" s="307">
        <v>4</v>
      </c>
      <c r="AN7" s="307">
        <v>0</v>
      </c>
      <c r="AO7" s="307">
        <v>1</v>
      </c>
      <c r="AP7" s="307">
        <v>2</v>
      </c>
      <c r="AQ7" s="307">
        <v>6</v>
      </c>
      <c r="AR7" s="307">
        <v>0</v>
      </c>
      <c r="AS7" s="307">
        <v>0</v>
      </c>
      <c r="AT7" s="307">
        <v>2</v>
      </c>
      <c r="AV7" s="30">
        <f t="shared" si="9"/>
        <v>0</v>
      </c>
      <c r="AW7" s="30">
        <f t="shared" si="1"/>
        <v>59</v>
      </c>
      <c r="AX7" s="30">
        <f t="shared" si="2"/>
        <v>3</v>
      </c>
      <c r="AY7" s="30">
        <f t="shared" si="3"/>
        <v>11</v>
      </c>
      <c r="AZ7" s="30">
        <f t="shared" si="4"/>
        <v>30</v>
      </c>
      <c r="BA7" s="30">
        <f t="shared" si="5"/>
        <v>13</v>
      </c>
      <c r="BB7" s="30">
        <f t="shared" si="6"/>
        <v>9</v>
      </c>
      <c r="BC7" s="30">
        <f t="shared" si="7"/>
        <v>7</v>
      </c>
      <c r="BD7" s="30">
        <f t="shared" si="8"/>
        <v>8</v>
      </c>
      <c r="BE7" s="45">
        <f t="shared" si="10"/>
        <v>140</v>
      </c>
      <c r="BF7" s="380"/>
    </row>
    <row r="8" spans="1:62" x14ac:dyDescent="0.25">
      <c r="A8" s="341">
        <f>METAS!A8</f>
        <v>5</v>
      </c>
      <c r="B8" s="306" t="str">
        <f>METAS!B8</f>
        <v>PORCENTAJE NIÑOS DE 12 MESES CON CONTROLES CRED COMPLETO</v>
      </c>
      <c r="C8" s="290" t="str">
        <f>METAS!D8</f>
        <v>DIT</v>
      </c>
      <c r="D8" s="307">
        <v>0</v>
      </c>
      <c r="E8" s="307">
        <v>0</v>
      </c>
      <c r="F8" s="307">
        <v>0</v>
      </c>
      <c r="G8" s="307">
        <v>19</v>
      </c>
      <c r="H8" s="307">
        <v>2</v>
      </c>
      <c r="I8" s="307">
        <v>1</v>
      </c>
      <c r="J8" s="307">
        <v>1</v>
      </c>
      <c r="K8" s="307">
        <v>1</v>
      </c>
      <c r="L8" s="307">
        <v>0</v>
      </c>
      <c r="M8" s="307">
        <v>2</v>
      </c>
      <c r="N8" s="307">
        <v>0</v>
      </c>
      <c r="O8" s="307">
        <v>2</v>
      </c>
      <c r="P8" s="307">
        <v>0</v>
      </c>
      <c r="Q8" s="307">
        <v>2</v>
      </c>
      <c r="R8" s="307">
        <v>2</v>
      </c>
      <c r="S8" s="307">
        <v>3</v>
      </c>
      <c r="T8" s="307">
        <v>2</v>
      </c>
      <c r="U8" s="307">
        <v>2</v>
      </c>
      <c r="V8" s="307">
        <v>1</v>
      </c>
      <c r="W8" s="307">
        <v>0</v>
      </c>
      <c r="X8" s="307">
        <v>1</v>
      </c>
      <c r="Y8" s="307">
        <v>18</v>
      </c>
      <c r="Z8" s="307">
        <v>1</v>
      </c>
      <c r="AA8" s="307">
        <v>4</v>
      </c>
      <c r="AB8" s="307">
        <v>1</v>
      </c>
      <c r="AC8" s="307">
        <v>0</v>
      </c>
      <c r="AD8" s="307">
        <v>2</v>
      </c>
      <c r="AE8" s="307">
        <v>1</v>
      </c>
      <c r="AF8" s="307">
        <v>1</v>
      </c>
      <c r="AG8" s="307">
        <v>1</v>
      </c>
      <c r="AH8" s="307">
        <v>0</v>
      </c>
      <c r="AI8" s="307">
        <v>0</v>
      </c>
      <c r="AJ8" s="307">
        <v>4</v>
      </c>
      <c r="AK8" s="307">
        <v>0</v>
      </c>
      <c r="AL8" s="307">
        <v>2</v>
      </c>
      <c r="AM8" s="307">
        <v>3</v>
      </c>
      <c r="AN8" s="307">
        <v>0</v>
      </c>
      <c r="AO8" s="307">
        <v>0</v>
      </c>
      <c r="AP8" s="307">
        <v>0</v>
      </c>
      <c r="AQ8" s="307">
        <v>5</v>
      </c>
      <c r="AR8" s="307">
        <v>0</v>
      </c>
      <c r="AS8" s="307">
        <v>1</v>
      </c>
      <c r="AT8" s="307">
        <v>1</v>
      </c>
      <c r="AV8" s="30">
        <f t="shared" si="9"/>
        <v>0</v>
      </c>
      <c r="AW8" s="30">
        <f t="shared" si="1"/>
        <v>28</v>
      </c>
      <c r="AX8" s="30">
        <f t="shared" si="2"/>
        <v>7</v>
      </c>
      <c r="AY8" s="30">
        <f t="shared" si="3"/>
        <v>5</v>
      </c>
      <c r="AZ8" s="30">
        <f t="shared" si="4"/>
        <v>25</v>
      </c>
      <c r="BA8" s="30">
        <f t="shared" si="5"/>
        <v>5</v>
      </c>
      <c r="BB8" s="30">
        <f t="shared" si="6"/>
        <v>6</v>
      </c>
      <c r="BC8" s="30">
        <f t="shared" si="7"/>
        <v>3</v>
      </c>
      <c r="BD8" s="30">
        <f t="shared" si="8"/>
        <v>7</v>
      </c>
      <c r="BE8" s="45">
        <f t="shared" si="10"/>
        <v>86</v>
      </c>
      <c r="BF8" s="380"/>
    </row>
    <row r="9" spans="1:62" x14ac:dyDescent="0.25">
      <c r="A9" s="341">
        <f>METAS!A9</f>
        <v>6</v>
      </c>
      <c r="B9" s="306" t="str">
        <f>METAS!B9</f>
        <v>PORCENTAJE NIÑOS DE 24 MESES CON CONTROLES CRED COMPLETO</v>
      </c>
      <c r="C9" s="290" t="str">
        <f>METAS!D9</f>
        <v>DIT</v>
      </c>
      <c r="D9" s="307">
        <v>0</v>
      </c>
      <c r="E9" s="307">
        <v>0</v>
      </c>
      <c r="F9" s="307">
        <v>0</v>
      </c>
      <c r="G9" s="307">
        <v>7</v>
      </c>
      <c r="H9" s="307">
        <v>3</v>
      </c>
      <c r="I9" s="307">
        <v>3</v>
      </c>
      <c r="J9" s="307">
        <v>1</v>
      </c>
      <c r="K9" s="307">
        <v>1</v>
      </c>
      <c r="L9" s="307">
        <v>0</v>
      </c>
      <c r="M9" s="307">
        <v>0</v>
      </c>
      <c r="N9" s="307">
        <v>3</v>
      </c>
      <c r="O9" s="307">
        <v>0</v>
      </c>
      <c r="P9" s="307">
        <v>0</v>
      </c>
      <c r="Q9" s="307">
        <v>4</v>
      </c>
      <c r="R9" s="307">
        <v>0</v>
      </c>
      <c r="S9" s="307">
        <v>1</v>
      </c>
      <c r="T9" s="307">
        <v>2</v>
      </c>
      <c r="U9" s="307">
        <v>1</v>
      </c>
      <c r="V9" s="307">
        <v>2</v>
      </c>
      <c r="W9" s="307">
        <v>0</v>
      </c>
      <c r="X9" s="307">
        <v>1</v>
      </c>
      <c r="Y9" s="307">
        <v>7</v>
      </c>
      <c r="Z9" s="307">
        <v>0</v>
      </c>
      <c r="AA9" s="307">
        <v>2</v>
      </c>
      <c r="AB9" s="307">
        <v>1</v>
      </c>
      <c r="AC9" s="307">
        <v>0</v>
      </c>
      <c r="AD9" s="307">
        <v>1</v>
      </c>
      <c r="AE9" s="307">
        <v>0</v>
      </c>
      <c r="AF9" s="307">
        <v>2</v>
      </c>
      <c r="AG9" s="307">
        <v>0</v>
      </c>
      <c r="AH9" s="307">
        <v>0</v>
      </c>
      <c r="AI9" s="307">
        <v>0</v>
      </c>
      <c r="AJ9" s="307">
        <v>3</v>
      </c>
      <c r="AK9" s="307">
        <v>0</v>
      </c>
      <c r="AL9" s="307">
        <v>2</v>
      </c>
      <c r="AM9" s="307">
        <v>4</v>
      </c>
      <c r="AN9" s="307">
        <v>0</v>
      </c>
      <c r="AO9" s="307">
        <v>1</v>
      </c>
      <c r="AP9" s="307">
        <v>0</v>
      </c>
      <c r="AQ9" s="307">
        <v>2</v>
      </c>
      <c r="AR9" s="307">
        <v>0</v>
      </c>
      <c r="AS9" s="307">
        <v>1</v>
      </c>
      <c r="AT9" s="307">
        <v>0</v>
      </c>
      <c r="AV9" s="30">
        <f t="shared" si="9"/>
        <v>0</v>
      </c>
      <c r="AW9" s="30">
        <f t="shared" si="1"/>
        <v>18</v>
      </c>
      <c r="AX9" s="30">
        <f t="shared" si="2"/>
        <v>5</v>
      </c>
      <c r="AY9" s="30">
        <f t="shared" si="3"/>
        <v>5</v>
      </c>
      <c r="AZ9" s="30">
        <f t="shared" si="4"/>
        <v>11</v>
      </c>
      <c r="BA9" s="30">
        <f t="shared" si="5"/>
        <v>3</v>
      </c>
      <c r="BB9" s="30">
        <f t="shared" si="6"/>
        <v>5</v>
      </c>
      <c r="BC9" s="30">
        <f t="shared" si="7"/>
        <v>5</v>
      </c>
      <c r="BD9" s="30">
        <f t="shared" si="8"/>
        <v>3</v>
      </c>
      <c r="BE9" s="45">
        <f t="shared" si="10"/>
        <v>55</v>
      </c>
      <c r="BF9" s="380"/>
    </row>
    <row r="10" spans="1:62" x14ac:dyDescent="0.25">
      <c r="A10" s="341">
        <f>METAS!A10</f>
        <v>7</v>
      </c>
      <c r="B10" s="306" t="str">
        <f>METAS!B10</f>
        <v>PORCENTAJE NIÑOS MENORES DE 36 MESES CON CONTROLES CRED COMPLETO</v>
      </c>
      <c r="C10" s="290" t="str">
        <f>METAS!D10</f>
        <v>DIT</v>
      </c>
      <c r="D10" s="307">
        <v>0</v>
      </c>
      <c r="E10" s="307">
        <v>0</v>
      </c>
      <c r="F10" s="307">
        <v>0</v>
      </c>
      <c r="G10" s="307">
        <v>63</v>
      </c>
      <c r="H10" s="307">
        <v>9</v>
      </c>
      <c r="I10" s="307">
        <v>7</v>
      </c>
      <c r="J10" s="307">
        <v>5</v>
      </c>
      <c r="K10" s="307">
        <v>6</v>
      </c>
      <c r="L10" s="307">
        <v>0</v>
      </c>
      <c r="M10" s="307">
        <v>6</v>
      </c>
      <c r="N10" s="307">
        <v>5</v>
      </c>
      <c r="O10" s="307">
        <v>4</v>
      </c>
      <c r="P10" s="307">
        <v>0</v>
      </c>
      <c r="Q10" s="307">
        <v>7</v>
      </c>
      <c r="R10" s="307">
        <v>3</v>
      </c>
      <c r="S10" s="307">
        <v>5</v>
      </c>
      <c r="T10" s="307">
        <v>9</v>
      </c>
      <c r="U10" s="307">
        <v>6</v>
      </c>
      <c r="V10" s="307">
        <v>4</v>
      </c>
      <c r="W10" s="307">
        <v>2</v>
      </c>
      <c r="X10" s="307">
        <v>5</v>
      </c>
      <c r="Y10" s="307">
        <v>42</v>
      </c>
      <c r="Z10" s="307">
        <v>2</v>
      </c>
      <c r="AA10" s="307">
        <v>11</v>
      </c>
      <c r="AB10" s="307">
        <v>5</v>
      </c>
      <c r="AC10" s="307">
        <v>1</v>
      </c>
      <c r="AD10" s="307">
        <v>10</v>
      </c>
      <c r="AE10" s="307">
        <v>2</v>
      </c>
      <c r="AF10" s="307">
        <v>5</v>
      </c>
      <c r="AG10" s="307">
        <v>4</v>
      </c>
      <c r="AH10" s="307">
        <v>0</v>
      </c>
      <c r="AI10" s="307">
        <v>0</v>
      </c>
      <c r="AJ10" s="307">
        <v>11</v>
      </c>
      <c r="AK10" s="307">
        <v>1</v>
      </c>
      <c r="AL10" s="307">
        <v>8</v>
      </c>
      <c r="AM10" s="307">
        <v>11</v>
      </c>
      <c r="AN10" s="307">
        <v>0</v>
      </c>
      <c r="AO10" s="307">
        <v>2</v>
      </c>
      <c r="AP10" s="307">
        <v>2</v>
      </c>
      <c r="AQ10" s="307">
        <v>13</v>
      </c>
      <c r="AR10" s="307">
        <v>0</v>
      </c>
      <c r="AS10" s="307">
        <v>2</v>
      </c>
      <c r="AT10" s="307">
        <v>3</v>
      </c>
      <c r="AV10" s="30">
        <f t="shared" si="9"/>
        <v>0</v>
      </c>
      <c r="AW10" s="30">
        <f t="shared" si="1"/>
        <v>105</v>
      </c>
      <c r="AX10" s="30">
        <f t="shared" si="2"/>
        <v>15</v>
      </c>
      <c r="AY10" s="30">
        <f t="shared" si="3"/>
        <v>21</v>
      </c>
      <c r="AZ10" s="30">
        <f t="shared" si="4"/>
        <v>66</v>
      </c>
      <c r="BA10" s="30">
        <f t="shared" si="5"/>
        <v>21</v>
      </c>
      <c r="BB10" s="30">
        <f t="shared" si="6"/>
        <v>20</v>
      </c>
      <c r="BC10" s="30">
        <f t="shared" si="7"/>
        <v>15</v>
      </c>
      <c r="BD10" s="30">
        <f t="shared" si="8"/>
        <v>18</v>
      </c>
      <c r="BE10" s="45">
        <f t="shared" si="10"/>
        <v>281</v>
      </c>
      <c r="BF10" s="380"/>
    </row>
    <row r="11" spans="1:62" x14ac:dyDescent="0.25">
      <c r="A11" s="341">
        <f>METAS!A11</f>
        <v>8</v>
      </c>
      <c r="B11" s="306" t="str">
        <f>METAS!B11</f>
        <v>PORCENTAJE NIÑOS DE 1 AÑO CON TEST DE GRAHAM Y EXAMEN SERIADO</v>
      </c>
      <c r="C11" s="290" t="str">
        <f>METAS!D11</f>
        <v>DIT</v>
      </c>
      <c r="D11" s="307">
        <v>0</v>
      </c>
      <c r="E11" s="307">
        <v>0</v>
      </c>
      <c r="F11" s="307">
        <v>0</v>
      </c>
      <c r="G11" s="307">
        <v>30</v>
      </c>
      <c r="H11" s="307">
        <v>0</v>
      </c>
      <c r="I11" s="307">
        <v>0</v>
      </c>
      <c r="J11" s="307">
        <v>0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9</v>
      </c>
      <c r="Q11" s="307">
        <v>2</v>
      </c>
      <c r="R11" s="307">
        <v>1</v>
      </c>
      <c r="S11" s="307">
        <v>1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5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10</v>
      </c>
      <c r="AK11" s="307">
        <v>1</v>
      </c>
      <c r="AL11" s="307">
        <v>0</v>
      </c>
      <c r="AM11" s="307">
        <v>4</v>
      </c>
      <c r="AN11" s="307">
        <v>0</v>
      </c>
      <c r="AO11" s="307">
        <v>1</v>
      </c>
      <c r="AP11" s="307">
        <v>2</v>
      </c>
      <c r="AQ11" s="307">
        <v>1</v>
      </c>
      <c r="AR11" s="307">
        <v>0</v>
      </c>
      <c r="AS11" s="307">
        <v>0</v>
      </c>
      <c r="AT11" s="307">
        <v>0</v>
      </c>
      <c r="AV11" s="30">
        <f t="shared" si="9"/>
        <v>0</v>
      </c>
      <c r="AW11" s="30">
        <f t="shared" si="1"/>
        <v>39</v>
      </c>
      <c r="AX11" s="30">
        <f t="shared" si="2"/>
        <v>4</v>
      </c>
      <c r="AY11" s="30">
        <f t="shared" si="3"/>
        <v>0</v>
      </c>
      <c r="AZ11" s="30">
        <f t="shared" si="4"/>
        <v>0</v>
      </c>
      <c r="BA11" s="30">
        <f t="shared" si="5"/>
        <v>5</v>
      </c>
      <c r="BB11" s="30">
        <f t="shared" si="6"/>
        <v>11</v>
      </c>
      <c r="BC11" s="30">
        <f t="shared" si="7"/>
        <v>7</v>
      </c>
      <c r="BD11" s="30">
        <f t="shared" si="8"/>
        <v>1</v>
      </c>
      <c r="BE11" s="45">
        <f t="shared" si="10"/>
        <v>67</v>
      </c>
      <c r="BF11" s="380"/>
    </row>
    <row r="12" spans="1:62" x14ac:dyDescent="0.25">
      <c r="A12" s="341">
        <f>METAS!A12</f>
        <v>9</v>
      </c>
      <c r="B12" s="306" t="str">
        <f>METAS!B12</f>
        <v>PORCENTAJE NIÑOS DE 2 AÑOS CON TEST DE GRAHAM Y EXAMEN SERIADO</v>
      </c>
      <c r="C12" s="290" t="str">
        <f>METAS!D12</f>
        <v>DIT</v>
      </c>
      <c r="D12" s="307">
        <v>0</v>
      </c>
      <c r="E12" s="307">
        <v>0</v>
      </c>
      <c r="F12" s="307">
        <v>0</v>
      </c>
      <c r="G12" s="307">
        <v>28</v>
      </c>
      <c r="H12" s="307">
        <v>0</v>
      </c>
      <c r="I12" s="307">
        <v>0</v>
      </c>
      <c r="J12" s="307">
        <v>0</v>
      </c>
      <c r="K12" s="307">
        <v>0</v>
      </c>
      <c r="L12" s="307">
        <v>0</v>
      </c>
      <c r="M12" s="307">
        <v>0</v>
      </c>
      <c r="N12" s="307">
        <v>0</v>
      </c>
      <c r="O12" s="307">
        <v>0</v>
      </c>
      <c r="P12" s="307">
        <v>23</v>
      </c>
      <c r="Q12" s="307">
        <v>3</v>
      </c>
      <c r="R12" s="307">
        <v>0</v>
      </c>
      <c r="S12" s="307">
        <v>3</v>
      </c>
      <c r="T12" s="307">
        <v>0</v>
      </c>
      <c r="U12" s="307">
        <v>0</v>
      </c>
      <c r="V12" s="307">
        <v>2</v>
      </c>
      <c r="W12" s="307">
        <v>0</v>
      </c>
      <c r="X12" s="307">
        <v>1</v>
      </c>
      <c r="Y12" s="307">
        <v>9</v>
      </c>
      <c r="Z12" s="307">
        <v>0</v>
      </c>
      <c r="AA12" s="307">
        <v>0</v>
      </c>
      <c r="AB12" s="307">
        <v>0</v>
      </c>
      <c r="AC12" s="307">
        <v>0</v>
      </c>
      <c r="AD12" s="307">
        <v>2</v>
      </c>
      <c r="AE12" s="307">
        <v>0</v>
      </c>
      <c r="AF12" s="307">
        <v>1</v>
      </c>
      <c r="AG12" s="307">
        <v>0</v>
      </c>
      <c r="AH12" s="307">
        <v>0</v>
      </c>
      <c r="AI12" s="307">
        <v>0</v>
      </c>
      <c r="AJ12" s="307">
        <v>8</v>
      </c>
      <c r="AK12" s="307">
        <v>0</v>
      </c>
      <c r="AL12" s="307">
        <v>0</v>
      </c>
      <c r="AM12" s="307">
        <v>6</v>
      </c>
      <c r="AN12" s="307">
        <v>0</v>
      </c>
      <c r="AO12" s="307">
        <v>0</v>
      </c>
      <c r="AP12" s="307">
        <v>1</v>
      </c>
      <c r="AQ12" s="307">
        <v>0</v>
      </c>
      <c r="AR12" s="307">
        <v>0</v>
      </c>
      <c r="AS12" s="307">
        <v>0</v>
      </c>
      <c r="AT12" s="307">
        <v>0</v>
      </c>
      <c r="AV12" s="30">
        <f t="shared" si="9"/>
        <v>0</v>
      </c>
      <c r="AW12" s="30">
        <f t="shared" si="1"/>
        <v>51</v>
      </c>
      <c r="AX12" s="30">
        <f t="shared" si="2"/>
        <v>6</v>
      </c>
      <c r="AY12" s="30">
        <f t="shared" si="3"/>
        <v>2</v>
      </c>
      <c r="AZ12" s="30">
        <f t="shared" si="4"/>
        <v>10</v>
      </c>
      <c r="BA12" s="30">
        <f t="shared" si="5"/>
        <v>3</v>
      </c>
      <c r="BB12" s="30">
        <f t="shared" si="6"/>
        <v>8</v>
      </c>
      <c r="BC12" s="30">
        <f t="shared" si="7"/>
        <v>7</v>
      </c>
      <c r="BD12" s="30">
        <f t="shared" si="8"/>
        <v>0</v>
      </c>
      <c r="BE12" s="45">
        <f t="shared" si="10"/>
        <v>87</v>
      </c>
      <c r="BF12" s="380"/>
    </row>
    <row r="13" spans="1:62" x14ac:dyDescent="0.25">
      <c r="A13" s="341">
        <f>METAS!A13</f>
        <v>10</v>
      </c>
      <c r="B13" s="306" t="str">
        <f>METAS!B13</f>
        <v>PORCENTAJE NIÑOS MENORES DE 36 MESES CON TEST DE GRAHAM Y EXAMEN SERIADO</v>
      </c>
      <c r="C13" s="290" t="str">
        <f>METAS!D13</f>
        <v>DIT</v>
      </c>
      <c r="D13" s="307">
        <v>0</v>
      </c>
      <c r="E13" s="307">
        <v>0</v>
      </c>
      <c r="F13" s="307">
        <v>0</v>
      </c>
      <c r="G13" s="307">
        <v>58</v>
      </c>
      <c r="H13" s="307">
        <v>0</v>
      </c>
      <c r="I13" s="307">
        <v>0</v>
      </c>
      <c r="J13" s="307">
        <v>0</v>
      </c>
      <c r="K13" s="307">
        <v>0</v>
      </c>
      <c r="L13" s="307">
        <v>0</v>
      </c>
      <c r="M13" s="307">
        <v>0</v>
      </c>
      <c r="N13" s="307">
        <v>0</v>
      </c>
      <c r="O13" s="307">
        <v>0</v>
      </c>
      <c r="P13" s="307">
        <v>32</v>
      </c>
      <c r="Q13" s="307">
        <v>5</v>
      </c>
      <c r="R13" s="307">
        <v>1</v>
      </c>
      <c r="S13" s="307">
        <v>4</v>
      </c>
      <c r="T13" s="307">
        <v>0</v>
      </c>
      <c r="U13" s="307">
        <v>0</v>
      </c>
      <c r="V13" s="307">
        <v>2</v>
      </c>
      <c r="W13" s="307">
        <v>0</v>
      </c>
      <c r="X13" s="307">
        <v>1</v>
      </c>
      <c r="Y13" s="307">
        <v>9</v>
      </c>
      <c r="Z13" s="307">
        <v>0</v>
      </c>
      <c r="AA13" s="307">
        <v>0</v>
      </c>
      <c r="AB13" s="307">
        <v>0</v>
      </c>
      <c r="AC13" s="307">
        <v>0</v>
      </c>
      <c r="AD13" s="307">
        <v>7</v>
      </c>
      <c r="AE13" s="307">
        <v>0</v>
      </c>
      <c r="AF13" s="307">
        <v>1</v>
      </c>
      <c r="AG13" s="307">
        <v>0</v>
      </c>
      <c r="AH13" s="307">
        <v>0</v>
      </c>
      <c r="AI13" s="307">
        <v>0</v>
      </c>
      <c r="AJ13" s="307">
        <v>18</v>
      </c>
      <c r="AK13" s="307">
        <v>1</v>
      </c>
      <c r="AL13" s="307">
        <v>0</v>
      </c>
      <c r="AM13" s="307">
        <v>10</v>
      </c>
      <c r="AN13" s="307">
        <v>0</v>
      </c>
      <c r="AO13" s="307">
        <v>1</v>
      </c>
      <c r="AP13" s="307">
        <v>3</v>
      </c>
      <c r="AQ13" s="307">
        <v>1</v>
      </c>
      <c r="AR13" s="307">
        <v>0</v>
      </c>
      <c r="AS13" s="307">
        <v>0</v>
      </c>
      <c r="AT13" s="307">
        <v>0</v>
      </c>
      <c r="AV13" s="30">
        <f t="shared" si="9"/>
        <v>0</v>
      </c>
      <c r="AW13" s="30">
        <f t="shared" si="1"/>
        <v>90</v>
      </c>
      <c r="AX13" s="30">
        <f t="shared" si="2"/>
        <v>10</v>
      </c>
      <c r="AY13" s="30">
        <f t="shared" si="3"/>
        <v>2</v>
      </c>
      <c r="AZ13" s="30">
        <f t="shared" si="4"/>
        <v>10</v>
      </c>
      <c r="BA13" s="30">
        <f t="shared" si="5"/>
        <v>8</v>
      </c>
      <c r="BB13" s="30">
        <f t="shared" si="6"/>
        <v>19</v>
      </c>
      <c r="BC13" s="30">
        <f t="shared" si="7"/>
        <v>14</v>
      </c>
      <c r="BD13" s="30">
        <f t="shared" si="8"/>
        <v>1</v>
      </c>
      <c r="BE13" s="45">
        <f t="shared" si="10"/>
        <v>154</v>
      </c>
      <c r="BF13" s="380"/>
    </row>
    <row r="14" spans="1:62" x14ac:dyDescent="0.25">
      <c r="A14" s="341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METAS!D14</f>
        <v>INMUNIZACIONES</v>
      </c>
      <c r="D14" s="355">
        <v>132</v>
      </c>
      <c r="E14" s="355">
        <v>0</v>
      </c>
      <c r="F14" s="355">
        <v>0</v>
      </c>
      <c r="G14" s="355">
        <v>0</v>
      </c>
      <c r="H14" s="355">
        <v>0</v>
      </c>
      <c r="I14" s="355">
        <v>2</v>
      </c>
      <c r="J14" s="355">
        <v>0</v>
      </c>
      <c r="K14" s="355">
        <v>0</v>
      </c>
      <c r="L14" s="355">
        <v>0</v>
      </c>
      <c r="M14" s="355">
        <v>0</v>
      </c>
      <c r="N14" s="355">
        <v>2</v>
      </c>
      <c r="O14" s="355">
        <v>0</v>
      </c>
      <c r="P14" s="355">
        <v>0</v>
      </c>
      <c r="Q14" s="355">
        <v>9</v>
      </c>
      <c r="R14" s="355">
        <v>0</v>
      </c>
      <c r="S14" s="355">
        <v>0</v>
      </c>
      <c r="T14" s="355">
        <v>1</v>
      </c>
      <c r="U14" s="355">
        <v>0</v>
      </c>
      <c r="V14" s="355">
        <v>0</v>
      </c>
      <c r="W14" s="355">
        <v>0</v>
      </c>
      <c r="X14" s="355">
        <v>0</v>
      </c>
      <c r="Y14" s="355">
        <v>16</v>
      </c>
      <c r="Z14" s="355">
        <v>0</v>
      </c>
      <c r="AA14" s="355">
        <v>0</v>
      </c>
      <c r="AB14" s="355">
        <v>0</v>
      </c>
      <c r="AC14" s="355">
        <v>0</v>
      </c>
      <c r="AD14" s="355">
        <v>1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5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2</v>
      </c>
      <c r="AR14" s="355">
        <v>0</v>
      </c>
      <c r="AS14" s="355">
        <v>0</v>
      </c>
      <c r="AT14" s="355">
        <v>0</v>
      </c>
      <c r="AV14" s="358">
        <f t="shared" si="9"/>
        <v>132</v>
      </c>
      <c r="AW14" s="358">
        <f t="shared" si="1"/>
        <v>4</v>
      </c>
      <c r="AX14" s="358">
        <f t="shared" si="2"/>
        <v>9</v>
      </c>
      <c r="AY14" s="358">
        <f t="shared" si="3"/>
        <v>1</v>
      </c>
      <c r="AZ14" s="358">
        <f t="shared" si="4"/>
        <v>16</v>
      </c>
      <c r="BA14" s="358">
        <f t="shared" si="5"/>
        <v>1</v>
      </c>
      <c r="BB14" s="358">
        <f t="shared" si="6"/>
        <v>5</v>
      </c>
      <c r="BC14" s="358">
        <f t="shared" si="7"/>
        <v>0</v>
      </c>
      <c r="BD14" s="358">
        <f t="shared" si="8"/>
        <v>2</v>
      </c>
      <c r="BE14" s="45">
        <f t="shared" si="10"/>
        <v>170</v>
      </c>
      <c r="BF14" s="380"/>
    </row>
    <row r="15" spans="1:62" x14ac:dyDescent="0.25">
      <c r="A15" s="341">
        <f>METAS!A15</f>
        <v>12</v>
      </c>
      <c r="B15" s="353" t="str">
        <f>METAS!B15</f>
        <v>PORCENTAJE DE NIÑAS Y NIÑOS RN DE PARTO INSTITUCIONAL VACUNADOS CON BCG ANTES DEL ALTA</v>
      </c>
      <c r="C15" s="354" t="str">
        <f>METAS!D15</f>
        <v>INMUNIZACIONES</v>
      </c>
      <c r="D15" s="355">
        <v>132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2</v>
      </c>
      <c r="O15" s="355">
        <v>0</v>
      </c>
      <c r="P15" s="355">
        <v>0</v>
      </c>
      <c r="Q15" s="355">
        <v>9</v>
      </c>
      <c r="R15" s="355">
        <v>0</v>
      </c>
      <c r="S15" s="355">
        <v>0</v>
      </c>
      <c r="T15" s="355">
        <v>1</v>
      </c>
      <c r="U15" s="355">
        <v>0</v>
      </c>
      <c r="V15" s="355">
        <v>0</v>
      </c>
      <c r="W15" s="355">
        <v>0</v>
      </c>
      <c r="X15" s="355">
        <v>0</v>
      </c>
      <c r="Y15" s="355">
        <v>16</v>
      </c>
      <c r="Z15" s="355">
        <v>0</v>
      </c>
      <c r="AA15" s="355">
        <v>0</v>
      </c>
      <c r="AB15" s="355">
        <v>0</v>
      </c>
      <c r="AC15" s="355">
        <v>0</v>
      </c>
      <c r="AD15" s="355">
        <v>1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5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2</v>
      </c>
      <c r="AR15" s="355">
        <v>0</v>
      </c>
      <c r="AS15" s="355">
        <v>0</v>
      </c>
      <c r="AT15" s="355">
        <v>0</v>
      </c>
      <c r="AV15" s="358">
        <f t="shared" si="9"/>
        <v>132</v>
      </c>
      <c r="AW15" s="358">
        <f t="shared" si="1"/>
        <v>2</v>
      </c>
      <c r="AX15" s="358">
        <f t="shared" si="2"/>
        <v>9</v>
      </c>
      <c r="AY15" s="358">
        <f t="shared" si="3"/>
        <v>1</v>
      </c>
      <c r="AZ15" s="358">
        <f t="shared" si="4"/>
        <v>16</v>
      </c>
      <c r="BA15" s="358">
        <f t="shared" si="5"/>
        <v>1</v>
      </c>
      <c r="BB15" s="358">
        <f t="shared" si="6"/>
        <v>5</v>
      </c>
      <c r="BC15" s="358">
        <f t="shared" si="7"/>
        <v>0</v>
      </c>
      <c r="BD15" s="358">
        <f t="shared" si="8"/>
        <v>2</v>
      </c>
      <c r="BE15" s="45">
        <f t="shared" si="10"/>
        <v>168</v>
      </c>
      <c r="BF15" s="380"/>
    </row>
    <row r="16" spans="1:62" x14ac:dyDescent="0.25">
      <c r="A16" s="341">
        <f>METAS!A16</f>
        <v>13</v>
      </c>
      <c r="B16" s="353" t="str">
        <f>METAS!B16</f>
        <v>PORCENTAJE NIÑO &lt; 1 AÑO PROTEGIDOS CON VACUNA PENTAVALENTE</v>
      </c>
      <c r="C16" s="354" t="str">
        <f>METAS!D16</f>
        <v>INMUNIZACIONES</v>
      </c>
      <c r="D16" s="355">
        <v>0</v>
      </c>
      <c r="E16" s="355">
        <v>0</v>
      </c>
      <c r="F16" s="355">
        <v>0</v>
      </c>
      <c r="G16" s="355">
        <v>41</v>
      </c>
      <c r="H16" s="355">
        <v>4</v>
      </c>
      <c r="I16" s="355">
        <v>2</v>
      </c>
      <c r="J16" s="355">
        <v>3</v>
      </c>
      <c r="K16" s="355">
        <v>8</v>
      </c>
      <c r="L16" s="355">
        <v>1</v>
      </c>
      <c r="M16" s="355">
        <v>0</v>
      </c>
      <c r="N16" s="355">
        <v>1</v>
      </c>
      <c r="O16" s="355">
        <v>3</v>
      </c>
      <c r="P16" s="355">
        <v>10</v>
      </c>
      <c r="Q16" s="355">
        <v>5</v>
      </c>
      <c r="R16" s="355">
        <v>1</v>
      </c>
      <c r="S16" s="355">
        <v>1</v>
      </c>
      <c r="T16" s="355">
        <v>6</v>
      </c>
      <c r="U16" s="355">
        <v>0</v>
      </c>
      <c r="V16" s="355">
        <v>0</v>
      </c>
      <c r="W16" s="355">
        <v>1</v>
      </c>
      <c r="X16" s="355">
        <v>5</v>
      </c>
      <c r="Y16" s="355">
        <v>17</v>
      </c>
      <c r="Z16" s="355">
        <v>0</v>
      </c>
      <c r="AA16" s="355">
        <v>3</v>
      </c>
      <c r="AB16" s="355">
        <v>2</v>
      </c>
      <c r="AC16" s="355">
        <v>3</v>
      </c>
      <c r="AD16" s="355">
        <v>6</v>
      </c>
      <c r="AE16" s="355">
        <v>0</v>
      </c>
      <c r="AF16" s="355">
        <v>5</v>
      </c>
      <c r="AG16" s="355">
        <v>2</v>
      </c>
      <c r="AH16" s="355">
        <v>1</v>
      </c>
      <c r="AI16" s="355">
        <v>0</v>
      </c>
      <c r="AJ16" s="355">
        <v>9</v>
      </c>
      <c r="AK16" s="355">
        <v>1</v>
      </c>
      <c r="AL16" s="355">
        <v>0</v>
      </c>
      <c r="AM16" s="355">
        <v>4</v>
      </c>
      <c r="AN16" s="355">
        <v>0</v>
      </c>
      <c r="AO16" s="355">
        <v>0</v>
      </c>
      <c r="AP16" s="355">
        <v>0</v>
      </c>
      <c r="AQ16" s="355">
        <v>3</v>
      </c>
      <c r="AR16" s="355">
        <v>0</v>
      </c>
      <c r="AS16" s="355">
        <v>1</v>
      </c>
      <c r="AT16" s="355">
        <v>0</v>
      </c>
      <c r="AV16" s="358">
        <f t="shared" si="9"/>
        <v>0</v>
      </c>
      <c r="AW16" s="358">
        <f t="shared" si="1"/>
        <v>73</v>
      </c>
      <c r="AX16" s="358">
        <f t="shared" si="2"/>
        <v>7</v>
      </c>
      <c r="AY16" s="358">
        <f t="shared" si="3"/>
        <v>7</v>
      </c>
      <c r="AZ16" s="358">
        <f t="shared" si="4"/>
        <v>30</v>
      </c>
      <c r="BA16" s="358">
        <f t="shared" si="5"/>
        <v>14</v>
      </c>
      <c r="BB16" s="358">
        <f t="shared" si="6"/>
        <v>10</v>
      </c>
      <c r="BC16" s="358">
        <f t="shared" si="7"/>
        <v>4</v>
      </c>
      <c r="BD16" s="358">
        <f t="shared" si="8"/>
        <v>4</v>
      </c>
      <c r="BE16" s="45">
        <f t="shared" si="10"/>
        <v>149</v>
      </c>
      <c r="BF16" s="380"/>
    </row>
    <row r="17" spans="1:58" x14ac:dyDescent="0.25">
      <c r="A17" s="341">
        <f>METAS!A17</f>
        <v>14</v>
      </c>
      <c r="B17" s="353" t="str">
        <f>METAS!B17</f>
        <v>PORCENTAJE DE NIÑOS &lt; 1 AÑOS  PROTEGIDOS CON VACUNA ANTIPOLIO INYECTABLE (IPV)</v>
      </c>
      <c r="C17" s="354" t="str">
        <f>METAS!D17</f>
        <v>INMUNIZACIONES</v>
      </c>
      <c r="D17" s="355">
        <v>0</v>
      </c>
      <c r="E17" s="355">
        <v>0</v>
      </c>
      <c r="F17" s="355">
        <v>0</v>
      </c>
      <c r="G17" s="355">
        <v>44</v>
      </c>
      <c r="H17" s="355">
        <v>4</v>
      </c>
      <c r="I17" s="355">
        <v>2</v>
      </c>
      <c r="J17" s="355">
        <v>2</v>
      </c>
      <c r="K17" s="355">
        <v>6</v>
      </c>
      <c r="L17" s="355">
        <v>1</v>
      </c>
      <c r="M17" s="355">
        <v>0</v>
      </c>
      <c r="N17" s="355">
        <v>1</v>
      </c>
      <c r="O17" s="355">
        <v>3</v>
      </c>
      <c r="P17" s="355">
        <v>10</v>
      </c>
      <c r="Q17" s="355">
        <v>5</v>
      </c>
      <c r="R17" s="355">
        <v>1</v>
      </c>
      <c r="S17" s="355">
        <v>1</v>
      </c>
      <c r="T17" s="355">
        <v>6</v>
      </c>
      <c r="U17" s="355">
        <v>0</v>
      </c>
      <c r="V17" s="355">
        <v>0</v>
      </c>
      <c r="W17" s="355">
        <v>1</v>
      </c>
      <c r="X17" s="355">
        <v>5</v>
      </c>
      <c r="Y17" s="355">
        <v>19</v>
      </c>
      <c r="Z17" s="355">
        <v>0</v>
      </c>
      <c r="AA17" s="355">
        <v>4</v>
      </c>
      <c r="AB17" s="355">
        <v>2</v>
      </c>
      <c r="AC17" s="355">
        <v>3</v>
      </c>
      <c r="AD17" s="355">
        <v>6</v>
      </c>
      <c r="AE17" s="355">
        <v>0</v>
      </c>
      <c r="AF17" s="355">
        <v>4</v>
      </c>
      <c r="AG17" s="355">
        <v>2</v>
      </c>
      <c r="AH17" s="355">
        <v>1</v>
      </c>
      <c r="AI17" s="355">
        <v>0</v>
      </c>
      <c r="AJ17" s="355">
        <v>8</v>
      </c>
      <c r="AK17" s="355">
        <v>1</v>
      </c>
      <c r="AL17" s="355">
        <v>0</v>
      </c>
      <c r="AM17" s="355">
        <v>4</v>
      </c>
      <c r="AN17" s="355">
        <v>0</v>
      </c>
      <c r="AO17" s="355">
        <v>0</v>
      </c>
      <c r="AP17" s="355">
        <v>0</v>
      </c>
      <c r="AQ17" s="355">
        <v>4</v>
      </c>
      <c r="AR17" s="355">
        <v>0</v>
      </c>
      <c r="AS17" s="355">
        <v>2</v>
      </c>
      <c r="AT17" s="355">
        <v>0</v>
      </c>
      <c r="AV17" s="358">
        <f t="shared" si="9"/>
        <v>0</v>
      </c>
      <c r="AW17" s="358">
        <f t="shared" si="1"/>
        <v>73</v>
      </c>
      <c r="AX17" s="358">
        <f t="shared" si="2"/>
        <v>7</v>
      </c>
      <c r="AY17" s="358">
        <f t="shared" si="3"/>
        <v>7</v>
      </c>
      <c r="AZ17" s="358">
        <f t="shared" si="4"/>
        <v>33</v>
      </c>
      <c r="BA17" s="358">
        <f t="shared" si="5"/>
        <v>13</v>
      </c>
      <c r="BB17" s="358">
        <f t="shared" si="6"/>
        <v>9</v>
      </c>
      <c r="BC17" s="358">
        <f t="shared" si="7"/>
        <v>4</v>
      </c>
      <c r="BD17" s="358">
        <f t="shared" si="8"/>
        <v>6</v>
      </c>
      <c r="BE17" s="45">
        <f t="shared" si="10"/>
        <v>152</v>
      </c>
      <c r="BF17" s="380"/>
    </row>
    <row r="18" spans="1:58" x14ac:dyDescent="0.25">
      <c r="A18" s="341">
        <f>METAS!A18</f>
        <v>15</v>
      </c>
      <c r="B18" s="353" t="str">
        <f>METAS!B18</f>
        <v>PORCENTAJE DE NIÑOS &lt; 1 AÑO  PROTEGIDOS CON VACUNA CONTRA EL ROTAVIRUS</v>
      </c>
      <c r="C18" s="354" t="str">
        <f>METAS!D18</f>
        <v>INMUNIZACIONES</v>
      </c>
      <c r="D18" s="355">
        <v>0</v>
      </c>
      <c r="E18" s="355">
        <v>0</v>
      </c>
      <c r="F18" s="355">
        <v>0</v>
      </c>
      <c r="G18" s="355">
        <v>43</v>
      </c>
      <c r="H18" s="355">
        <v>2</v>
      </c>
      <c r="I18" s="355">
        <v>1</v>
      </c>
      <c r="J18" s="355">
        <v>1</v>
      </c>
      <c r="K18" s="355">
        <v>6</v>
      </c>
      <c r="L18" s="355">
        <v>0</v>
      </c>
      <c r="M18" s="355">
        <v>1</v>
      </c>
      <c r="N18" s="355">
        <v>0</v>
      </c>
      <c r="O18" s="355">
        <v>1</v>
      </c>
      <c r="P18" s="355">
        <v>18</v>
      </c>
      <c r="Q18" s="355">
        <v>3</v>
      </c>
      <c r="R18" s="355">
        <v>2</v>
      </c>
      <c r="S18" s="355">
        <v>0</v>
      </c>
      <c r="T18" s="355">
        <v>1</v>
      </c>
      <c r="U18" s="355">
        <v>0</v>
      </c>
      <c r="V18" s="355">
        <v>0</v>
      </c>
      <c r="W18" s="355">
        <v>3</v>
      </c>
      <c r="X18" s="355">
        <v>3</v>
      </c>
      <c r="Y18" s="355">
        <v>25</v>
      </c>
      <c r="Z18" s="355">
        <v>2</v>
      </c>
      <c r="AA18" s="355">
        <v>2</v>
      </c>
      <c r="AB18" s="355">
        <v>1</v>
      </c>
      <c r="AC18" s="355">
        <v>1</v>
      </c>
      <c r="AD18" s="355">
        <v>6</v>
      </c>
      <c r="AE18" s="355">
        <v>0</v>
      </c>
      <c r="AF18" s="355">
        <v>5</v>
      </c>
      <c r="AG18" s="355">
        <v>1</v>
      </c>
      <c r="AH18" s="355">
        <v>3</v>
      </c>
      <c r="AI18" s="355">
        <v>0</v>
      </c>
      <c r="AJ18" s="355">
        <v>7</v>
      </c>
      <c r="AK18" s="355">
        <v>1</v>
      </c>
      <c r="AL18" s="355">
        <v>0</v>
      </c>
      <c r="AM18" s="355">
        <v>5</v>
      </c>
      <c r="AN18" s="355">
        <v>1</v>
      </c>
      <c r="AO18" s="355">
        <v>3</v>
      </c>
      <c r="AP18" s="355">
        <v>1</v>
      </c>
      <c r="AQ18" s="355">
        <v>8</v>
      </c>
      <c r="AR18" s="355">
        <v>0</v>
      </c>
      <c r="AS18" s="355">
        <v>3</v>
      </c>
      <c r="AT18" s="355">
        <v>1</v>
      </c>
      <c r="AV18" s="358">
        <f t="shared" si="9"/>
        <v>0</v>
      </c>
      <c r="AW18" s="358">
        <f t="shared" si="1"/>
        <v>73</v>
      </c>
      <c r="AX18" s="358">
        <f t="shared" si="2"/>
        <v>5</v>
      </c>
      <c r="AY18" s="358">
        <f t="shared" si="3"/>
        <v>4</v>
      </c>
      <c r="AZ18" s="358">
        <f t="shared" si="4"/>
        <v>34</v>
      </c>
      <c r="BA18" s="358">
        <f t="shared" si="5"/>
        <v>15</v>
      </c>
      <c r="BB18" s="358">
        <f t="shared" si="6"/>
        <v>8</v>
      </c>
      <c r="BC18" s="358">
        <f t="shared" si="7"/>
        <v>10</v>
      </c>
      <c r="BD18" s="358">
        <f t="shared" si="8"/>
        <v>12</v>
      </c>
      <c r="BE18" s="45">
        <f t="shared" si="10"/>
        <v>161</v>
      </c>
      <c r="BF18" s="380"/>
    </row>
    <row r="19" spans="1:58" x14ac:dyDescent="0.25">
      <c r="A19" s="341">
        <f>METAS!A19</f>
        <v>16</v>
      </c>
      <c r="B19" s="353" t="str">
        <f>METAS!B19</f>
        <v>PORCENTAJE DE  NIÑOS &lt; 1 AÑO VACUNADOS CON VACUNA ANTINEUMOCÓCICA</v>
      </c>
      <c r="C19" s="354" t="str">
        <f>METAS!D19</f>
        <v>INMUNIZACIONES</v>
      </c>
      <c r="D19" s="355">
        <v>0</v>
      </c>
      <c r="E19" s="355">
        <v>0</v>
      </c>
      <c r="F19" s="355">
        <v>0</v>
      </c>
      <c r="G19" s="355">
        <v>41</v>
      </c>
      <c r="H19" s="355">
        <v>2</v>
      </c>
      <c r="I19" s="355">
        <v>1</v>
      </c>
      <c r="J19" s="355">
        <v>1</v>
      </c>
      <c r="K19" s="355">
        <v>0</v>
      </c>
      <c r="L19" s="355">
        <v>0</v>
      </c>
      <c r="M19" s="355">
        <v>1</v>
      </c>
      <c r="N19" s="355">
        <v>0</v>
      </c>
      <c r="O19" s="355">
        <v>1</v>
      </c>
      <c r="P19" s="355">
        <v>17</v>
      </c>
      <c r="Q19" s="355">
        <v>3</v>
      </c>
      <c r="R19" s="355">
        <v>2</v>
      </c>
      <c r="S19" s="355">
        <v>0</v>
      </c>
      <c r="T19" s="355">
        <v>1</v>
      </c>
      <c r="U19" s="355">
        <v>0</v>
      </c>
      <c r="V19" s="355">
        <v>0</v>
      </c>
      <c r="W19" s="355">
        <v>3</v>
      </c>
      <c r="X19" s="355">
        <v>3</v>
      </c>
      <c r="Y19" s="355">
        <v>25</v>
      </c>
      <c r="Z19" s="355">
        <v>2</v>
      </c>
      <c r="AA19" s="355">
        <v>2</v>
      </c>
      <c r="AB19" s="355">
        <v>1</v>
      </c>
      <c r="AC19" s="355">
        <v>1</v>
      </c>
      <c r="AD19" s="355">
        <v>6</v>
      </c>
      <c r="AE19" s="355">
        <v>0</v>
      </c>
      <c r="AF19" s="355">
        <v>4</v>
      </c>
      <c r="AG19" s="355">
        <v>1</v>
      </c>
      <c r="AH19" s="355">
        <v>3</v>
      </c>
      <c r="AI19" s="355">
        <v>0</v>
      </c>
      <c r="AJ19" s="355">
        <v>7</v>
      </c>
      <c r="AK19" s="355">
        <v>1</v>
      </c>
      <c r="AL19" s="355">
        <v>0</v>
      </c>
      <c r="AM19" s="355">
        <v>5</v>
      </c>
      <c r="AN19" s="355">
        <v>1</v>
      </c>
      <c r="AO19" s="355">
        <v>3</v>
      </c>
      <c r="AP19" s="355">
        <v>1</v>
      </c>
      <c r="AQ19" s="355">
        <v>5</v>
      </c>
      <c r="AR19" s="355">
        <v>0</v>
      </c>
      <c r="AS19" s="355">
        <v>0</v>
      </c>
      <c r="AT19" s="355">
        <v>1</v>
      </c>
      <c r="AV19" s="358">
        <f t="shared" si="9"/>
        <v>0</v>
      </c>
      <c r="AW19" s="358">
        <f t="shared" si="1"/>
        <v>64</v>
      </c>
      <c r="AX19" s="358">
        <f t="shared" si="2"/>
        <v>5</v>
      </c>
      <c r="AY19" s="358">
        <f t="shared" si="3"/>
        <v>4</v>
      </c>
      <c r="AZ19" s="358">
        <f t="shared" si="4"/>
        <v>34</v>
      </c>
      <c r="BA19" s="358">
        <f t="shared" si="5"/>
        <v>14</v>
      </c>
      <c r="BB19" s="358">
        <f t="shared" si="6"/>
        <v>8</v>
      </c>
      <c r="BC19" s="358">
        <f t="shared" si="7"/>
        <v>10</v>
      </c>
      <c r="BD19" s="358">
        <f t="shared" si="8"/>
        <v>6</v>
      </c>
      <c r="BE19" s="45">
        <f t="shared" si="10"/>
        <v>145</v>
      </c>
      <c r="BF19" s="380"/>
    </row>
    <row r="20" spans="1:58" x14ac:dyDescent="0.25">
      <c r="A20" s="341">
        <f>METAS!A20</f>
        <v>17</v>
      </c>
      <c r="B20" s="353" t="str">
        <f>METAS!B20</f>
        <v>PORCENTAJE DE  NIÑOS &lt; 1 AÑO VACUNADOS CON VACUNA INFLUENZA (2º DOSIS)</v>
      </c>
      <c r="C20" s="354" t="str">
        <f>METAS!D20</f>
        <v>INMUNIZACIONES</v>
      </c>
      <c r="D20" s="355">
        <v>0</v>
      </c>
      <c r="E20" s="355">
        <v>0</v>
      </c>
      <c r="F20" s="355">
        <v>0</v>
      </c>
      <c r="G20" s="355">
        <v>30</v>
      </c>
      <c r="H20" s="355">
        <v>1</v>
      </c>
      <c r="I20" s="355">
        <v>2</v>
      </c>
      <c r="J20" s="355">
        <v>2</v>
      </c>
      <c r="K20" s="355">
        <v>1</v>
      </c>
      <c r="L20" s="355">
        <v>0</v>
      </c>
      <c r="M20" s="355">
        <v>0</v>
      </c>
      <c r="N20" s="355">
        <v>1</v>
      </c>
      <c r="O20" s="355">
        <v>3</v>
      </c>
      <c r="P20" s="355">
        <v>10</v>
      </c>
      <c r="Q20" s="355">
        <v>1</v>
      </c>
      <c r="R20" s="355">
        <v>0</v>
      </c>
      <c r="S20" s="355">
        <v>0</v>
      </c>
      <c r="T20" s="355">
        <v>4</v>
      </c>
      <c r="U20" s="355">
        <v>0</v>
      </c>
      <c r="V20" s="355">
        <v>0</v>
      </c>
      <c r="W20" s="355">
        <v>0</v>
      </c>
      <c r="X20" s="355">
        <v>3</v>
      </c>
      <c r="Y20" s="355">
        <v>18</v>
      </c>
      <c r="Z20" s="355">
        <v>1</v>
      </c>
      <c r="AA20" s="355">
        <v>1</v>
      </c>
      <c r="AB20" s="355">
        <v>1</v>
      </c>
      <c r="AC20" s="355">
        <v>1</v>
      </c>
      <c r="AD20" s="355">
        <v>8</v>
      </c>
      <c r="AE20" s="355">
        <v>3</v>
      </c>
      <c r="AF20" s="355">
        <v>2</v>
      </c>
      <c r="AG20" s="355">
        <v>2</v>
      </c>
      <c r="AH20" s="355">
        <v>0</v>
      </c>
      <c r="AI20" s="355">
        <v>0</v>
      </c>
      <c r="AJ20" s="355">
        <v>7</v>
      </c>
      <c r="AK20" s="355">
        <v>0</v>
      </c>
      <c r="AL20" s="355">
        <v>2</v>
      </c>
      <c r="AM20" s="355">
        <v>6</v>
      </c>
      <c r="AN20" s="355">
        <v>0</v>
      </c>
      <c r="AO20" s="355">
        <v>2</v>
      </c>
      <c r="AP20" s="355">
        <v>0</v>
      </c>
      <c r="AQ20" s="355">
        <v>5</v>
      </c>
      <c r="AR20" s="355">
        <v>0</v>
      </c>
      <c r="AS20" s="355">
        <v>0</v>
      </c>
      <c r="AT20" s="355">
        <v>0</v>
      </c>
      <c r="AV20" s="358">
        <f t="shared" si="9"/>
        <v>0</v>
      </c>
      <c r="AW20" s="358">
        <f t="shared" si="1"/>
        <v>50</v>
      </c>
      <c r="AX20" s="358">
        <f t="shared" si="2"/>
        <v>1</v>
      </c>
      <c r="AY20" s="358">
        <f t="shared" si="3"/>
        <v>4</v>
      </c>
      <c r="AZ20" s="358">
        <f t="shared" si="4"/>
        <v>25</v>
      </c>
      <c r="BA20" s="358">
        <f t="shared" si="5"/>
        <v>15</v>
      </c>
      <c r="BB20" s="358">
        <f t="shared" si="6"/>
        <v>9</v>
      </c>
      <c r="BC20" s="358">
        <f t="shared" si="7"/>
        <v>8</v>
      </c>
      <c r="BD20" s="358">
        <f t="shared" si="8"/>
        <v>5</v>
      </c>
      <c r="BE20" s="45">
        <f t="shared" si="10"/>
        <v>117</v>
      </c>
      <c r="BF20" s="380"/>
    </row>
    <row r="21" spans="1:58" x14ac:dyDescent="0.25">
      <c r="A21" s="341">
        <f>METAS!A21</f>
        <v>18</v>
      </c>
      <c r="B21" s="353" t="str">
        <f>METAS!B21</f>
        <v>PORCENTAJE NIÑOS 1 AÑO  PROTEGIDOS CON 3 DOSIS DE VACUNA ANTINEUMOCÓCICA</v>
      </c>
      <c r="C21" s="354" t="str">
        <f>METAS!D21</f>
        <v>INMUNIZACIONES</v>
      </c>
      <c r="D21" s="355">
        <v>1</v>
      </c>
      <c r="E21" s="355">
        <v>0</v>
      </c>
      <c r="F21" s="355">
        <v>0</v>
      </c>
      <c r="G21" s="355">
        <v>50</v>
      </c>
      <c r="H21" s="355">
        <v>2</v>
      </c>
      <c r="I21" s="355">
        <v>3</v>
      </c>
      <c r="J21" s="355">
        <v>5</v>
      </c>
      <c r="K21" s="355">
        <v>5</v>
      </c>
      <c r="L21" s="355">
        <v>0</v>
      </c>
      <c r="M21" s="355">
        <v>5</v>
      </c>
      <c r="N21" s="355">
        <v>2</v>
      </c>
      <c r="O21" s="355">
        <v>2</v>
      </c>
      <c r="P21" s="355">
        <v>12</v>
      </c>
      <c r="Q21" s="355">
        <v>2</v>
      </c>
      <c r="R21" s="355">
        <v>1</v>
      </c>
      <c r="S21" s="355">
        <v>1</v>
      </c>
      <c r="T21" s="355">
        <v>6</v>
      </c>
      <c r="U21" s="355">
        <v>3</v>
      </c>
      <c r="V21" s="355">
        <v>2</v>
      </c>
      <c r="W21" s="355">
        <v>2</v>
      </c>
      <c r="X21" s="355">
        <v>5</v>
      </c>
      <c r="Y21" s="355">
        <v>17</v>
      </c>
      <c r="Z21" s="355">
        <v>2</v>
      </c>
      <c r="AA21" s="355">
        <v>4</v>
      </c>
      <c r="AB21" s="355">
        <v>4</v>
      </c>
      <c r="AC21" s="355">
        <v>2</v>
      </c>
      <c r="AD21" s="355">
        <v>7</v>
      </c>
      <c r="AE21" s="355">
        <v>2</v>
      </c>
      <c r="AF21" s="355">
        <v>4</v>
      </c>
      <c r="AG21" s="355">
        <v>3</v>
      </c>
      <c r="AH21" s="355">
        <v>0</v>
      </c>
      <c r="AI21" s="355">
        <v>0</v>
      </c>
      <c r="AJ21" s="355">
        <v>16</v>
      </c>
      <c r="AK21" s="355">
        <v>1</v>
      </c>
      <c r="AL21" s="355">
        <v>2</v>
      </c>
      <c r="AM21" s="355">
        <v>6</v>
      </c>
      <c r="AN21" s="355">
        <v>0</v>
      </c>
      <c r="AO21" s="355">
        <v>1</v>
      </c>
      <c r="AP21" s="355">
        <v>2</v>
      </c>
      <c r="AQ21" s="355">
        <v>6</v>
      </c>
      <c r="AR21" s="355">
        <v>0</v>
      </c>
      <c r="AS21" s="355">
        <v>1</v>
      </c>
      <c r="AT21" s="355">
        <v>1</v>
      </c>
      <c r="AV21" s="358">
        <f t="shared" si="9"/>
        <v>1</v>
      </c>
      <c r="AW21" s="358">
        <f t="shared" si="1"/>
        <v>86</v>
      </c>
      <c r="AX21" s="358">
        <f t="shared" si="2"/>
        <v>4</v>
      </c>
      <c r="AY21" s="358">
        <f t="shared" si="3"/>
        <v>13</v>
      </c>
      <c r="AZ21" s="358">
        <f t="shared" si="4"/>
        <v>34</v>
      </c>
      <c r="BA21" s="358">
        <f t="shared" si="5"/>
        <v>16</v>
      </c>
      <c r="BB21" s="358">
        <f t="shared" si="6"/>
        <v>19</v>
      </c>
      <c r="BC21" s="358">
        <f t="shared" si="7"/>
        <v>9</v>
      </c>
      <c r="BD21" s="358">
        <f t="shared" si="8"/>
        <v>8</v>
      </c>
      <c r="BE21" s="45">
        <f t="shared" si="10"/>
        <v>190</v>
      </c>
      <c r="BF21" s="380"/>
    </row>
    <row r="22" spans="1:58" x14ac:dyDescent="0.25">
      <c r="A22" s="341">
        <f>METAS!A22</f>
        <v>19</v>
      </c>
      <c r="B22" s="353" t="str">
        <f>METAS!B22</f>
        <v>PORCENTAJE DE NIÑOS 1 AÑO VACUNADOS CON 1 DOSIS DE VACUNA SPR</v>
      </c>
      <c r="C22" s="354" t="str">
        <f>METAS!D22</f>
        <v>INMUNIZACIONES</v>
      </c>
      <c r="D22" s="355">
        <v>0</v>
      </c>
      <c r="E22" s="355">
        <v>0</v>
      </c>
      <c r="F22" s="355">
        <v>0</v>
      </c>
      <c r="G22" s="355">
        <v>49</v>
      </c>
      <c r="H22" s="355">
        <v>2</v>
      </c>
      <c r="I22" s="355">
        <v>3</v>
      </c>
      <c r="J22" s="355">
        <v>5</v>
      </c>
      <c r="K22" s="355">
        <v>4</v>
      </c>
      <c r="L22" s="355">
        <v>0</v>
      </c>
      <c r="M22" s="355">
        <v>5</v>
      </c>
      <c r="N22" s="355">
        <v>2</v>
      </c>
      <c r="O22" s="355">
        <v>2</v>
      </c>
      <c r="P22" s="355">
        <v>11</v>
      </c>
      <c r="Q22" s="355">
        <v>2</v>
      </c>
      <c r="R22" s="355">
        <v>1</v>
      </c>
      <c r="S22" s="355">
        <v>1</v>
      </c>
      <c r="T22" s="355">
        <v>6</v>
      </c>
      <c r="U22" s="355">
        <v>3</v>
      </c>
      <c r="V22" s="355">
        <v>2</v>
      </c>
      <c r="W22" s="355">
        <v>2</v>
      </c>
      <c r="X22" s="355">
        <v>5</v>
      </c>
      <c r="Y22" s="355">
        <v>15</v>
      </c>
      <c r="Z22" s="355">
        <v>2</v>
      </c>
      <c r="AA22" s="355">
        <v>4</v>
      </c>
      <c r="AB22" s="355">
        <v>4</v>
      </c>
      <c r="AC22" s="355">
        <v>2</v>
      </c>
      <c r="AD22" s="355">
        <v>7</v>
      </c>
      <c r="AE22" s="355">
        <v>2</v>
      </c>
      <c r="AF22" s="355">
        <v>2</v>
      </c>
      <c r="AG22" s="355">
        <v>3</v>
      </c>
      <c r="AH22" s="355">
        <v>0</v>
      </c>
      <c r="AI22" s="355">
        <v>0</v>
      </c>
      <c r="AJ22" s="355">
        <v>12</v>
      </c>
      <c r="AK22" s="355">
        <v>1</v>
      </c>
      <c r="AL22" s="355">
        <v>3</v>
      </c>
      <c r="AM22" s="355">
        <v>6</v>
      </c>
      <c r="AN22" s="355">
        <v>0</v>
      </c>
      <c r="AO22" s="355">
        <v>1</v>
      </c>
      <c r="AP22" s="355">
        <v>2</v>
      </c>
      <c r="AQ22" s="355">
        <v>6</v>
      </c>
      <c r="AR22" s="355">
        <v>0</v>
      </c>
      <c r="AS22" s="355">
        <v>2</v>
      </c>
      <c r="AT22" s="355">
        <v>1</v>
      </c>
      <c r="AV22" s="358">
        <f t="shared" si="9"/>
        <v>0</v>
      </c>
      <c r="AW22" s="358">
        <f t="shared" si="1"/>
        <v>83</v>
      </c>
      <c r="AX22" s="358">
        <f t="shared" si="2"/>
        <v>4</v>
      </c>
      <c r="AY22" s="358">
        <f t="shared" si="3"/>
        <v>13</v>
      </c>
      <c r="AZ22" s="358">
        <f t="shared" si="4"/>
        <v>32</v>
      </c>
      <c r="BA22" s="358">
        <f t="shared" si="5"/>
        <v>14</v>
      </c>
      <c r="BB22" s="358">
        <f t="shared" si="6"/>
        <v>16</v>
      </c>
      <c r="BC22" s="358">
        <f t="shared" si="7"/>
        <v>9</v>
      </c>
      <c r="BD22" s="358">
        <f t="shared" si="8"/>
        <v>9</v>
      </c>
      <c r="BE22" s="45">
        <f t="shared" si="10"/>
        <v>180</v>
      </c>
      <c r="BF22" s="380"/>
    </row>
    <row r="23" spans="1:58" x14ac:dyDescent="0.25">
      <c r="A23" s="341">
        <f>METAS!A23</f>
        <v>20</v>
      </c>
      <c r="B23" s="353" t="str">
        <f>METAS!B23</f>
        <v xml:space="preserve">PORCENTAJE DE NIÑOS 1 AÑO VACUNADOS CON 2 DOSIS DE VACUNA SPR </v>
      </c>
      <c r="C23" s="354" t="str">
        <f>METAS!D23</f>
        <v>INMUNIZACIONES</v>
      </c>
      <c r="D23" s="355">
        <v>0</v>
      </c>
      <c r="E23" s="355">
        <v>0</v>
      </c>
      <c r="F23" s="355">
        <v>0</v>
      </c>
      <c r="G23" s="355">
        <v>32</v>
      </c>
      <c r="H23" s="355">
        <v>1</v>
      </c>
      <c r="I23" s="355">
        <v>0</v>
      </c>
      <c r="J23" s="355">
        <v>1</v>
      </c>
      <c r="K23" s="355">
        <v>7</v>
      </c>
      <c r="L23" s="355">
        <v>0</v>
      </c>
      <c r="M23" s="355">
        <v>2</v>
      </c>
      <c r="N23" s="355">
        <v>2</v>
      </c>
      <c r="O23" s="355">
        <v>2</v>
      </c>
      <c r="P23" s="355">
        <v>9</v>
      </c>
      <c r="Q23" s="355">
        <v>6</v>
      </c>
      <c r="R23" s="355">
        <v>2</v>
      </c>
      <c r="S23" s="355">
        <v>2</v>
      </c>
      <c r="T23" s="355">
        <v>6</v>
      </c>
      <c r="U23" s="355">
        <v>1</v>
      </c>
      <c r="V23" s="355">
        <v>1</v>
      </c>
      <c r="W23" s="355">
        <v>1</v>
      </c>
      <c r="X23" s="355">
        <v>5</v>
      </c>
      <c r="Y23" s="355">
        <v>17</v>
      </c>
      <c r="Z23" s="355">
        <v>1</v>
      </c>
      <c r="AA23" s="355">
        <v>4</v>
      </c>
      <c r="AB23" s="355">
        <v>0</v>
      </c>
      <c r="AC23" s="355">
        <v>4</v>
      </c>
      <c r="AD23" s="355">
        <v>6</v>
      </c>
      <c r="AE23" s="355">
        <v>3</v>
      </c>
      <c r="AF23" s="355">
        <v>5</v>
      </c>
      <c r="AG23" s="355">
        <v>0</v>
      </c>
      <c r="AH23" s="355">
        <v>1</v>
      </c>
      <c r="AI23" s="355">
        <v>0</v>
      </c>
      <c r="AJ23" s="355">
        <v>6</v>
      </c>
      <c r="AK23" s="355">
        <v>1</v>
      </c>
      <c r="AL23" s="355">
        <v>1</v>
      </c>
      <c r="AM23" s="355">
        <v>6</v>
      </c>
      <c r="AN23" s="355">
        <v>1</v>
      </c>
      <c r="AO23" s="355">
        <v>2</v>
      </c>
      <c r="AP23" s="355">
        <v>0</v>
      </c>
      <c r="AQ23" s="355">
        <v>1</v>
      </c>
      <c r="AR23" s="355">
        <v>0</v>
      </c>
      <c r="AS23" s="355">
        <v>1</v>
      </c>
      <c r="AT23" s="355">
        <v>0</v>
      </c>
      <c r="AV23" s="358">
        <f t="shared" si="9"/>
        <v>0</v>
      </c>
      <c r="AW23" s="358">
        <f t="shared" si="1"/>
        <v>56</v>
      </c>
      <c r="AX23" s="358">
        <f t="shared" si="2"/>
        <v>10</v>
      </c>
      <c r="AY23" s="358">
        <f t="shared" si="3"/>
        <v>9</v>
      </c>
      <c r="AZ23" s="358">
        <f t="shared" si="4"/>
        <v>31</v>
      </c>
      <c r="BA23" s="358">
        <f t="shared" si="5"/>
        <v>15</v>
      </c>
      <c r="BB23" s="358">
        <f t="shared" si="6"/>
        <v>8</v>
      </c>
      <c r="BC23" s="358">
        <f t="shared" si="7"/>
        <v>9</v>
      </c>
      <c r="BD23" s="358">
        <f t="shared" si="8"/>
        <v>2</v>
      </c>
      <c r="BE23" s="45">
        <f t="shared" si="10"/>
        <v>140</v>
      </c>
      <c r="BF23" s="380"/>
    </row>
    <row r="24" spans="1:58" x14ac:dyDescent="0.25">
      <c r="A24" s="341">
        <f>METAS!A24</f>
        <v>21</v>
      </c>
      <c r="B24" s="353" t="str">
        <f>METAS!B24</f>
        <v>PORCENTAJE DE NIÑOS 1 AÑO  VACUNADOS CON EL 1ER REFUERZO CON VACUNA ANTIPOLIO (IPV)</v>
      </c>
      <c r="C24" s="354" t="str">
        <f>METAS!D24</f>
        <v>INMUNIZACIONES</v>
      </c>
      <c r="D24" s="355">
        <v>0</v>
      </c>
      <c r="E24" s="355">
        <v>0</v>
      </c>
      <c r="F24" s="355">
        <v>0</v>
      </c>
      <c r="G24" s="355">
        <v>24</v>
      </c>
      <c r="H24" s="355">
        <v>1</v>
      </c>
      <c r="I24" s="355">
        <v>0</v>
      </c>
      <c r="J24" s="355">
        <v>0</v>
      </c>
      <c r="K24" s="355">
        <v>7</v>
      </c>
      <c r="L24" s="355">
        <v>0</v>
      </c>
      <c r="M24" s="355">
        <v>2</v>
      </c>
      <c r="N24" s="355">
        <v>2</v>
      </c>
      <c r="O24" s="355">
        <v>2</v>
      </c>
      <c r="P24" s="355">
        <v>10</v>
      </c>
      <c r="Q24" s="355">
        <v>6</v>
      </c>
      <c r="R24" s="355">
        <v>2</v>
      </c>
      <c r="S24" s="355">
        <v>2</v>
      </c>
      <c r="T24" s="355">
        <v>4</v>
      </c>
      <c r="U24" s="355">
        <v>1</v>
      </c>
      <c r="V24" s="355">
        <v>0</v>
      </c>
      <c r="W24" s="355">
        <v>1</v>
      </c>
      <c r="X24" s="355">
        <v>4</v>
      </c>
      <c r="Y24" s="355">
        <v>18</v>
      </c>
      <c r="Z24" s="355">
        <v>0</v>
      </c>
      <c r="AA24" s="355">
        <v>5</v>
      </c>
      <c r="AB24" s="355">
        <v>0</v>
      </c>
      <c r="AC24" s="355">
        <v>4</v>
      </c>
      <c r="AD24" s="355">
        <v>5</v>
      </c>
      <c r="AE24" s="355">
        <v>3</v>
      </c>
      <c r="AF24" s="355">
        <v>1</v>
      </c>
      <c r="AG24" s="355">
        <v>0</v>
      </c>
      <c r="AH24" s="355">
        <v>1</v>
      </c>
      <c r="AI24" s="355">
        <v>0</v>
      </c>
      <c r="AJ24" s="355">
        <v>5</v>
      </c>
      <c r="AK24" s="355">
        <v>1</v>
      </c>
      <c r="AL24" s="355">
        <v>1</v>
      </c>
      <c r="AM24" s="355">
        <v>6</v>
      </c>
      <c r="AN24" s="355">
        <v>1</v>
      </c>
      <c r="AO24" s="355">
        <v>2</v>
      </c>
      <c r="AP24" s="355">
        <v>0</v>
      </c>
      <c r="AQ24" s="355">
        <v>2</v>
      </c>
      <c r="AR24" s="355">
        <v>0</v>
      </c>
      <c r="AS24" s="355">
        <v>0</v>
      </c>
      <c r="AT24" s="355">
        <v>0</v>
      </c>
      <c r="AV24" s="358">
        <f t="shared" si="9"/>
        <v>0</v>
      </c>
      <c r="AW24" s="358">
        <f t="shared" si="1"/>
        <v>48</v>
      </c>
      <c r="AX24" s="358">
        <f t="shared" si="2"/>
        <v>10</v>
      </c>
      <c r="AY24" s="358">
        <f t="shared" si="3"/>
        <v>6</v>
      </c>
      <c r="AZ24" s="358">
        <f t="shared" si="4"/>
        <v>31</v>
      </c>
      <c r="BA24" s="358">
        <f t="shared" si="5"/>
        <v>10</v>
      </c>
      <c r="BB24" s="358">
        <f t="shared" si="6"/>
        <v>7</v>
      </c>
      <c r="BC24" s="358">
        <f t="shared" si="7"/>
        <v>9</v>
      </c>
      <c r="BD24" s="358">
        <f t="shared" si="8"/>
        <v>2</v>
      </c>
      <c r="BE24" s="45">
        <f t="shared" si="10"/>
        <v>123</v>
      </c>
      <c r="BF24" s="380"/>
    </row>
    <row r="25" spans="1:58" x14ac:dyDescent="0.25">
      <c r="A25" s="341">
        <f>METAS!A25</f>
        <v>22</v>
      </c>
      <c r="B25" s="353" t="str">
        <f>METAS!B25</f>
        <v>PORCENTAJE DE NIÑOS 1 AÑO VACUNADOS CON EL 1ER REFUERZO CON VACUNA DPT</v>
      </c>
      <c r="C25" s="354" t="str">
        <f>METAS!D25</f>
        <v>INMUNIZACIONES</v>
      </c>
      <c r="D25" s="355">
        <v>0</v>
      </c>
      <c r="E25" s="355">
        <v>0</v>
      </c>
      <c r="F25" s="355">
        <v>0</v>
      </c>
      <c r="G25" s="355">
        <v>26</v>
      </c>
      <c r="H25" s="355">
        <v>1</v>
      </c>
      <c r="I25" s="355">
        <v>0</v>
      </c>
      <c r="J25" s="355">
        <v>0</v>
      </c>
      <c r="K25" s="355">
        <v>12</v>
      </c>
      <c r="L25" s="355">
        <v>0</v>
      </c>
      <c r="M25" s="355">
        <v>4</v>
      </c>
      <c r="N25" s="355">
        <v>2</v>
      </c>
      <c r="O25" s="355">
        <v>2</v>
      </c>
      <c r="P25" s="355">
        <v>10</v>
      </c>
      <c r="Q25" s="355">
        <v>6</v>
      </c>
      <c r="R25" s="355">
        <v>2</v>
      </c>
      <c r="S25" s="355">
        <v>2</v>
      </c>
      <c r="T25" s="355">
        <v>4</v>
      </c>
      <c r="U25" s="355">
        <v>1</v>
      </c>
      <c r="V25" s="355">
        <v>1</v>
      </c>
      <c r="W25" s="355">
        <v>1</v>
      </c>
      <c r="X25" s="355">
        <v>4</v>
      </c>
      <c r="Y25" s="355">
        <v>21</v>
      </c>
      <c r="Z25" s="355">
        <v>1</v>
      </c>
      <c r="AA25" s="355">
        <v>3</v>
      </c>
      <c r="AB25" s="355">
        <v>0</v>
      </c>
      <c r="AC25" s="355">
        <v>4</v>
      </c>
      <c r="AD25" s="355">
        <v>5</v>
      </c>
      <c r="AE25" s="355">
        <v>3</v>
      </c>
      <c r="AF25" s="355">
        <v>5</v>
      </c>
      <c r="AG25" s="355">
        <v>0</v>
      </c>
      <c r="AH25" s="355">
        <v>3</v>
      </c>
      <c r="AI25" s="355">
        <v>0</v>
      </c>
      <c r="AJ25" s="355">
        <v>6</v>
      </c>
      <c r="AK25" s="355">
        <v>1</v>
      </c>
      <c r="AL25" s="355">
        <v>2</v>
      </c>
      <c r="AM25" s="355">
        <v>6</v>
      </c>
      <c r="AN25" s="355">
        <v>1</v>
      </c>
      <c r="AO25" s="355">
        <v>2</v>
      </c>
      <c r="AP25" s="355">
        <v>0</v>
      </c>
      <c r="AQ25" s="355">
        <v>2</v>
      </c>
      <c r="AR25" s="355">
        <v>0</v>
      </c>
      <c r="AS25" s="355">
        <v>1</v>
      </c>
      <c r="AT25" s="355">
        <v>0</v>
      </c>
      <c r="AV25" s="358">
        <f t="shared" si="9"/>
        <v>0</v>
      </c>
      <c r="AW25" s="358">
        <f t="shared" si="1"/>
        <v>57</v>
      </c>
      <c r="AX25" s="358">
        <f t="shared" si="2"/>
        <v>10</v>
      </c>
      <c r="AY25" s="358">
        <f t="shared" si="3"/>
        <v>7</v>
      </c>
      <c r="AZ25" s="358">
        <f t="shared" si="4"/>
        <v>33</v>
      </c>
      <c r="BA25" s="358">
        <f t="shared" si="5"/>
        <v>16</v>
      </c>
      <c r="BB25" s="358">
        <f t="shared" si="6"/>
        <v>9</v>
      </c>
      <c r="BC25" s="358">
        <f t="shared" si="7"/>
        <v>9</v>
      </c>
      <c r="BD25" s="358">
        <f t="shared" si="8"/>
        <v>3</v>
      </c>
      <c r="BE25" s="45">
        <f t="shared" si="10"/>
        <v>144</v>
      </c>
      <c r="BF25" s="380"/>
    </row>
    <row r="26" spans="1:58" x14ac:dyDescent="0.25">
      <c r="A26" s="341">
        <f>METAS!A26</f>
        <v>23</v>
      </c>
      <c r="B26" s="353" t="str">
        <f>METAS!B26</f>
        <v>PORCENTAJE DE NIÑOS 4 AÑOS VACUNADOS CON EL 2DO REFUERZO CON VACUNA ANTIPOLIO ORAL (APO)</v>
      </c>
      <c r="C26" s="354" t="str">
        <f>METAS!D26</f>
        <v>INMUNIZACIONES</v>
      </c>
      <c r="D26" s="355">
        <v>0</v>
      </c>
      <c r="E26" s="355">
        <v>0</v>
      </c>
      <c r="F26" s="355">
        <v>0</v>
      </c>
      <c r="G26" s="355">
        <v>37</v>
      </c>
      <c r="H26" s="355">
        <v>1</v>
      </c>
      <c r="I26" s="355">
        <v>0</v>
      </c>
      <c r="J26" s="355">
        <v>0</v>
      </c>
      <c r="K26" s="355">
        <v>0</v>
      </c>
      <c r="L26" s="355">
        <v>0</v>
      </c>
      <c r="M26" s="355">
        <v>1</v>
      </c>
      <c r="N26" s="355">
        <v>0</v>
      </c>
      <c r="O26" s="355">
        <v>1</v>
      </c>
      <c r="P26" s="355">
        <v>13</v>
      </c>
      <c r="Q26" s="355">
        <v>2</v>
      </c>
      <c r="R26" s="355">
        <v>3</v>
      </c>
      <c r="S26" s="355">
        <v>1</v>
      </c>
      <c r="T26" s="355">
        <v>1</v>
      </c>
      <c r="U26" s="355">
        <v>1</v>
      </c>
      <c r="V26" s="355">
        <v>0</v>
      </c>
      <c r="W26" s="355">
        <v>0</v>
      </c>
      <c r="X26" s="355">
        <v>5</v>
      </c>
      <c r="Y26" s="355">
        <v>10</v>
      </c>
      <c r="Z26" s="355">
        <v>0</v>
      </c>
      <c r="AA26" s="355">
        <v>1</v>
      </c>
      <c r="AB26" s="355">
        <v>2</v>
      </c>
      <c r="AC26" s="355">
        <v>2</v>
      </c>
      <c r="AD26" s="355">
        <v>3</v>
      </c>
      <c r="AE26" s="355">
        <v>0</v>
      </c>
      <c r="AF26" s="355">
        <v>3</v>
      </c>
      <c r="AG26" s="355">
        <v>0</v>
      </c>
      <c r="AH26" s="355">
        <v>3</v>
      </c>
      <c r="AI26" s="355">
        <v>0</v>
      </c>
      <c r="AJ26" s="355">
        <v>4</v>
      </c>
      <c r="AK26" s="355">
        <v>2</v>
      </c>
      <c r="AL26" s="355">
        <v>2</v>
      </c>
      <c r="AM26" s="355">
        <v>4</v>
      </c>
      <c r="AN26" s="355">
        <v>1</v>
      </c>
      <c r="AO26" s="355">
        <v>0</v>
      </c>
      <c r="AP26" s="355">
        <v>0</v>
      </c>
      <c r="AQ26" s="355">
        <v>1</v>
      </c>
      <c r="AR26" s="355">
        <v>0</v>
      </c>
      <c r="AS26" s="355">
        <v>0</v>
      </c>
      <c r="AT26" s="355">
        <v>0</v>
      </c>
      <c r="AV26" s="358">
        <f t="shared" si="9"/>
        <v>0</v>
      </c>
      <c r="AW26" s="358">
        <f t="shared" si="1"/>
        <v>53</v>
      </c>
      <c r="AX26" s="358">
        <f t="shared" si="2"/>
        <v>6</v>
      </c>
      <c r="AY26" s="358">
        <f t="shared" si="3"/>
        <v>2</v>
      </c>
      <c r="AZ26" s="358">
        <f t="shared" si="4"/>
        <v>20</v>
      </c>
      <c r="BA26" s="358">
        <f t="shared" si="5"/>
        <v>9</v>
      </c>
      <c r="BB26" s="358">
        <f t="shared" si="6"/>
        <v>8</v>
      </c>
      <c r="BC26" s="358">
        <f t="shared" si="7"/>
        <v>5</v>
      </c>
      <c r="BD26" s="358">
        <f t="shared" si="8"/>
        <v>1</v>
      </c>
      <c r="BE26" s="45">
        <f t="shared" si="10"/>
        <v>104</v>
      </c>
      <c r="BF26" s="380"/>
    </row>
    <row r="27" spans="1:58" x14ac:dyDescent="0.25">
      <c r="A27" s="341">
        <f>METAS!A27</f>
        <v>24</v>
      </c>
      <c r="B27" s="353" t="str">
        <f>METAS!B27</f>
        <v>PORCENTAJE DE NIÑOS 4 AÑOS VACUNADOS CON EL 2DO REFUERZO CON VACUNA DPT</v>
      </c>
      <c r="C27" s="354" t="str">
        <f>METAS!D27</f>
        <v>INMUNIZACIONES</v>
      </c>
      <c r="D27" s="355">
        <v>0</v>
      </c>
      <c r="E27" s="355">
        <v>0</v>
      </c>
      <c r="F27" s="355">
        <v>0</v>
      </c>
      <c r="G27" s="355">
        <v>40</v>
      </c>
      <c r="H27" s="355">
        <v>1</v>
      </c>
      <c r="I27" s="355">
        <v>0</v>
      </c>
      <c r="J27" s="355">
        <v>1</v>
      </c>
      <c r="K27" s="355">
        <v>0</v>
      </c>
      <c r="L27" s="355">
        <v>0</v>
      </c>
      <c r="M27" s="355">
        <v>1</v>
      </c>
      <c r="N27" s="355">
        <v>0</v>
      </c>
      <c r="O27" s="355">
        <v>0</v>
      </c>
      <c r="P27" s="355">
        <v>14</v>
      </c>
      <c r="Q27" s="355">
        <v>3</v>
      </c>
      <c r="R27" s="355">
        <v>3</v>
      </c>
      <c r="S27" s="355">
        <v>1</v>
      </c>
      <c r="T27" s="355">
        <v>2</v>
      </c>
      <c r="U27" s="355">
        <v>1</v>
      </c>
      <c r="V27" s="355">
        <v>0</v>
      </c>
      <c r="W27" s="355">
        <v>1</v>
      </c>
      <c r="X27" s="355">
        <v>5</v>
      </c>
      <c r="Y27" s="355">
        <v>11</v>
      </c>
      <c r="Z27" s="355">
        <v>0</v>
      </c>
      <c r="AA27" s="355">
        <v>1</v>
      </c>
      <c r="AB27" s="355">
        <v>2</v>
      </c>
      <c r="AC27" s="355">
        <v>2</v>
      </c>
      <c r="AD27" s="355">
        <v>3</v>
      </c>
      <c r="AE27" s="355">
        <v>0</v>
      </c>
      <c r="AF27" s="355">
        <v>4</v>
      </c>
      <c r="AG27" s="355">
        <v>0</v>
      </c>
      <c r="AH27" s="355">
        <v>3</v>
      </c>
      <c r="AI27" s="355">
        <v>0</v>
      </c>
      <c r="AJ27" s="355">
        <v>4</v>
      </c>
      <c r="AK27" s="355">
        <v>2</v>
      </c>
      <c r="AL27" s="355">
        <v>2</v>
      </c>
      <c r="AM27" s="355">
        <v>4</v>
      </c>
      <c r="AN27" s="355">
        <v>2</v>
      </c>
      <c r="AO27" s="355">
        <v>0</v>
      </c>
      <c r="AP27" s="355">
        <v>0</v>
      </c>
      <c r="AQ27" s="355">
        <v>1</v>
      </c>
      <c r="AR27" s="355">
        <v>0</v>
      </c>
      <c r="AS27" s="355">
        <v>0</v>
      </c>
      <c r="AT27" s="355">
        <v>0</v>
      </c>
      <c r="AV27" s="358">
        <f t="shared" si="9"/>
        <v>0</v>
      </c>
      <c r="AW27" s="358">
        <f t="shared" si="1"/>
        <v>57</v>
      </c>
      <c r="AX27" s="358">
        <f t="shared" si="2"/>
        <v>7</v>
      </c>
      <c r="AY27" s="358">
        <f t="shared" si="3"/>
        <v>4</v>
      </c>
      <c r="AZ27" s="358">
        <f t="shared" si="4"/>
        <v>21</v>
      </c>
      <c r="BA27" s="358">
        <f t="shared" si="5"/>
        <v>10</v>
      </c>
      <c r="BB27" s="358">
        <f t="shared" si="6"/>
        <v>8</v>
      </c>
      <c r="BC27" s="358">
        <f t="shared" si="7"/>
        <v>6</v>
      </c>
      <c r="BD27" s="358">
        <f t="shared" si="8"/>
        <v>1</v>
      </c>
      <c r="BE27" s="45">
        <f t="shared" si="10"/>
        <v>114</v>
      </c>
      <c r="BF27" s="380"/>
    </row>
    <row r="28" spans="1:58" x14ac:dyDescent="0.25">
      <c r="A28" s="341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METAS!D28</f>
        <v>INMUNIZACIONES</v>
      </c>
      <c r="D28" s="355">
        <v>0</v>
      </c>
      <c r="E28" s="355">
        <v>0</v>
      </c>
      <c r="F28" s="355">
        <v>0</v>
      </c>
      <c r="G28" s="355">
        <v>10</v>
      </c>
      <c r="H28" s="355">
        <v>1</v>
      </c>
      <c r="I28" s="355">
        <v>0</v>
      </c>
      <c r="J28" s="355">
        <v>0</v>
      </c>
      <c r="K28" s="355">
        <v>1</v>
      </c>
      <c r="L28" s="355">
        <v>1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4</v>
      </c>
      <c r="U28" s="355">
        <v>0</v>
      </c>
      <c r="V28" s="355">
        <v>0</v>
      </c>
      <c r="W28" s="355">
        <v>4</v>
      </c>
      <c r="X28" s="355">
        <v>6</v>
      </c>
      <c r="Y28" s="355">
        <v>2</v>
      </c>
      <c r="Z28" s="355">
        <v>0</v>
      </c>
      <c r="AA28" s="355">
        <v>1</v>
      </c>
      <c r="AB28" s="355">
        <v>0</v>
      </c>
      <c r="AC28" s="355">
        <v>0</v>
      </c>
      <c r="AD28" s="355">
        <v>0</v>
      </c>
      <c r="AE28" s="355">
        <v>0</v>
      </c>
      <c r="AF28" s="355">
        <v>0</v>
      </c>
      <c r="AG28" s="355">
        <v>1</v>
      </c>
      <c r="AH28" s="355">
        <v>0</v>
      </c>
      <c r="AI28" s="355">
        <v>0</v>
      </c>
      <c r="AJ28" s="355">
        <v>1</v>
      </c>
      <c r="AK28" s="355">
        <v>0</v>
      </c>
      <c r="AL28" s="355">
        <v>3</v>
      </c>
      <c r="AM28" s="355">
        <v>3</v>
      </c>
      <c r="AN28" s="355">
        <v>0</v>
      </c>
      <c r="AO28" s="355">
        <v>0</v>
      </c>
      <c r="AP28" s="355">
        <v>0</v>
      </c>
      <c r="AQ28" s="355">
        <v>0</v>
      </c>
      <c r="AR28" s="355">
        <v>0</v>
      </c>
      <c r="AS28" s="355">
        <v>0</v>
      </c>
      <c r="AT28" s="355">
        <v>0</v>
      </c>
      <c r="AV28" s="358">
        <f t="shared" si="9"/>
        <v>0</v>
      </c>
      <c r="AW28" s="358">
        <f t="shared" si="1"/>
        <v>13</v>
      </c>
      <c r="AX28" s="358">
        <f t="shared" si="2"/>
        <v>0</v>
      </c>
      <c r="AY28" s="358">
        <f t="shared" si="3"/>
        <v>8</v>
      </c>
      <c r="AZ28" s="358">
        <f t="shared" si="4"/>
        <v>9</v>
      </c>
      <c r="BA28" s="358">
        <f t="shared" si="5"/>
        <v>1</v>
      </c>
      <c r="BB28" s="358">
        <f t="shared" si="6"/>
        <v>4</v>
      </c>
      <c r="BC28" s="358">
        <f t="shared" si="7"/>
        <v>3</v>
      </c>
      <c r="BD28" s="358">
        <f t="shared" si="8"/>
        <v>0</v>
      </c>
      <c r="BE28" s="45">
        <f t="shared" si="10"/>
        <v>38</v>
      </c>
      <c r="BF28" s="380"/>
    </row>
    <row r="29" spans="1:58" x14ac:dyDescent="0.25">
      <c r="A29" s="341">
        <f>METAS!A29</f>
        <v>26</v>
      </c>
      <c r="B29" s="353" t="str">
        <f>METAS!B29</f>
        <v>PORCENTAJE  DE GESTANTES VACUNADAS CON 1 DOSIS DE VACUNA dTpa</v>
      </c>
      <c r="C29" s="354" t="str">
        <f>METAS!D29</f>
        <v>INMUNIZACIONES</v>
      </c>
      <c r="D29" s="355">
        <v>0</v>
      </c>
      <c r="E29" s="355">
        <v>0</v>
      </c>
      <c r="F29" s="355">
        <v>0</v>
      </c>
      <c r="G29" s="355">
        <v>0</v>
      </c>
      <c r="H29" s="355">
        <v>1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2</v>
      </c>
      <c r="O29" s="355">
        <v>1</v>
      </c>
      <c r="P29" s="355">
        <v>1</v>
      </c>
      <c r="Q29" s="355">
        <v>1</v>
      </c>
      <c r="R29" s="355">
        <v>0</v>
      </c>
      <c r="S29" s="355">
        <v>0</v>
      </c>
      <c r="T29" s="355">
        <v>0</v>
      </c>
      <c r="U29" s="355">
        <v>0</v>
      </c>
      <c r="V29" s="355">
        <v>1</v>
      </c>
      <c r="W29" s="355">
        <v>0</v>
      </c>
      <c r="X29" s="355">
        <v>0</v>
      </c>
      <c r="Y29" s="355">
        <v>2</v>
      </c>
      <c r="Z29" s="355">
        <v>0</v>
      </c>
      <c r="AA29" s="355">
        <v>0</v>
      </c>
      <c r="AB29" s="355">
        <v>0</v>
      </c>
      <c r="AC29" s="355">
        <v>1</v>
      </c>
      <c r="AD29" s="355">
        <v>0</v>
      </c>
      <c r="AE29" s="355">
        <v>0</v>
      </c>
      <c r="AF29" s="355">
        <v>0</v>
      </c>
      <c r="AG29" s="355">
        <v>1</v>
      </c>
      <c r="AH29" s="355">
        <v>0</v>
      </c>
      <c r="AI29" s="355">
        <v>0</v>
      </c>
      <c r="AJ29" s="355">
        <v>2</v>
      </c>
      <c r="AK29" s="355">
        <v>0</v>
      </c>
      <c r="AL29" s="355">
        <v>1</v>
      </c>
      <c r="AM29" s="355">
        <v>3</v>
      </c>
      <c r="AN29" s="355">
        <v>0</v>
      </c>
      <c r="AO29" s="355">
        <v>0</v>
      </c>
      <c r="AP29" s="355">
        <v>1</v>
      </c>
      <c r="AQ29" s="355">
        <v>1</v>
      </c>
      <c r="AR29" s="355">
        <v>0</v>
      </c>
      <c r="AS29" s="355">
        <v>1</v>
      </c>
      <c r="AT29" s="355">
        <v>0</v>
      </c>
      <c r="AV29" s="358">
        <f t="shared" si="9"/>
        <v>0</v>
      </c>
      <c r="AW29" s="358">
        <f t="shared" si="1"/>
        <v>5</v>
      </c>
      <c r="AX29" s="358">
        <f t="shared" si="2"/>
        <v>1</v>
      </c>
      <c r="AY29" s="358">
        <f t="shared" si="3"/>
        <v>1</v>
      </c>
      <c r="AZ29" s="358">
        <f t="shared" si="4"/>
        <v>3</v>
      </c>
      <c r="BA29" s="358">
        <f t="shared" si="5"/>
        <v>1</v>
      </c>
      <c r="BB29" s="358">
        <f t="shared" si="6"/>
        <v>3</v>
      </c>
      <c r="BC29" s="358">
        <f t="shared" si="7"/>
        <v>4</v>
      </c>
      <c r="BD29" s="358">
        <f t="shared" si="8"/>
        <v>2</v>
      </c>
      <c r="BE29" s="45">
        <f t="shared" si="10"/>
        <v>20</v>
      </c>
      <c r="BF29" s="380"/>
    </row>
    <row r="30" spans="1:58" x14ac:dyDescent="0.25">
      <c r="A30" s="341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METAS!D30</f>
        <v>INMUNIZACIONES</v>
      </c>
      <c r="D30" s="355">
        <v>10</v>
      </c>
      <c r="E30" s="355">
        <v>0</v>
      </c>
      <c r="F30" s="355">
        <v>0</v>
      </c>
      <c r="G30" s="355">
        <v>354</v>
      </c>
      <c r="H30" s="355">
        <v>8</v>
      </c>
      <c r="I30" s="355">
        <v>11</v>
      </c>
      <c r="J30" s="355">
        <v>0</v>
      </c>
      <c r="K30" s="355">
        <v>74</v>
      </c>
      <c r="L30" s="355">
        <v>0</v>
      </c>
      <c r="M30" s="355">
        <v>0</v>
      </c>
      <c r="N30" s="355">
        <v>0</v>
      </c>
      <c r="O30" s="355">
        <v>0</v>
      </c>
      <c r="P30" s="355">
        <v>14</v>
      </c>
      <c r="Q30" s="355">
        <v>0</v>
      </c>
      <c r="R30" s="355">
        <v>0</v>
      </c>
      <c r="S30" s="355">
        <v>2</v>
      </c>
      <c r="T30" s="355">
        <v>23</v>
      </c>
      <c r="U30" s="355">
        <v>10</v>
      </c>
      <c r="V30" s="355">
        <v>2</v>
      </c>
      <c r="W30" s="355">
        <v>1</v>
      </c>
      <c r="X30" s="355">
        <v>9</v>
      </c>
      <c r="Y30" s="355">
        <v>65</v>
      </c>
      <c r="Z30" s="355">
        <v>3</v>
      </c>
      <c r="AA30" s="355">
        <v>10</v>
      </c>
      <c r="AB30" s="355">
        <v>0</v>
      </c>
      <c r="AC30" s="355">
        <v>43</v>
      </c>
      <c r="AD30" s="355">
        <v>36</v>
      </c>
      <c r="AE30" s="355">
        <v>0</v>
      </c>
      <c r="AF30" s="355">
        <v>0</v>
      </c>
      <c r="AG30" s="355">
        <v>2</v>
      </c>
      <c r="AH30" s="355">
        <v>1</v>
      </c>
      <c r="AI30" s="355">
        <v>0</v>
      </c>
      <c r="AJ30" s="355">
        <v>24</v>
      </c>
      <c r="AK30" s="355">
        <v>11</v>
      </c>
      <c r="AL30" s="355">
        <v>3</v>
      </c>
      <c r="AM30" s="355">
        <v>8</v>
      </c>
      <c r="AN30" s="355">
        <v>0</v>
      </c>
      <c r="AO30" s="355">
        <v>0</v>
      </c>
      <c r="AP30" s="355">
        <v>6</v>
      </c>
      <c r="AQ30" s="355">
        <v>9</v>
      </c>
      <c r="AR30" s="355">
        <v>0</v>
      </c>
      <c r="AS30" s="355">
        <v>0</v>
      </c>
      <c r="AT30" s="355">
        <v>0</v>
      </c>
      <c r="AV30" s="358">
        <f t="shared" si="9"/>
        <v>10</v>
      </c>
      <c r="AW30" s="358">
        <f t="shared" si="1"/>
        <v>461</v>
      </c>
      <c r="AX30" s="358">
        <f t="shared" si="2"/>
        <v>2</v>
      </c>
      <c r="AY30" s="358">
        <f t="shared" si="3"/>
        <v>36</v>
      </c>
      <c r="AZ30" s="358">
        <f t="shared" si="4"/>
        <v>130</v>
      </c>
      <c r="BA30" s="358">
        <f t="shared" si="5"/>
        <v>39</v>
      </c>
      <c r="BB30" s="358">
        <f t="shared" si="6"/>
        <v>38</v>
      </c>
      <c r="BC30" s="358">
        <f t="shared" si="7"/>
        <v>14</v>
      </c>
      <c r="BD30" s="358">
        <f t="shared" si="8"/>
        <v>9</v>
      </c>
      <c r="BE30" s="45">
        <f t="shared" si="10"/>
        <v>739</v>
      </c>
      <c r="BF30" s="380"/>
    </row>
    <row r="31" spans="1:58" x14ac:dyDescent="0.25">
      <c r="A31" s="341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METAS!D31</f>
        <v>INMUNIZACIONES</v>
      </c>
      <c r="D31" s="355">
        <v>6</v>
      </c>
      <c r="E31" s="355">
        <v>0</v>
      </c>
      <c r="F31" s="355">
        <v>0</v>
      </c>
      <c r="G31" s="355">
        <v>11</v>
      </c>
      <c r="H31" s="355">
        <v>2</v>
      </c>
      <c r="I31" s="355">
        <v>0</v>
      </c>
      <c r="J31" s="355">
        <v>0</v>
      </c>
      <c r="K31" s="355">
        <v>1</v>
      </c>
      <c r="L31" s="355">
        <v>0</v>
      </c>
      <c r="M31" s="355">
        <v>0</v>
      </c>
      <c r="N31" s="355">
        <v>0</v>
      </c>
      <c r="O31" s="355">
        <v>0</v>
      </c>
      <c r="P31" s="355">
        <v>0</v>
      </c>
      <c r="Q31" s="355">
        <v>0</v>
      </c>
      <c r="R31" s="355">
        <v>0</v>
      </c>
      <c r="S31" s="355">
        <v>0</v>
      </c>
      <c r="T31" s="355">
        <v>8</v>
      </c>
      <c r="U31" s="355">
        <v>0</v>
      </c>
      <c r="V31" s="355">
        <v>1</v>
      </c>
      <c r="W31" s="355">
        <v>0</v>
      </c>
      <c r="X31" s="355">
        <v>0</v>
      </c>
      <c r="Y31" s="355">
        <v>4</v>
      </c>
      <c r="Z31" s="355">
        <v>0</v>
      </c>
      <c r="AA31" s="355">
        <v>2</v>
      </c>
      <c r="AB31" s="355">
        <v>0</v>
      </c>
      <c r="AC31" s="355">
        <v>0</v>
      </c>
      <c r="AD31" s="355">
        <v>0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8</v>
      </c>
      <c r="AK31" s="355">
        <v>1</v>
      </c>
      <c r="AL31" s="355">
        <v>1</v>
      </c>
      <c r="AM31" s="355">
        <v>1</v>
      </c>
      <c r="AN31" s="355">
        <v>0</v>
      </c>
      <c r="AO31" s="355">
        <v>0</v>
      </c>
      <c r="AP31" s="355">
        <v>0</v>
      </c>
      <c r="AQ31" s="355">
        <v>4</v>
      </c>
      <c r="AR31" s="355">
        <v>0</v>
      </c>
      <c r="AS31" s="355">
        <v>0</v>
      </c>
      <c r="AT31" s="355">
        <v>0</v>
      </c>
      <c r="AV31" s="358">
        <f t="shared" si="9"/>
        <v>6</v>
      </c>
      <c r="AW31" s="358">
        <f t="shared" si="1"/>
        <v>14</v>
      </c>
      <c r="AX31" s="358">
        <f t="shared" si="2"/>
        <v>0</v>
      </c>
      <c r="AY31" s="358">
        <f t="shared" si="3"/>
        <v>9</v>
      </c>
      <c r="AZ31" s="358">
        <f t="shared" si="4"/>
        <v>6</v>
      </c>
      <c r="BA31" s="358">
        <f t="shared" si="5"/>
        <v>0</v>
      </c>
      <c r="BB31" s="358">
        <f t="shared" si="6"/>
        <v>10</v>
      </c>
      <c r="BC31" s="358">
        <f t="shared" si="7"/>
        <v>1</v>
      </c>
      <c r="BD31" s="358">
        <f t="shared" si="8"/>
        <v>4</v>
      </c>
      <c r="BE31" s="45">
        <f t="shared" si="10"/>
        <v>50</v>
      </c>
      <c r="BF31" s="380"/>
    </row>
    <row r="32" spans="1:58" x14ac:dyDescent="0.25">
      <c r="A32" s="341"/>
      <c r="B32" s="376" t="str">
        <f>ACUMULADO!B32</f>
        <v>META ATENCIONES NIÑOS  MENORES DE 5 AÑOS  DCI (PATRÓN DE  REFERENCIA  OMS).</v>
      </c>
      <c r="C32" s="377" t="s">
        <v>689</v>
      </c>
      <c r="D32" s="350">
        <v>166</v>
      </c>
      <c r="E32" s="350">
        <v>25</v>
      </c>
      <c r="F32" s="350">
        <v>0</v>
      </c>
      <c r="G32" s="350">
        <v>625</v>
      </c>
      <c r="H32" s="350">
        <v>44</v>
      </c>
      <c r="I32" s="350">
        <v>34</v>
      </c>
      <c r="J32" s="350">
        <v>60</v>
      </c>
      <c r="K32" s="350">
        <v>103</v>
      </c>
      <c r="L32" s="350">
        <v>6</v>
      </c>
      <c r="M32" s="350">
        <v>43</v>
      </c>
      <c r="N32" s="350">
        <v>42</v>
      </c>
      <c r="O32" s="350">
        <v>51</v>
      </c>
      <c r="P32" s="350">
        <v>297</v>
      </c>
      <c r="Q32" s="350">
        <v>99</v>
      </c>
      <c r="R32" s="350">
        <v>29</v>
      </c>
      <c r="S32" s="350">
        <v>66</v>
      </c>
      <c r="T32" s="350">
        <v>105</v>
      </c>
      <c r="U32" s="350">
        <v>30</v>
      </c>
      <c r="V32" s="350">
        <v>29</v>
      </c>
      <c r="W32" s="350">
        <v>57</v>
      </c>
      <c r="X32" s="350">
        <v>86</v>
      </c>
      <c r="Y32" s="350">
        <v>378</v>
      </c>
      <c r="Z32" s="350">
        <v>47</v>
      </c>
      <c r="AA32" s="350">
        <v>109</v>
      </c>
      <c r="AB32" s="350">
        <v>32</v>
      </c>
      <c r="AC32" s="350">
        <v>51</v>
      </c>
      <c r="AD32" s="350">
        <v>152</v>
      </c>
      <c r="AE32" s="350">
        <v>40</v>
      </c>
      <c r="AF32" s="350">
        <v>58</v>
      </c>
      <c r="AG32" s="350">
        <v>42</v>
      </c>
      <c r="AH32" s="350">
        <v>61</v>
      </c>
      <c r="AI32" s="350">
        <v>0</v>
      </c>
      <c r="AJ32" s="350">
        <v>173</v>
      </c>
      <c r="AK32" s="350">
        <v>36</v>
      </c>
      <c r="AL32" s="350">
        <v>36</v>
      </c>
      <c r="AM32" s="350">
        <v>153</v>
      </c>
      <c r="AN32" s="350">
        <v>17</v>
      </c>
      <c r="AO32" s="350">
        <v>30</v>
      </c>
      <c r="AP32" s="350">
        <v>19</v>
      </c>
      <c r="AQ32" s="350">
        <v>121</v>
      </c>
      <c r="AR32" s="350">
        <v>16</v>
      </c>
      <c r="AS32" s="350">
        <v>45</v>
      </c>
      <c r="AT32" s="350">
        <v>33</v>
      </c>
      <c r="AV32" s="352">
        <f t="shared" si="9"/>
        <v>166</v>
      </c>
      <c r="AW32" s="352">
        <f t="shared" si="1"/>
        <v>1305</v>
      </c>
      <c r="AX32" s="352">
        <f t="shared" si="2"/>
        <v>194</v>
      </c>
      <c r="AY32" s="352">
        <f t="shared" si="3"/>
        <v>221</v>
      </c>
      <c r="AZ32" s="352">
        <f t="shared" si="4"/>
        <v>703</v>
      </c>
      <c r="BA32" s="352">
        <f t="shared" si="5"/>
        <v>353</v>
      </c>
      <c r="BB32" s="352">
        <f t="shared" si="6"/>
        <v>245</v>
      </c>
      <c r="BC32" s="352">
        <f t="shared" si="7"/>
        <v>219</v>
      </c>
      <c r="BD32" s="352">
        <f t="shared" si="8"/>
        <v>215</v>
      </c>
      <c r="BE32" s="45">
        <f t="shared" si="10"/>
        <v>3621</v>
      </c>
      <c r="BF32" s="380"/>
    </row>
    <row r="33" spans="1:58" x14ac:dyDescent="0.25">
      <c r="A33" s="341">
        <f>METAS!A32</f>
        <v>29</v>
      </c>
      <c r="B33" s="348" t="str">
        <f>METAS!B32</f>
        <v>PORCENTAJE DE NIÑOS  MENORES DE 5 AÑOS  DE EDAD CON DCI (PATRÓN DE  REFERENCIA  OMS).</v>
      </c>
      <c r="C33" s="349" t="str">
        <f>METAS!D32</f>
        <v>NUTRICIÓN</v>
      </c>
      <c r="D33" s="350">
        <v>0</v>
      </c>
      <c r="E33" s="350">
        <v>0</v>
      </c>
      <c r="F33" s="350">
        <v>0</v>
      </c>
      <c r="G33" s="350">
        <v>2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0">
        <v>0</v>
      </c>
      <c r="Y33" s="350">
        <v>2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1</v>
      </c>
      <c r="AN33" s="350">
        <v>0</v>
      </c>
      <c r="AO33" s="350">
        <v>0</v>
      </c>
      <c r="AP33" s="350">
        <v>0</v>
      </c>
      <c r="AQ33" s="350">
        <v>1</v>
      </c>
      <c r="AR33" s="350">
        <v>0</v>
      </c>
      <c r="AS33" s="350">
        <v>1</v>
      </c>
      <c r="AT33" s="350">
        <v>0</v>
      </c>
      <c r="AV33" s="352">
        <f t="shared" si="9"/>
        <v>0</v>
      </c>
      <c r="AW33" s="352">
        <f t="shared" si="1"/>
        <v>2</v>
      </c>
      <c r="AX33" s="352">
        <f t="shared" si="2"/>
        <v>0</v>
      </c>
      <c r="AY33" s="352">
        <f t="shared" si="3"/>
        <v>0</v>
      </c>
      <c r="AZ33" s="352">
        <f t="shared" si="4"/>
        <v>2</v>
      </c>
      <c r="BA33" s="352">
        <f t="shared" si="5"/>
        <v>0</v>
      </c>
      <c r="BB33" s="352">
        <f t="shared" si="6"/>
        <v>0</v>
      </c>
      <c r="BC33" s="352">
        <f t="shared" si="7"/>
        <v>1</v>
      </c>
      <c r="BD33" s="352">
        <f t="shared" si="8"/>
        <v>2</v>
      </c>
      <c r="BE33" s="45">
        <f t="shared" si="10"/>
        <v>7</v>
      </c>
      <c r="BF33" s="380"/>
    </row>
    <row r="34" spans="1:58" x14ac:dyDescent="0.25">
      <c r="A34" s="341"/>
      <c r="B34" s="376" t="str">
        <f>ACUMULADO!B34</f>
        <v>META ATENCIONES NIÑOS DE 6 A 35 MESES  AMENIA (PATRÓN DE  REFERENCIA  OMS)</v>
      </c>
      <c r="C34" s="377" t="s">
        <v>689</v>
      </c>
      <c r="D34" s="350">
        <v>97</v>
      </c>
      <c r="E34" s="350">
        <v>4</v>
      </c>
      <c r="F34" s="350">
        <v>0</v>
      </c>
      <c r="G34" s="350">
        <v>612</v>
      </c>
      <c r="H34" s="350">
        <v>35</v>
      </c>
      <c r="I34" s="350">
        <v>37</v>
      </c>
      <c r="J34" s="350">
        <v>54</v>
      </c>
      <c r="K34" s="350">
        <v>104</v>
      </c>
      <c r="L34" s="350">
        <v>6</v>
      </c>
      <c r="M34" s="350">
        <v>47</v>
      </c>
      <c r="N34" s="350">
        <v>29</v>
      </c>
      <c r="O34" s="350">
        <v>47</v>
      </c>
      <c r="P34" s="350">
        <v>300</v>
      </c>
      <c r="Q34" s="350">
        <v>92</v>
      </c>
      <c r="R34" s="350">
        <v>21</v>
      </c>
      <c r="S34" s="350">
        <v>51</v>
      </c>
      <c r="T34" s="350">
        <v>97</v>
      </c>
      <c r="U34" s="350">
        <v>25</v>
      </c>
      <c r="V34" s="350">
        <v>23</v>
      </c>
      <c r="W34" s="350">
        <v>57</v>
      </c>
      <c r="X34" s="350">
        <v>82</v>
      </c>
      <c r="Y34" s="350">
        <v>389</v>
      </c>
      <c r="Z34" s="350">
        <v>39</v>
      </c>
      <c r="AA34" s="350">
        <v>104</v>
      </c>
      <c r="AB34" s="350">
        <v>33</v>
      </c>
      <c r="AC34" s="350">
        <v>47</v>
      </c>
      <c r="AD34" s="350">
        <v>134</v>
      </c>
      <c r="AE34" s="350">
        <v>37</v>
      </c>
      <c r="AF34" s="350">
        <v>58</v>
      </c>
      <c r="AG34" s="350">
        <v>39</v>
      </c>
      <c r="AH34" s="350">
        <v>54</v>
      </c>
      <c r="AI34" s="350">
        <v>0</v>
      </c>
      <c r="AJ34" s="350">
        <v>186</v>
      </c>
      <c r="AK34" s="350">
        <v>23</v>
      </c>
      <c r="AL34" s="350">
        <v>29</v>
      </c>
      <c r="AM34" s="350">
        <v>133</v>
      </c>
      <c r="AN34" s="350">
        <v>10</v>
      </c>
      <c r="AO34" s="350">
        <v>26</v>
      </c>
      <c r="AP34" s="350">
        <v>13</v>
      </c>
      <c r="AQ34" s="350">
        <v>134</v>
      </c>
      <c r="AR34" s="350">
        <v>15</v>
      </c>
      <c r="AS34" s="350">
        <v>50</v>
      </c>
      <c r="AT34" s="350">
        <v>43</v>
      </c>
      <c r="AV34" s="352">
        <f t="shared" si="9"/>
        <v>97</v>
      </c>
      <c r="AW34" s="352">
        <f t="shared" si="1"/>
        <v>1271</v>
      </c>
      <c r="AX34" s="352">
        <f t="shared" si="2"/>
        <v>164</v>
      </c>
      <c r="AY34" s="352">
        <f t="shared" si="3"/>
        <v>202</v>
      </c>
      <c r="AZ34" s="352">
        <f t="shared" si="4"/>
        <v>694</v>
      </c>
      <c r="BA34" s="352">
        <f t="shared" si="5"/>
        <v>322</v>
      </c>
      <c r="BB34" s="352">
        <f t="shared" si="6"/>
        <v>238</v>
      </c>
      <c r="BC34" s="352">
        <f t="shared" si="7"/>
        <v>182</v>
      </c>
      <c r="BD34" s="352">
        <f t="shared" si="8"/>
        <v>242</v>
      </c>
      <c r="BE34" s="45">
        <f t="shared" si="10"/>
        <v>3412</v>
      </c>
      <c r="BF34" s="380"/>
    </row>
    <row r="35" spans="1:58" x14ac:dyDescent="0.25">
      <c r="A35" s="341">
        <f>METAS!A33</f>
        <v>30</v>
      </c>
      <c r="B35" s="348" t="str">
        <f>METAS!B33</f>
        <v>PORCENTAJE DE NIÑOS DE 6 A 35 MESES  DE EDAD CON AMENIA (PATRÓN DE  REFERENCIA  OMS).</v>
      </c>
      <c r="C35" s="349" t="str">
        <f>METAS!D33</f>
        <v>NUTRICIÓN</v>
      </c>
      <c r="D35" s="350">
        <v>0</v>
      </c>
      <c r="E35" s="350">
        <v>0</v>
      </c>
      <c r="F35" s="350">
        <v>0</v>
      </c>
      <c r="G35" s="350">
        <v>10</v>
      </c>
      <c r="H35" s="350">
        <v>0</v>
      </c>
      <c r="I35" s="350">
        <v>0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5</v>
      </c>
      <c r="R35" s="350">
        <v>0</v>
      </c>
      <c r="S35" s="350">
        <v>0</v>
      </c>
      <c r="T35" s="350">
        <v>3</v>
      </c>
      <c r="U35" s="350">
        <v>0</v>
      </c>
      <c r="V35" s="350">
        <v>0</v>
      </c>
      <c r="W35" s="350">
        <v>0</v>
      </c>
      <c r="X35" s="350">
        <v>0</v>
      </c>
      <c r="Y35" s="350">
        <v>1</v>
      </c>
      <c r="Z35" s="350">
        <v>0</v>
      </c>
      <c r="AA35" s="350">
        <v>0</v>
      </c>
      <c r="AB35" s="350">
        <v>0</v>
      </c>
      <c r="AC35" s="350">
        <v>0</v>
      </c>
      <c r="AD35" s="350">
        <v>4</v>
      </c>
      <c r="AE35" s="350">
        <v>0</v>
      </c>
      <c r="AF35" s="350">
        <v>1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5</v>
      </c>
      <c r="AN35" s="350">
        <v>1</v>
      </c>
      <c r="AO35" s="350">
        <v>0</v>
      </c>
      <c r="AP35" s="350">
        <v>1</v>
      </c>
      <c r="AQ35" s="350">
        <v>5</v>
      </c>
      <c r="AR35" s="350">
        <v>0</v>
      </c>
      <c r="AS35" s="350">
        <v>1</v>
      </c>
      <c r="AT35" s="350">
        <v>0</v>
      </c>
      <c r="AV35" s="352">
        <f t="shared" si="9"/>
        <v>0</v>
      </c>
      <c r="AW35" s="352">
        <f t="shared" si="1"/>
        <v>11</v>
      </c>
      <c r="AX35" s="352">
        <f t="shared" si="2"/>
        <v>5</v>
      </c>
      <c r="AY35" s="352">
        <f t="shared" si="3"/>
        <v>3</v>
      </c>
      <c r="AZ35" s="352">
        <f t="shared" si="4"/>
        <v>1</v>
      </c>
      <c r="BA35" s="352">
        <f t="shared" si="5"/>
        <v>5</v>
      </c>
      <c r="BB35" s="352">
        <f t="shared" si="6"/>
        <v>0</v>
      </c>
      <c r="BC35" s="352">
        <f t="shared" si="7"/>
        <v>7</v>
      </c>
      <c r="BD35" s="352">
        <f t="shared" si="8"/>
        <v>6</v>
      </c>
      <c r="BE35" s="45">
        <f t="shared" si="10"/>
        <v>38</v>
      </c>
      <c r="BF35" s="380"/>
    </row>
    <row r="36" spans="1:58" x14ac:dyDescent="0.25">
      <c r="A36" s="341">
        <f>METAS!A34</f>
        <v>31</v>
      </c>
      <c r="B36" s="348" t="str">
        <f>METAS!B34</f>
        <v>PORCENTAJE DE NIÑOS DE 4 MESES QUE  INICIAN SUMPLEMENTACIÓN CON HIERRO EN GOTAS</v>
      </c>
      <c r="C36" s="349" t="str">
        <f>METAS!D34</f>
        <v>NUTRICIÓN</v>
      </c>
      <c r="D36" s="350">
        <v>0</v>
      </c>
      <c r="E36" s="350">
        <v>0</v>
      </c>
      <c r="F36" s="350">
        <v>0</v>
      </c>
      <c r="G36" s="350">
        <v>23</v>
      </c>
      <c r="H36" s="350">
        <v>2</v>
      </c>
      <c r="I36" s="350">
        <v>1</v>
      </c>
      <c r="J36" s="350">
        <v>1</v>
      </c>
      <c r="K36" s="350">
        <v>0</v>
      </c>
      <c r="L36" s="350">
        <v>0</v>
      </c>
      <c r="M36" s="350">
        <v>0</v>
      </c>
      <c r="N36" s="350">
        <v>0</v>
      </c>
      <c r="O36" s="350">
        <v>3</v>
      </c>
      <c r="P36" s="350">
        <v>17</v>
      </c>
      <c r="Q36" s="350">
        <v>3</v>
      </c>
      <c r="R36" s="350">
        <v>1</v>
      </c>
      <c r="S36" s="350">
        <v>0</v>
      </c>
      <c r="T36" s="350">
        <v>3</v>
      </c>
      <c r="U36" s="350">
        <v>0</v>
      </c>
      <c r="V36" s="350">
        <v>0</v>
      </c>
      <c r="W36" s="350">
        <v>3</v>
      </c>
      <c r="X36" s="350">
        <v>3</v>
      </c>
      <c r="Y36" s="350">
        <v>21</v>
      </c>
      <c r="Z36" s="350">
        <v>2</v>
      </c>
      <c r="AA36" s="350">
        <v>4</v>
      </c>
      <c r="AB36" s="350">
        <v>1</v>
      </c>
      <c r="AC36" s="350">
        <v>1</v>
      </c>
      <c r="AD36" s="350">
        <v>5</v>
      </c>
      <c r="AE36" s="350">
        <v>0</v>
      </c>
      <c r="AF36" s="350">
        <v>2</v>
      </c>
      <c r="AG36" s="350">
        <v>1</v>
      </c>
      <c r="AH36" s="350">
        <v>3</v>
      </c>
      <c r="AI36" s="350">
        <v>0</v>
      </c>
      <c r="AJ36" s="350">
        <v>4</v>
      </c>
      <c r="AK36" s="350">
        <v>2</v>
      </c>
      <c r="AL36" s="350">
        <v>0</v>
      </c>
      <c r="AM36" s="350">
        <v>4</v>
      </c>
      <c r="AN36" s="350">
        <v>0</v>
      </c>
      <c r="AO36" s="350">
        <v>3</v>
      </c>
      <c r="AP36" s="350">
        <v>1</v>
      </c>
      <c r="AQ36" s="350">
        <v>5</v>
      </c>
      <c r="AR36" s="350">
        <v>0</v>
      </c>
      <c r="AS36" s="350">
        <v>1</v>
      </c>
      <c r="AT36" s="350">
        <v>1</v>
      </c>
      <c r="AV36" s="352">
        <f t="shared" si="9"/>
        <v>0</v>
      </c>
      <c r="AW36" s="352">
        <f t="shared" ref="AW36:AW64" si="11">+SUM(G36:P36)</f>
        <v>47</v>
      </c>
      <c r="AX36" s="352">
        <f t="shared" ref="AX36:AX64" si="12">+SUM(Q36:S36)</f>
        <v>4</v>
      </c>
      <c r="AY36" s="352">
        <f t="shared" ref="AY36:AY64" si="13">+SUM(T36:W36)</f>
        <v>6</v>
      </c>
      <c r="AZ36" s="352">
        <f t="shared" ref="AZ36:AZ64" si="14">+SUM(X36:AC36)</f>
        <v>32</v>
      </c>
      <c r="BA36" s="352">
        <f t="shared" ref="BA36:BA64" si="15">+SUM(AD36:AI36)</f>
        <v>11</v>
      </c>
      <c r="BB36" s="352">
        <f t="shared" ref="BB36:BB64" si="16">+SUM(AJ36:AL36)</f>
        <v>6</v>
      </c>
      <c r="BC36" s="352">
        <f t="shared" ref="BC36:BC64" si="17">+SUM(AM36:AP36)</f>
        <v>8</v>
      </c>
      <c r="BD36" s="352">
        <f t="shared" ref="BD36:BD64" si="18">SUM(AQ36:AT36)</f>
        <v>7</v>
      </c>
      <c r="BE36" s="45">
        <f t="shared" ref="BE36:BE62" si="19">SUM(AV36:BD36)</f>
        <v>121</v>
      </c>
      <c r="BF36" s="380"/>
    </row>
    <row r="37" spans="1:58" x14ac:dyDescent="0.25">
      <c r="A37" s="341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METAS!D35</f>
        <v>NUTRICIÓN</v>
      </c>
      <c r="D37" s="350">
        <v>0</v>
      </c>
      <c r="E37" s="350">
        <v>0</v>
      </c>
      <c r="F37" s="350">
        <v>0</v>
      </c>
      <c r="G37" s="350">
        <v>22</v>
      </c>
      <c r="H37" s="350">
        <v>1</v>
      </c>
      <c r="I37" s="350">
        <v>0</v>
      </c>
      <c r="J37" s="350">
        <v>0</v>
      </c>
      <c r="K37" s="350">
        <v>0</v>
      </c>
      <c r="L37" s="350">
        <v>0</v>
      </c>
      <c r="M37" s="350">
        <v>3</v>
      </c>
      <c r="N37" s="350">
        <v>1</v>
      </c>
      <c r="O37" s="350">
        <v>0</v>
      </c>
      <c r="P37" s="350">
        <v>0</v>
      </c>
      <c r="Q37" s="350">
        <v>2</v>
      </c>
      <c r="R37" s="350">
        <v>1</v>
      </c>
      <c r="S37" s="350">
        <v>1</v>
      </c>
      <c r="T37" s="350">
        <v>1</v>
      </c>
      <c r="U37" s="350">
        <v>0</v>
      </c>
      <c r="V37" s="350">
        <v>1</v>
      </c>
      <c r="W37" s="350">
        <v>1</v>
      </c>
      <c r="X37" s="350">
        <v>1</v>
      </c>
      <c r="Y37" s="350">
        <v>14</v>
      </c>
      <c r="Z37" s="350">
        <v>1</v>
      </c>
      <c r="AA37" s="350">
        <v>5</v>
      </c>
      <c r="AB37" s="350">
        <v>1</v>
      </c>
      <c r="AC37" s="350">
        <v>0</v>
      </c>
      <c r="AD37" s="350">
        <v>1</v>
      </c>
      <c r="AE37" s="350">
        <v>0</v>
      </c>
      <c r="AF37" s="350">
        <v>0</v>
      </c>
      <c r="AG37" s="350">
        <v>1</v>
      </c>
      <c r="AH37" s="350">
        <v>1</v>
      </c>
      <c r="AI37" s="350">
        <v>0</v>
      </c>
      <c r="AJ37" s="350">
        <v>8</v>
      </c>
      <c r="AK37" s="350">
        <v>1</v>
      </c>
      <c r="AL37" s="350">
        <v>1</v>
      </c>
      <c r="AM37" s="350">
        <v>2</v>
      </c>
      <c r="AN37" s="350">
        <v>1</v>
      </c>
      <c r="AO37" s="350">
        <v>0</v>
      </c>
      <c r="AP37" s="350">
        <v>0</v>
      </c>
      <c r="AQ37" s="350">
        <v>0</v>
      </c>
      <c r="AR37" s="350">
        <v>0</v>
      </c>
      <c r="AS37" s="350">
        <v>0</v>
      </c>
      <c r="AT37" s="350">
        <v>5</v>
      </c>
      <c r="AV37" s="352">
        <f t="shared" si="9"/>
        <v>0</v>
      </c>
      <c r="AW37" s="352">
        <f t="shared" si="11"/>
        <v>27</v>
      </c>
      <c r="AX37" s="352">
        <f t="shared" si="12"/>
        <v>4</v>
      </c>
      <c r="AY37" s="352">
        <f t="shared" si="13"/>
        <v>3</v>
      </c>
      <c r="AZ37" s="352">
        <f t="shared" si="14"/>
        <v>22</v>
      </c>
      <c r="BA37" s="352">
        <f t="shared" si="15"/>
        <v>3</v>
      </c>
      <c r="BB37" s="352">
        <f t="shared" si="16"/>
        <v>10</v>
      </c>
      <c r="BC37" s="352">
        <f t="shared" si="17"/>
        <v>3</v>
      </c>
      <c r="BD37" s="352">
        <f t="shared" si="18"/>
        <v>5</v>
      </c>
      <c r="BE37" s="45">
        <f t="shared" si="19"/>
        <v>77</v>
      </c>
      <c r="BF37" s="380"/>
    </row>
    <row r="38" spans="1:58" x14ac:dyDescent="0.25">
      <c r="A38" s="341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METAS!D36</f>
        <v>NUTRICIÓN</v>
      </c>
      <c r="D38" s="350">
        <v>0</v>
      </c>
      <c r="E38" s="350">
        <v>0</v>
      </c>
      <c r="F38" s="350">
        <v>0</v>
      </c>
      <c r="G38" s="350">
        <v>7</v>
      </c>
      <c r="H38" s="350">
        <v>1</v>
      </c>
      <c r="I38" s="350">
        <v>0</v>
      </c>
      <c r="J38" s="350">
        <v>0</v>
      </c>
      <c r="K38" s="350">
        <v>3</v>
      </c>
      <c r="L38" s="350">
        <v>0</v>
      </c>
      <c r="M38" s="350">
        <v>0</v>
      </c>
      <c r="N38" s="350">
        <v>0</v>
      </c>
      <c r="O38" s="350">
        <v>1</v>
      </c>
      <c r="P38" s="350">
        <v>0</v>
      </c>
      <c r="Q38" s="350">
        <v>0</v>
      </c>
      <c r="R38" s="350">
        <v>1</v>
      </c>
      <c r="S38" s="350">
        <v>2</v>
      </c>
      <c r="T38" s="350">
        <v>0</v>
      </c>
      <c r="U38" s="350">
        <v>1</v>
      </c>
      <c r="V38" s="350">
        <v>0</v>
      </c>
      <c r="W38" s="350">
        <v>0</v>
      </c>
      <c r="X38" s="350">
        <v>1</v>
      </c>
      <c r="Y38" s="350">
        <v>8</v>
      </c>
      <c r="Z38" s="350">
        <v>0</v>
      </c>
      <c r="AA38" s="350">
        <v>1</v>
      </c>
      <c r="AB38" s="350">
        <v>0</v>
      </c>
      <c r="AC38" s="350">
        <v>1</v>
      </c>
      <c r="AD38" s="350">
        <v>0</v>
      </c>
      <c r="AE38" s="350">
        <v>1</v>
      </c>
      <c r="AF38" s="350">
        <v>0</v>
      </c>
      <c r="AG38" s="350">
        <v>1</v>
      </c>
      <c r="AH38" s="350">
        <v>2</v>
      </c>
      <c r="AI38" s="350">
        <v>0</v>
      </c>
      <c r="AJ38" s="350">
        <v>3</v>
      </c>
      <c r="AK38" s="350">
        <v>0</v>
      </c>
      <c r="AL38" s="350">
        <v>1</v>
      </c>
      <c r="AM38" s="350">
        <v>3</v>
      </c>
      <c r="AN38" s="350">
        <v>1</v>
      </c>
      <c r="AO38" s="350">
        <v>1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9"/>
        <v>0</v>
      </c>
      <c r="AW38" s="352">
        <f t="shared" si="11"/>
        <v>12</v>
      </c>
      <c r="AX38" s="352">
        <f t="shared" si="12"/>
        <v>3</v>
      </c>
      <c r="AY38" s="352">
        <f t="shared" si="13"/>
        <v>1</v>
      </c>
      <c r="AZ38" s="352">
        <f t="shared" si="14"/>
        <v>11</v>
      </c>
      <c r="BA38" s="352">
        <f t="shared" si="15"/>
        <v>4</v>
      </c>
      <c r="BB38" s="352">
        <f t="shared" si="16"/>
        <v>4</v>
      </c>
      <c r="BC38" s="352">
        <f t="shared" si="17"/>
        <v>5</v>
      </c>
      <c r="BD38" s="352">
        <f t="shared" si="18"/>
        <v>0</v>
      </c>
      <c r="BE38" s="45">
        <f t="shared" si="19"/>
        <v>40</v>
      </c>
      <c r="BF38" s="380"/>
    </row>
    <row r="39" spans="1:58" x14ac:dyDescent="0.25">
      <c r="A39" s="341">
        <f>METAS!A37</f>
        <v>34</v>
      </c>
      <c r="B39" s="348" t="str">
        <f>METAS!B37</f>
        <v>PORCENTAJE DE NIÑOS/NIÑAS MENORES DE 36 MESES CON SUPLEMENTACION PREVENTIVA (TA)</v>
      </c>
      <c r="C39" s="349" t="str">
        <f>METAS!D37</f>
        <v>NUTRICIÓN</v>
      </c>
      <c r="D39" s="350">
        <v>0</v>
      </c>
      <c r="E39" s="350">
        <v>0</v>
      </c>
      <c r="F39" s="350">
        <v>0</v>
      </c>
      <c r="G39" s="350">
        <v>29</v>
      </c>
      <c r="H39" s="350">
        <v>2</v>
      </c>
      <c r="I39" s="350">
        <v>0</v>
      </c>
      <c r="J39" s="350">
        <v>0</v>
      </c>
      <c r="K39" s="350">
        <v>3</v>
      </c>
      <c r="L39" s="350">
        <v>0</v>
      </c>
      <c r="M39" s="350">
        <v>3</v>
      </c>
      <c r="N39" s="350">
        <v>1</v>
      </c>
      <c r="O39" s="350">
        <v>1</v>
      </c>
      <c r="P39" s="350">
        <v>0</v>
      </c>
      <c r="Q39" s="350">
        <v>2</v>
      </c>
      <c r="R39" s="350">
        <v>2</v>
      </c>
      <c r="S39" s="350">
        <v>3</v>
      </c>
      <c r="T39" s="350">
        <v>1</v>
      </c>
      <c r="U39" s="350">
        <v>1</v>
      </c>
      <c r="V39" s="350">
        <v>1</v>
      </c>
      <c r="W39" s="350">
        <v>1</v>
      </c>
      <c r="X39" s="350">
        <v>2</v>
      </c>
      <c r="Y39" s="350">
        <v>22</v>
      </c>
      <c r="Z39" s="350">
        <v>1</v>
      </c>
      <c r="AA39" s="350">
        <v>6</v>
      </c>
      <c r="AB39" s="350">
        <v>1</v>
      </c>
      <c r="AC39" s="350">
        <v>1</v>
      </c>
      <c r="AD39" s="350">
        <v>1</v>
      </c>
      <c r="AE39" s="350">
        <v>1</v>
      </c>
      <c r="AF39" s="350">
        <v>0</v>
      </c>
      <c r="AG39" s="350">
        <v>2</v>
      </c>
      <c r="AH39" s="350">
        <v>3</v>
      </c>
      <c r="AI39" s="350">
        <v>0</v>
      </c>
      <c r="AJ39" s="350">
        <v>11</v>
      </c>
      <c r="AK39" s="350">
        <v>1</v>
      </c>
      <c r="AL39" s="350">
        <v>2</v>
      </c>
      <c r="AM39" s="350">
        <v>5</v>
      </c>
      <c r="AN39" s="350">
        <v>2</v>
      </c>
      <c r="AO39" s="350">
        <v>1</v>
      </c>
      <c r="AP39" s="350">
        <v>0</v>
      </c>
      <c r="AQ39" s="350">
        <v>0</v>
      </c>
      <c r="AR39" s="350">
        <v>0</v>
      </c>
      <c r="AS39" s="350">
        <v>0</v>
      </c>
      <c r="AT39" s="350">
        <v>5</v>
      </c>
      <c r="AV39" s="352">
        <f t="shared" si="9"/>
        <v>0</v>
      </c>
      <c r="AW39" s="352">
        <f t="shared" si="11"/>
        <v>39</v>
      </c>
      <c r="AX39" s="352">
        <f t="shared" si="12"/>
        <v>7</v>
      </c>
      <c r="AY39" s="352">
        <f t="shared" si="13"/>
        <v>4</v>
      </c>
      <c r="AZ39" s="352">
        <f t="shared" si="14"/>
        <v>33</v>
      </c>
      <c r="BA39" s="352">
        <f t="shared" si="15"/>
        <v>7</v>
      </c>
      <c r="BB39" s="352">
        <f t="shared" si="16"/>
        <v>14</v>
      </c>
      <c r="BC39" s="352">
        <f t="shared" si="17"/>
        <v>8</v>
      </c>
      <c r="BD39" s="352">
        <f t="shared" si="18"/>
        <v>5</v>
      </c>
      <c r="BE39" s="45">
        <f t="shared" si="19"/>
        <v>117</v>
      </c>
      <c r="BF39" s="380"/>
    </row>
    <row r="40" spans="1:58" x14ac:dyDescent="0.25">
      <c r="A40" s="341">
        <f>METAS!A38</f>
        <v>35</v>
      </c>
      <c r="B40" s="348" t="str">
        <f>METAS!B38</f>
        <v>PORCENTAJE DE NIÑOS MENORES DE UN AÑO  ( 6 A 11 MESES) CON  SUPLEMENTO DE VITAMINA A</v>
      </c>
      <c r="C40" s="349" t="str">
        <f>METAS!D38</f>
        <v>NUTRICIÓN</v>
      </c>
      <c r="D40" s="350">
        <v>0</v>
      </c>
      <c r="E40" s="350">
        <v>0</v>
      </c>
      <c r="F40" s="350">
        <v>0</v>
      </c>
      <c r="G40" s="350">
        <v>12</v>
      </c>
      <c r="H40" s="350">
        <v>4</v>
      </c>
      <c r="I40" s="350">
        <v>2</v>
      </c>
      <c r="J40" s="350">
        <v>4</v>
      </c>
      <c r="K40" s="350">
        <v>5</v>
      </c>
      <c r="L40" s="350">
        <v>1</v>
      </c>
      <c r="M40" s="350">
        <v>0</v>
      </c>
      <c r="N40" s="350">
        <v>1</v>
      </c>
      <c r="O40" s="350">
        <v>2</v>
      </c>
      <c r="P40" s="350">
        <v>10</v>
      </c>
      <c r="Q40" s="350">
        <v>5</v>
      </c>
      <c r="R40" s="350">
        <v>1</v>
      </c>
      <c r="S40" s="350">
        <v>0</v>
      </c>
      <c r="T40" s="350">
        <v>7</v>
      </c>
      <c r="U40" s="350">
        <v>2</v>
      </c>
      <c r="V40" s="350">
        <v>1</v>
      </c>
      <c r="W40" s="350">
        <v>1</v>
      </c>
      <c r="X40" s="350">
        <v>1</v>
      </c>
      <c r="Y40" s="350">
        <v>10</v>
      </c>
      <c r="Z40" s="350">
        <v>0</v>
      </c>
      <c r="AA40" s="350">
        <v>3</v>
      </c>
      <c r="AB40" s="350">
        <v>0</v>
      </c>
      <c r="AC40" s="350">
        <v>3</v>
      </c>
      <c r="AD40" s="350">
        <v>6</v>
      </c>
      <c r="AE40" s="350">
        <v>0</v>
      </c>
      <c r="AF40" s="350">
        <v>5</v>
      </c>
      <c r="AG40" s="350">
        <v>2</v>
      </c>
      <c r="AH40" s="350">
        <v>1</v>
      </c>
      <c r="AI40" s="350">
        <v>0</v>
      </c>
      <c r="AJ40" s="350">
        <v>0</v>
      </c>
      <c r="AK40" s="350">
        <v>0</v>
      </c>
      <c r="AL40" s="350">
        <v>0</v>
      </c>
      <c r="AM40" s="350">
        <v>5</v>
      </c>
      <c r="AN40" s="350">
        <v>0</v>
      </c>
      <c r="AO40" s="350">
        <v>0</v>
      </c>
      <c r="AP40" s="350">
        <v>0</v>
      </c>
      <c r="AQ40" s="350">
        <v>8</v>
      </c>
      <c r="AR40" s="350">
        <v>0</v>
      </c>
      <c r="AS40" s="350">
        <v>2</v>
      </c>
      <c r="AT40" s="350">
        <v>0</v>
      </c>
      <c r="AV40" s="352">
        <f t="shared" si="9"/>
        <v>0</v>
      </c>
      <c r="AW40" s="352">
        <f t="shared" si="11"/>
        <v>41</v>
      </c>
      <c r="AX40" s="352">
        <f t="shared" si="12"/>
        <v>6</v>
      </c>
      <c r="AY40" s="352">
        <f t="shared" si="13"/>
        <v>11</v>
      </c>
      <c r="AZ40" s="352">
        <f t="shared" si="14"/>
        <v>17</v>
      </c>
      <c r="BA40" s="352">
        <f t="shared" si="15"/>
        <v>14</v>
      </c>
      <c r="BB40" s="352">
        <f t="shared" si="16"/>
        <v>0</v>
      </c>
      <c r="BC40" s="352">
        <f t="shared" si="17"/>
        <v>5</v>
      </c>
      <c r="BD40" s="352">
        <f t="shared" si="18"/>
        <v>10</v>
      </c>
      <c r="BE40" s="45">
        <f t="shared" si="19"/>
        <v>104</v>
      </c>
      <c r="BF40" s="380"/>
    </row>
    <row r="41" spans="1:58" x14ac:dyDescent="0.25">
      <c r="A41" s="341">
        <f>METAS!A39</f>
        <v>36</v>
      </c>
      <c r="B41" s="348" t="str">
        <f>METAS!B39</f>
        <v xml:space="preserve">PORCENTAJE DE NIÑOS  DE 12 A 59 MESES CON  SUPLEMENTO DE VITAMINA A  </v>
      </c>
      <c r="C41" s="349" t="str">
        <f>METAS!D39</f>
        <v>NUTRICIÓN</v>
      </c>
      <c r="D41" s="350">
        <v>0</v>
      </c>
      <c r="E41" s="350">
        <v>0</v>
      </c>
      <c r="F41" s="350">
        <v>0</v>
      </c>
      <c r="G41" s="350">
        <v>56</v>
      </c>
      <c r="H41" s="350">
        <v>2</v>
      </c>
      <c r="I41" s="350">
        <v>7</v>
      </c>
      <c r="J41" s="350">
        <v>2</v>
      </c>
      <c r="K41" s="350">
        <v>1</v>
      </c>
      <c r="L41" s="350">
        <v>1</v>
      </c>
      <c r="M41" s="350">
        <v>3</v>
      </c>
      <c r="N41" s="350">
        <v>5</v>
      </c>
      <c r="O41" s="350">
        <v>8</v>
      </c>
      <c r="P41" s="350">
        <v>26</v>
      </c>
      <c r="Q41" s="350">
        <v>0</v>
      </c>
      <c r="R41" s="350">
        <v>0</v>
      </c>
      <c r="S41" s="350">
        <v>3</v>
      </c>
      <c r="T41" s="350">
        <v>1</v>
      </c>
      <c r="U41" s="350">
        <v>3</v>
      </c>
      <c r="V41" s="350">
        <v>4</v>
      </c>
      <c r="W41" s="350">
        <v>1</v>
      </c>
      <c r="X41" s="350">
        <v>3</v>
      </c>
      <c r="Y41" s="350">
        <v>1</v>
      </c>
      <c r="Z41" s="350">
        <v>0</v>
      </c>
      <c r="AA41" s="350">
        <v>0</v>
      </c>
      <c r="AB41" s="350">
        <v>0</v>
      </c>
      <c r="AC41" s="350">
        <v>6</v>
      </c>
      <c r="AD41" s="350">
        <v>8</v>
      </c>
      <c r="AE41" s="350">
        <v>5</v>
      </c>
      <c r="AF41" s="350">
        <v>10</v>
      </c>
      <c r="AG41" s="350">
        <v>4</v>
      </c>
      <c r="AH41" s="350">
        <v>1</v>
      </c>
      <c r="AI41" s="350">
        <v>0</v>
      </c>
      <c r="AJ41" s="350">
        <v>0</v>
      </c>
      <c r="AK41" s="350">
        <v>1</v>
      </c>
      <c r="AL41" s="350">
        <v>0</v>
      </c>
      <c r="AM41" s="350">
        <v>17</v>
      </c>
      <c r="AN41" s="350">
        <v>0</v>
      </c>
      <c r="AO41" s="350">
        <v>4</v>
      </c>
      <c r="AP41" s="350">
        <v>0</v>
      </c>
      <c r="AQ41" s="350">
        <v>6</v>
      </c>
      <c r="AR41" s="350">
        <v>0</v>
      </c>
      <c r="AS41" s="350">
        <v>0</v>
      </c>
      <c r="AT41" s="350">
        <v>0</v>
      </c>
      <c r="AV41" s="352">
        <f t="shared" si="9"/>
        <v>0</v>
      </c>
      <c r="AW41" s="352">
        <f t="shared" si="11"/>
        <v>111</v>
      </c>
      <c r="AX41" s="352">
        <f t="shared" si="12"/>
        <v>3</v>
      </c>
      <c r="AY41" s="352">
        <f t="shared" si="13"/>
        <v>9</v>
      </c>
      <c r="AZ41" s="352">
        <f t="shared" si="14"/>
        <v>10</v>
      </c>
      <c r="BA41" s="352">
        <f t="shared" si="15"/>
        <v>28</v>
      </c>
      <c r="BB41" s="352">
        <f t="shared" si="16"/>
        <v>1</v>
      </c>
      <c r="BC41" s="352">
        <f t="shared" si="17"/>
        <v>21</v>
      </c>
      <c r="BD41" s="352">
        <f t="shared" si="18"/>
        <v>6</v>
      </c>
      <c r="BE41" s="45">
        <f t="shared" si="19"/>
        <v>189</v>
      </c>
      <c r="BF41" s="380"/>
    </row>
    <row r="42" spans="1:58" x14ac:dyDescent="0.25">
      <c r="A42" s="341">
        <f>METAS!A40</f>
        <v>37</v>
      </c>
      <c r="B42" s="348" t="str">
        <f>METAS!B40</f>
        <v>PORCENTAJE DE NIÑOS &lt; 5 AÑOS CON SUPLEMENTO DE VITAMINA A</v>
      </c>
      <c r="C42" s="349" t="str">
        <f>METAS!D40</f>
        <v>NUTRICIÓN</v>
      </c>
      <c r="D42" s="350">
        <v>0</v>
      </c>
      <c r="E42" s="350">
        <v>0</v>
      </c>
      <c r="F42" s="350">
        <v>0</v>
      </c>
      <c r="G42" s="350">
        <v>68</v>
      </c>
      <c r="H42" s="350">
        <v>6</v>
      </c>
      <c r="I42" s="350">
        <v>9</v>
      </c>
      <c r="J42" s="350">
        <v>6</v>
      </c>
      <c r="K42" s="350">
        <v>6</v>
      </c>
      <c r="L42" s="350">
        <v>2</v>
      </c>
      <c r="M42" s="350">
        <v>3</v>
      </c>
      <c r="N42" s="350">
        <v>6</v>
      </c>
      <c r="O42" s="350">
        <v>10</v>
      </c>
      <c r="P42" s="350">
        <v>36</v>
      </c>
      <c r="Q42" s="350">
        <v>5</v>
      </c>
      <c r="R42" s="350">
        <v>1</v>
      </c>
      <c r="S42" s="350">
        <v>3</v>
      </c>
      <c r="T42" s="350">
        <v>8</v>
      </c>
      <c r="U42" s="350">
        <v>5</v>
      </c>
      <c r="V42" s="350">
        <v>5</v>
      </c>
      <c r="W42" s="350">
        <v>2</v>
      </c>
      <c r="X42" s="350">
        <v>4</v>
      </c>
      <c r="Y42" s="350">
        <v>11</v>
      </c>
      <c r="Z42" s="350">
        <v>0</v>
      </c>
      <c r="AA42" s="350">
        <v>3</v>
      </c>
      <c r="AB42" s="350">
        <v>0</v>
      </c>
      <c r="AC42" s="350">
        <v>9</v>
      </c>
      <c r="AD42" s="350">
        <v>14</v>
      </c>
      <c r="AE42" s="350">
        <v>5</v>
      </c>
      <c r="AF42" s="350">
        <v>15</v>
      </c>
      <c r="AG42" s="350">
        <v>6</v>
      </c>
      <c r="AH42" s="350">
        <v>2</v>
      </c>
      <c r="AI42" s="350">
        <v>0</v>
      </c>
      <c r="AJ42" s="350">
        <v>0</v>
      </c>
      <c r="AK42" s="350">
        <v>1</v>
      </c>
      <c r="AL42" s="350">
        <v>0</v>
      </c>
      <c r="AM42" s="350">
        <v>22</v>
      </c>
      <c r="AN42" s="350">
        <v>0</v>
      </c>
      <c r="AO42" s="350">
        <v>4</v>
      </c>
      <c r="AP42" s="350">
        <v>0</v>
      </c>
      <c r="AQ42" s="350">
        <v>14</v>
      </c>
      <c r="AR42" s="350">
        <v>0</v>
      </c>
      <c r="AS42" s="350">
        <v>2</v>
      </c>
      <c r="AT42" s="350">
        <v>0</v>
      </c>
      <c r="AV42" s="352">
        <f t="shared" si="9"/>
        <v>0</v>
      </c>
      <c r="AW42" s="352">
        <f t="shared" si="11"/>
        <v>152</v>
      </c>
      <c r="AX42" s="352">
        <f t="shared" si="12"/>
        <v>9</v>
      </c>
      <c r="AY42" s="352">
        <f t="shared" si="13"/>
        <v>20</v>
      </c>
      <c r="AZ42" s="352">
        <f t="shared" si="14"/>
        <v>27</v>
      </c>
      <c r="BA42" s="352">
        <f t="shared" si="15"/>
        <v>42</v>
      </c>
      <c r="BB42" s="352">
        <f t="shared" si="16"/>
        <v>1</v>
      </c>
      <c r="BC42" s="352">
        <f t="shared" si="17"/>
        <v>26</v>
      </c>
      <c r="BD42" s="352">
        <f t="shared" si="18"/>
        <v>16</v>
      </c>
      <c r="BE42" s="45">
        <f t="shared" si="19"/>
        <v>293</v>
      </c>
      <c r="BF42" s="380"/>
    </row>
    <row r="43" spans="1:58" x14ac:dyDescent="0.25">
      <c r="A43" s="341">
        <f>METAS!A41</f>
        <v>38</v>
      </c>
      <c r="B43" s="348" t="str">
        <f>METAS!B41</f>
        <v>PORCENTAJE DE NIÑOS MENORES DE 12 MESES DE EDAD CON DOSAJE DE HEMOGLOBINA</v>
      </c>
      <c r="C43" s="349" t="str">
        <f>METAS!D41</f>
        <v>NUTRICIÓN</v>
      </c>
      <c r="D43" s="350">
        <v>0</v>
      </c>
      <c r="E43" s="350">
        <v>0</v>
      </c>
      <c r="F43" s="350">
        <v>0</v>
      </c>
      <c r="G43" s="350">
        <v>23</v>
      </c>
      <c r="H43" s="350">
        <v>4</v>
      </c>
      <c r="I43" s="350">
        <v>2</v>
      </c>
      <c r="J43" s="350">
        <v>4</v>
      </c>
      <c r="K43" s="350">
        <v>5</v>
      </c>
      <c r="L43" s="350">
        <v>1</v>
      </c>
      <c r="M43" s="350">
        <v>0</v>
      </c>
      <c r="N43" s="350">
        <v>1</v>
      </c>
      <c r="O43" s="350">
        <v>2</v>
      </c>
      <c r="P43" s="350">
        <v>10</v>
      </c>
      <c r="Q43" s="350">
        <v>5</v>
      </c>
      <c r="R43" s="350">
        <v>1</v>
      </c>
      <c r="S43" s="350">
        <v>0</v>
      </c>
      <c r="T43" s="350">
        <v>6</v>
      </c>
      <c r="U43" s="350">
        <v>2</v>
      </c>
      <c r="V43" s="350">
        <v>1</v>
      </c>
      <c r="W43" s="350">
        <v>1</v>
      </c>
      <c r="X43" s="350">
        <v>3</v>
      </c>
      <c r="Y43" s="350">
        <v>16</v>
      </c>
      <c r="Z43" s="350">
        <v>0</v>
      </c>
      <c r="AA43" s="350">
        <v>8</v>
      </c>
      <c r="AB43" s="350">
        <v>2</v>
      </c>
      <c r="AC43" s="350">
        <v>3</v>
      </c>
      <c r="AD43" s="350">
        <v>6</v>
      </c>
      <c r="AE43" s="350">
        <v>0</v>
      </c>
      <c r="AF43" s="350">
        <v>5</v>
      </c>
      <c r="AG43" s="350">
        <v>2</v>
      </c>
      <c r="AH43" s="350">
        <v>1</v>
      </c>
      <c r="AI43" s="350">
        <v>0</v>
      </c>
      <c r="AJ43" s="350">
        <v>3</v>
      </c>
      <c r="AK43" s="350">
        <v>1</v>
      </c>
      <c r="AL43" s="350">
        <v>0</v>
      </c>
      <c r="AM43" s="350">
        <v>5</v>
      </c>
      <c r="AN43" s="350">
        <v>0</v>
      </c>
      <c r="AO43" s="350">
        <v>0</v>
      </c>
      <c r="AP43" s="350">
        <v>0</v>
      </c>
      <c r="AQ43" s="350">
        <v>8</v>
      </c>
      <c r="AR43" s="350">
        <v>0</v>
      </c>
      <c r="AS43" s="350">
        <v>7</v>
      </c>
      <c r="AT43" s="350">
        <v>1</v>
      </c>
      <c r="AV43" s="352">
        <f t="shared" si="9"/>
        <v>0</v>
      </c>
      <c r="AW43" s="352">
        <f t="shared" si="11"/>
        <v>52</v>
      </c>
      <c r="AX43" s="352">
        <f t="shared" si="12"/>
        <v>6</v>
      </c>
      <c r="AY43" s="352">
        <f t="shared" si="13"/>
        <v>10</v>
      </c>
      <c r="AZ43" s="352">
        <f t="shared" si="14"/>
        <v>32</v>
      </c>
      <c r="BA43" s="352">
        <f t="shared" si="15"/>
        <v>14</v>
      </c>
      <c r="BB43" s="352">
        <f t="shared" si="16"/>
        <v>4</v>
      </c>
      <c r="BC43" s="352">
        <f t="shared" si="17"/>
        <v>5</v>
      </c>
      <c r="BD43" s="352">
        <f t="shared" si="18"/>
        <v>16</v>
      </c>
      <c r="BE43" s="45">
        <f t="shared" si="19"/>
        <v>139</v>
      </c>
      <c r="BF43" s="380"/>
    </row>
    <row r="44" spans="1:58" x14ac:dyDescent="0.25">
      <c r="A44" s="341">
        <f>METAS!A42</f>
        <v>39</v>
      </c>
      <c r="B44" s="348" t="str">
        <f>METAS!B42</f>
        <v>PORCENTAJE DE NIÑOS DE 12 A 23 MESES DE EDAD CON DOSAJE DE HEMOGLOBINA</v>
      </c>
      <c r="C44" s="349" t="str">
        <f>METAS!D42</f>
        <v>NUTRICIÓN</v>
      </c>
      <c r="D44" s="350">
        <v>0</v>
      </c>
      <c r="E44" s="350">
        <v>0</v>
      </c>
      <c r="F44" s="350">
        <v>0</v>
      </c>
      <c r="G44" s="350">
        <v>36</v>
      </c>
      <c r="H44" s="350">
        <v>2</v>
      </c>
      <c r="I44" s="350">
        <v>0</v>
      </c>
      <c r="J44" s="350">
        <v>2</v>
      </c>
      <c r="K44" s="350">
        <v>4</v>
      </c>
      <c r="L44" s="350">
        <v>0</v>
      </c>
      <c r="M44" s="350">
        <v>2</v>
      </c>
      <c r="N44" s="350">
        <v>2</v>
      </c>
      <c r="O44" s="350">
        <v>3</v>
      </c>
      <c r="P44" s="350">
        <v>11</v>
      </c>
      <c r="Q44" s="350">
        <v>7</v>
      </c>
      <c r="R44" s="350">
        <v>2</v>
      </c>
      <c r="S44" s="350">
        <v>3</v>
      </c>
      <c r="T44" s="350">
        <v>5</v>
      </c>
      <c r="U44" s="350">
        <v>2</v>
      </c>
      <c r="V44" s="350">
        <v>2</v>
      </c>
      <c r="W44" s="350">
        <v>3</v>
      </c>
      <c r="X44" s="350">
        <v>6</v>
      </c>
      <c r="Y44" s="350">
        <v>17</v>
      </c>
      <c r="Z44" s="350">
        <v>0</v>
      </c>
      <c r="AA44" s="350">
        <v>6</v>
      </c>
      <c r="AB44" s="350">
        <v>0</v>
      </c>
      <c r="AC44" s="350">
        <v>3</v>
      </c>
      <c r="AD44" s="350">
        <v>7</v>
      </c>
      <c r="AE44" s="350">
        <v>3</v>
      </c>
      <c r="AF44" s="350">
        <v>4</v>
      </c>
      <c r="AG44" s="350">
        <v>0</v>
      </c>
      <c r="AH44" s="350">
        <v>1</v>
      </c>
      <c r="AI44" s="350">
        <v>0</v>
      </c>
      <c r="AJ44" s="350">
        <v>8</v>
      </c>
      <c r="AK44" s="350">
        <v>1</v>
      </c>
      <c r="AL44" s="350">
        <v>2</v>
      </c>
      <c r="AM44" s="350">
        <v>12</v>
      </c>
      <c r="AN44" s="350">
        <v>1</v>
      </c>
      <c r="AO44" s="350">
        <v>2</v>
      </c>
      <c r="AP44" s="350">
        <v>0</v>
      </c>
      <c r="AQ44" s="350">
        <v>8</v>
      </c>
      <c r="AR44" s="350">
        <v>0</v>
      </c>
      <c r="AS44" s="350">
        <v>3</v>
      </c>
      <c r="AT44" s="350">
        <v>2</v>
      </c>
      <c r="AV44" s="352">
        <f t="shared" si="9"/>
        <v>0</v>
      </c>
      <c r="AW44" s="352">
        <f t="shared" si="11"/>
        <v>62</v>
      </c>
      <c r="AX44" s="352">
        <f t="shared" si="12"/>
        <v>12</v>
      </c>
      <c r="AY44" s="352">
        <f t="shared" si="13"/>
        <v>12</v>
      </c>
      <c r="AZ44" s="352">
        <f t="shared" si="14"/>
        <v>32</v>
      </c>
      <c r="BA44" s="352">
        <f t="shared" si="15"/>
        <v>15</v>
      </c>
      <c r="BB44" s="352">
        <f t="shared" si="16"/>
        <v>11</v>
      </c>
      <c r="BC44" s="352">
        <f t="shared" si="17"/>
        <v>15</v>
      </c>
      <c r="BD44" s="352">
        <f t="shared" si="18"/>
        <v>13</v>
      </c>
      <c r="BE44" s="45">
        <f t="shared" si="19"/>
        <v>172</v>
      </c>
      <c r="BF44" s="380"/>
    </row>
    <row r="45" spans="1:58" x14ac:dyDescent="0.25">
      <c r="A45" s="341">
        <f>METAS!A43</f>
        <v>40</v>
      </c>
      <c r="B45" s="348" t="str">
        <f>METAS!B43</f>
        <v>PORCENTAJE DE NIÑOS DE 24 A 35 MESES DE EDAD CON DOSAJE DE HEMOGLOBINA</v>
      </c>
      <c r="C45" s="349" t="str">
        <f>METAS!D43</f>
        <v>NUTRICIÓN</v>
      </c>
      <c r="D45" s="350">
        <v>0</v>
      </c>
      <c r="E45" s="350">
        <v>0</v>
      </c>
      <c r="F45" s="350">
        <v>0</v>
      </c>
      <c r="G45" s="350">
        <v>30</v>
      </c>
      <c r="H45" s="350">
        <v>2</v>
      </c>
      <c r="I45" s="350">
        <v>0</v>
      </c>
      <c r="J45" s="350">
        <v>2</v>
      </c>
      <c r="K45" s="350">
        <v>4</v>
      </c>
      <c r="L45" s="350">
        <v>0</v>
      </c>
      <c r="M45" s="350">
        <v>3</v>
      </c>
      <c r="N45" s="350">
        <v>3</v>
      </c>
      <c r="O45" s="350">
        <v>3</v>
      </c>
      <c r="P45" s="350">
        <v>24</v>
      </c>
      <c r="Q45" s="350">
        <v>3</v>
      </c>
      <c r="R45" s="350">
        <v>2</v>
      </c>
      <c r="S45" s="350">
        <v>0</v>
      </c>
      <c r="T45" s="350">
        <v>5</v>
      </c>
      <c r="U45" s="350">
        <v>4</v>
      </c>
      <c r="V45" s="350">
        <v>2</v>
      </c>
      <c r="W45" s="350">
        <v>1</v>
      </c>
      <c r="X45" s="350">
        <v>1</v>
      </c>
      <c r="Y45" s="350">
        <v>24</v>
      </c>
      <c r="Z45" s="350">
        <v>4</v>
      </c>
      <c r="AA45" s="350">
        <v>8</v>
      </c>
      <c r="AB45" s="350">
        <v>3</v>
      </c>
      <c r="AC45" s="350">
        <v>1</v>
      </c>
      <c r="AD45" s="350">
        <v>7</v>
      </c>
      <c r="AE45" s="350">
        <v>2</v>
      </c>
      <c r="AF45" s="350">
        <v>4</v>
      </c>
      <c r="AG45" s="350">
        <v>4</v>
      </c>
      <c r="AH45" s="350">
        <v>1</v>
      </c>
      <c r="AI45" s="350">
        <v>0</v>
      </c>
      <c r="AJ45" s="350">
        <v>9</v>
      </c>
      <c r="AK45" s="350">
        <v>0</v>
      </c>
      <c r="AL45" s="350">
        <v>2</v>
      </c>
      <c r="AM45" s="350">
        <v>6</v>
      </c>
      <c r="AN45" s="350">
        <v>0</v>
      </c>
      <c r="AO45" s="350">
        <v>0</v>
      </c>
      <c r="AP45" s="350">
        <v>1</v>
      </c>
      <c r="AQ45" s="350">
        <v>5</v>
      </c>
      <c r="AR45" s="350">
        <v>0</v>
      </c>
      <c r="AS45" s="350">
        <v>2</v>
      </c>
      <c r="AT45" s="350">
        <v>2</v>
      </c>
      <c r="AV45" s="352">
        <f t="shared" si="9"/>
        <v>0</v>
      </c>
      <c r="AW45" s="352">
        <f t="shared" si="11"/>
        <v>71</v>
      </c>
      <c r="AX45" s="352">
        <f t="shared" si="12"/>
        <v>5</v>
      </c>
      <c r="AY45" s="352">
        <f t="shared" si="13"/>
        <v>12</v>
      </c>
      <c r="AZ45" s="352">
        <f t="shared" si="14"/>
        <v>41</v>
      </c>
      <c r="BA45" s="352">
        <f t="shared" si="15"/>
        <v>18</v>
      </c>
      <c r="BB45" s="352">
        <f t="shared" si="16"/>
        <v>11</v>
      </c>
      <c r="BC45" s="352">
        <f t="shared" si="17"/>
        <v>7</v>
      </c>
      <c r="BD45" s="352">
        <f t="shared" si="18"/>
        <v>9</v>
      </c>
      <c r="BE45" s="45">
        <f t="shared" si="19"/>
        <v>174</v>
      </c>
      <c r="BF45" s="380"/>
    </row>
    <row r="46" spans="1:58" x14ac:dyDescent="0.25">
      <c r="A46" s="341">
        <f>METAS!A44</f>
        <v>41</v>
      </c>
      <c r="B46" s="348" t="str">
        <f>METAS!B44</f>
        <v>PORCENTAJE DE NIÑOS DE 6 A 35 MESES DE EDAD CON DOSAJE DE HEMOGLOBINA</v>
      </c>
      <c r="C46" s="349" t="str">
        <f>METAS!D44</f>
        <v>NUTRICIÓN</v>
      </c>
      <c r="D46" s="350">
        <v>0</v>
      </c>
      <c r="E46" s="350">
        <v>0</v>
      </c>
      <c r="F46" s="350">
        <v>0</v>
      </c>
      <c r="G46" s="350">
        <v>89</v>
      </c>
      <c r="H46" s="350">
        <v>8</v>
      </c>
      <c r="I46" s="350">
        <v>2</v>
      </c>
      <c r="J46" s="350">
        <v>8</v>
      </c>
      <c r="K46" s="350">
        <v>13</v>
      </c>
      <c r="L46" s="350">
        <v>1</v>
      </c>
      <c r="M46" s="350">
        <v>5</v>
      </c>
      <c r="N46" s="350">
        <v>6</v>
      </c>
      <c r="O46" s="350">
        <v>8</v>
      </c>
      <c r="P46" s="350">
        <v>45</v>
      </c>
      <c r="Q46" s="350">
        <v>15</v>
      </c>
      <c r="R46" s="350">
        <v>5</v>
      </c>
      <c r="S46" s="350">
        <v>3</v>
      </c>
      <c r="T46" s="350">
        <v>16</v>
      </c>
      <c r="U46" s="350">
        <v>8</v>
      </c>
      <c r="V46" s="350">
        <v>5</v>
      </c>
      <c r="W46" s="350">
        <v>5</v>
      </c>
      <c r="X46" s="350">
        <v>10</v>
      </c>
      <c r="Y46" s="350">
        <v>57</v>
      </c>
      <c r="Z46" s="350">
        <v>4</v>
      </c>
      <c r="AA46" s="350">
        <v>22</v>
      </c>
      <c r="AB46" s="350">
        <v>5</v>
      </c>
      <c r="AC46" s="350">
        <v>7</v>
      </c>
      <c r="AD46" s="350">
        <v>20</v>
      </c>
      <c r="AE46" s="350">
        <v>5</v>
      </c>
      <c r="AF46" s="350">
        <v>13</v>
      </c>
      <c r="AG46" s="350">
        <v>6</v>
      </c>
      <c r="AH46" s="350">
        <v>3</v>
      </c>
      <c r="AI46" s="350">
        <v>0</v>
      </c>
      <c r="AJ46" s="350">
        <v>20</v>
      </c>
      <c r="AK46" s="350">
        <v>2</v>
      </c>
      <c r="AL46" s="350">
        <v>4</v>
      </c>
      <c r="AM46" s="350">
        <v>23</v>
      </c>
      <c r="AN46" s="350">
        <v>1</v>
      </c>
      <c r="AO46" s="350">
        <v>2</v>
      </c>
      <c r="AP46" s="350">
        <v>1</v>
      </c>
      <c r="AQ46" s="350">
        <v>21</v>
      </c>
      <c r="AR46" s="350">
        <v>0</v>
      </c>
      <c r="AS46" s="350">
        <v>12</v>
      </c>
      <c r="AT46" s="350">
        <v>5</v>
      </c>
      <c r="AV46" s="352">
        <f t="shared" si="9"/>
        <v>0</v>
      </c>
      <c r="AW46" s="352">
        <f t="shared" si="11"/>
        <v>185</v>
      </c>
      <c r="AX46" s="352">
        <f t="shared" si="12"/>
        <v>23</v>
      </c>
      <c r="AY46" s="352">
        <f t="shared" si="13"/>
        <v>34</v>
      </c>
      <c r="AZ46" s="352">
        <f t="shared" si="14"/>
        <v>105</v>
      </c>
      <c r="BA46" s="352">
        <f t="shared" si="15"/>
        <v>47</v>
      </c>
      <c r="BB46" s="352">
        <f t="shared" si="16"/>
        <v>26</v>
      </c>
      <c r="BC46" s="352">
        <f t="shared" si="17"/>
        <v>27</v>
      </c>
      <c r="BD46" s="352">
        <f t="shared" si="18"/>
        <v>38</v>
      </c>
      <c r="BE46" s="45">
        <f t="shared" si="19"/>
        <v>485</v>
      </c>
      <c r="BF46" s="380"/>
    </row>
    <row r="47" spans="1:58" x14ac:dyDescent="0.25">
      <c r="A47" s="341">
        <f>METAS!A45</f>
        <v>42</v>
      </c>
      <c r="B47" s="348" t="str">
        <f>METAS!B45</f>
        <v>PORCENTAJE DE NIÑOS MENORES DE 12 MESES DE EDAD CON ANEMIA</v>
      </c>
      <c r="C47" s="349" t="str">
        <f>METAS!D45</f>
        <v>NUTRICIÓN</v>
      </c>
      <c r="D47" s="350">
        <v>0</v>
      </c>
      <c r="E47" s="350">
        <v>0</v>
      </c>
      <c r="F47" s="350">
        <v>0</v>
      </c>
      <c r="G47" s="350">
        <v>2</v>
      </c>
      <c r="H47" s="350">
        <v>0</v>
      </c>
      <c r="I47" s="350">
        <v>0</v>
      </c>
      <c r="J47" s="350">
        <v>1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1</v>
      </c>
      <c r="U47" s="350">
        <v>0</v>
      </c>
      <c r="V47" s="350">
        <v>1</v>
      </c>
      <c r="W47" s="350">
        <v>1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1</v>
      </c>
      <c r="AM47" s="350">
        <v>3</v>
      </c>
      <c r="AN47" s="350">
        <v>0</v>
      </c>
      <c r="AO47" s="350">
        <v>0</v>
      </c>
      <c r="AP47" s="350">
        <v>0</v>
      </c>
      <c r="AQ47" s="350">
        <v>0</v>
      </c>
      <c r="AR47" s="350">
        <v>0</v>
      </c>
      <c r="AS47" s="350">
        <v>0</v>
      </c>
      <c r="AT47" s="350">
        <v>0</v>
      </c>
      <c r="AV47" s="352">
        <f t="shared" si="9"/>
        <v>0</v>
      </c>
      <c r="AW47" s="352">
        <f t="shared" si="11"/>
        <v>3</v>
      </c>
      <c r="AX47" s="352">
        <f t="shared" si="12"/>
        <v>0</v>
      </c>
      <c r="AY47" s="352">
        <f t="shared" si="13"/>
        <v>3</v>
      </c>
      <c r="AZ47" s="352">
        <f t="shared" si="14"/>
        <v>0</v>
      </c>
      <c r="BA47" s="352">
        <f t="shared" si="15"/>
        <v>0</v>
      </c>
      <c r="BB47" s="352">
        <f t="shared" si="16"/>
        <v>1</v>
      </c>
      <c r="BC47" s="352">
        <f t="shared" si="17"/>
        <v>3</v>
      </c>
      <c r="BD47" s="352">
        <f t="shared" si="18"/>
        <v>0</v>
      </c>
      <c r="BE47" s="45">
        <f t="shared" si="19"/>
        <v>10</v>
      </c>
    </row>
    <row r="48" spans="1:58" x14ac:dyDescent="0.25">
      <c r="A48" s="341">
        <f>METAS!A46</f>
        <v>43</v>
      </c>
      <c r="B48" s="348" t="str">
        <f>METAS!B46</f>
        <v>PORCENTAJE DE NIÑOS DE 1 AÑO CON ANEMIA</v>
      </c>
      <c r="C48" s="349" t="str">
        <f>METAS!D46</f>
        <v>NUTRICIÓN</v>
      </c>
      <c r="D48" s="350">
        <v>0</v>
      </c>
      <c r="E48" s="350">
        <v>0</v>
      </c>
      <c r="F48" s="350">
        <v>0</v>
      </c>
      <c r="G48" s="350">
        <v>6</v>
      </c>
      <c r="H48" s="350">
        <v>1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1</v>
      </c>
      <c r="R48" s="350">
        <v>0</v>
      </c>
      <c r="S48" s="350">
        <v>0</v>
      </c>
      <c r="T48" s="350">
        <v>2</v>
      </c>
      <c r="U48" s="350">
        <v>0</v>
      </c>
      <c r="V48" s="350">
        <v>0</v>
      </c>
      <c r="W48" s="350">
        <v>0</v>
      </c>
      <c r="X48" s="350">
        <v>0</v>
      </c>
      <c r="Y48" s="350">
        <v>3</v>
      </c>
      <c r="Z48" s="350">
        <v>0</v>
      </c>
      <c r="AA48" s="350">
        <v>0</v>
      </c>
      <c r="AB48" s="350">
        <v>0</v>
      </c>
      <c r="AC48" s="350">
        <v>0</v>
      </c>
      <c r="AD48" s="350">
        <v>0</v>
      </c>
      <c r="AE48" s="350">
        <v>0</v>
      </c>
      <c r="AF48" s="350">
        <v>1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>
        <v>1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0</v>
      </c>
      <c r="AV48" s="352">
        <f t="shared" si="9"/>
        <v>0</v>
      </c>
      <c r="AW48" s="352">
        <f t="shared" si="11"/>
        <v>7</v>
      </c>
      <c r="AX48" s="352">
        <f t="shared" si="12"/>
        <v>1</v>
      </c>
      <c r="AY48" s="352">
        <f t="shared" si="13"/>
        <v>2</v>
      </c>
      <c r="AZ48" s="352">
        <f t="shared" si="14"/>
        <v>3</v>
      </c>
      <c r="BA48" s="352">
        <f t="shared" si="15"/>
        <v>1</v>
      </c>
      <c r="BB48" s="352">
        <f t="shared" si="16"/>
        <v>0</v>
      </c>
      <c r="BC48" s="352">
        <f t="shared" si="17"/>
        <v>1</v>
      </c>
      <c r="BD48" s="352">
        <f t="shared" si="18"/>
        <v>2</v>
      </c>
      <c r="BE48" s="45">
        <f t="shared" si="19"/>
        <v>17</v>
      </c>
    </row>
    <row r="49" spans="1:57" x14ac:dyDescent="0.25">
      <c r="A49" s="341">
        <f>METAS!A47</f>
        <v>44</v>
      </c>
      <c r="B49" s="348" t="str">
        <f>METAS!B47</f>
        <v>PORCENTAJE DE NIÑOS  DE 2 AÑOS CON ANEMIA</v>
      </c>
      <c r="C49" s="349" t="str">
        <f>METAS!D47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2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1</v>
      </c>
      <c r="X49" s="350">
        <v>0</v>
      </c>
      <c r="Y49" s="350">
        <v>1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1</v>
      </c>
      <c r="AQ49" s="350">
        <v>0</v>
      </c>
      <c r="AR49" s="350">
        <v>0</v>
      </c>
      <c r="AS49" s="350">
        <v>0</v>
      </c>
      <c r="AT49" s="350">
        <v>0</v>
      </c>
      <c r="AV49" s="352">
        <f t="shared" si="9"/>
        <v>0</v>
      </c>
      <c r="AW49" s="352">
        <f t="shared" si="11"/>
        <v>3</v>
      </c>
      <c r="AX49" s="352">
        <f t="shared" si="12"/>
        <v>0</v>
      </c>
      <c r="AY49" s="352">
        <f t="shared" si="13"/>
        <v>1</v>
      </c>
      <c r="AZ49" s="352">
        <f t="shared" si="14"/>
        <v>1</v>
      </c>
      <c r="BA49" s="352">
        <f t="shared" si="15"/>
        <v>0</v>
      </c>
      <c r="BB49" s="352">
        <f t="shared" si="16"/>
        <v>0</v>
      </c>
      <c r="BC49" s="352">
        <f t="shared" si="17"/>
        <v>1</v>
      </c>
      <c r="BD49" s="352">
        <f t="shared" si="18"/>
        <v>0</v>
      </c>
      <c r="BE49" s="45">
        <f t="shared" si="19"/>
        <v>6</v>
      </c>
    </row>
    <row r="50" spans="1:57" x14ac:dyDescent="0.25">
      <c r="A50" s="341">
        <f>METAS!A48</f>
        <v>45</v>
      </c>
      <c r="B50" s="348" t="str">
        <f>METAS!B48</f>
        <v>PORCENTAJE DE NIÑOS MENORES DE 36 MESES DE EDAD CON ANEMIA</v>
      </c>
      <c r="C50" s="349" t="str">
        <f>METAS!D48</f>
        <v>NUTRICIÓN</v>
      </c>
      <c r="D50" s="350">
        <v>0</v>
      </c>
      <c r="E50" s="350">
        <v>0</v>
      </c>
      <c r="F50" s="350">
        <v>0</v>
      </c>
      <c r="G50" s="350">
        <v>9</v>
      </c>
      <c r="H50" s="350">
        <v>1</v>
      </c>
      <c r="I50" s="350">
        <v>0</v>
      </c>
      <c r="J50" s="350">
        <v>3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  <c r="P50" s="350">
        <v>0</v>
      </c>
      <c r="Q50" s="350">
        <v>1</v>
      </c>
      <c r="R50" s="350">
        <v>0</v>
      </c>
      <c r="S50" s="350">
        <v>0</v>
      </c>
      <c r="T50" s="350">
        <v>3</v>
      </c>
      <c r="U50" s="350">
        <v>0</v>
      </c>
      <c r="V50" s="350">
        <v>1</v>
      </c>
      <c r="W50" s="350">
        <v>2</v>
      </c>
      <c r="X50" s="350">
        <v>0</v>
      </c>
      <c r="Y50" s="350">
        <v>4</v>
      </c>
      <c r="Z50" s="350">
        <v>0</v>
      </c>
      <c r="AA50" s="350">
        <v>0</v>
      </c>
      <c r="AB50" s="350">
        <v>0</v>
      </c>
      <c r="AC50" s="350">
        <v>0</v>
      </c>
      <c r="AD50" s="350">
        <v>0</v>
      </c>
      <c r="AE50" s="350">
        <v>0</v>
      </c>
      <c r="AF50" s="350">
        <v>1</v>
      </c>
      <c r="AG50" s="350">
        <v>0</v>
      </c>
      <c r="AH50" s="350">
        <v>0</v>
      </c>
      <c r="AI50" s="350">
        <v>0</v>
      </c>
      <c r="AJ50" s="350">
        <v>0</v>
      </c>
      <c r="AK50" s="350">
        <v>0</v>
      </c>
      <c r="AL50" s="350">
        <v>1</v>
      </c>
      <c r="AM50" s="350">
        <v>4</v>
      </c>
      <c r="AN50" s="350">
        <v>0</v>
      </c>
      <c r="AO50" s="350">
        <v>0</v>
      </c>
      <c r="AP50" s="350">
        <v>1</v>
      </c>
      <c r="AQ50" s="350">
        <v>2</v>
      </c>
      <c r="AR50" s="350">
        <v>0</v>
      </c>
      <c r="AS50" s="350">
        <v>0</v>
      </c>
      <c r="AT50" s="350">
        <v>0</v>
      </c>
      <c r="AV50" s="352">
        <f t="shared" si="9"/>
        <v>0</v>
      </c>
      <c r="AW50" s="352">
        <f t="shared" si="11"/>
        <v>13</v>
      </c>
      <c r="AX50" s="352">
        <f t="shared" si="12"/>
        <v>1</v>
      </c>
      <c r="AY50" s="352">
        <f t="shared" si="13"/>
        <v>6</v>
      </c>
      <c r="AZ50" s="352">
        <f t="shared" si="14"/>
        <v>4</v>
      </c>
      <c r="BA50" s="352">
        <f t="shared" si="15"/>
        <v>1</v>
      </c>
      <c r="BB50" s="352">
        <f t="shared" si="16"/>
        <v>1</v>
      </c>
      <c r="BC50" s="352">
        <f t="shared" si="17"/>
        <v>5</v>
      </c>
      <c r="BD50" s="352">
        <f t="shared" si="18"/>
        <v>2</v>
      </c>
      <c r="BE50" s="45">
        <f t="shared" si="19"/>
        <v>33</v>
      </c>
    </row>
    <row r="51" spans="1:57" x14ac:dyDescent="0.25">
      <c r="A51" s="341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METAS!D49</f>
        <v>NUTRICIÓN</v>
      </c>
      <c r="D51" s="350">
        <v>0</v>
      </c>
      <c r="E51" s="350">
        <v>0</v>
      </c>
      <c r="F51" s="350">
        <v>0</v>
      </c>
      <c r="G51" s="350">
        <v>2</v>
      </c>
      <c r="H51" s="350">
        <v>0</v>
      </c>
      <c r="I51" s="350">
        <v>0</v>
      </c>
      <c r="J51" s="350">
        <v>1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1</v>
      </c>
      <c r="U51" s="350">
        <v>0</v>
      </c>
      <c r="V51" s="350">
        <v>1</v>
      </c>
      <c r="W51" s="350">
        <v>1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1</v>
      </c>
      <c r="AM51" s="350">
        <v>3</v>
      </c>
      <c r="AN51" s="350">
        <v>0</v>
      </c>
      <c r="AO51" s="350">
        <v>0</v>
      </c>
      <c r="AP51" s="350">
        <v>0</v>
      </c>
      <c r="AQ51" s="350">
        <v>0</v>
      </c>
      <c r="AR51" s="350">
        <v>0</v>
      </c>
      <c r="AS51" s="350">
        <v>0</v>
      </c>
      <c r="AT51" s="350">
        <v>0</v>
      </c>
      <c r="AV51" s="352">
        <f t="shared" si="9"/>
        <v>0</v>
      </c>
      <c r="AW51" s="352">
        <f t="shared" si="11"/>
        <v>3</v>
      </c>
      <c r="AX51" s="352">
        <f t="shared" si="12"/>
        <v>0</v>
      </c>
      <c r="AY51" s="352">
        <f t="shared" si="13"/>
        <v>3</v>
      </c>
      <c r="AZ51" s="352">
        <f t="shared" si="14"/>
        <v>0</v>
      </c>
      <c r="BA51" s="352">
        <f t="shared" si="15"/>
        <v>0</v>
      </c>
      <c r="BB51" s="352">
        <f t="shared" si="16"/>
        <v>1</v>
      </c>
      <c r="BC51" s="352">
        <f t="shared" si="17"/>
        <v>3</v>
      </c>
      <c r="BD51" s="352">
        <f t="shared" si="18"/>
        <v>0</v>
      </c>
      <c r="BE51" s="45">
        <f t="shared" si="19"/>
        <v>10</v>
      </c>
    </row>
    <row r="52" spans="1:57" x14ac:dyDescent="0.25">
      <c r="A52" s="341">
        <f>METAS!A50</f>
        <v>47</v>
      </c>
      <c r="B52" s="348" t="str">
        <f>METAS!B50</f>
        <v>PORCENTAJE DE NIÑOS DE 6  A 11 MESES CON ANEMIA, QUE SE HAN RECUPERADOS (PR)</v>
      </c>
      <c r="C52" s="349" t="str">
        <f>METAS!D50</f>
        <v>NUTRICIÓN</v>
      </c>
      <c r="D52" s="350">
        <v>0</v>
      </c>
      <c r="E52" s="350">
        <v>0</v>
      </c>
      <c r="F52" s="350">
        <v>0</v>
      </c>
      <c r="G52" s="350">
        <v>1</v>
      </c>
      <c r="H52" s="350">
        <v>0</v>
      </c>
      <c r="I52" s="350">
        <v>0</v>
      </c>
      <c r="J52" s="350">
        <v>1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1</v>
      </c>
      <c r="W52" s="350">
        <v>1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1</v>
      </c>
      <c r="AM52" s="350">
        <v>2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2">
        <f t="shared" si="9"/>
        <v>0</v>
      </c>
      <c r="AW52" s="352">
        <f t="shared" si="11"/>
        <v>2</v>
      </c>
      <c r="AX52" s="352">
        <f t="shared" si="12"/>
        <v>0</v>
      </c>
      <c r="AY52" s="352">
        <f t="shared" si="13"/>
        <v>2</v>
      </c>
      <c r="AZ52" s="352">
        <f t="shared" si="14"/>
        <v>0</v>
      </c>
      <c r="BA52" s="352">
        <f t="shared" si="15"/>
        <v>0</v>
      </c>
      <c r="BB52" s="352">
        <f t="shared" si="16"/>
        <v>1</v>
      </c>
      <c r="BC52" s="352">
        <f t="shared" si="17"/>
        <v>2</v>
      </c>
      <c r="BD52" s="352">
        <f t="shared" si="18"/>
        <v>0</v>
      </c>
      <c r="BE52" s="45">
        <f t="shared" si="19"/>
        <v>7</v>
      </c>
    </row>
    <row r="53" spans="1:57" x14ac:dyDescent="0.25">
      <c r="A53" s="341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METAS!D51</f>
        <v>NUTRICIÓN</v>
      </c>
      <c r="D53" s="350">
        <v>0</v>
      </c>
      <c r="E53" s="350">
        <v>0</v>
      </c>
      <c r="F53" s="350">
        <v>0</v>
      </c>
      <c r="G53" s="350">
        <v>6</v>
      </c>
      <c r="H53" s="350">
        <v>1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1</v>
      </c>
      <c r="R53" s="350">
        <v>0</v>
      </c>
      <c r="S53" s="350">
        <v>0</v>
      </c>
      <c r="T53" s="350">
        <v>2</v>
      </c>
      <c r="U53" s="350">
        <v>0</v>
      </c>
      <c r="V53" s="350">
        <v>0</v>
      </c>
      <c r="W53" s="350">
        <v>0</v>
      </c>
      <c r="X53" s="350">
        <v>0</v>
      </c>
      <c r="Y53" s="350">
        <v>1</v>
      </c>
      <c r="Z53" s="350">
        <v>0</v>
      </c>
      <c r="AA53" s="350">
        <v>0</v>
      </c>
      <c r="AB53" s="350">
        <v>0</v>
      </c>
      <c r="AC53" s="350">
        <v>0</v>
      </c>
      <c r="AD53" s="350">
        <v>0</v>
      </c>
      <c r="AE53" s="350">
        <v>0</v>
      </c>
      <c r="AF53" s="350">
        <v>1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>
        <v>1</v>
      </c>
      <c r="AN53" s="350">
        <v>0</v>
      </c>
      <c r="AO53" s="350">
        <v>0</v>
      </c>
      <c r="AP53" s="350">
        <v>0</v>
      </c>
      <c r="AQ53" s="350">
        <v>2</v>
      </c>
      <c r="AR53" s="350">
        <v>0</v>
      </c>
      <c r="AS53" s="350">
        <v>0</v>
      </c>
      <c r="AT53" s="350">
        <v>0</v>
      </c>
      <c r="AV53" s="352">
        <f t="shared" si="9"/>
        <v>0</v>
      </c>
      <c r="AW53" s="352">
        <f t="shared" si="11"/>
        <v>7</v>
      </c>
      <c r="AX53" s="352">
        <f t="shared" si="12"/>
        <v>1</v>
      </c>
      <c r="AY53" s="352">
        <f t="shared" si="13"/>
        <v>2</v>
      </c>
      <c r="AZ53" s="352">
        <f t="shared" si="14"/>
        <v>1</v>
      </c>
      <c r="BA53" s="352">
        <f t="shared" si="15"/>
        <v>1</v>
      </c>
      <c r="BB53" s="352">
        <f t="shared" si="16"/>
        <v>0</v>
      </c>
      <c r="BC53" s="352">
        <f t="shared" si="17"/>
        <v>1</v>
      </c>
      <c r="BD53" s="352">
        <f t="shared" si="18"/>
        <v>2</v>
      </c>
      <c r="BE53" s="45">
        <f t="shared" si="19"/>
        <v>15</v>
      </c>
    </row>
    <row r="54" spans="1:57" x14ac:dyDescent="0.25">
      <c r="A54" s="341">
        <f>METAS!A52</f>
        <v>49</v>
      </c>
      <c r="B54" s="348" t="str">
        <f>METAS!B52</f>
        <v>PORCENTAJE DE NIÑOS DE 1 AÑO CON ANEMIA, QUE SE HAN RECUPERADOS (PR)</v>
      </c>
      <c r="C54" s="349" t="str">
        <f>METAS!D52</f>
        <v>NUTRICIÓN</v>
      </c>
      <c r="D54" s="350">
        <v>0</v>
      </c>
      <c r="E54" s="350">
        <v>0</v>
      </c>
      <c r="F54" s="350">
        <v>0</v>
      </c>
      <c r="G54" s="350">
        <v>6</v>
      </c>
      <c r="H54" s="350">
        <v>1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1</v>
      </c>
      <c r="R54" s="350">
        <v>0</v>
      </c>
      <c r="S54" s="350">
        <v>0</v>
      </c>
      <c r="T54" s="350">
        <v>2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0</v>
      </c>
      <c r="AE54" s="350">
        <v>0</v>
      </c>
      <c r="AF54" s="350">
        <v>1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>
        <v>0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0</v>
      </c>
      <c r="AV54" s="352">
        <f t="shared" si="9"/>
        <v>0</v>
      </c>
      <c r="AW54" s="352">
        <f t="shared" si="11"/>
        <v>7</v>
      </c>
      <c r="AX54" s="352">
        <f t="shared" si="12"/>
        <v>1</v>
      </c>
      <c r="AY54" s="352">
        <f t="shared" si="13"/>
        <v>2</v>
      </c>
      <c r="AZ54" s="352">
        <f t="shared" si="14"/>
        <v>0</v>
      </c>
      <c r="BA54" s="352">
        <f t="shared" si="15"/>
        <v>1</v>
      </c>
      <c r="BB54" s="352">
        <f t="shared" si="16"/>
        <v>0</v>
      </c>
      <c r="BC54" s="352">
        <f t="shared" si="17"/>
        <v>0</v>
      </c>
      <c r="BD54" s="352">
        <f t="shared" si="18"/>
        <v>0</v>
      </c>
      <c r="BE54" s="45">
        <f t="shared" si="19"/>
        <v>11</v>
      </c>
    </row>
    <row r="55" spans="1:57" x14ac:dyDescent="0.25">
      <c r="A55" s="341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METAS!D53</f>
        <v>NUTRICIÓN</v>
      </c>
      <c r="D55" s="350">
        <v>0</v>
      </c>
      <c r="E55" s="350">
        <v>0</v>
      </c>
      <c r="F55" s="350">
        <v>0</v>
      </c>
      <c r="G55" s="350">
        <v>1</v>
      </c>
      <c r="H55" s="350">
        <v>0</v>
      </c>
      <c r="I55" s="350">
        <v>0</v>
      </c>
      <c r="J55" s="350">
        <v>2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1</v>
      </c>
      <c r="X55" s="350">
        <v>0</v>
      </c>
      <c r="Y55" s="350">
        <v>1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2">
        <f t="shared" si="9"/>
        <v>0</v>
      </c>
      <c r="AW55" s="352">
        <f t="shared" si="11"/>
        <v>3</v>
      </c>
      <c r="AX55" s="352">
        <f t="shared" si="12"/>
        <v>0</v>
      </c>
      <c r="AY55" s="352">
        <f t="shared" si="13"/>
        <v>1</v>
      </c>
      <c r="AZ55" s="352">
        <f t="shared" si="14"/>
        <v>1</v>
      </c>
      <c r="BA55" s="352">
        <f t="shared" si="15"/>
        <v>0</v>
      </c>
      <c r="BB55" s="352">
        <f t="shared" si="16"/>
        <v>0</v>
      </c>
      <c r="BC55" s="352">
        <f t="shared" si="17"/>
        <v>0</v>
      </c>
      <c r="BD55" s="352">
        <f t="shared" si="18"/>
        <v>0</v>
      </c>
      <c r="BE55" s="45">
        <f t="shared" si="19"/>
        <v>5</v>
      </c>
    </row>
    <row r="56" spans="1:57" x14ac:dyDescent="0.25">
      <c r="A56" s="341">
        <f>METAS!A54</f>
        <v>51</v>
      </c>
      <c r="B56" s="348" t="str">
        <f>METAS!B54</f>
        <v>PORCENTAJE DE NIÑOS  DE 2 AÑOS CON ANEMIA QUE SE HAN RECUPERADOS (PR)</v>
      </c>
      <c r="C56" s="349" t="str">
        <f>METAS!D54</f>
        <v>NUTRICIÓN</v>
      </c>
      <c r="D56" s="350">
        <v>0</v>
      </c>
      <c r="E56" s="350">
        <v>0</v>
      </c>
      <c r="F56" s="350">
        <v>0</v>
      </c>
      <c r="G56" s="350">
        <v>1</v>
      </c>
      <c r="H56" s="350">
        <v>0</v>
      </c>
      <c r="I56" s="350">
        <v>0</v>
      </c>
      <c r="J56" s="350">
        <v>2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1</v>
      </c>
      <c r="X56" s="350">
        <v>0</v>
      </c>
      <c r="Y56" s="350">
        <v>1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2">
        <f t="shared" si="9"/>
        <v>0</v>
      </c>
      <c r="AW56" s="352">
        <f t="shared" si="11"/>
        <v>3</v>
      </c>
      <c r="AX56" s="352">
        <f t="shared" si="12"/>
        <v>0</v>
      </c>
      <c r="AY56" s="352">
        <f t="shared" si="13"/>
        <v>1</v>
      </c>
      <c r="AZ56" s="352">
        <f t="shared" si="14"/>
        <v>1</v>
      </c>
      <c r="BA56" s="352">
        <f t="shared" si="15"/>
        <v>0</v>
      </c>
      <c r="BB56" s="352">
        <f t="shared" si="16"/>
        <v>0</v>
      </c>
      <c r="BC56" s="352">
        <f t="shared" si="17"/>
        <v>0</v>
      </c>
      <c r="BD56" s="352">
        <f t="shared" si="18"/>
        <v>0</v>
      </c>
      <c r="BE56" s="45">
        <f t="shared" si="19"/>
        <v>5</v>
      </c>
    </row>
    <row r="57" spans="1:57" x14ac:dyDescent="0.25">
      <c r="A57" s="341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METAS!D55</f>
        <v>NUTRICIÓN</v>
      </c>
      <c r="D57" s="350">
        <v>0</v>
      </c>
      <c r="E57" s="350">
        <v>0</v>
      </c>
      <c r="F57" s="350">
        <v>0</v>
      </c>
      <c r="G57" s="350">
        <v>9</v>
      </c>
      <c r="H57" s="350">
        <v>1</v>
      </c>
      <c r="I57" s="350">
        <v>0</v>
      </c>
      <c r="J57" s="350">
        <v>3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1</v>
      </c>
      <c r="R57" s="350">
        <v>0</v>
      </c>
      <c r="S57" s="350">
        <v>0</v>
      </c>
      <c r="T57" s="350">
        <v>3</v>
      </c>
      <c r="U57" s="350">
        <v>0</v>
      </c>
      <c r="V57" s="350">
        <v>1</v>
      </c>
      <c r="W57" s="350">
        <v>2</v>
      </c>
      <c r="X57" s="350">
        <v>0</v>
      </c>
      <c r="Y57" s="350">
        <v>2</v>
      </c>
      <c r="Z57" s="350">
        <v>0</v>
      </c>
      <c r="AA57" s="350">
        <v>0</v>
      </c>
      <c r="AB57" s="350">
        <v>0</v>
      </c>
      <c r="AC57" s="350">
        <v>0</v>
      </c>
      <c r="AD57" s="350">
        <v>0</v>
      </c>
      <c r="AE57" s="350">
        <v>0</v>
      </c>
      <c r="AF57" s="350">
        <v>1</v>
      </c>
      <c r="AG57" s="350">
        <v>0</v>
      </c>
      <c r="AH57" s="350">
        <v>0</v>
      </c>
      <c r="AI57" s="350">
        <v>0</v>
      </c>
      <c r="AJ57" s="350">
        <v>0</v>
      </c>
      <c r="AK57" s="350">
        <v>0</v>
      </c>
      <c r="AL57" s="350">
        <v>1</v>
      </c>
      <c r="AM57" s="350">
        <v>4</v>
      </c>
      <c r="AN57" s="350">
        <v>0</v>
      </c>
      <c r="AO57" s="350">
        <v>0</v>
      </c>
      <c r="AP57" s="350">
        <v>0</v>
      </c>
      <c r="AQ57" s="350">
        <v>2</v>
      </c>
      <c r="AR57" s="350">
        <v>0</v>
      </c>
      <c r="AS57" s="350">
        <v>0</v>
      </c>
      <c r="AT57" s="350">
        <v>0</v>
      </c>
      <c r="AV57" s="352">
        <f t="shared" si="9"/>
        <v>0</v>
      </c>
      <c r="AW57" s="352">
        <f t="shared" si="11"/>
        <v>13</v>
      </c>
      <c r="AX57" s="352">
        <f t="shared" si="12"/>
        <v>1</v>
      </c>
      <c r="AY57" s="352">
        <f t="shared" si="13"/>
        <v>6</v>
      </c>
      <c r="AZ57" s="352">
        <f t="shared" si="14"/>
        <v>2</v>
      </c>
      <c r="BA57" s="352">
        <f t="shared" si="15"/>
        <v>1</v>
      </c>
      <c r="BB57" s="352">
        <f t="shared" si="16"/>
        <v>1</v>
      </c>
      <c r="BC57" s="352">
        <f t="shared" si="17"/>
        <v>4</v>
      </c>
      <c r="BD57" s="352">
        <f t="shared" si="18"/>
        <v>2</v>
      </c>
      <c r="BE57" s="45">
        <f t="shared" si="19"/>
        <v>30</v>
      </c>
    </row>
    <row r="58" spans="1:57" x14ac:dyDescent="0.25">
      <c r="A58" s="341">
        <f>METAS!A56</f>
        <v>53</v>
      </c>
      <c r="B58" s="348" t="str">
        <f>METAS!B56</f>
        <v>PORCENTAJE DE NIÑOS MENORES DE 36 MESES CON ANEMIA, QUE SE HAN RECUPERADO (PR)</v>
      </c>
      <c r="C58" s="349" t="str">
        <f>METAS!D56</f>
        <v>NUTRICIÓN</v>
      </c>
      <c r="D58" s="350">
        <v>0</v>
      </c>
      <c r="E58" s="350">
        <v>0</v>
      </c>
      <c r="F58" s="350">
        <v>0</v>
      </c>
      <c r="G58" s="350">
        <v>8</v>
      </c>
      <c r="H58" s="350">
        <v>1</v>
      </c>
      <c r="I58" s="350">
        <v>0</v>
      </c>
      <c r="J58" s="350">
        <v>3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1</v>
      </c>
      <c r="R58" s="350">
        <v>0</v>
      </c>
      <c r="S58" s="350">
        <v>0</v>
      </c>
      <c r="T58" s="350">
        <v>2</v>
      </c>
      <c r="U58" s="350">
        <v>0</v>
      </c>
      <c r="V58" s="350">
        <v>1</v>
      </c>
      <c r="W58" s="350">
        <v>2</v>
      </c>
      <c r="X58" s="350">
        <v>0</v>
      </c>
      <c r="Y58" s="350">
        <v>1</v>
      </c>
      <c r="Z58" s="350">
        <v>0</v>
      </c>
      <c r="AA58" s="350">
        <v>0</v>
      </c>
      <c r="AB58" s="350">
        <v>0</v>
      </c>
      <c r="AC58" s="350">
        <v>0</v>
      </c>
      <c r="AD58" s="350">
        <v>0</v>
      </c>
      <c r="AE58" s="350">
        <v>0</v>
      </c>
      <c r="AF58" s="350">
        <v>1</v>
      </c>
      <c r="AG58" s="350">
        <v>0</v>
      </c>
      <c r="AH58" s="350">
        <v>0</v>
      </c>
      <c r="AI58" s="350">
        <v>0</v>
      </c>
      <c r="AJ58" s="350">
        <v>0</v>
      </c>
      <c r="AK58" s="350">
        <v>0</v>
      </c>
      <c r="AL58" s="350">
        <v>1</v>
      </c>
      <c r="AM58" s="350">
        <v>2</v>
      </c>
      <c r="AN58" s="350">
        <v>0</v>
      </c>
      <c r="AO58" s="350">
        <v>0</v>
      </c>
      <c r="AP58" s="350">
        <v>0</v>
      </c>
      <c r="AQ58" s="350">
        <v>0</v>
      </c>
      <c r="AR58" s="350">
        <v>0</v>
      </c>
      <c r="AS58" s="350">
        <v>0</v>
      </c>
      <c r="AT58" s="350">
        <v>0</v>
      </c>
      <c r="AV58" s="352">
        <f t="shared" si="9"/>
        <v>0</v>
      </c>
      <c r="AW58" s="352">
        <f t="shared" si="11"/>
        <v>12</v>
      </c>
      <c r="AX58" s="352">
        <f t="shared" si="12"/>
        <v>1</v>
      </c>
      <c r="AY58" s="352">
        <f t="shared" si="13"/>
        <v>5</v>
      </c>
      <c r="AZ58" s="352">
        <f t="shared" si="14"/>
        <v>1</v>
      </c>
      <c r="BA58" s="352">
        <f t="shared" si="15"/>
        <v>1</v>
      </c>
      <c r="BB58" s="352">
        <f t="shared" si="16"/>
        <v>1</v>
      </c>
      <c r="BC58" s="352">
        <f t="shared" si="17"/>
        <v>2</v>
      </c>
      <c r="BD58" s="352">
        <f t="shared" si="18"/>
        <v>0</v>
      </c>
      <c r="BE58" s="45">
        <f t="shared" si="19"/>
        <v>23</v>
      </c>
    </row>
    <row r="59" spans="1:57" x14ac:dyDescent="0.25">
      <c r="A59" s="341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METAS!D57</f>
        <v>NUTRICIÓN</v>
      </c>
      <c r="D59" s="350">
        <v>0</v>
      </c>
      <c r="E59" s="350">
        <v>0</v>
      </c>
      <c r="F59" s="350">
        <v>0</v>
      </c>
      <c r="G59" s="350">
        <v>30</v>
      </c>
      <c r="H59" s="350">
        <v>2</v>
      </c>
      <c r="I59" s="350">
        <v>2</v>
      </c>
      <c r="J59" s="350">
        <v>1</v>
      </c>
      <c r="K59" s="350">
        <v>4</v>
      </c>
      <c r="L59" s="350">
        <v>0</v>
      </c>
      <c r="M59" s="350">
        <v>2</v>
      </c>
      <c r="N59" s="350">
        <v>2</v>
      </c>
      <c r="O59" s="350">
        <v>2</v>
      </c>
      <c r="P59" s="350">
        <v>17</v>
      </c>
      <c r="Q59" s="350">
        <v>0</v>
      </c>
      <c r="R59" s="350">
        <v>0</v>
      </c>
      <c r="S59" s="350">
        <v>1</v>
      </c>
      <c r="T59" s="350">
        <v>4</v>
      </c>
      <c r="U59" s="350">
        <v>0</v>
      </c>
      <c r="V59" s="350">
        <v>0</v>
      </c>
      <c r="W59" s="350">
        <v>0</v>
      </c>
      <c r="X59" s="350">
        <v>4</v>
      </c>
      <c r="Y59" s="350">
        <v>15</v>
      </c>
      <c r="Z59" s="350">
        <v>1</v>
      </c>
      <c r="AA59" s="350">
        <v>5</v>
      </c>
      <c r="AB59" s="350">
        <v>2</v>
      </c>
      <c r="AC59" s="350">
        <v>1</v>
      </c>
      <c r="AD59" s="350">
        <v>6</v>
      </c>
      <c r="AE59" s="350">
        <v>1</v>
      </c>
      <c r="AF59" s="350">
        <v>2</v>
      </c>
      <c r="AG59" s="350">
        <v>1</v>
      </c>
      <c r="AH59" s="350">
        <v>2</v>
      </c>
      <c r="AI59" s="350">
        <v>0</v>
      </c>
      <c r="AJ59" s="350">
        <v>6</v>
      </c>
      <c r="AK59" s="350">
        <v>1</v>
      </c>
      <c r="AL59" s="350">
        <v>2</v>
      </c>
      <c r="AM59" s="350">
        <v>3</v>
      </c>
      <c r="AN59" s="350">
        <v>0</v>
      </c>
      <c r="AO59" s="350">
        <v>2</v>
      </c>
      <c r="AP59" s="350">
        <v>0</v>
      </c>
      <c r="AQ59" s="350">
        <v>5</v>
      </c>
      <c r="AR59" s="350">
        <v>0</v>
      </c>
      <c r="AS59" s="350">
        <v>2</v>
      </c>
      <c r="AT59" s="350">
        <v>2</v>
      </c>
      <c r="AV59" s="352">
        <f t="shared" si="9"/>
        <v>0</v>
      </c>
      <c r="AW59" s="352">
        <f t="shared" si="11"/>
        <v>62</v>
      </c>
      <c r="AX59" s="352">
        <f t="shared" si="12"/>
        <v>1</v>
      </c>
      <c r="AY59" s="352">
        <f t="shared" si="13"/>
        <v>4</v>
      </c>
      <c r="AZ59" s="352">
        <f t="shared" si="14"/>
        <v>28</v>
      </c>
      <c r="BA59" s="352">
        <f t="shared" si="15"/>
        <v>12</v>
      </c>
      <c r="BB59" s="352">
        <f t="shared" si="16"/>
        <v>9</v>
      </c>
      <c r="BC59" s="352">
        <f t="shared" si="17"/>
        <v>5</v>
      </c>
      <c r="BD59" s="352">
        <f t="shared" si="18"/>
        <v>9</v>
      </c>
      <c r="BE59" s="45">
        <f t="shared" si="19"/>
        <v>130</v>
      </c>
    </row>
    <row r="60" spans="1:57" x14ac:dyDescent="0.25">
      <c r="A60" s="341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METAS!D58</f>
        <v>NUTRICIÓN</v>
      </c>
      <c r="D60" s="350">
        <v>0</v>
      </c>
      <c r="E60" s="350">
        <v>0</v>
      </c>
      <c r="F60" s="350">
        <v>0</v>
      </c>
      <c r="G60" s="350">
        <v>30</v>
      </c>
      <c r="H60" s="350">
        <v>2</v>
      </c>
      <c r="I60" s="350">
        <v>2</v>
      </c>
      <c r="J60" s="350">
        <v>1</v>
      </c>
      <c r="K60" s="350">
        <v>4</v>
      </c>
      <c r="L60" s="350">
        <v>0</v>
      </c>
      <c r="M60" s="350">
        <v>2</v>
      </c>
      <c r="N60" s="350">
        <v>2</v>
      </c>
      <c r="O60" s="350">
        <v>2</v>
      </c>
      <c r="P60" s="350">
        <v>17</v>
      </c>
      <c r="Q60" s="350">
        <v>0</v>
      </c>
      <c r="R60" s="350">
        <v>0</v>
      </c>
      <c r="S60" s="350">
        <v>1</v>
      </c>
      <c r="T60" s="350">
        <v>4</v>
      </c>
      <c r="U60" s="350">
        <v>0</v>
      </c>
      <c r="V60" s="350">
        <v>0</v>
      </c>
      <c r="W60" s="350">
        <v>0</v>
      </c>
      <c r="X60" s="350">
        <v>4</v>
      </c>
      <c r="Y60" s="350">
        <v>15</v>
      </c>
      <c r="Z60" s="350">
        <v>1</v>
      </c>
      <c r="AA60" s="350">
        <v>5</v>
      </c>
      <c r="AB60" s="350">
        <v>2</v>
      </c>
      <c r="AC60" s="350">
        <v>1</v>
      </c>
      <c r="AD60" s="350">
        <v>6</v>
      </c>
      <c r="AE60" s="350">
        <v>1</v>
      </c>
      <c r="AF60" s="350">
        <v>2</v>
      </c>
      <c r="AG60" s="350">
        <v>1</v>
      </c>
      <c r="AH60" s="350">
        <v>2</v>
      </c>
      <c r="AI60" s="350">
        <v>0</v>
      </c>
      <c r="AJ60" s="350">
        <v>6</v>
      </c>
      <c r="AK60" s="350">
        <v>1</v>
      </c>
      <c r="AL60" s="350">
        <v>2</v>
      </c>
      <c r="AM60" s="350">
        <v>3</v>
      </c>
      <c r="AN60" s="350">
        <v>0</v>
      </c>
      <c r="AO60" s="350">
        <v>2</v>
      </c>
      <c r="AP60" s="350">
        <v>0</v>
      </c>
      <c r="AQ60" s="350">
        <v>5</v>
      </c>
      <c r="AR60" s="350">
        <v>0</v>
      </c>
      <c r="AS60" s="350">
        <v>2</v>
      </c>
      <c r="AT60" s="350">
        <v>2</v>
      </c>
      <c r="AV60" s="352">
        <f t="shared" si="9"/>
        <v>0</v>
      </c>
      <c r="AW60" s="352">
        <f t="shared" si="11"/>
        <v>62</v>
      </c>
      <c r="AX60" s="352">
        <f t="shared" si="12"/>
        <v>1</v>
      </c>
      <c r="AY60" s="352">
        <f t="shared" si="13"/>
        <v>4</v>
      </c>
      <c r="AZ60" s="352">
        <f t="shared" si="14"/>
        <v>28</v>
      </c>
      <c r="BA60" s="352">
        <f t="shared" si="15"/>
        <v>12</v>
      </c>
      <c r="BB60" s="352">
        <f t="shared" si="16"/>
        <v>9</v>
      </c>
      <c r="BC60" s="352">
        <f t="shared" si="17"/>
        <v>5</v>
      </c>
      <c r="BD60" s="352">
        <f t="shared" si="18"/>
        <v>9</v>
      </c>
      <c r="BE60" s="45">
        <f t="shared" si="19"/>
        <v>130</v>
      </c>
    </row>
    <row r="61" spans="1:57" x14ac:dyDescent="0.25">
      <c r="A61" s="341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11</v>
      </c>
      <c r="H61" s="350">
        <v>0</v>
      </c>
      <c r="I61" s="350">
        <v>0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1</v>
      </c>
      <c r="Q61" s="350">
        <v>6</v>
      </c>
      <c r="R61" s="350">
        <v>0</v>
      </c>
      <c r="S61" s="350">
        <v>0</v>
      </c>
      <c r="T61" s="350">
        <v>3</v>
      </c>
      <c r="U61" s="350">
        <v>0</v>
      </c>
      <c r="V61" s="350">
        <v>0</v>
      </c>
      <c r="W61" s="350">
        <v>0</v>
      </c>
      <c r="X61" s="350">
        <v>0</v>
      </c>
      <c r="Y61" s="350">
        <v>2</v>
      </c>
      <c r="Z61" s="350">
        <v>0</v>
      </c>
      <c r="AA61" s="350">
        <v>0</v>
      </c>
      <c r="AB61" s="350">
        <v>0</v>
      </c>
      <c r="AC61" s="350">
        <v>0</v>
      </c>
      <c r="AD61" s="350">
        <v>4</v>
      </c>
      <c r="AE61" s="350">
        <v>0</v>
      </c>
      <c r="AF61" s="350">
        <v>1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6</v>
      </c>
      <c r="AN61" s="350">
        <v>1</v>
      </c>
      <c r="AO61" s="350">
        <v>0</v>
      </c>
      <c r="AP61" s="350">
        <v>1</v>
      </c>
      <c r="AQ61" s="350">
        <v>5</v>
      </c>
      <c r="AR61" s="350">
        <v>0</v>
      </c>
      <c r="AS61" s="350">
        <v>1</v>
      </c>
      <c r="AT61" s="350">
        <v>0</v>
      </c>
      <c r="AV61" s="352">
        <f t="shared" si="9"/>
        <v>0</v>
      </c>
      <c r="AW61" s="352">
        <f t="shared" si="11"/>
        <v>12</v>
      </c>
      <c r="AX61" s="352">
        <f t="shared" si="12"/>
        <v>6</v>
      </c>
      <c r="AY61" s="352">
        <f t="shared" si="13"/>
        <v>3</v>
      </c>
      <c r="AZ61" s="352">
        <f t="shared" si="14"/>
        <v>2</v>
      </c>
      <c r="BA61" s="352">
        <f t="shared" si="15"/>
        <v>5</v>
      </c>
      <c r="BB61" s="352">
        <f t="shared" si="16"/>
        <v>0</v>
      </c>
      <c r="BC61" s="352">
        <f t="shared" si="17"/>
        <v>8</v>
      </c>
      <c r="BD61" s="352">
        <f t="shared" si="18"/>
        <v>6</v>
      </c>
      <c r="BE61" s="45">
        <f t="shared" si="19"/>
        <v>42</v>
      </c>
    </row>
    <row r="62" spans="1:57" x14ac:dyDescent="0.25">
      <c r="A62" s="341">
        <f>METAS!A60</f>
        <v>56</v>
      </c>
      <c r="B62" s="372" t="str">
        <f>METAS!B60</f>
        <v>PORCENTAJE DE NIÑOS MENORES DE 5 AÑOS CON DOSAJE DE HEMOGLOBINA E INICIO TRATAMIENTO DE ANEMIA</v>
      </c>
      <c r="C62" s="349" t="str">
        <f>METAS!D60</f>
        <v>NUTRICIÓN</v>
      </c>
      <c r="D62" s="350">
        <v>0</v>
      </c>
      <c r="E62" s="350">
        <v>0</v>
      </c>
      <c r="F62" s="350">
        <v>0</v>
      </c>
      <c r="G62" s="350">
        <v>11</v>
      </c>
      <c r="H62" s="350">
        <v>0</v>
      </c>
      <c r="I62" s="350">
        <v>0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6</v>
      </c>
      <c r="R62" s="350">
        <v>0</v>
      </c>
      <c r="S62" s="350">
        <v>0</v>
      </c>
      <c r="T62" s="350">
        <v>3</v>
      </c>
      <c r="U62" s="350">
        <v>0</v>
      </c>
      <c r="V62" s="350">
        <v>0</v>
      </c>
      <c r="W62" s="350">
        <v>0</v>
      </c>
      <c r="X62" s="350">
        <v>0</v>
      </c>
      <c r="Y62" s="350">
        <v>2</v>
      </c>
      <c r="Z62" s="350">
        <v>0</v>
      </c>
      <c r="AA62" s="350">
        <v>0</v>
      </c>
      <c r="AB62" s="350">
        <v>0</v>
      </c>
      <c r="AC62" s="350">
        <v>0</v>
      </c>
      <c r="AD62" s="350">
        <v>4</v>
      </c>
      <c r="AE62" s="350">
        <v>0</v>
      </c>
      <c r="AF62" s="350">
        <v>1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6</v>
      </c>
      <c r="AN62" s="350">
        <v>1</v>
      </c>
      <c r="AO62" s="350">
        <v>0</v>
      </c>
      <c r="AP62" s="350">
        <v>1</v>
      </c>
      <c r="AQ62" s="350">
        <v>5</v>
      </c>
      <c r="AR62" s="350">
        <v>0</v>
      </c>
      <c r="AS62" s="350">
        <v>1</v>
      </c>
      <c r="AT62" s="350">
        <v>0</v>
      </c>
      <c r="AV62" s="352">
        <f t="shared" si="9"/>
        <v>0</v>
      </c>
      <c r="AW62" s="352">
        <f t="shared" si="11"/>
        <v>12</v>
      </c>
      <c r="AX62" s="352">
        <f t="shared" si="12"/>
        <v>6</v>
      </c>
      <c r="AY62" s="352">
        <f t="shared" si="13"/>
        <v>3</v>
      </c>
      <c r="AZ62" s="352">
        <f t="shared" si="14"/>
        <v>2</v>
      </c>
      <c r="BA62" s="352">
        <f t="shared" si="15"/>
        <v>5</v>
      </c>
      <c r="BB62" s="352">
        <f t="shared" si="16"/>
        <v>0</v>
      </c>
      <c r="BC62" s="352">
        <f t="shared" si="17"/>
        <v>8</v>
      </c>
      <c r="BD62" s="352">
        <f t="shared" si="18"/>
        <v>6</v>
      </c>
      <c r="BE62" s="45">
        <f t="shared" si="19"/>
        <v>42</v>
      </c>
    </row>
    <row r="63" spans="1:57" x14ac:dyDescent="0.25">
      <c r="A63" s="341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52</v>
      </c>
      <c r="H63" s="350">
        <v>2</v>
      </c>
      <c r="I63" s="350">
        <v>2</v>
      </c>
      <c r="J63" s="350">
        <v>1</v>
      </c>
      <c r="K63" s="350">
        <v>4</v>
      </c>
      <c r="L63" s="350">
        <v>0</v>
      </c>
      <c r="M63" s="350">
        <v>2</v>
      </c>
      <c r="N63" s="350">
        <v>2</v>
      </c>
      <c r="O63" s="350">
        <v>3</v>
      </c>
      <c r="P63" s="350">
        <v>0</v>
      </c>
      <c r="Q63" s="350">
        <v>0</v>
      </c>
      <c r="R63" s="350">
        <v>0</v>
      </c>
      <c r="S63" s="350">
        <v>1</v>
      </c>
      <c r="T63" s="350">
        <v>6</v>
      </c>
      <c r="U63" s="350">
        <v>0</v>
      </c>
      <c r="V63" s="350">
        <v>0</v>
      </c>
      <c r="W63" s="350">
        <v>0</v>
      </c>
      <c r="X63" s="350">
        <v>4</v>
      </c>
      <c r="Y63" s="350">
        <v>19</v>
      </c>
      <c r="Z63" s="350">
        <v>1</v>
      </c>
      <c r="AA63" s="350">
        <v>5</v>
      </c>
      <c r="AB63" s="350">
        <v>2</v>
      </c>
      <c r="AC63" s="350">
        <v>1</v>
      </c>
      <c r="AD63" s="350">
        <v>7</v>
      </c>
      <c r="AE63" s="350">
        <v>1</v>
      </c>
      <c r="AF63" s="350">
        <v>2</v>
      </c>
      <c r="AG63" s="350">
        <v>1</v>
      </c>
      <c r="AH63" s="350">
        <v>2</v>
      </c>
      <c r="AI63" s="350">
        <v>0</v>
      </c>
      <c r="AJ63" s="350">
        <v>6</v>
      </c>
      <c r="AK63" s="350">
        <v>1</v>
      </c>
      <c r="AL63" s="350">
        <v>2</v>
      </c>
      <c r="AM63" s="350">
        <v>5</v>
      </c>
      <c r="AN63" s="350">
        <v>0</v>
      </c>
      <c r="AO63" s="350">
        <v>2</v>
      </c>
      <c r="AP63" s="350">
        <v>0</v>
      </c>
      <c r="AQ63" s="350">
        <v>7</v>
      </c>
      <c r="AR63" s="350">
        <v>0</v>
      </c>
      <c r="AS63" s="350">
        <v>3</v>
      </c>
      <c r="AT63" s="350">
        <v>1</v>
      </c>
      <c r="AV63" s="352">
        <f t="shared" si="9"/>
        <v>0</v>
      </c>
      <c r="AW63" s="352">
        <f t="shared" si="11"/>
        <v>68</v>
      </c>
      <c r="AX63" s="352">
        <f t="shared" si="12"/>
        <v>1</v>
      </c>
      <c r="AY63" s="352">
        <f t="shared" si="13"/>
        <v>6</v>
      </c>
      <c r="AZ63" s="352">
        <f t="shared" si="14"/>
        <v>32</v>
      </c>
      <c r="BA63" s="352">
        <f t="shared" si="15"/>
        <v>13</v>
      </c>
      <c r="BB63" s="352">
        <f t="shared" si="16"/>
        <v>9</v>
      </c>
      <c r="BC63" s="352">
        <f t="shared" si="17"/>
        <v>7</v>
      </c>
      <c r="BD63" s="352">
        <f t="shared" si="18"/>
        <v>11</v>
      </c>
      <c r="BE63" s="45">
        <f>SUM(AV63:BD63)</f>
        <v>147</v>
      </c>
    </row>
    <row r="64" spans="1:57" x14ac:dyDescent="0.25">
      <c r="A64" s="341">
        <f>METAS!A62</f>
        <v>59</v>
      </c>
      <c r="B64" s="360">
        <f>METAS!B62</f>
        <v>0</v>
      </c>
      <c r="C64" s="349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9"/>
        <v>0</v>
      </c>
      <c r="AW64" s="352">
        <f t="shared" si="11"/>
        <v>0</v>
      </c>
      <c r="AX64" s="352">
        <f t="shared" si="12"/>
        <v>0</v>
      </c>
      <c r="AY64" s="352">
        <f t="shared" si="13"/>
        <v>0</v>
      </c>
      <c r="AZ64" s="352">
        <f t="shared" si="14"/>
        <v>0</v>
      </c>
      <c r="BA64" s="352">
        <f t="shared" si="15"/>
        <v>0</v>
      </c>
      <c r="BB64" s="352">
        <f t="shared" si="16"/>
        <v>0</v>
      </c>
      <c r="BC64" s="352">
        <f t="shared" si="17"/>
        <v>0</v>
      </c>
      <c r="BD64" s="352">
        <f t="shared" si="18"/>
        <v>0</v>
      </c>
      <c r="BE64" s="45">
        <f>SUM(AV64:BD64)</f>
        <v>0</v>
      </c>
    </row>
  </sheetData>
  <sheetProtection selectLockedCells="1"/>
  <autoFilter ref="A3:AT63" xr:uid="{00000000-0009-0000-0000-000002000000}"/>
  <conditionalFormatting sqref="A3:AT3">
    <cfRule type="expression" dxfId="4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64"/>
  <sheetViews>
    <sheetView showGridLines="0" zoomScale="80" zoomScaleNormal="80" workbookViewId="0">
      <pane xSplit="3" ySplit="3" topLeftCell="D13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7.85546875" customWidth="1"/>
    <col min="3" max="3" width="24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63" width="7.42578125" customWidth="1"/>
  </cols>
  <sheetData>
    <row r="1" spans="1:57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57" ht="24" thickBot="1" x14ac:dyDescent="0.4">
      <c r="B2" s="26"/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57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METAS!D4</f>
        <v>DIT</v>
      </c>
      <c r="D4" s="307">
        <v>2</v>
      </c>
      <c r="E4" s="307">
        <v>0</v>
      </c>
      <c r="F4" s="307">
        <v>0</v>
      </c>
      <c r="G4" s="307">
        <v>1</v>
      </c>
      <c r="H4" s="307">
        <v>0</v>
      </c>
      <c r="I4" s="307">
        <v>1</v>
      </c>
      <c r="J4" s="307">
        <v>0</v>
      </c>
      <c r="K4" s="307">
        <v>0</v>
      </c>
      <c r="L4" s="307">
        <v>0</v>
      </c>
      <c r="M4" s="307">
        <v>0</v>
      </c>
      <c r="N4" s="307">
        <v>1</v>
      </c>
      <c r="O4" s="307">
        <v>1</v>
      </c>
      <c r="P4" s="307">
        <v>0</v>
      </c>
      <c r="Q4" s="307">
        <v>0</v>
      </c>
      <c r="R4" s="307">
        <v>0</v>
      </c>
      <c r="S4" s="307">
        <v>0</v>
      </c>
      <c r="T4" s="307">
        <v>0</v>
      </c>
      <c r="U4" s="307">
        <v>0</v>
      </c>
      <c r="V4" s="307">
        <v>0</v>
      </c>
      <c r="W4" s="307">
        <v>0</v>
      </c>
      <c r="X4" s="307">
        <v>0</v>
      </c>
      <c r="Y4" s="307">
        <v>2</v>
      </c>
      <c r="Z4" s="307">
        <v>0</v>
      </c>
      <c r="AA4" s="307">
        <v>0</v>
      </c>
      <c r="AB4" s="307">
        <v>0</v>
      </c>
      <c r="AC4" s="307">
        <v>0</v>
      </c>
      <c r="AD4" s="307">
        <v>0</v>
      </c>
      <c r="AE4" s="307">
        <v>0</v>
      </c>
      <c r="AF4" s="307">
        <v>0</v>
      </c>
      <c r="AG4" s="307">
        <v>0</v>
      </c>
      <c r="AH4" s="307">
        <v>0</v>
      </c>
      <c r="AI4" s="307">
        <v>0</v>
      </c>
      <c r="AJ4" s="307">
        <v>0</v>
      </c>
      <c r="AK4" s="307">
        <v>0</v>
      </c>
      <c r="AL4" s="307">
        <v>0</v>
      </c>
      <c r="AM4" s="307">
        <v>0</v>
      </c>
      <c r="AN4" s="307">
        <v>0</v>
      </c>
      <c r="AO4" s="307">
        <v>0</v>
      </c>
      <c r="AP4" s="307">
        <v>0</v>
      </c>
      <c r="AQ4" s="307">
        <v>1</v>
      </c>
      <c r="AR4" s="307">
        <v>0</v>
      </c>
      <c r="AS4" s="307">
        <v>0</v>
      </c>
      <c r="AT4" s="307">
        <v>2</v>
      </c>
      <c r="AV4" s="30">
        <f>SUM(D4)</f>
        <v>2</v>
      </c>
      <c r="AW4" s="30">
        <f t="shared" ref="AW4:AW35" si="0">+SUM(G4:P4)</f>
        <v>4</v>
      </c>
      <c r="AX4" s="30">
        <f t="shared" ref="AX4:AX35" si="1">+SUM(Q4:S4)</f>
        <v>0</v>
      </c>
      <c r="AY4" s="30">
        <f t="shared" ref="AY4:AY35" si="2">+SUM(T4:W4)</f>
        <v>0</v>
      </c>
      <c r="AZ4" s="30">
        <f t="shared" ref="AZ4:AZ35" si="3">+SUM(X4:AC4)</f>
        <v>2</v>
      </c>
      <c r="BA4" s="30">
        <f t="shared" ref="BA4:BA35" si="4">+SUM(AD4:AI4)</f>
        <v>0</v>
      </c>
      <c r="BB4" s="30">
        <f t="shared" ref="BB4:BB35" si="5">+SUM(AJ4:AL4)</f>
        <v>0</v>
      </c>
      <c r="BC4" s="30">
        <f t="shared" ref="BC4:BC35" si="6">+SUM(AM4:AP4)</f>
        <v>0</v>
      </c>
      <c r="BD4" s="30">
        <f t="shared" ref="BD4:BD35" si="7">SUM(AQ4:AT4)</f>
        <v>3</v>
      </c>
      <c r="BE4" s="45">
        <f t="shared" ref="BE4:BE31" si="8">SUM(AV4:BD4)</f>
        <v>11</v>
      </c>
    </row>
    <row r="5" spans="1:57" x14ac:dyDescent="0.25">
      <c r="A5" s="340">
        <f>METAS!A5</f>
        <v>2</v>
      </c>
      <c r="B5" s="306" t="str">
        <f>METAS!B5</f>
        <v>PORCENTAJE DE RECIEN NACIDOS CON PREMATURIDAD</v>
      </c>
      <c r="C5" s="290" t="str">
        <f>METAS!D5</f>
        <v>DIT</v>
      </c>
      <c r="D5" s="307">
        <v>1</v>
      </c>
      <c r="E5" s="307">
        <v>0</v>
      </c>
      <c r="F5" s="307">
        <v>0</v>
      </c>
      <c r="G5" s="307">
        <v>2</v>
      </c>
      <c r="H5" s="307">
        <v>1</v>
      </c>
      <c r="I5" s="307">
        <v>0</v>
      </c>
      <c r="J5" s="307">
        <v>0</v>
      </c>
      <c r="K5" s="307">
        <v>0</v>
      </c>
      <c r="L5" s="307">
        <v>0</v>
      </c>
      <c r="M5" s="307">
        <v>1</v>
      </c>
      <c r="N5" s="307">
        <v>1</v>
      </c>
      <c r="O5" s="307">
        <v>2</v>
      </c>
      <c r="P5" s="307">
        <v>0</v>
      </c>
      <c r="Q5" s="307">
        <v>0</v>
      </c>
      <c r="R5" s="307">
        <v>0</v>
      </c>
      <c r="S5" s="307">
        <v>0</v>
      </c>
      <c r="T5" s="307">
        <v>0</v>
      </c>
      <c r="U5" s="307">
        <v>0</v>
      </c>
      <c r="V5" s="307">
        <v>0</v>
      </c>
      <c r="W5" s="307">
        <v>0</v>
      </c>
      <c r="X5" s="307">
        <v>0</v>
      </c>
      <c r="Y5" s="307">
        <v>2</v>
      </c>
      <c r="Z5" s="307">
        <v>0</v>
      </c>
      <c r="AA5" s="307">
        <v>0</v>
      </c>
      <c r="AB5" s="307">
        <v>0</v>
      </c>
      <c r="AC5" s="307">
        <v>0</v>
      </c>
      <c r="AD5" s="307">
        <v>0</v>
      </c>
      <c r="AE5" s="307">
        <v>0</v>
      </c>
      <c r="AF5" s="307">
        <v>0</v>
      </c>
      <c r="AG5" s="307">
        <v>0</v>
      </c>
      <c r="AH5" s="307">
        <v>1</v>
      </c>
      <c r="AI5" s="307">
        <v>0</v>
      </c>
      <c r="AJ5" s="307">
        <v>0</v>
      </c>
      <c r="AK5" s="307">
        <v>0</v>
      </c>
      <c r="AL5" s="307">
        <v>0</v>
      </c>
      <c r="AM5" s="307">
        <v>0</v>
      </c>
      <c r="AN5" s="307">
        <v>0</v>
      </c>
      <c r="AO5" s="307">
        <v>0</v>
      </c>
      <c r="AP5" s="307">
        <v>0</v>
      </c>
      <c r="AQ5" s="307">
        <v>0</v>
      </c>
      <c r="AR5" s="307">
        <v>0</v>
      </c>
      <c r="AS5" s="307">
        <v>0</v>
      </c>
      <c r="AT5" s="307">
        <v>2</v>
      </c>
      <c r="AV5" s="30">
        <f t="shared" ref="AV5:AV64" si="9">SUM(D5)</f>
        <v>1</v>
      </c>
      <c r="AW5" s="30">
        <f t="shared" si="0"/>
        <v>7</v>
      </c>
      <c r="AX5" s="30">
        <f t="shared" si="1"/>
        <v>0</v>
      </c>
      <c r="AY5" s="30">
        <f t="shared" si="2"/>
        <v>0</v>
      </c>
      <c r="AZ5" s="30">
        <f t="shared" si="3"/>
        <v>2</v>
      </c>
      <c r="BA5" s="30">
        <f t="shared" si="4"/>
        <v>1</v>
      </c>
      <c r="BB5" s="30">
        <f t="shared" si="5"/>
        <v>0</v>
      </c>
      <c r="BC5" s="30">
        <f t="shared" si="6"/>
        <v>0</v>
      </c>
      <c r="BD5" s="30">
        <f t="shared" si="7"/>
        <v>2</v>
      </c>
      <c r="BE5" s="45">
        <f t="shared" si="8"/>
        <v>13</v>
      </c>
    </row>
    <row r="6" spans="1:57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METAS!D6</f>
        <v>DIT</v>
      </c>
      <c r="D6" s="307">
        <v>0</v>
      </c>
      <c r="E6" s="307">
        <v>0</v>
      </c>
      <c r="F6" s="307">
        <v>0</v>
      </c>
      <c r="G6" s="307">
        <v>36</v>
      </c>
      <c r="H6" s="307">
        <v>1</v>
      </c>
      <c r="I6" s="307">
        <v>1</v>
      </c>
      <c r="J6" s="307">
        <v>2</v>
      </c>
      <c r="K6" s="307">
        <v>1</v>
      </c>
      <c r="L6" s="307">
        <v>0</v>
      </c>
      <c r="M6" s="307">
        <v>0</v>
      </c>
      <c r="N6" s="307">
        <v>2</v>
      </c>
      <c r="O6" s="307">
        <v>3</v>
      </c>
      <c r="P6" s="307">
        <v>0</v>
      </c>
      <c r="Q6" s="307">
        <v>4</v>
      </c>
      <c r="R6" s="307">
        <v>1</v>
      </c>
      <c r="S6" s="307">
        <v>1</v>
      </c>
      <c r="T6" s="307">
        <v>4</v>
      </c>
      <c r="U6" s="307">
        <v>0</v>
      </c>
      <c r="V6" s="307">
        <v>2</v>
      </c>
      <c r="W6" s="307">
        <v>2</v>
      </c>
      <c r="X6" s="307">
        <v>3</v>
      </c>
      <c r="Y6" s="307">
        <v>11</v>
      </c>
      <c r="Z6" s="307">
        <v>0</v>
      </c>
      <c r="AA6" s="307">
        <v>4</v>
      </c>
      <c r="AB6" s="307">
        <v>2</v>
      </c>
      <c r="AC6" s="307">
        <v>5</v>
      </c>
      <c r="AD6" s="307">
        <v>2</v>
      </c>
      <c r="AE6" s="307">
        <v>1</v>
      </c>
      <c r="AF6" s="307">
        <v>1</v>
      </c>
      <c r="AG6" s="307">
        <v>1</v>
      </c>
      <c r="AH6" s="307">
        <v>0</v>
      </c>
      <c r="AI6" s="307">
        <v>0</v>
      </c>
      <c r="AJ6" s="307">
        <v>2</v>
      </c>
      <c r="AK6" s="307">
        <v>0</v>
      </c>
      <c r="AL6" s="307">
        <v>0</v>
      </c>
      <c r="AM6" s="307">
        <v>4</v>
      </c>
      <c r="AN6" s="307">
        <v>0</v>
      </c>
      <c r="AO6" s="307">
        <v>2</v>
      </c>
      <c r="AP6" s="307">
        <v>1</v>
      </c>
      <c r="AQ6" s="307">
        <v>8</v>
      </c>
      <c r="AR6" s="307">
        <v>0</v>
      </c>
      <c r="AS6" s="307">
        <v>1</v>
      </c>
      <c r="AT6" s="307">
        <v>1</v>
      </c>
      <c r="AV6" s="30">
        <f t="shared" si="9"/>
        <v>0</v>
      </c>
      <c r="AW6" s="30">
        <f t="shared" si="0"/>
        <v>46</v>
      </c>
      <c r="AX6" s="30">
        <f t="shared" si="1"/>
        <v>6</v>
      </c>
      <c r="AY6" s="30">
        <f t="shared" si="2"/>
        <v>8</v>
      </c>
      <c r="AZ6" s="30">
        <f t="shared" si="3"/>
        <v>25</v>
      </c>
      <c r="BA6" s="30">
        <f t="shared" si="4"/>
        <v>5</v>
      </c>
      <c r="BB6" s="30">
        <f t="shared" si="5"/>
        <v>2</v>
      </c>
      <c r="BC6" s="30">
        <f t="shared" si="6"/>
        <v>7</v>
      </c>
      <c r="BD6" s="30">
        <f t="shared" si="7"/>
        <v>10</v>
      </c>
      <c r="BE6" s="45">
        <f t="shared" si="8"/>
        <v>109</v>
      </c>
    </row>
    <row r="7" spans="1:57" x14ac:dyDescent="0.25">
      <c r="A7" s="340">
        <f>METAS!A7</f>
        <v>4</v>
      </c>
      <c r="B7" s="306" t="str">
        <f>METAS!B7</f>
        <v>PORCENTAJE NIÑO  &lt; 1 AÑO CON CRED COMPLETO</v>
      </c>
      <c r="C7" s="290" t="str">
        <f>METAS!D7</f>
        <v>DIT</v>
      </c>
      <c r="D7" s="307">
        <v>0</v>
      </c>
      <c r="E7" s="307">
        <v>0</v>
      </c>
      <c r="F7" s="307">
        <v>0</v>
      </c>
      <c r="G7" s="307">
        <v>33</v>
      </c>
      <c r="H7" s="307">
        <v>1</v>
      </c>
      <c r="I7" s="307">
        <v>2</v>
      </c>
      <c r="J7" s="307">
        <v>1</v>
      </c>
      <c r="K7" s="307">
        <v>4</v>
      </c>
      <c r="L7" s="307">
        <v>0</v>
      </c>
      <c r="M7" s="307">
        <v>5</v>
      </c>
      <c r="N7" s="307">
        <v>0</v>
      </c>
      <c r="O7" s="307">
        <v>0</v>
      </c>
      <c r="P7" s="307">
        <v>0</v>
      </c>
      <c r="Q7" s="307">
        <v>2</v>
      </c>
      <c r="R7" s="307">
        <v>2</v>
      </c>
      <c r="S7" s="307">
        <v>0</v>
      </c>
      <c r="T7" s="307">
        <v>3</v>
      </c>
      <c r="U7" s="307">
        <v>1</v>
      </c>
      <c r="V7" s="307">
        <v>3</v>
      </c>
      <c r="W7" s="307">
        <v>1</v>
      </c>
      <c r="X7" s="307">
        <v>3</v>
      </c>
      <c r="Y7" s="307">
        <v>8</v>
      </c>
      <c r="Z7" s="307">
        <v>1</v>
      </c>
      <c r="AA7" s="307">
        <v>2</v>
      </c>
      <c r="AB7" s="307">
        <v>1</v>
      </c>
      <c r="AC7" s="307">
        <v>3</v>
      </c>
      <c r="AD7" s="307">
        <v>1</v>
      </c>
      <c r="AE7" s="307">
        <v>1</v>
      </c>
      <c r="AF7" s="307">
        <v>0</v>
      </c>
      <c r="AG7" s="307">
        <v>2</v>
      </c>
      <c r="AH7" s="307">
        <v>0</v>
      </c>
      <c r="AI7" s="307">
        <v>0</v>
      </c>
      <c r="AJ7" s="307">
        <v>3</v>
      </c>
      <c r="AK7" s="307">
        <v>1</v>
      </c>
      <c r="AL7" s="307">
        <v>1</v>
      </c>
      <c r="AM7" s="307">
        <v>0</v>
      </c>
      <c r="AN7" s="307">
        <v>0</v>
      </c>
      <c r="AO7" s="307">
        <v>1</v>
      </c>
      <c r="AP7" s="307">
        <v>0</v>
      </c>
      <c r="AQ7" s="307">
        <v>4</v>
      </c>
      <c r="AR7" s="307">
        <v>0</v>
      </c>
      <c r="AS7" s="307">
        <v>0</v>
      </c>
      <c r="AT7" s="307">
        <v>4</v>
      </c>
      <c r="AV7" s="30">
        <f t="shared" si="9"/>
        <v>0</v>
      </c>
      <c r="AW7" s="30">
        <f t="shared" si="0"/>
        <v>46</v>
      </c>
      <c r="AX7" s="30">
        <f t="shared" si="1"/>
        <v>4</v>
      </c>
      <c r="AY7" s="30">
        <f t="shared" si="2"/>
        <v>8</v>
      </c>
      <c r="AZ7" s="30">
        <f t="shared" si="3"/>
        <v>18</v>
      </c>
      <c r="BA7" s="30">
        <f t="shared" si="4"/>
        <v>4</v>
      </c>
      <c r="BB7" s="30">
        <f t="shared" si="5"/>
        <v>5</v>
      </c>
      <c r="BC7" s="30">
        <f t="shared" si="6"/>
        <v>1</v>
      </c>
      <c r="BD7" s="30">
        <f t="shared" si="7"/>
        <v>8</v>
      </c>
      <c r="BE7" s="45">
        <f t="shared" si="8"/>
        <v>94</v>
      </c>
    </row>
    <row r="8" spans="1:57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METAS!D8</f>
        <v>DIT</v>
      </c>
      <c r="D8" s="307">
        <v>0</v>
      </c>
      <c r="E8" s="307">
        <v>0</v>
      </c>
      <c r="F8" s="307">
        <v>0</v>
      </c>
      <c r="G8" s="307">
        <v>14</v>
      </c>
      <c r="H8" s="307">
        <v>1</v>
      </c>
      <c r="I8" s="307">
        <v>3</v>
      </c>
      <c r="J8" s="307">
        <v>2</v>
      </c>
      <c r="K8" s="307">
        <v>1</v>
      </c>
      <c r="L8" s="307">
        <v>0</v>
      </c>
      <c r="M8" s="307">
        <v>1</v>
      </c>
      <c r="N8" s="307">
        <v>1</v>
      </c>
      <c r="O8" s="307">
        <v>1</v>
      </c>
      <c r="P8" s="307">
        <v>0</v>
      </c>
      <c r="Q8" s="307">
        <v>2</v>
      </c>
      <c r="R8" s="307">
        <v>1</v>
      </c>
      <c r="S8" s="307">
        <v>4</v>
      </c>
      <c r="T8" s="307">
        <v>1</v>
      </c>
      <c r="U8" s="307">
        <v>0</v>
      </c>
      <c r="V8" s="307">
        <v>1</v>
      </c>
      <c r="W8" s="307">
        <v>1</v>
      </c>
      <c r="X8" s="307">
        <v>2</v>
      </c>
      <c r="Y8" s="307">
        <v>8</v>
      </c>
      <c r="Z8" s="307">
        <v>1</v>
      </c>
      <c r="AA8" s="307">
        <v>4</v>
      </c>
      <c r="AB8" s="307">
        <v>1</v>
      </c>
      <c r="AC8" s="307">
        <v>2</v>
      </c>
      <c r="AD8" s="307">
        <v>1</v>
      </c>
      <c r="AE8" s="307">
        <v>0</v>
      </c>
      <c r="AF8" s="307">
        <v>1</v>
      </c>
      <c r="AG8" s="307">
        <v>0</v>
      </c>
      <c r="AH8" s="307">
        <v>0</v>
      </c>
      <c r="AI8" s="307">
        <v>0</v>
      </c>
      <c r="AJ8" s="307">
        <v>1</v>
      </c>
      <c r="AK8" s="307">
        <v>1</v>
      </c>
      <c r="AL8" s="307">
        <v>1</v>
      </c>
      <c r="AM8" s="307">
        <v>6</v>
      </c>
      <c r="AN8" s="307">
        <v>1</v>
      </c>
      <c r="AO8" s="307">
        <v>0</v>
      </c>
      <c r="AP8" s="307">
        <v>0</v>
      </c>
      <c r="AQ8" s="307">
        <v>0</v>
      </c>
      <c r="AR8" s="307">
        <v>0</v>
      </c>
      <c r="AS8" s="307">
        <v>0</v>
      </c>
      <c r="AT8" s="307">
        <v>2</v>
      </c>
      <c r="AV8" s="30">
        <f t="shared" si="9"/>
        <v>0</v>
      </c>
      <c r="AW8" s="30">
        <f t="shared" si="0"/>
        <v>24</v>
      </c>
      <c r="AX8" s="30">
        <f t="shared" si="1"/>
        <v>7</v>
      </c>
      <c r="AY8" s="30">
        <f t="shared" si="2"/>
        <v>3</v>
      </c>
      <c r="AZ8" s="30">
        <f t="shared" si="3"/>
        <v>18</v>
      </c>
      <c r="BA8" s="30">
        <f t="shared" si="4"/>
        <v>2</v>
      </c>
      <c r="BB8" s="30">
        <f t="shared" si="5"/>
        <v>3</v>
      </c>
      <c r="BC8" s="30">
        <f t="shared" si="6"/>
        <v>7</v>
      </c>
      <c r="BD8" s="30">
        <f t="shared" si="7"/>
        <v>2</v>
      </c>
      <c r="BE8" s="45">
        <f t="shared" si="8"/>
        <v>66</v>
      </c>
    </row>
    <row r="9" spans="1:57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METAS!D9</f>
        <v>DIT</v>
      </c>
      <c r="D9" s="307">
        <v>0</v>
      </c>
      <c r="E9" s="307">
        <v>0</v>
      </c>
      <c r="F9" s="307">
        <v>0</v>
      </c>
      <c r="G9" s="307">
        <v>3</v>
      </c>
      <c r="H9" s="307">
        <v>0</v>
      </c>
      <c r="I9" s="307">
        <v>1</v>
      </c>
      <c r="J9" s="307">
        <v>2</v>
      </c>
      <c r="K9" s="307">
        <v>2</v>
      </c>
      <c r="L9" s="307">
        <v>0</v>
      </c>
      <c r="M9" s="307">
        <v>0</v>
      </c>
      <c r="N9" s="307">
        <v>0</v>
      </c>
      <c r="O9" s="307">
        <v>1</v>
      </c>
      <c r="P9" s="307">
        <v>0</v>
      </c>
      <c r="Q9" s="307">
        <v>1</v>
      </c>
      <c r="R9" s="307">
        <v>0</v>
      </c>
      <c r="S9" s="307">
        <v>2</v>
      </c>
      <c r="T9" s="307">
        <v>3</v>
      </c>
      <c r="U9" s="307">
        <v>0</v>
      </c>
      <c r="V9" s="307">
        <v>0</v>
      </c>
      <c r="W9" s="307">
        <v>0</v>
      </c>
      <c r="X9" s="307">
        <v>0</v>
      </c>
      <c r="Y9" s="307">
        <v>4</v>
      </c>
      <c r="Z9" s="307">
        <v>1</v>
      </c>
      <c r="AA9" s="307">
        <v>3</v>
      </c>
      <c r="AB9" s="307">
        <v>1</v>
      </c>
      <c r="AC9" s="307">
        <v>0</v>
      </c>
      <c r="AD9" s="307">
        <v>0</v>
      </c>
      <c r="AE9" s="307">
        <v>0</v>
      </c>
      <c r="AF9" s="307">
        <v>0</v>
      </c>
      <c r="AG9" s="307">
        <v>0</v>
      </c>
      <c r="AH9" s="307">
        <v>0</v>
      </c>
      <c r="AI9" s="307">
        <v>0</v>
      </c>
      <c r="AJ9" s="307">
        <v>2</v>
      </c>
      <c r="AK9" s="307">
        <v>0</v>
      </c>
      <c r="AL9" s="307">
        <v>2</v>
      </c>
      <c r="AM9" s="307">
        <v>1</v>
      </c>
      <c r="AN9" s="307">
        <v>0</v>
      </c>
      <c r="AO9" s="307">
        <v>0</v>
      </c>
      <c r="AP9" s="307">
        <v>0</v>
      </c>
      <c r="AQ9" s="307">
        <v>1</v>
      </c>
      <c r="AR9" s="307">
        <v>0</v>
      </c>
      <c r="AS9" s="307">
        <v>0</v>
      </c>
      <c r="AT9" s="307">
        <v>0</v>
      </c>
      <c r="AV9" s="30">
        <f t="shared" si="9"/>
        <v>0</v>
      </c>
      <c r="AW9" s="30">
        <f t="shared" si="0"/>
        <v>9</v>
      </c>
      <c r="AX9" s="30">
        <f t="shared" si="1"/>
        <v>3</v>
      </c>
      <c r="AY9" s="30">
        <f t="shared" si="2"/>
        <v>3</v>
      </c>
      <c r="AZ9" s="30">
        <f t="shared" si="3"/>
        <v>9</v>
      </c>
      <c r="BA9" s="30">
        <f t="shared" si="4"/>
        <v>0</v>
      </c>
      <c r="BB9" s="30">
        <f t="shared" si="5"/>
        <v>4</v>
      </c>
      <c r="BC9" s="30">
        <f t="shared" si="6"/>
        <v>1</v>
      </c>
      <c r="BD9" s="30">
        <f t="shared" si="7"/>
        <v>1</v>
      </c>
      <c r="BE9" s="45">
        <f t="shared" si="8"/>
        <v>30</v>
      </c>
    </row>
    <row r="10" spans="1:57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METAS!D10</f>
        <v>DIT</v>
      </c>
      <c r="D10" s="307">
        <v>0</v>
      </c>
      <c r="E10" s="307">
        <v>0</v>
      </c>
      <c r="F10" s="307">
        <v>0</v>
      </c>
      <c r="G10" s="307">
        <v>50</v>
      </c>
      <c r="H10" s="307">
        <v>2</v>
      </c>
      <c r="I10" s="307">
        <v>6</v>
      </c>
      <c r="J10" s="307">
        <v>5</v>
      </c>
      <c r="K10" s="307">
        <v>7</v>
      </c>
      <c r="L10" s="307">
        <v>0</v>
      </c>
      <c r="M10" s="307">
        <v>6</v>
      </c>
      <c r="N10" s="307">
        <v>1</v>
      </c>
      <c r="O10" s="307">
        <v>2</v>
      </c>
      <c r="P10" s="307">
        <v>0</v>
      </c>
      <c r="Q10" s="307">
        <v>5</v>
      </c>
      <c r="R10" s="307">
        <v>3</v>
      </c>
      <c r="S10" s="307">
        <v>6</v>
      </c>
      <c r="T10" s="307">
        <v>7</v>
      </c>
      <c r="U10" s="307">
        <v>1</v>
      </c>
      <c r="V10" s="307">
        <v>4</v>
      </c>
      <c r="W10" s="307">
        <v>2</v>
      </c>
      <c r="X10" s="307">
        <v>5</v>
      </c>
      <c r="Y10" s="307">
        <v>20</v>
      </c>
      <c r="Z10" s="307">
        <v>3</v>
      </c>
      <c r="AA10" s="307">
        <v>9</v>
      </c>
      <c r="AB10" s="307">
        <v>3</v>
      </c>
      <c r="AC10" s="307">
        <v>5</v>
      </c>
      <c r="AD10" s="307">
        <v>2</v>
      </c>
      <c r="AE10" s="307">
        <v>1</v>
      </c>
      <c r="AF10" s="307">
        <v>1</v>
      </c>
      <c r="AG10" s="307">
        <v>2</v>
      </c>
      <c r="AH10" s="307">
        <v>0</v>
      </c>
      <c r="AI10" s="307">
        <v>0</v>
      </c>
      <c r="AJ10" s="307">
        <v>6</v>
      </c>
      <c r="AK10" s="307">
        <v>2</v>
      </c>
      <c r="AL10" s="307">
        <v>4</v>
      </c>
      <c r="AM10" s="307">
        <v>7</v>
      </c>
      <c r="AN10" s="307">
        <v>1</v>
      </c>
      <c r="AO10" s="307">
        <v>1</v>
      </c>
      <c r="AP10" s="307">
        <v>0</v>
      </c>
      <c r="AQ10" s="307">
        <v>5</v>
      </c>
      <c r="AR10" s="307">
        <v>0</v>
      </c>
      <c r="AS10" s="307">
        <v>0</v>
      </c>
      <c r="AT10" s="307">
        <v>6</v>
      </c>
      <c r="AV10" s="30">
        <f t="shared" si="9"/>
        <v>0</v>
      </c>
      <c r="AW10" s="30">
        <f t="shared" si="0"/>
        <v>79</v>
      </c>
      <c r="AX10" s="30">
        <f t="shared" si="1"/>
        <v>14</v>
      </c>
      <c r="AY10" s="30">
        <f t="shared" si="2"/>
        <v>14</v>
      </c>
      <c r="AZ10" s="30">
        <f t="shared" si="3"/>
        <v>45</v>
      </c>
      <c r="BA10" s="30">
        <f t="shared" si="4"/>
        <v>6</v>
      </c>
      <c r="BB10" s="30">
        <f t="shared" si="5"/>
        <v>12</v>
      </c>
      <c r="BC10" s="30">
        <f t="shared" si="6"/>
        <v>9</v>
      </c>
      <c r="BD10" s="30">
        <f t="shared" si="7"/>
        <v>11</v>
      </c>
      <c r="BE10" s="45">
        <f t="shared" si="8"/>
        <v>190</v>
      </c>
    </row>
    <row r="11" spans="1:57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METAS!D11</f>
        <v>DIT</v>
      </c>
      <c r="D11" s="307">
        <v>0</v>
      </c>
      <c r="E11" s="307">
        <v>0</v>
      </c>
      <c r="F11" s="307">
        <v>0</v>
      </c>
      <c r="G11" s="307">
        <v>27</v>
      </c>
      <c r="H11" s="307">
        <v>0</v>
      </c>
      <c r="I11" s="307">
        <v>0</v>
      </c>
      <c r="J11" s="307">
        <v>0</v>
      </c>
      <c r="K11" s="307">
        <v>1</v>
      </c>
      <c r="L11" s="307">
        <v>0</v>
      </c>
      <c r="M11" s="307">
        <v>0</v>
      </c>
      <c r="N11" s="307">
        <v>0</v>
      </c>
      <c r="O11" s="307">
        <v>0</v>
      </c>
      <c r="P11" s="307">
        <v>13</v>
      </c>
      <c r="Q11" s="307">
        <v>2</v>
      </c>
      <c r="R11" s="307">
        <v>2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2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8</v>
      </c>
      <c r="AK11" s="307">
        <v>1</v>
      </c>
      <c r="AL11" s="307">
        <v>0</v>
      </c>
      <c r="AM11" s="307">
        <v>1</v>
      </c>
      <c r="AN11" s="307">
        <v>0</v>
      </c>
      <c r="AO11" s="307">
        <v>1</v>
      </c>
      <c r="AP11" s="307">
        <v>0</v>
      </c>
      <c r="AQ11" s="307">
        <v>0</v>
      </c>
      <c r="AR11" s="307">
        <v>0</v>
      </c>
      <c r="AS11" s="307">
        <v>0</v>
      </c>
      <c r="AT11" s="307">
        <v>0</v>
      </c>
      <c r="AV11" s="30">
        <f t="shared" si="9"/>
        <v>0</v>
      </c>
      <c r="AW11" s="30">
        <f t="shared" si="0"/>
        <v>41</v>
      </c>
      <c r="AX11" s="30">
        <f t="shared" si="1"/>
        <v>4</v>
      </c>
      <c r="AY11" s="30">
        <f t="shared" si="2"/>
        <v>0</v>
      </c>
      <c r="AZ11" s="30">
        <f t="shared" si="3"/>
        <v>0</v>
      </c>
      <c r="BA11" s="30">
        <f t="shared" si="4"/>
        <v>2</v>
      </c>
      <c r="BB11" s="30">
        <f t="shared" si="5"/>
        <v>9</v>
      </c>
      <c r="BC11" s="30">
        <f t="shared" si="6"/>
        <v>2</v>
      </c>
      <c r="BD11" s="30">
        <f t="shared" si="7"/>
        <v>0</v>
      </c>
      <c r="BE11" s="45">
        <f t="shared" si="8"/>
        <v>58</v>
      </c>
    </row>
    <row r="12" spans="1:57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METAS!D12</f>
        <v>DIT</v>
      </c>
      <c r="D12" s="307">
        <v>0</v>
      </c>
      <c r="E12" s="307">
        <v>0</v>
      </c>
      <c r="F12" s="307">
        <v>0</v>
      </c>
      <c r="G12" s="307">
        <v>27</v>
      </c>
      <c r="H12" s="307">
        <v>0</v>
      </c>
      <c r="I12" s="307">
        <v>0</v>
      </c>
      <c r="J12" s="307">
        <v>0</v>
      </c>
      <c r="K12" s="307">
        <v>1</v>
      </c>
      <c r="L12" s="307">
        <v>0</v>
      </c>
      <c r="M12" s="307">
        <v>0</v>
      </c>
      <c r="N12" s="307">
        <v>0</v>
      </c>
      <c r="O12" s="307">
        <v>0</v>
      </c>
      <c r="P12" s="307">
        <v>13</v>
      </c>
      <c r="Q12" s="307">
        <v>4</v>
      </c>
      <c r="R12" s="307">
        <v>0</v>
      </c>
      <c r="S12" s="307">
        <v>3</v>
      </c>
      <c r="T12" s="307">
        <v>2</v>
      </c>
      <c r="U12" s="307">
        <v>0</v>
      </c>
      <c r="V12" s="307">
        <v>1</v>
      </c>
      <c r="W12" s="307">
        <v>0</v>
      </c>
      <c r="X12" s="307">
        <v>2</v>
      </c>
      <c r="Y12" s="307">
        <v>10</v>
      </c>
      <c r="Z12" s="307">
        <v>0</v>
      </c>
      <c r="AA12" s="307">
        <v>0</v>
      </c>
      <c r="AB12" s="307">
        <v>0</v>
      </c>
      <c r="AC12" s="307">
        <v>0</v>
      </c>
      <c r="AD12" s="307">
        <v>1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6</v>
      </c>
      <c r="AK12" s="307">
        <v>5</v>
      </c>
      <c r="AL12" s="307">
        <v>0</v>
      </c>
      <c r="AM12" s="307">
        <v>6</v>
      </c>
      <c r="AN12" s="307">
        <v>1</v>
      </c>
      <c r="AO12" s="307">
        <v>0</v>
      </c>
      <c r="AP12" s="307">
        <v>0</v>
      </c>
      <c r="AQ12" s="307">
        <v>2</v>
      </c>
      <c r="AR12" s="307">
        <v>0</v>
      </c>
      <c r="AS12" s="307">
        <v>0</v>
      </c>
      <c r="AT12" s="307">
        <v>0</v>
      </c>
      <c r="AV12" s="30">
        <f t="shared" si="9"/>
        <v>0</v>
      </c>
      <c r="AW12" s="30">
        <f t="shared" si="0"/>
        <v>41</v>
      </c>
      <c r="AX12" s="30">
        <f t="shared" si="1"/>
        <v>7</v>
      </c>
      <c r="AY12" s="30">
        <f t="shared" si="2"/>
        <v>3</v>
      </c>
      <c r="AZ12" s="30">
        <f t="shared" si="3"/>
        <v>12</v>
      </c>
      <c r="BA12" s="30">
        <f t="shared" si="4"/>
        <v>1</v>
      </c>
      <c r="BB12" s="30">
        <f t="shared" si="5"/>
        <v>11</v>
      </c>
      <c r="BC12" s="30">
        <f t="shared" si="6"/>
        <v>7</v>
      </c>
      <c r="BD12" s="30">
        <f t="shared" si="7"/>
        <v>2</v>
      </c>
      <c r="BE12" s="45">
        <f t="shared" si="8"/>
        <v>84</v>
      </c>
    </row>
    <row r="13" spans="1:57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METAS!D13</f>
        <v>DIT</v>
      </c>
      <c r="D13" s="307">
        <v>0</v>
      </c>
      <c r="E13" s="307">
        <v>0</v>
      </c>
      <c r="F13" s="307">
        <v>0</v>
      </c>
      <c r="G13" s="307">
        <v>54</v>
      </c>
      <c r="H13" s="307">
        <v>0</v>
      </c>
      <c r="I13" s="307">
        <v>0</v>
      </c>
      <c r="J13" s="307">
        <v>0</v>
      </c>
      <c r="K13" s="307">
        <v>2</v>
      </c>
      <c r="L13" s="307">
        <v>0</v>
      </c>
      <c r="M13" s="307">
        <v>0</v>
      </c>
      <c r="N13" s="307">
        <v>0</v>
      </c>
      <c r="O13" s="307">
        <v>0</v>
      </c>
      <c r="P13" s="307">
        <v>26</v>
      </c>
      <c r="Q13" s="307">
        <v>6</v>
      </c>
      <c r="R13" s="307">
        <v>2</v>
      </c>
      <c r="S13" s="307">
        <v>3</v>
      </c>
      <c r="T13" s="307">
        <v>2</v>
      </c>
      <c r="U13" s="307">
        <v>0</v>
      </c>
      <c r="V13" s="307">
        <v>1</v>
      </c>
      <c r="W13" s="307">
        <v>0</v>
      </c>
      <c r="X13" s="307">
        <v>2</v>
      </c>
      <c r="Y13" s="307">
        <v>10</v>
      </c>
      <c r="Z13" s="307">
        <v>0</v>
      </c>
      <c r="AA13" s="307">
        <v>0</v>
      </c>
      <c r="AB13" s="307">
        <v>0</v>
      </c>
      <c r="AC13" s="307">
        <v>0</v>
      </c>
      <c r="AD13" s="307">
        <v>3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14</v>
      </c>
      <c r="AK13" s="307">
        <v>6</v>
      </c>
      <c r="AL13" s="307">
        <v>0</v>
      </c>
      <c r="AM13" s="307">
        <v>7</v>
      </c>
      <c r="AN13" s="307">
        <v>1</v>
      </c>
      <c r="AO13" s="307">
        <v>1</v>
      </c>
      <c r="AP13" s="307">
        <v>0</v>
      </c>
      <c r="AQ13" s="307">
        <v>2</v>
      </c>
      <c r="AR13" s="307">
        <v>0</v>
      </c>
      <c r="AS13" s="307">
        <v>0</v>
      </c>
      <c r="AT13" s="307">
        <v>0</v>
      </c>
      <c r="AV13" s="30">
        <f t="shared" si="9"/>
        <v>0</v>
      </c>
      <c r="AW13" s="30">
        <f t="shared" si="0"/>
        <v>82</v>
      </c>
      <c r="AX13" s="30">
        <f t="shared" si="1"/>
        <v>11</v>
      </c>
      <c r="AY13" s="30">
        <f t="shared" si="2"/>
        <v>3</v>
      </c>
      <c r="AZ13" s="30">
        <f t="shared" si="3"/>
        <v>12</v>
      </c>
      <c r="BA13" s="30">
        <f t="shared" si="4"/>
        <v>3</v>
      </c>
      <c r="BB13" s="30">
        <f t="shared" si="5"/>
        <v>20</v>
      </c>
      <c r="BC13" s="30">
        <f t="shared" si="6"/>
        <v>9</v>
      </c>
      <c r="BD13" s="30">
        <f t="shared" si="7"/>
        <v>2</v>
      </c>
      <c r="BE13" s="45">
        <f t="shared" si="8"/>
        <v>142</v>
      </c>
    </row>
    <row r="14" spans="1:57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METAS!D14</f>
        <v>INMUNIZACIONES</v>
      </c>
      <c r="D14" s="355">
        <v>133</v>
      </c>
      <c r="E14" s="355">
        <v>0</v>
      </c>
      <c r="F14" s="355">
        <v>0</v>
      </c>
      <c r="G14" s="355">
        <v>0</v>
      </c>
      <c r="H14" s="355">
        <v>0</v>
      </c>
      <c r="I14" s="355">
        <v>1</v>
      </c>
      <c r="J14" s="355">
        <v>0</v>
      </c>
      <c r="K14" s="355">
        <v>0</v>
      </c>
      <c r="L14" s="355">
        <v>0</v>
      </c>
      <c r="M14" s="355">
        <v>1</v>
      </c>
      <c r="N14" s="355">
        <v>0</v>
      </c>
      <c r="O14" s="355">
        <v>0</v>
      </c>
      <c r="P14" s="355">
        <v>0</v>
      </c>
      <c r="Q14" s="355">
        <v>4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18</v>
      </c>
      <c r="Z14" s="355">
        <v>0</v>
      </c>
      <c r="AA14" s="355">
        <v>0</v>
      </c>
      <c r="AB14" s="355">
        <v>0</v>
      </c>
      <c r="AC14" s="355">
        <v>0</v>
      </c>
      <c r="AD14" s="355">
        <v>3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3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2</v>
      </c>
      <c r="AR14" s="355">
        <v>1</v>
      </c>
      <c r="AS14" s="355">
        <v>0</v>
      </c>
      <c r="AT14" s="355">
        <v>0</v>
      </c>
      <c r="AV14" s="358">
        <f t="shared" si="9"/>
        <v>133</v>
      </c>
      <c r="AW14" s="358">
        <f t="shared" si="0"/>
        <v>2</v>
      </c>
      <c r="AX14" s="358">
        <f t="shared" si="1"/>
        <v>4</v>
      </c>
      <c r="AY14" s="358">
        <f t="shared" si="2"/>
        <v>0</v>
      </c>
      <c r="AZ14" s="358">
        <f t="shared" si="3"/>
        <v>18</v>
      </c>
      <c r="BA14" s="358">
        <f t="shared" si="4"/>
        <v>3</v>
      </c>
      <c r="BB14" s="358">
        <f t="shared" si="5"/>
        <v>3</v>
      </c>
      <c r="BC14" s="358">
        <f t="shared" si="6"/>
        <v>0</v>
      </c>
      <c r="BD14" s="358">
        <f t="shared" si="7"/>
        <v>3</v>
      </c>
      <c r="BE14" s="45">
        <f t="shared" si="8"/>
        <v>166</v>
      </c>
    </row>
    <row r="15" spans="1:57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METAS!D15</f>
        <v>INMUNIZACIONES</v>
      </c>
      <c r="D15" s="355">
        <v>133</v>
      </c>
      <c r="E15" s="355">
        <v>0</v>
      </c>
      <c r="F15" s="355">
        <v>0</v>
      </c>
      <c r="G15" s="355">
        <v>0</v>
      </c>
      <c r="H15" s="355">
        <v>0</v>
      </c>
      <c r="I15" s="355">
        <v>1</v>
      </c>
      <c r="J15" s="355">
        <v>0</v>
      </c>
      <c r="K15" s="355">
        <v>0</v>
      </c>
      <c r="L15" s="355">
        <v>0</v>
      </c>
      <c r="M15" s="355">
        <v>1</v>
      </c>
      <c r="N15" s="355">
        <v>0</v>
      </c>
      <c r="O15" s="355">
        <v>0</v>
      </c>
      <c r="P15" s="355">
        <v>0</v>
      </c>
      <c r="Q15" s="355">
        <v>4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18</v>
      </c>
      <c r="Z15" s="355">
        <v>0</v>
      </c>
      <c r="AA15" s="355">
        <v>0</v>
      </c>
      <c r="AB15" s="355">
        <v>0</v>
      </c>
      <c r="AC15" s="355">
        <v>0</v>
      </c>
      <c r="AD15" s="355">
        <v>3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3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2</v>
      </c>
      <c r="AR15" s="355">
        <v>1</v>
      </c>
      <c r="AS15" s="355">
        <v>0</v>
      </c>
      <c r="AT15" s="355">
        <v>0</v>
      </c>
      <c r="AV15" s="358">
        <f t="shared" si="9"/>
        <v>133</v>
      </c>
      <c r="AW15" s="358">
        <f t="shared" si="0"/>
        <v>2</v>
      </c>
      <c r="AX15" s="358">
        <f t="shared" si="1"/>
        <v>4</v>
      </c>
      <c r="AY15" s="358">
        <f t="shared" si="2"/>
        <v>0</v>
      </c>
      <c r="AZ15" s="358">
        <f t="shared" si="3"/>
        <v>18</v>
      </c>
      <c r="BA15" s="358">
        <f t="shared" si="4"/>
        <v>3</v>
      </c>
      <c r="BB15" s="358">
        <f t="shared" si="5"/>
        <v>3</v>
      </c>
      <c r="BC15" s="358">
        <f t="shared" si="6"/>
        <v>0</v>
      </c>
      <c r="BD15" s="358">
        <f t="shared" si="7"/>
        <v>3</v>
      </c>
      <c r="BE15" s="45">
        <f t="shared" si="8"/>
        <v>166</v>
      </c>
    </row>
    <row r="16" spans="1:57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METAS!D16</f>
        <v>INMUNIZACIONES</v>
      </c>
      <c r="D16" s="355">
        <v>0</v>
      </c>
      <c r="E16" s="355">
        <v>0</v>
      </c>
      <c r="F16" s="355">
        <v>0</v>
      </c>
      <c r="G16" s="355">
        <v>28</v>
      </c>
      <c r="H16" s="355">
        <v>2</v>
      </c>
      <c r="I16" s="355">
        <v>0</v>
      </c>
      <c r="J16" s="355">
        <v>4</v>
      </c>
      <c r="K16" s="355">
        <v>5</v>
      </c>
      <c r="L16" s="355">
        <v>0</v>
      </c>
      <c r="M16" s="355">
        <v>1</v>
      </c>
      <c r="N16" s="355">
        <v>0</v>
      </c>
      <c r="O16" s="355">
        <v>1</v>
      </c>
      <c r="P16" s="355">
        <v>13</v>
      </c>
      <c r="Q16" s="355">
        <v>3</v>
      </c>
      <c r="R16" s="355">
        <v>1</v>
      </c>
      <c r="S16" s="355">
        <v>1</v>
      </c>
      <c r="T16" s="355">
        <v>3</v>
      </c>
      <c r="U16" s="355">
        <v>0</v>
      </c>
      <c r="V16" s="355">
        <v>0</v>
      </c>
      <c r="W16" s="355">
        <v>4</v>
      </c>
      <c r="X16" s="355">
        <v>1</v>
      </c>
      <c r="Y16" s="355">
        <v>17</v>
      </c>
      <c r="Z16" s="355">
        <v>1</v>
      </c>
      <c r="AA16" s="355">
        <v>4</v>
      </c>
      <c r="AB16" s="355">
        <v>0</v>
      </c>
      <c r="AC16" s="355">
        <v>0</v>
      </c>
      <c r="AD16" s="355">
        <v>2</v>
      </c>
      <c r="AE16" s="355">
        <v>1</v>
      </c>
      <c r="AF16" s="355">
        <v>1</v>
      </c>
      <c r="AG16" s="355">
        <v>5</v>
      </c>
      <c r="AH16" s="355">
        <v>2</v>
      </c>
      <c r="AI16" s="355">
        <v>0</v>
      </c>
      <c r="AJ16" s="355">
        <v>6</v>
      </c>
      <c r="AK16" s="355">
        <v>1</v>
      </c>
      <c r="AL16" s="355">
        <v>1</v>
      </c>
      <c r="AM16" s="355">
        <v>6</v>
      </c>
      <c r="AN16" s="355">
        <v>0</v>
      </c>
      <c r="AO16" s="355">
        <v>1</v>
      </c>
      <c r="AP16" s="355">
        <v>1</v>
      </c>
      <c r="AQ16" s="355">
        <v>3</v>
      </c>
      <c r="AR16" s="355">
        <v>0</v>
      </c>
      <c r="AS16" s="355">
        <v>1</v>
      </c>
      <c r="AT16" s="355">
        <v>2</v>
      </c>
      <c r="AV16" s="358">
        <f t="shared" si="9"/>
        <v>0</v>
      </c>
      <c r="AW16" s="358">
        <f t="shared" si="0"/>
        <v>54</v>
      </c>
      <c r="AX16" s="358">
        <f t="shared" si="1"/>
        <v>5</v>
      </c>
      <c r="AY16" s="358">
        <f t="shared" si="2"/>
        <v>7</v>
      </c>
      <c r="AZ16" s="358">
        <f t="shared" si="3"/>
        <v>23</v>
      </c>
      <c r="BA16" s="358">
        <f t="shared" si="4"/>
        <v>11</v>
      </c>
      <c r="BB16" s="358">
        <f t="shared" si="5"/>
        <v>8</v>
      </c>
      <c r="BC16" s="358">
        <f t="shared" si="6"/>
        <v>8</v>
      </c>
      <c r="BD16" s="358">
        <f t="shared" si="7"/>
        <v>6</v>
      </c>
      <c r="BE16" s="45">
        <f t="shared" si="8"/>
        <v>122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METAS!D17</f>
        <v>INMUNIZACIONES</v>
      </c>
      <c r="D17" s="355">
        <v>0</v>
      </c>
      <c r="E17" s="355">
        <v>0</v>
      </c>
      <c r="F17" s="355">
        <v>0</v>
      </c>
      <c r="G17" s="355">
        <v>29</v>
      </c>
      <c r="H17" s="355">
        <v>2</v>
      </c>
      <c r="I17" s="355">
        <v>0</v>
      </c>
      <c r="J17" s="355">
        <v>4</v>
      </c>
      <c r="K17" s="355">
        <v>5</v>
      </c>
      <c r="L17" s="355">
        <v>0</v>
      </c>
      <c r="M17" s="355">
        <v>1</v>
      </c>
      <c r="N17" s="355">
        <v>0</v>
      </c>
      <c r="O17" s="355">
        <v>1</v>
      </c>
      <c r="P17" s="355">
        <v>13</v>
      </c>
      <c r="Q17" s="355">
        <v>3</v>
      </c>
      <c r="R17" s="355">
        <v>1</v>
      </c>
      <c r="S17" s="355">
        <v>1</v>
      </c>
      <c r="T17" s="355">
        <v>3</v>
      </c>
      <c r="U17" s="355">
        <v>0</v>
      </c>
      <c r="V17" s="355">
        <v>0</v>
      </c>
      <c r="W17" s="355">
        <v>4</v>
      </c>
      <c r="X17" s="355">
        <v>1</v>
      </c>
      <c r="Y17" s="355">
        <v>15</v>
      </c>
      <c r="Z17" s="355">
        <v>1</v>
      </c>
      <c r="AA17" s="355">
        <v>3</v>
      </c>
      <c r="AB17" s="355">
        <v>0</v>
      </c>
      <c r="AC17" s="355">
        <v>0</v>
      </c>
      <c r="AD17" s="355">
        <v>2</v>
      </c>
      <c r="AE17" s="355">
        <v>1</v>
      </c>
      <c r="AF17" s="355">
        <v>1</v>
      </c>
      <c r="AG17" s="355">
        <v>5</v>
      </c>
      <c r="AH17" s="355">
        <v>2</v>
      </c>
      <c r="AI17" s="355">
        <v>0</v>
      </c>
      <c r="AJ17" s="355">
        <v>6</v>
      </c>
      <c r="AK17" s="355">
        <v>1</v>
      </c>
      <c r="AL17" s="355">
        <v>1</v>
      </c>
      <c r="AM17" s="355">
        <v>6</v>
      </c>
      <c r="AN17" s="355">
        <v>0</v>
      </c>
      <c r="AO17" s="355">
        <v>1</v>
      </c>
      <c r="AP17" s="355">
        <v>1</v>
      </c>
      <c r="AQ17" s="355">
        <v>4</v>
      </c>
      <c r="AR17" s="355">
        <v>0</v>
      </c>
      <c r="AS17" s="355">
        <v>0</v>
      </c>
      <c r="AT17" s="355">
        <v>2</v>
      </c>
      <c r="AV17" s="358">
        <f t="shared" si="9"/>
        <v>0</v>
      </c>
      <c r="AW17" s="358">
        <f t="shared" si="0"/>
        <v>55</v>
      </c>
      <c r="AX17" s="358">
        <f t="shared" si="1"/>
        <v>5</v>
      </c>
      <c r="AY17" s="358">
        <f t="shared" si="2"/>
        <v>7</v>
      </c>
      <c r="AZ17" s="358">
        <f t="shared" si="3"/>
        <v>20</v>
      </c>
      <c r="BA17" s="358">
        <f t="shared" si="4"/>
        <v>11</v>
      </c>
      <c r="BB17" s="358">
        <f t="shared" si="5"/>
        <v>8</v>
      </c>
      <c r="BC17" s="358">
        <f t="shared" si="6"/>
        <v>8</v>
      </c>
      <c r="BD17" s="358">
        <f t="shared" si="7"/>
        <v>6</v>
      </c>
      <c r="BE17" s="45">
        <f t="shared" si="8"/>
        <v>120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METAS!D18</f>
        <v>INMUNIZACIONES</v>
      </c>
      <c r="D18" s="355">
        <v>0</v>
      </c>
      <c r="E18" s="355">
        <v>0</v>
      </c>
      <c r="F18" s="355">
        <v>0</v>
      </c>
      <c r="G18" s="355">
        <v>23</v>
      </c>
      <c r="H18" s="355">
        <v>2</v>
      </c>
      <c r="I18" s="355">
        <v>3</v>
      </c>
      <c r="J18" s="355">
        <v>2</v>
      </c>
      <c r="K18" s="355">
        <v>7</v>
      </c>
      <c r="L18" s="355">
        <v>1</v>
      </c>
      <c r="M18" s="355">
        <v>1</v>
      </c>
      <c r="N18" s="355">
        <v>0</v>
      </c>
      <c r="O18" s="355">
        <v>1</v>
      </c>
      <c r="P18" s="355">
        <v>22</v>
      </c>
      <c r="Q18" s="355">
        <v>1</v>
      </c>
      <c r="R18" s="355">
        <v>3</v>
      </c>
      <c r="S18" s="355">
        <v>1</v>
      </c>
      <c r="T18" s="355">
        <v>5</v>
      </c>
      <c r="U18" s="355">
        <v>1</v>
      </c>
      <c r="V18" s="355">
        <v>0</v>
      </c>
      <c r="W18" s="355">
        <v>1</v>
      </c>
      <c r="X18" s="355">
        <v>3</v>
      </c>
      <c r="Y18" s="355">
        <v>21</v>
      </c>
      <c r="Z18" s="355">
        <v>0</v>
      </c>
      <c r="AA18" s="355">
        <v>3</v>
      </c>
      <c r="AB18" s="355">
        <v>2</v>
      </c>
      <c r="AC18" s="355">
        <v>1</v>
      </c>
      <c r="AD18" s="355">
        <v>7</v>
      </c>
      <c r="AE18" s="355">
        <v>3</v>
      </c>
      <c r="AF18" s="355">
        <v>1</v>
      </c>
      <c r="AG18" s="355">
        <v>0</v>
      </c>
      <c r="AH18" s="355">
        <v>1</v>
      </c>
      <c r="AI18" s="355">
        <v>0</v>
      </c>
      <c r="AJ18" s="355">
        <v>5</v>
      </c>
      <c r="AK18" s="355">
        <v>2</v>
      </c>
      <c r="AL18" s="355">
        <v>1</v>
      </c>
      <c r="AM18" s="355">
        <v>5</v>
      </c>
      <c r="AN18" s="355">
        <v>0</v>
      </c>
      <c r="AO18" s="355">
        <v>3</v>
      </c>
      <c r="AP18" s="355">
        <v>0</v>
      </c>
      <c r="AQ18" s="355">
        <v>8</v>
      </c>
      <c r="AR18" s="355">
        <v>0</v>
      </c>
      <c r="AS18" s="355">
        <v>1</v>
      </c>
      <c r="AT18" s="355">
        <v>1</v>
      </c>
      <c r="AV18" s="358">
        <f t="shared" si="9"/>
        <v>0</v>
      </c>
      <c r="AW18" s="358">
        <f t="shared" si="0"/>
        <v>62</v>
      </c>
      <c r="AX18" s="358">
        <f t="shared" si="1"/>
        <v>5</v>
      </c>
      <c r="AY18" s="358">
        <f t="shared" si="2"/>
        <v>7</v>
      </c>
      <c r="AZ18" s="358">
        <f t="shared" si="3"/>
        <v>30</v>
      </c>
      <c r="BA18" s="358">
        <f t="shared" si="4"/>
        <v>12</v>
      </c>
      <c r="BB18" s="358">
        <f t="shared" si="5"/>
        <v>8</v>
      </c>
      <c r="BC18" s="358">
        <f t="shared" si="6"/>
        <v>8</v>
      </c>
      <c r="BD18" s="358">
        <f t="shared" si="7"/>
        <v>10</v>
      </c>
      <c r="BE18" s="45">
        <f t="shared" si="8"/>
        <v>142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METAS!D19</f>
        <v>INMUNIZACIONES</v>
      </c>
      <c r="D19" s="355">
        <v>0</v>
      </c>
      <c r="E19" s="355">
        <v>0</v>
      </c>
      <c r="F19" s="355">
        <v>0</v>
      </c>
      <c r="G19" s="355">
        <v>22</v>
      </c>
      <c r="H19" s="355">
        <v>2</v>
      </c>
      <c r="I19" s="355">
        <v>3</v>
      </c>
      <c r="J19" s="355">
        <v>2</v>
      </c>
      <c r="K19" s="355">
        <v>4</v>
      </c>
      <c r="L19" s="355">
        <v>1</v>
      </c>
      <c r="M19" s="355">
        <v>1</v>
      </c>
      <c r="N19" s="355">
        <v>0</v>
      </c>
      <c r="O19" s="355">
        <v>4</v>
      </c>
      <c r="P19" s="355">
        <v>22</v>
      </c>
      <c r="Q19" s="355">
        <v>1</v>
      </c>
      <c r="R19" s="355">
        <v>3</v>
      </c>
      <c r="S19" s="355">
        <v>1</v>
      </c>
      <c r="T19" s="355">
        <v>5</v>
      </c>
      <c r="U19" s="355">
        <v>1</v>
      </c>
      <c r="V19" s="355">
        <v>0</v>
      </c>
      <c r="W19" s="355">
        <v>1</v>
      </c>
      <c r="X19" s="355">
        <v>3</v>
      </c>
      <c r="Y19" s="355">
        <v>20</v>
      </c>
      <c r="Z19" s="355">
        <v>0</v>
      </c>
      <c r="AA19" s="355">
        <v>2</v>
      </c>
      <c r="AB19" s="355">
        <v>2</v>
      </c>
      <c r="AC19" s="355">
        <v>1</v>
      </c>
      <c r="AD19" s="355">
        <v>7</v>
      </c>
      <c r="AE19" s="355">
        <v>3</v>
      </c>
      <c r="AF19" s="355">
        <v>1</v>
      </c>
      <c r="AG19" s="355">
        <v>0</v>
      </c>
      <c r="AH19" s="355">
        <v>1</v>
      </c>
      <c r="AI19" s="355">
        <v>0</v>
      </c>
      <c r="AJ19" s="355">
        <v>5</v>
      </c>
      <c r="AK19" s="355">
        <v>2</v>
      </c>
      <c r="AL19" s="355">
        <v>1</v>
      </c>
      <c r="AM19" s="355">
        <v>5</v>
      </c>
      <c r="AN19" s="355">
        <v>0</v>
      </c>
      <c r="AO19" s="355">
        <v>3</v>
      </c>
      <c r="AP19" s="355">
        <v>0</v>
      </c>
      <c r="AQ19" s="355">
        <v>4</v>
      </c>
      <c r="AR19" s="355">
        <v>0</v>
      </c>
      <c r="AS19" s="355">
        <v>0</v>
      </c>
      <c r="AT19" s="355">
        <v>1</v>
      </c>
      <c r="AV19" s="358">
        <f t="shared" si="9"/>
        <v>0</v>
      </c>
      <c r="AW19" s="358">
        <f t="shared" si="0"/>
        <v>61</v>
      </c>
      <c r="AX19" s="358">
        <f t="shared" si="1"/>
        <v>5</v>
      </c>
      <c r="AY19" s="358">
        <f t="shared" si="2"/>
        <v>7</v>
      </c>
      <c r="AZ19" s="358">
        <f t="shared" si="3"/>
        <v>28</v>
      </c>
      <c r="BA19" s="358">
        <f t="shared" si="4"/>
        <v>12</v>
      </c>
      <c r="BB19" s="358">
        <f t="shared" si="5"/>
        <v>8</v>
      </c>
      <c r="BC19" s="358">
        <f t="shared" si="6"/>
        <v>8</v>
      </c>
      <c r="BD19" s="358">
        <f t="shared" si="7"/>
        <v>5</v>
      </c>
      <c r="BE19" s="45">
        <f t="shared" si="8"/>
        <v>134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METAS!D20</f>
        <v>INMUNIZACIONES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2</v>
      </c>
      <c r="Q20" s="355">
        <v>0</v>
      </c>
      <c r="R20" s="355">
        <v>0</v>
      </c>
      <c r="S20" s="355">
        <v>0</v>
      </c>
      <c r="T20" s="355">
        <v>3</v>
      </c>
      <c r="U20" s="355">
        <v>0</v>
      </c>
      <c r="V20" s="355">
        <v>0</v>
      </c>
      <c r="W20" s="355">
        <v>0</v>
      </c>
      <c r="X20" s="355">
        <v>0</v>
      </c>
      <c r="Y20" s="355">
        <v>0</v>
      </c>
      <c r="Z20" s="355">
        <v>0</v>
      </c>
      <c r="AA20" s="355">
        <v>0</v>
      </c>
      <c r="AB20" s="355">
        <v>0</v>
      </c>
      <c r="AC20" s="355">
        <v>0</v>
      </c>
      <c r="AD20" s="355">
        <v>0</v>
      </c>
      <c r="AE20" s="355">
        <v>0</v>
      </c>
      <c r="AF20" s="355">
        <v>0</v>
      </c>
      <c r="AG20" s="355">
        <v>0</v>
      </c>
      <c r="AH20" s="355">
        <v>0</v>
      </c>
      <c r="AI20" s="355">
        <v>0</v>
      </c>
      <c r="AJ20" s="355">
        <v>1</v>
      </c>
      <c r="AK20" s="355">
        <v>1</v>
      </c>
      <c r="AL20" s="355">
        <v>0</v>
      </c>
      <c r="AM20" s="355">
        <v>0</v>
      </c>
      <c r="AN20" s="355">
        <v>0</v>
      </c>
      <c r="AO20" s="355">
        <v>0</v>
      </c>
      <c r="AP20" s="355">
        <v>0</v>
      </c>
      <c r="AQ20" s="355">
        <v>0</v>
      </c>
      <c r="AR20" s="355">
        <v>0</v>
      </c>
      <c r="AS20" s="355">
        <v>0</v>
      </c>
      <c r="AT20" s="355">
        <v>0</v>
      </c>
      <c r="AV20" s="358">
        <f t="shared" si="9"/>
        <v>0</v>
      </c>
      <c r="AW20" s="358">
        <f t="shared" si="0"/>
        <v>2</v>
      </c>
      <c r="AX20" s="358">
        <f t="shared" si="1"/>
        <v>0</v>
      </c>
      <c r="AY20" s="358">
        <f t="shared" si="2"/>
        <v>3</v>
      </c>
      <c r="AZ20" s="358">
        <f t="shared" si="3"/>
        <v>0</v>
      </c>
      <c r="BA20" s="358">
        <f t="shared" si="4"/>
        <v>0</v>
      </c>
      <c r="BB20" s="358">
        <f t="shared" si="5"/>
        <v>2</v>
      </c>
      <c r="BC20" s="358">
        <f t="shared" si="6"/>
        <v>0</v>
      </c>
      <c r="BD20" s="358">
        <f t="shared" si="7"/>
        <v>0</v>
      </c>
      <c r="BE20" s="45">
        <f t="shared" si="8"/>
        <v>7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METAS!D21</f>
        <v>INMUNIZACIONES</v>
      </c>
      <c r="D21" s="355">
        <v>0</v>
      </c>
      <c r="E21" s="355">
        <v>0</v>
      </c>
      <c r="F21" s="355">
        <v>0</v>
      </c>
      <c r="G21" s="355">
        <v>28</v>
      </c>
      <c r="H21" s="355">
        <v>1</v>
      </c>
      <c r="I21" s="355">
        <v>3</v>
      </c>
      <c r="J21" s="355">
        <v>2</v>
      </c>
      <c r="K21" s="355">
        <v>3</v>
      </c>
      <c r="L21" s="355">
        <v>0</v>
      </c>
      <c r="M21" s="355">
        <v>6</v>
      </c>
      <c r="N21" s="355">
        <v>0</v>
      </c>
      <c r="O21" s="355">
        <v>0</v>
      </c>
      <c r="P21" s="355">
        <v>16</v>
      </c>
      <c r="Q21" s="355">
        <v>3</v>
      </c>
      <c r="R21" s="355">
        <v>1</v>
      </c>
      <c r="S21" s="355">
        <v>0</v>
      </c>
      <c r="T21" s="355">
        <v>2</v>
      </c>
      <c r="U21" s="355">
        <v>1</v>
      </c>
      <c r="V21" s="355">
        <v>3</v>
      </c>
      <c r="W21" s="355">
        <v>4</v>
      </c>
      <c r="X21" s="355">
        <v>5</v>
      </c>
      <c r="Y21" s="355">
        <v>23</v>
      </c>
      <c r="Z21" s="355">
        <v>1</v>
      </c>
      <c r="AA21" s="355">
        <v>1</v>
      </c>
      <c r="AB21" s="355">
        <v>0</v>
      </c>
      <c r="AC21" s="355">
        <v>2</v>
      </c>
      <c r="AD21" s="355">
        <v>4</v>
      </c>
      <c r="AE21" s="355">
        <v>0</v>
      </c>
      <c r="AF21" s="355">
        <v>0</v>
      </c>
      <c r="AG21" s="355">
        <v>2</v>
      </c>
      <c r="AH21" s="355">
        <v>0</v>
      </c>
      <c r="AI21" s="355">
        <v>0</v>
      </c>
      <c r="AJ21" s="355">
        <v>9</v>
      </c>
      <c r="AK21" s="355">
        <v>3</v>
      </c>
      <c r="AL21" s="355">
        <v>0</v>
      </c>
      <c r="AM21" s="355">
        <v>3</v>
      </c>
      <c r="AN21" s="355">
        <v>0</v>
      </c>
      <c r="AO21" s="355">
        <v>1</v>
      </c>
      <c r="AP21" s="355">
        <v>0</v>
      </c>
      <c r="AQ21" s="355">
        <v>9</v>
      </c>
      <c r="AR21" s="355">
        <v>0</v>
      </c>
      <c r="AS21" s="355">
        <v>2</v>
      </c>
      <c r="AT21" s="355">
        <v>3</v>
      </c>
      <c r="AV21" s="358">
        <f t="shared" si="9"/>
        <v>0</v>
      </c>
      <c r="AW21" s="358">
        <f t="shared" si="0"/>
        <v>59</v>
      </c>
      <c r="AX21" s="358">
        <f t="shared" si="1"/>
        <v>4</v>
      </c>
      <c r="AY21" s="358">
        <f t="shared" si="2"/>
        <v>10</v>
      </c>
      <c r="AZ21" s="358">
        <f t="shared" si="3"/>
        <v>32</v>
      </c>
      <c r="BA21" s="358">
        <f t="shared" si="4"/>
        <v>6</v>
      </c>
      <c r="BB21" s="358">
        <f t="shared" si="5"/>
        <v>12</v>
      </c>
      <c r="BC21" s="358">
        <f t="shared" si="6"/>
        <v>4</v>
      </c>
      <c r="BD21" s="358">
        <f t="shared" si="7"/>
        <v>14</v>
      </c>
      <c r="BE21" s="45">
        <f t="shared" si="8"/>
        <v>141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METAS!D22</f>
        <v>INMUNIZACIONES</v>
      </c>
      <c r="D22" s="355">
        <v>0</v>
      </c>
      <c r="E22" s="355">
        <v>0</v>
      </c>
      <c r="F22" s="355">
        <v>0</v>
      </c>
      <c r="G22" s="355">
        <v>23</v>
      </c>
      <c r="H22" s="355">
        <v>1</v>
      </c>
      <c r="I22" s="355">
        <v>3</v>
      </c>
      <c r="J22" s="355">
        <v>2</v>
      </c>
      <c r="K22" s="355">
        <v>4</v>
      </c>
      <c r="L22" s="355">
        <v>0</v>
      </c>
      <c r="M22" s="355">
        <v>6</v>
      </c>
      <c r="N22" s="355">
        <v>0</v>
      </c>
      <c r="O22" s="355">
        <v>0</v>
      </c>
      <c r="P22" s="355">
        <v>16</v>
      </c>
      <c r="Q22" s="355">
        <v>2</v>
      </c>
      <c r="R22" s="355">
        <v>1</v>
      </c>
      <c r="S22" s="355">
        <v>0</v>
      </c>
      <c r="T22" s="355">
        <v>2</v>
      </c>
      <c r="U22" s="355">
        <v>1</v>
      </c>
      <c r="V22" s="355">
        <v>3</v>
      </c>
      <c r="W22" s="355">
        <v>3</v>
      </c>
      <c r="X22" s="355">
        <v>4</v>
      </c>
      <c r="Y22" s="355">
        <v>17</v>
      </c>
      <c r="Z22" s="355">
        <v>1</v>
      </c>
      <c r="AA22" s="355">
        <v>1</v>
      </c>
      <c r="AB22" s="355">
        <v>0</v>
      </c>
      <c r="AC22" s="355">
        <v>2</v>
      </c>
      <c r="AD22" s="355">
        <v>4</v>
      </c>
      <c r="AE22" s="355">
        <v>0</v>
      </c>
      <c r="AF22" s="355">
        <v>0</v>
      </c>
      <c r="AG22" s="355">
        <v>2</v>
      </c>
      <c r="AH22" s="355">
        <v>0</v>
      </c>
      <c r="AI22" s="355">
        <v>0</v>
      </c>
      <c r="AJ22" s="355">
        <v>9</v>
      </c>
      <c r="AK22" s="355">
        <v>2</v>
      </c>
      <c r="AL22" s="355">
        <v>1</v>
      </c>
      <c r="AM22" s="355">
        <v>3</v>
      </c>
      <c r="AN22" s="355">
        <v>0</v>
      </c>
      <c r="AO22" s="355">
        <v>1</v>
      </c>
      <c r="AP22" s="355">
        <v>0</v>
      </c>
      <c r="AQ22" s="355">
        <v>7</v>
      </c>
      <c r="AR22" s="355">
        <v>0</v>
      </c>
      <c r="AS22" s="355">
        <v>3</v>
      </c>
      <c r="AT22" s="355">
        <v>4</v>
      </c>
      <c r="AV22" s="358">
        <f t="shared" si="9"/>
        <v>0</v>
      </c>
      <c r="AW22" s="358">
        <f t="shared" si="0"/>
        <v>55</v>
      </c>
      <c r="AX22" s="358">
        <f t="shared" si="1"/>
        <v>3</v>
      </c>
      <c r="AY22" s="358">
        <f t="shared" si="2"/>
        <v>9</v>
      </c>
      <c r="AZ22" s="358">
        <f t="shared" si="3"/>
        <v>25</v>
      </c>
      <c r="BA22" s="358">
        <f t="shared" si="4"/>
        <v>6</v>
      </c>
      <c r="BB22" s="358">
        <f t="shared" si="5"/>
        <v>12</v>
      </c>
      <c r="BC22" s="358">
        <f t="shared" si="6"/>
        <v>4</v>
      </c>
      <c r="BD22" s="358">
        <f t="shared" si="7"/>
        <v>14</v>
      </c>
      <c r="BE22" s="45">
        <f t="shared" si="8"/>
        <v>128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METAS!D23</f>
        <v>INMUNIZACIONES</v>
      </c>
      <c r="D23" s="355">
        <v>0</v>
      </c>
      <c r="E23" s="355">
        <v>0</v>
      </c>
      <c r="F23" s="355">
        <v>0</v>
      </c>
      <c r="G23" s="355">
        <v>27</v>
      </c>
      <c r="H23" s="355">
        <v>1</v>
      </c>
      <c r="I23" s="355">
        <v>0</v>
      </c>
      <c r="J23" s="355">
        <v>3</v>
      </c>
      <c r="K23" s="355">
        <v>4</v>
      </c>
      <c r="L23" s="355">
        <v>1</v>
      </c>
      <c r="M23" s="355">
        <v>2</v>
      </c>
      <c r="N23" s="355">
        <v>2</v>
      </c>
      <c r="O23" s="355">
        <v>1</v>
      </c>
      <c r="P23" s="355">
        <v>14</v>
      </c>
      <c r="Q23" s="355">
        <v>1</v>
      </c>
      <c r="R23" s="355">
        <v>3</v>
      </c>
      <c r="S23" s="355">
        <v>2</v>
      </c>
      <c r="T23" s="355">
        <v>2</v>
      </c>
      <c r="U23" s="355">
        <v>1</v>
      </c>
      <c r="V23" s="355">
        <v>0</v>
      </c>
      <c r="W23" s="355">
        <v>4</v>
      </c>
      <c r="X23" s="355">
        <v>8</v>
      </c>
      <c r="Y23" s="355">
        <v>27</v>
      </c>
      <c r="Z23" s="355">
        <v>2</v>
      </c>
      <c r="AA23" s="355">
        <v>3</v>
      </c>
      <c r="AB23" s="355">
        <v>2</v>
      </c>
      <c r="AC23" s="355">
        <v>2</v>
      </c>
      <c r="AD23" s="355">
        <v>5</v>
      </c>
      <c r="AE23" s="355">
        <v>3</v>
      </c>
      <c r="AF23" s="355">
        <v>4</v>
      </c>
      <c r="AG23" s="355">
        <v>6</v>
      </c>
      <c r="AH23" s="355">
        <v>1</v>
      </c>
      <c r="AI23" s="355">
        <v>0</v>
      </c>
      <c r="AJ23" s="355">
        <v>17</v>
      </c>
      <c r="AK23" s="355">
        <v>1</v>
      </c>
      <c r="AL23" s="355">
        <v>0</v>
      </c>
      <c r="AM23" s="355">
        <v>4</v>
      </c>
      <c r="AN23" s="355">
        <v>1</v>
      </c>
      <c r="AO23" s="355">
        <v>0</v>
      </c>
      <c r="AP23" s="355">
        <v>0</v>
      </c>
      <c r="AQ23" s="355">
        <v>7</v>
      </c>
      <c r="AR23" s="355">
        <v>0</v>
      </c>
      <c r="AS23" s="355">
        <v>1</v>
      </c>
      <c r="AT23" s="355">
        <v>2</v>
      </c>
      <c r="AV23" s="358">
        <f t="shared" si="9"/>
        <v>0</v>
      </c>
      <c r="AW23" s="358">
        <f t="shared" si="0"/>
        <v>55</v>
      </c>
      <c r="AX23" s="358">
        <f t="shared" si="1"/>
        <v>6</v>
      </c>
      <c r="AY23" s="358">
        <f t="shared" si="2"/>
        <v>7</v>
      </c>
      <c r="AZ23" s="358">
        <f t="shared" si="3"/>
        <v>44</v>
      </c>
      <c r="BA23" s="358">
        <f t="shared" si="4"/>
        <v>19</v>
      </c>
      <c r="BB23" s="358">
        <f t="shared" si="5"/>
        <v>18</v>
      </c>
      <c r="BC23" s="358">
        <f t="shared" si="6"/>
        <v>5</v>
      </c>
      <c r="BD23" s="358">
        <f t="shared" si="7"/>
        <v>10</v>
      </c>
      <c r="BE23" s="45">
        <f t="shared" si="8"/>
        <v>164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METAS!D24</f>
        <v>INMUNIZACIONES</v>
      </c>
      <c r="D24" s="355">
        <v>0</v>
      </c>
      <c r="E24" s="355">
        <v>0</v>
      </c>
      <c r="F24" s="355">
        <v>0</v>
      </c>
      <c r="G24" s="355">
        <v>8</v>
      </c>
      <c r="H24" s="355">
        <v>1</v>
      </c>
      <c r="I24" s="355">
        <v>0</v>
      </c>
      <c r="J24" s="355">
        <v>3</v>
      </c>
      <c r="K24" s="355">
        <v>4</v>
      </c>
      <c r="L24" s="355">
        <v>1</v>
      </c>
      <c r="M24" s="355">
        <v>2</v>
      </c>
      <c r="N24" s="355">
        <v>2</v>
      </c>
      <c r="O24" s="355">
        <v>1</v>
      </c>
      <c r="P24" s="355">
        <v>15</v>
      </c>
      <c r="Q24" s="355">
        <v>1</v>
      </c>
      <c r="R24" s="355">
        <v>3</v>
      </c>
      <c r="S24" s="355">
        <v>2</v>
      </c>
      <c r="T24" s="355">
        <v>7</v>
      </c>
      <c r="U24" s="355">
        <v>1</v>
      </c>
      <c r="V24" s="355">
        <v>0</v>
      </c>
      <c r="W24" s="355">
        <v>4</v>
      </c>
      <c r="X24" s="355">
        <v>5</v>
      </c>
      <c r="Y24" s="355">
        <v>25</v>
      </c>
      <c r="Z24" s="355">
        <v>2</v>
      </c>
      <c r="AA24" s="355">
        <v>3</v>
      </c>
      <c r="AB24" s="355">
        <v>2</v>
      </c>
      <c r="AC24" s="355">
        <v>2</v>
      </c>
      <c r="AD24" s="355">
        <v>6</v>
      </c>
      <c r="AE24" s="355">
        <v>3</v>
      </c>
      <c r="AF24" s="355">
        <v>1</v>
      </c>
      <c r="AG24" s="355">
        <v>5</v>
      </c>
      <c r="AH24" s="355">
        <v>1</v>
      </c>
      <c r="AI24" s="355">
        <v>0</v>
      </c>
      <c r="AJ24" s="355">
        <v>18</v>
      </c>
      <c r="AK24" s="355">
        <v>2</v>
      </c>
      <c r="AL24" s="355">
        <v>0</v>
      </c>
      <c r="AM24" s="355">
        <v>5</v>
      </c>
      <c r="AN24" s="355">
        <v>1</v>
      </c>
      <c r="AO24" s="355">
        <v>0</v>
      </c>
      <c r="AP24" s="355">
        <v>0</v>
      </c>
      <c r="AQ24" s="355">
        <v>4</v>
      </c>
      <c r="AR24" s="355">
        <v>0</v>
      </c>
      <c r="AS24" s="355">
        <v>1</v>
      </c>
      <c r="AT24" s="355">
        <v>0</v>
      </c>
      <c r="AV24" s="358">
        <f t="shared" si="9"/>
        <v>0</v>
      </c>
      <c r="AW24" s="358">
        <f t="shared" si="0"/>
        <v>37</v>
      </c>
      <c r="AX24" s="358">
        <f t="shared" si="1"/>
        <v>6</v>
      </c>
      <c r="AY24" s="358">
        <f t="shared" si="2"/>
        <v>12</v>
      </c>
      <c r="AZ24" s="358">
        <f t="shared" si="3"/>
        <v>39</v>
      </c>
      <c r="BA24" s="358">
        <f t="shared" si="4"/>
        <v>16</v>
      </c>
      <c r="BB24" s="358">
        <f t="shared" si="5"/>
        <v>20</v>
      </c>
      <c r="BC24" s="358">
        <f t="shared" si="6"/>
        <v>6</v>
      </c>
      <c r="BD24" s="358">
        <f t="shared" si="7"/>
        <v>5</v>
      </c>
      <c r="BE24" s="45">
        <f t="shared" si="8"/>
        <v>141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METAS!D25</f>
        <v>INMUNIZACIONES</v>
      </c>
      <c r="D25" s="355">
        <v>0</v>
      </c>
      <c r="E25" s="355">
        <v>0</v>
      </c>
      <c r="F25" s="355">
        <v>0</v>
      </c>
      <c r="G25" s="355">
        <v>20</v>
      </c>
      <c r="H25" s="355">
        <v>1</v>
      </c>
      <c r="I25" s="355">
        <v>0</v>
      </c>
      <c r="J25" s="355">
        <v>3</v>
      </c>
      <c r="K25" s="355">
        <v>7</v>
      </c>
      <c r="L25" s="355">
        <v>1</v>
      </c>
      <c r="M25" s="355">
        <v>2</v>
      </c>
      <c r="N25" s="355">
        <v>2</v>
      </c>
      <c r="O25" s="355">
        <v>1</v>
      </c>
      <c r="P25" s="355">
        <v>18</v>
      </c>
      <c r="Q25" s="355">
        <v>1</v>
      </c>
      <c r="R25" s="355">
        <v>3</v>
      </c>
      <c r="S25" s="355">
        <v>2</v>
      </c>
      <c r="T25" s="355">
        <v>6</v>
      </c>
      <c r="U25" s="355">
        <v>1</v>
      </c>
      <c r="V25" s="355">
        <v>0</v>
      </c>
      <c r="W25" s="355">
        <v>4</v>
      </c>
      <c r="X25" s="355">
        <v>7</v>
      </c>
      <c r="Y25" s="355">
        <v>25</v>
      </c>
      <c r="Z25" s="355">
        <v>2</v>
      </c>
      <c r="AA25" s="355">
        <v>3</v>
      </c>
      <c r="AB25" s="355">
        <v>2</v>
      </c>
      <c r="AC25" s="355">
        <v>2</v>
      </c>
      <c r="AD25" s="355">
        <v>4</v>
      </c>
      <c r="AE25" s="355">
        <v>3</v>
      </c>
      <c r="AF25" s="355">
        <v>3</v>
      </c>
      <c r="AG25" s="355">
        <v>6</v>
      </c>
      <c r="AH25" s="355">
        <v>1</v>
      </c>
      <c r="AI25" s="355">
        <v>0</v>
      </c>
      <c r="AJ25" s="355">
        <v>15</v>
      </c>
      <c r="AK25" s="355">
        <v>2</v>
      </c>
      <c r="AL25" s="355">
        <v>0</v>
      </c>
      <c r="AM25" s="355">
        <v>2</v>
      </c>
      <c r="AN25" s="355">
        <v>1</v>
      </c>
      <c r="AO25" s="355">
        <v>0</v>
      </c>
      <c r="AP25" s="355">
        <v>0</v>
      </c>
      <c r="AQ25" s="355">
        <v>6</v>
      </c>
      <c r="AR25" s="355">
        <v>0</v>
      </c>
      <c r="AS25" s="355">
        <v>1</v>
      </c>
      <c r="AT25" s="355">
        <v>2</v>
      </c>
      <c r="AV25" s="358">
        <f t="shared" si="9"/>
        <v>0</v>
      </c>
      <c r="AW25" s="358">
        <f t="shared" si="0"/>
        <v>55</v>
      </c>
      <c r="AX25" s="358">
        <f t="shared" si="1"/>
        <v>6</v>
      </c>
      <c r="AY25" s="358">
        <f t="shared" si="2"/>
        <v>11</v>
      </c>
      <c r="AZ25" s="358">
        <f t="shared" si="3"/>
        <v>41</v>
      </c>
      <c r="BA25" s="358">
        <f t="shared" si="4"/>
        <v>17</v>
      </c>
      <c r="BB25" s="358">
        <f t="shared" si="5"/>
        <v>17</v>
      </c>
      <c r="BC25" s="358">
        <f t="shared" si="6"/>
        <v>3</v>
      </c>
      <c r="BD25" s="358">
        <f t="shared" si="7"/>
        <v>9</v>
      </c>
      <c r="BE25" s="45">
        <f t="shared" si="8"/>
        <v>159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METAS!D26</f>
        <v>INMUNIZACIONES</v>
      </c>
      <c r="D26" s="355">
        <v>0</v>
      </c>
      <c r="E26" s="355">
        <v>0</v>
      </c>
      <c r="F26" s="355">
        <v>0</v>
      </c>
      <c r="G26" s="355">
        <v>15</v>
      </c>
      <c r="H26" s="355">
        <v>1</v>
      </c>
      <c r="I26" s="355">
        <v>2</v>
      </c>
      <c r="J26" s="355">
        <v>3</v>
      </c>
      <c r="K26" s="355">
        <v>7</v>
      </c>
      <c r="L26" s="355">
        <v>0</v>
      </c>
      <c r="M26" s="355">
        <v>0</v>
      </c>
      <c r="N26" s="355">
        <v>1</v>
      </c>
      <c r="O26" s="355">
        <v>1</v>
      </c>
      <c r="P26" s="355">
        <v>10</v>
      </c>
      <c r="Q26" s="355">
        <v>3</v>
      </c>
      <c r="R26" s="355">
        <v>1</v>
      </c>
      <c r="S26" s="355">
        <v>3</v>
      </c>
      <c r="T26" s="355">
        <v>0</v>
      </c>
      <c r="U26" s="355">
        <v>1</v>
      </c>
      <c r="V26" s="355">
        <v>0</v>
      </c>
      <c r="W26" s="355">
        <v>0</v>
      </c>
      <c r="X26" s="355">
        <v>3</v>
      </c>
      <c r="Y26" s="355">
        <v>20</v>
      </c>
      <c r="Z26" s="355">
        <v>0</v>
      </c>
      <c r="AA26" s="355">
        <v>3</v>
      </c>
      <c r="AB26" s="355">
        <v>3</v>
      </c>
      <c r="AC26" s="355">
        <v>1</v>
      </c>
      <c r="AD26" s="355">
        <v>5</v>
      </c>
      <c r="AE26" s="355">
        <v>0</v>
      </c>
      <c r="AF26" s="355">
        <v>1</v>
      </c>
      <c r="AG26" s="355">
        <v>1</v>
      </c>
      <c r="AH26" s="355">
        <v>0</v>
      </c>
      <c r="AI26" s="355">
        <v>0</v>
      </c>
      <c r="AJ26" s="355">
        <v>6</v>
      </c>
      <c r="AK26" s="355">
        <v>2</v>
      </c>
      <c r="AL26" s="355">
        <v>3</v>
      </c>
      <c r="AM26" s="355">
        <v>6</v>
      </c>
      <c r="AN26" s="355">
        <v>0</v>
      </c>
      <c r="AO26" s="355">
        <v>0</v>
      </c>
      <c r="AP26" s="355">
        <v>1</v>
      </c>
      <c r="AQ26" s="355">
        <v>5</v>
      </c>
      <c r="AR26" s="355">
        <v>0</v>
      </c>
      <c r="AS26" s="355">
        <v>0</v>
      </c>
      <c r="AT26" s="355">
        <v>0</v>
      </c>
      <c r="AV26" s="358">
        <f t="shared" si="9"/>
        <v>0</v>
      </c>
      <c r="AW26" s="358">
        <f t="shared" si="0"/>
        <v>40</v>
      </c>
      <c r="AX26" s="358">
        <f t="shared" si="1"/>
        <v>7</v>
      </c>
      <c r="AY26" s="358">
        <f t="shared" si="2"/>
        <v>1</v>
      </c>
      <c r="AZ26" s="358">
        <f t="shared" si="3"/>
        <v>30</v>
      </c>
      <c r="BA26" s="358">
        <f t="shared" si="4"/>
        <v>7</v>
      </c>
      <c r="BB26" s="358">
        <f t="shared" si="5"/>
        <v>11</v>
      </c>
      <c r="BC26" s="358">
        <f t="shared" si="6"/>
        <v>7</v>
      </c>
      <c r="BD26" s="358">
        <f t="shared" si="7"/>
        <v>5</v>
      </c>
      <c r="BE26" s="45">
        <f t="shared" si="8"/>
        <v>108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METAS!D27</f>
        <v>INMUNIZACIONES</v>
      </c>
      <c r="D27" s="355">
        <v>0</v>
      </c>
      <c r="E27" s="355">
        <v>0</v>
      </c>
      <c r="F27" s="355">
        <v>0</v>
      </c>
      <c r="G27" s="355">
        <v>15</v>
      </c>
      <c r="H27" s="355">
        <v>1</v>
      </c>
      <c r="I27" s="355">
        <v>2</v>
      </c>
      <c r="J27" s="355">
        <v>3</v>
      </c>
      <c r="K27" s="355">
        <v>7</v>
      </c>
      <c r="L27" s="355">
        <v>0</v>
      </c>
      <c r="M27" s="355">
        <v>0</v>
      </c>
      <c r="N27" s="355">
        <v>1</v>
      </c>
      <c r="O27" s="355">
        <v>1</v>
      </c>
      <c r="P27" s="355">
        <v>12</v>
      </c>
      <c r="Q27" s="355">
        <v>3</v>
      </c>
      <c r="R27" s="355">
        <v>1</v>
      </c>
      <c r="S27" s="355">
        <v>3</v>
      </c>
      <c r="T27" s="355">
        <v>2</v>
      </c>
      <c r="U27" s="355">
        <v>1</v>
      </c>
      <c r="V27" s="355">
        <v>0</v>
      </c>
      <c r="W27" s="355">
        <v>0</v>
      </c>
      <c r="X27" s="355">
        <v>4</v>
      </c>
      <c r="Y27" s="355">
        <v>21</v>
      </c>
      <c r="Z27" s="355">
        <v>0</v>
      </c>
      <c r="AA27" s="355">
        <v>3</v>
      </c>
      <c r="AB27" s="355">
        <v>2</v>
      </c>
      <c r="AC27" s="355">
        <v>1</v>
      </c>
      <c r="AD27" s="355">
        <v>6</v>
      </c>
      <c r="AE27" s="355">
        <v>0</v>
      </c>
      <c r="AF27" s="355">
        <v>2</v>
      </c>
      <c r="AG27" s="355">
        <v>1</v>
      </c>
      <c r="AH27" s="355">
        <v>0</v>
      </c>
      <c r="AI27" s="355">
        <v>0</v>
      </c>
      <c r="AJ27" s="355">
        <v>10</v>
      </c>
      <c r="AK27" s="355">
        <v>6</v>
      </c>
      <c r="AL27" s="355">
        <v>5</v>
      </c>
      <c r="AM27" s="355">
        <v>6</v>
      </c>
      <c r="AN27" s="355">
        <v>0</v>
      </c>
      <c r="AO27" s="355">
        <v>0</v>
      </c>
      <c r="AP27" s="355">
        <v>1</v>
      </c>
      <c r="AQ27" s="355">
        <v>5</v>
      </c>
      <c r="AR27" s="355">
        <v>0</v>
      </c>
      <c r="AS27" s="355">
        <v>3</v>
      </c>
      <c r="AT27" s="355">
        <v>1</v>
      </c>
      <c r="AV27" s="358">
        <f t="shared" si="9"/>
        <v>0</v>
      </c>
      <c r="AW27" s="358">
        <f t="shared" si="0"/>
        <v>42</v>
      </c>
      <c r="AX27" s="358">
        <f t="shared" si="1"/>
        <v>7</v>
      </c>
      <c r="AY27" s="358">
        <f t="shared" si="2"/>
        <v>3</v>
      </c>
      <c r="AZ27" s="358">
        <f t="shared" si="3"/>
        <v>31</v>
      </c>
      <c r="BA27" s="358">
        <f t="shared" si="4"/>
        <v>9</v>
      </c>
      <c r="BB27" s="358">
        <f t="shared" si="5"/>
        <v>21</v>
      </c>
      <c r="BC27" s="358">
        <f t="shared" si="6"/>
        <v>7</v>
      </c>
      <c r="BD27" s="358">
        <f t="shared" si="7"/>
        <v>9</v>
      </c>
      <c r="BE27" s="45">
        <f t="shared" si="8"/>
        <v>129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METAS!D28</f>
        <v>INMUNIZACIONES</v>
      </c>
      <c r="D28" s="355">
        <v>0</v>
      </c>
      <c r="E28" s="355">
        <v>0</v>
      </c>
      <c r="F28" s="355">
        <v>0</v>
      </c>
      <c r="G28" s="355">
        <v>5</v>
      </c>
      <c r="H28" s="355">
        <v>2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2</v>
      </c>
      <c r="U28" s="355">
        <v>0</v>
      </c>
      <c r="V28" s="355">
        <v>0</v>
      </c>
      <c r="W28" s="355">
        <v>1</v>
      </c>
      <c r="X28" s="355">
        <v>4</v>
      </c>
      <c r="Y28" s="355">
        <v>0</v>
      </c>
      <c r="Z28" s="355">
        <v>0</v>
      </c>
      <c r="AA28" s="355">
        <v>0</v>
      </c>
      <c r="AB28" s="355">
        <v>0</v>
      </c>
      <c r="AC28" s="355">
        <v>0</v>
      </c>
      <c r="AD28" s="355">
        <v>2</v>
      </c>
      <c r="AE28" s="355">
        <v>0</v>
      </c>
      <c r="AF28" s="355">
        <v>0</v>
      </c>
      <c r="AG28" s="355">
        <v>2</v>
      </c>
      <c r="AH28" s="355">
        <v>0</v>
      </c>
      <c r="AI28" s="355">
        <v>0</v>
      </c>
      <c r="AJ28" s="355">
        <v>16</v>
      </c>
      <c r="AK28" s="355">
        <v>0</v>
      </c>
      <c r="AL28" s="355">
        <v>12</v>
      </c>
      <c r="AM28" s="355">
        <v>6</v>
      </c>
      <c r="AN28" s="355">
        <v>0</v>
      </c>
      <c r="AO28" s="355">
        <v>2</v>
      </c>
      <c r="AP28" s="355">
        <v>0</v>
      </c>
      <c r="AQ28" s="355">
        <v>0</v>
      </c>
      <c r="AR28" s="355">
        <v>0</v>
      </c>
      <c r="AS28" s="355">
        <v>1</v>
      </c>
      <c r="AT28" s="355">
        <v>0</v>
      </c>
      <c r="AV28" s="358">
        <f t="shared" si="9"/>
        <v>0</v>
      </c>
      <c r="AW28" s="358">
        <f t="shared" si="0"/>
        <v>7</v>
      </c>
      <c r="AX28" s="358">
        <f t="shared" si="1"/>
        <v>0</v>
      </c>
      <c r="AY28" s="358">
        <f t="shared" si="2"/>
        <v>3</v>
      </c>
      <c r="AZ28" s="358">
        <f t="shared" si="3"/>
        <v>4</v>
      </c>
      <c r="BA28" s="358">
        <f t="shared" si="4"/>
        <v>4</v>
      </c>
      <c r="BB28" s="358">
        <f t="shared" si="5"/>
        <v>28</v>
      </c>
      <c r="BC28" s="358">
        <f t="shared" si="6"/>
        <v>8</v>
      </c>
      <c r="BD28" s="358">
        <f t="shared" si="7"/>
        <v>1</v>
      </c>
      <c r="BE28" s="45">
        <f t="shared" si="8"/>
        <v>55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METAS!D29</f>
        <v>INMUNIZACIONES</v>
      </c>
      <c r="D29" s="355">
        <v>0</v>
      </c>
      <c r="E29" s="355">
        <v>0</v>
      </c>
      <c r="F29" s="355">
        <v>0</v>
      </c>
      <c r="G29" s="355">
        <v>0</v>
      </c>
      <c r="H29" s="355">
        <v>1</v>
      </c>
      <c r="I29" s="355">
        <v>1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5">
        <v>0</v>
      </c>
      <c r="R29" s="355">
        <v>0</v>
      </c>
      <c r="S29" s="355">
        <v>0</v>
      </c>
      <c r="T29" s="355">
        <v>4</v>
      </c>
      <c r="U29" s="355">
        <v>1</v>
      </c>
      <c r="V29" s="355">
        <v>0</v>
      </c>
      <c r="W29" s="355">
        <v>1</v>
      </c>
      <c r="X29" s="355">
        <v>0</v>
      </c>
      <c r="Y29" s="355">
        <v>2</v>
      </c>
      <c r="Z29" s="355">
        <v>0</v>
      </c>
      <c r="AA29" s="355">
        <v>0</v>
      </c>
      <c r="AB29" s="355">
        <v>0</v>
      </c>
      <c r="AC29" s="355">
        <v>0</v>
      </c>
      <c r="AD29" s="355">
        <v>0</v>
      </c>
      <c r="AE29" s="355">
        <v>0</v>
      </c>
      <c r="AF29" s="355">
        <v>0</v>
      </c>
      <c r="AG29" s="355">
        <v>0</v>
      </c>
      <c r="AH29" s="355">
        <v>0</v>
      </c>
      <c r="AI29" s="355">
        <v>0</v>
      </c>
      <c r="AJ29" s="355">
        <v>5</v>
      </c>
      <c r="AK29" s="355">
        <v>0</v>
      </c>
      <c r="AL29" s="355">
        <v>0</v>
      </c>
      <c r="AM29" s="355">
        <v>1</v>
      </c>
      <c r="AN29" s="355">
        <v>1</v>
      </c>
      <c r="AO29" s="355">
        <v>1</v>
      </c>
      <c r="AP29" s="355">
        <v>0</v>
      </c>
      <c r="AQ29" s="355">
        <v>0</v>
      </c>
      <c r="AR29" s="355">
        <v>0</v>
      </c>
      <c r="AS29" s="355">
        <v>0</v>
      </c>
      <c r="AT29" s="355">
        <v>0</v>
      </c>
      <c r="AV29" s="358">
        <f t="shared" si="9"/>
        <v>0</v>
      </c>
      <c r="AW29" s="358">
        <f t="shared" si="0"/>
        <v>2</v>
      </c>
      <c r="AX29" s="358">
        <f t="shared" si="1"/>
        <v>0</v>
      </c>
      <c r="AY29" s="358">
        <f t="shared" si="2"/>
        <v>6</v>
      </c>
      <c r="AZ29" s="358">
        <f t="shared" si="3"/>
        <v>2</v>
      </c>
      <c r="BA29" s="358">
        <f t="shared" si="4"/>
        <v>0</v>
      </c>
      <c r="BB29" s="358">
        <f t="shared" si="5"/>
        <v>5</v>
      </c>
      <c r="BC29" s="358">
        <f t="shared" si="6"/>
        <v>3</v>
      </c>
      <c r="BD29" s="358">
        <f t="shared" si="7"/>
        <v>0</v>
      </c>
      <c r="BE29" s="45">
        <f t="shared" si="8"/>
        <v>18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METAS!D30</f>
        <v>INMUNIZACIONES</v>
      </c>
      <c r="D30" s="355">
        <v>0</v>
      </c>
      <c r="E30" s="355">
        <v>0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0</v>
      </c>
      <c r="U30" s="355">
        <v>0</v>
      </c>
      <c r="V30" s="355">
        <v>0</v>
      </c>
      <c r="W30" s="355">
        <v>0</v>
      </c>
      <c r="X30" s="355">
        <v>0</v>
      </c>
      <c r="Y30" s="355">
        <v>0</v>
      </c>
      <c r="Z30" s="355">
        <v>0</v>
      </c>
      <c r="AA30" s="355">
        <v>0</v>
      </c>
      <c r="AB30" s="355">
        <v>0</v>
      </c>
      <c r="AC30" s="355">
        <v>0</v>
      </c>
      <c r="AD30" s="355">
        <v>0</v>
      </c>
      <c r="AE30" s="355">
        <v>0</v>
      </c>
      <c r="AF30" s="355">
        <v>0</v>
      </c>
      <c r="AG30" s="355">
        <v>0</v>
      </c>
      <c r="AH30" s="355">
        <v>0</v>
      </c>
      <c r="AI30" s="355">
        <v>0</v>
      </c>
      <c r="AJ30" s="355">
        <v>0</v>
      </c>
      <c r="AK30" s="355">
        <v>0</v>
      </c>
      <c r="AL30" s="355">
        <v>0</v>
      </c>
      <c r="AM30" s="355">
        <v>0</v>
      </c>
      <c r="AN30" s="355">
        <v>0</v>
      </c>
      <c r="AO30" s="355">
        <v>0</v>
      </c>
      <c r="AP30" s="355">
        <v>0</v>
      </c>
      <c r="AQ30" s="355">
        <v>0</v>
      </c>
      <c r="AR30" s="355">
        <v>0</v>
      </c>
      <c r="AS30" s="355">
        <v>0</v>
      </c>
      <c r="AT30" s="355">
        <v>0</v>
      </c>
      <c r="AV30" s="358">
        <f t="shared" si="9"/>
        <v>0</v>
      </c>
      <c r="AW30" s="358">
        <f t="shared" si="0"/>
        <v>0</v>
      </c>
      <c r="AX30" s="358">
        <f t="shared" si="1"/>
        <v>0</v>
      </c>
      <c r="AY30" s="358">
        <f t="shared" si="2"/>
        <v>0</v>
      </c>
      <c r="AZ30" s="358">
        <f t="shared" si="3"/>
        <v>0</v>
      </c>
      <c r="BA30" s="358">
        <f t="shared" si="4"/>
        <v>0</v>
      </c>
      <c r="BB30" s="358">
        <f t="shared" si="5"/>
        <v>0</v>
      </c>
      <c r="BC30" s="358">
        <f t="shared" si="6"/>
        <v>0</v>
      </c>
      <c r="BD30" s="358">
        <f t="shared" si="7"/>
        <v>0</v>
      </c>
      <c r="BE30" s="45">
        <f t="shared" si="8"/>
        <v>0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METAS!D31</f>
        <v>INMUNIZACIONES</v>
      </c>
      <c r="D31" s="355">
        <v>0</v>
      </c>
      <c r="E31" s="355">
        <v>0</v>
      </c>
      <c r="F31" s="355">
        <v>0</v>
      </c>
      <c r="G31" s="355">
        <v>39</v>
      </c>
      <c r="H31" s="355">
        <v>0</v>
      </c>
      <c r="I31" s="355">
        <v>0</v>
      </c>
      <c r="J31" s="355">
        <v>4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0</v>
      </c>
      <c r="Q31" s="355">
        <v>19</v>
      </c>
      <c r="R31" s="355">
        <v>0</v>
      </c>
      <c r="S31" s="355">
        <v>0</v>
      </c>
      <c r="T31" s="355">
        <v>3</v>
      </c>
      <c r="U31" s="355">
        <v>2</v>
      </c>
      <c r="V31" s="355">
        <v>0</v>
      </c>
      <c r="W31" s="355">
        <v>0</v>
      </c>
      <c r="X31" s="355">
        <v>0</v>
      </c>
      <c r="Y31" s="355">
        <v>1</v>
      </c>
      <c r="Z31" s="355">
        <v>0</v>
      </c>
      <c r="AA31" s="355">
        <v>0</v>
      </c>
      <c r="AB31" s="355">
        <v>0</v>
      </c>
      <c r="AC31" s="355">
        <v>10</v>
      </c>
      <c r="AD31" s="355">
        <v>1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15</v>
      </c>
      <c r="AK31" s="355">
        <v>4</v>
      </c>
      <c r="AL31" s="355">
        <v>6</v>
      </c>
      <c r="AM31" s="355">
        <v>2</v>
      </c>
      <c r="AN31" s="355">
        <v>0</v>
      </c>
      <c r="AO31" s="355">
        <v>2</v>
      </c>
      <c r="AP31" s="355">
        <v>0</v>
      </c>
      <c r="AQ31" s="355">
        <v>3</v>
      </c>
      <c r="AR31" s="355">
        <v>0</v>
      </c>
      <c r="AS31" s="355">
        <v>3</v>
      </c>
      <c r="AT31" s="355">
        <v>0</v>
      </c>
      <c r="AV31" s="358">
        <f t="shared" si="9"/>
        <v>0</v>
      </c>
      <c r="AW31" s="358">
        <f t="shared" si="0"/>
        <v>43</v>
      </c>
      <c r="AX31" s="358">
        <f t="shared" si="1"/>
        <v>19</v>
      </c>
      <c r="AY31" s="358">
        <f t="shared" si="2"/>
        <v>5</v>
      </c>
      <c r="AZ31" s="358">
        <f t="shared" si="3"/>
        <v>11</v>
      </c>
      <c r="BA31" s="358">
        <f t="shared" si="4"/>
        <v>1</v>
      </c>
      <c r="BB31" s="358">
        <f t="shared" si="5"/>
        <v>25</v>
      </c>
      <c r="BC31" s="358">
        <f t="shared" si="6"/>
        <v>4</v>
      </c>
      <c r="BD31" s="358">
        <f t="shared" si="7"/>
        <v>6</v>
      </c>
      <c r="BE31" s="45">
        <f t="shared" si="8"/>
        <v>114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162</v>
      </c>
      <c r="E32" s="350">
        <v>27</v>
      </c>
      <c r="F32" s="350">
        <v>0</v>
      </c>
      <c r="G32" s="350">
        <v>507</v>
      </c>
      <c r="H32" s="350">
        <v>38</v>
      </c>
      <c r="I32" s="350">
        <v>30</v>
      </c>
      <c r="J32" s="350">
        <v>53</v>
      </c>
      <c r="K32" s="350">
        <v>99</v>
      </c>
      <c r="L32" s="350">
        <v>4</v>
      </c>
      <c r="M32" s="350">
        <v>42</v>
      </c>
      <c r="N32" s="350">
        <v>29</v>
      </c>
      <c r="O32" s="350">
        <v>29</v>
      </c>
      <c r="P32" s="350">
        <v>301</v>
      </c>
      <c r="Q32" s="350">
        <v>83</v>
      </c>
      <c r="R32" s="350">
        <v>32</v>
      </c>
      <c r="S32" s="350">
        <v>55</v>
      </c>
      <c r="T32" s="350">
        <v>110</v>
      </c>
      <c r="U32" s="350">
        <v>32</v>
      </c>
      <c r="V32" s="350">
        <v>38</v>
      </c>
      <c r="W32" s="350">
        <v>68</v>
      </c>
      <c r="X32" s="350">
        <v>75</v>
      </c>
      <c r="Y32" s="350">
        <v>425</v>
      </c>
      <c r="Z32" s="350">
        <v>32</v>
      </c>
      <c r="AA32" s="350">
        <v>101</v>
      </c>
      <c r="AB32" s="350">
        <v>35</v>
      </c>
      <c r="AC32" s="350">
        <v>46</v>
      </c>
      <c r="AD32" s="350">
        <v>186</v>
      </c>
      <c r="AE32" s="350">
        <v>32</v>
      </c>
      <c r="AF32" s="350">
        <v>51</v>
      </c>
      <c r="AG32" s="350">
        <v>50</v>
      </c>
      <c r="AH32" s="350">
        <v>68</v>
      </c>
      <c r="AI32" s="350">
        <v>0</v>
      </c>
      <c r="AJ32" s="350">
        <v>231</v>
      </c>
      <c r="AK32" s="350">
        <v>39</v>
      </c>
      <c r="AL32" s="350">
        <v>40</v>
      </c>
      <c r="AM32" s="350">
        <v>150</v>
      </c>
      <c r="AN32" s="350">
        <v>14</v>
      </c>
      <c r="AO32" s="350">
        <v>32</v>
      </c>
      <c r="AP32" s="350">
        <v>8</v>
      </c>
      <c r="AQ32" s="350">
        <v>124</v>
      </c>
      <c r="AR32" s="350">
        <v>21</v>
      </c>
      <c r="AS32" s="350">
        <v>41</v>
      </c>
      <c r="AT32" s="350">
        <v>37</v>
      </c>
      <c r="AV32" s="352">
        <f t="shared" si="9"/>
        <v>162</v>
      </c>
      <c r="AW32" s="352">
        <f t="shared" si="0"/>
        <v>1132</v>
      </c>
      <c r="AX32" s="352">
        <f t="shared" si="1"/>
        <v>170</v>
      </c>
      <c r="AY32" s="352">
        <f t="shared" si="2"/>
        <v>248</v>
      </c>
      <c r="AZ32" s="352">
        <f t="shared" si="3"/>
        <v>714</v>
      </c>
      <c r="BA32" s="352">
        <f t="shared" si="4"/>
        <v>387</v>
      </c>
      <c r="BB32" s="352">
        <f t="shared" si="5"/>
        <v>310</v>
      </c>
      <c r="BC32" s="352">
        <f t="shared" si="6"/>
        <v>204</v>
      </c>
      <c r="BD32" s="352">
        <f t="shared" si="7"/>
        <v>223</v>
      </c>
      <c r="BE32" s="45"/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METAS!D32</f>
        <v>NUTRICIÓN</v>
      </c>
      <c r="D33" s="350">
        <v>0</v>
      </c>
      <c r="E33" s="350">
        <v>0</v>
      </c>
      <c r="F33" s="350">
        <v>0</v>
      </c>
      <c r="G33" s="350">
        <v>3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2</v>
      </c>
      <c r="U33" s="350">
        <v>0</v>
      </c>
      <c r="V33" s="350">
        <v>0</v>
      </c>
      <c r="W33" s="350">
        <v>0</v>
      </c>
      <c r="X33" s="350">
        <v>0</v>
      </c>
      <c r="Y33" s="350">
        <v>1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1</v>
      </c>
      <c r="AN33" s="350">
        <v>0</v>
      </c>
      <c r="AO33" s="350">
        <v>0</v>
      </c>
      <c r="AP33" s="350">
        <v>0</v>
      </c>
      <c r="AQ33" s="350">
        <v>1</v>
      </c>
      <c r="AR33" s="350">
        <v>0</v>
      </c>
      <c r="AS33" s="350">
        <v>0</v>
      </c>
      <c r="AT33" s="350">
        <v>0</v>
      </c>
      <c r="AV33" s="352">
        <f t="shared" si="9"/>
        <v>0</v>
      </c>
      <c r="AW33" s="352">
        <f t="shared" si="0"/>
        <v>3</v>
      </c>
      <c r="AX33" s="352">
        <f t="shared" si="1"/>
        <v>0</v>
      </c>
      <c r="AY33" s="352">
        <f t="shared" si="2"/>
        <v>2</v>
      </c>
      <c r="AZ33" s="352">
        <f t="shared" si="3"/>
        <v>1</v>
      </c>
      <c r="BA33" s="352">
        <f t="shared" si="4"/>
        <v>0</v>
      </c>
      <c r="BB33" s="352">
        <f t="shared" si="5"/>
        <v>0</v>
      </c>
      <c r="BC33" s="352">
        <f t="shared" si="6"/>
        <v>1</v>
      </c>
      <c r="BD33" s="352">
        <f t="shared" si="7"/>
        <v>1</v>
      </c>
      <c r="BE33" s="45">
        <f>SUM(AV33:BD33)</f>
        <v>8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98</v>
      </c>
      <c r="E34" s="350">
        <v>5</v>
      </c>
      <c r="F34" s="350">
        <v>0</v>
      </c>
      <c r="G34" s="350">
        <v>560</v>
      </c>
      <c r="H34" s="350">
        <v>36</v>
      </c>
      <c r="I34" s="350">
        <v>27</v>
      </c>
      <c r="J34" s="350">
        <v>44</v>
      </c>
      <c r="K34" s="350">
        <v>97</v>
      </c>
      <c r="L34" s="350">
        <v>6</v>
      </c>
      <c r="M34" s="350">
        <v>43</v>
      </c>
      <c r="N34" s="350">
        <v>25</v>
      </c>
      <c r="O34" s="350">
        <v>33</v>
      </c>
      <c r="P34" s="350">
        <v>292</v>
      </c>
      <c r="Q34" s="350">
        <v>70</v>
      </c>
      <c r="R34" s="350">
        <v>28</v>
      </c>
      <c r="S34" s="350">
        <v>49</v>
      </c>
      <c r="T34" s="350">
        <v>93</v>
      </c>
      <c r="U34" s="350">
        <v>27</v>
      </c>
      <c r="V34" s="350">
        <v>26</v>
      </c>
      <c r="W34" s="350">
        <v>61</v>
      </c>
      <c r="X34" s="350">
        <v>72</v>
      </c>
      <c r="Y34" s="350">
        <v>427</v>
      </c>
      <c r="Z34" s="350">
        <v>31</v>
      </c>
      <c r="AA34" s="350">
        <v>100</v>
      </c>
      <c r="AB34" s="350">
        <v>33</v>
      </c>
      <c r="AC34" s="350">
        <v>49</v>
      </c>
      <c r="AD34" s="350">
        <v>143</v>
      </c>
      <c r="AE34" s="350">
        <v>28</v>
      </c>
      <c r="AF34" s="350">
        <v>51</v>
      </c>
      <c r="AG34" s="350">
        <v>52</v>
      </c>
      <c r="AH34" s="350">
        <v>61</v>
      </c>
      <c r="AI34" s="350">
        <v>0</v>
      </c>
      <c r="AJ34" s="350">
        <v>204</v>
      </c>
      <c r="AK34" s="350">
        <v>27</v>
      </c>
      <c r="AL34" s="350">
        <v>27</v>
      </c>
      <c r="AM34" s="350">
        <v>134</v>
      </c>
      <c r="AN34" s="350">
        <v>9</v>
      </c>
      <c r="AO34" s="350">
        <v>26</v>
      </c>
      <c r="AP34" s="350">
        <v>6</v>
      </c>
      <c r="AQ34" s="350">
        <v>135</v>
      </c>
      <c r="AR34" s="350">
        <v>19</v>
      </c>
      <c r="AS34" s="350">
        <v>50</v>
      </c>
      <c r="AT34" s="350">
        <v>44</v>
      </c>
      <c r="AV34" s="352">
        <f t="shared" si="9"/>
        <v>98</v>
      </c>
      <c r="AW34" s="352">
        <f t="shared" si="0"/>
        <v>1163</v>
      </c>
      <c r="AX34" s="352">
        <f t="shared" si="1"/>
        <v>147</v>
      </c>
      <c r="AY34" s="352">
        <f t="shared" si="2"/>
        <v>207</v>
      </c>
      <c r="AZ34" s="352">
        <f t="shared" si="3"/>
        <v>712</v>
      </c>
      <c r="BA34" s="352">
        <f t="shared" si="4"/>
        <v>335</v>
      </c>
      <c r="BB34" s="352">
        <f t="shared" si="5"/>
        <v>258</v>
      </c>
      <c r="BC34" s="352">
        <f t="shared" si="6"/>
        <v>175</v>
      </c>
      <c r="BD34" s="352">
        <f t="shared" si="7"/>
        <v>248</v>
      </c>
      <c r="BE34" s="45"/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METAS!D33</f>
        <v>NUTRICIÓN</v>
      </c>
      <c r="D35" s="350">
        <v>0</v>
      </c>
      <c r="E35" s="350">
        <v>0</v>
      </c>
      <c r="F35" s="350">
        <v>0</v>
      </c>
      <c r="G35" s="350">
        <v>10</v>
      </c>
      <c r="H35" s="350">
        <v>0</v>
      </c>
      <c r="I35" s="350">
        <v>0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0</v>
      </c>
      <c r="Q35" s="350">
        <v>2</v>
      </c>
      <c r="R35" s="350">
        <v>1</v>
      </c>
      <c r="S35" s="350">
        <v>0</v>
      </c>
      <c r="T35" s="350">
        <v>1</v>
      </c>
      <c r="U35" s="350">
        <v>0</v>
      </c>
      <c r="V35" s="350">
        <v>1</v>
      </c>
      <c r="W35" s="350">
        <v>1</v>
      </c>
      <c r="X35" s="350">
        <v>0</v>
      </c>
      <c r="Y35" s="350">
        <v>1</v>
      </c>
      <c r="Z35" s="350">
        <v>0</v>
      </c>
      <c r="AA35" s="350">
        <v>0</v>
      </c>
      <c r="AB35" s="350">
        <v>0</v>
      </c>
      <c r="AC35" s="350">
        <v>1</v>
      </c>
      <c r="AD35" s="350">
        <v>0</v>
      </c>
      <c r="AE35" s="350">
        <v>1</v>
      </c>
      <c r="AF35" s="350">
        <v>0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2</v>
      </c>
      <c r="AN35" s="350">
        <v>0</v>
      </c>
      <c r="AO35" s="350">
        <v>0</v>
      </c>
      <c r="AP35" s="350">
        <v>0</v>
      </c>
      <c r="AQ35" s="350">
        <v>4</v>
      </c>
      <c r="AR35" s="350">
        <v>0</v>
      </c>
      <c r="AS35" s="350">
        <v>1</v>
      </c>
      <c r="AT35" s="350">
        <v>0</v>
      </c>
      <c r="AV35" s="352">
        <f t="shared" si="9"/>
        <v>0</v>
      </c>
      <c r="AW35" s="352">
        <f t="shared" si="0"/>
        <v>10</v>
      </c>
      <c r="AX35" s="352">
        <f t="shared" si="1"/>
        <v>3</v>
      </c>
      <c r="AY35" s="352">
        <f t="shared" si="2"/>
        <v>3</v>
      </c>
      <c r="AZ35" s="352">
        <f t="shared" si="3"/>
        <v>2</v>
      </c>
      <c r="BA35" s="352">
        <f t="shared" si="4"/>
        <v>1</v>
      </c>
      <c r="BB35" s="352">
        <f t="shared" si="5"/>
        <v>0</v>
      </c>
      <c r="BC35" s="352">
        <f t="shared" si="6"/>
        <v>2</v>
      </c>
      <c r="BD35" s="352">
        <f t="shared" si="7"/>
        <v>5</v>
      </c>
      <c r="BE35" s="45">
        <f t="shared" ref="BE35:BE61" si="10">SUM(AV35:BD35)</f>
        <v>26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METAS!D34</f>
        <v>NUTRICIÓN</v>
      </c>
      <c r="D36" s="350">
        <v>0</v>
      </c>
      <c r="E36" s="350">
        <v>0</v>
      </c>
      <c r="F36" s="350">
        <v>0</v>
      </c>
      <c r="G36" s="350">
        <v>25</v>
      </c>
      <c r="H36" s="350">
        <v>2</v>
      </c>
      <c r="I36" s="350">
        <v>3</v>
      </c>
      <c r="J36" s="350">
        <v>1</v>
      </c>
      <c r="K36" s="350">
        <v>5</v>
      </c>
      <c r="L36" s="350">
        <v>1</v>
      </c>
      <c r="M36" s="350">
        <v>1</v>
      </c>
      <c r="N36" s="350">
        <v>0</v>
      </c>
      <c r="O36" s="350">
        <v>3</v>
      </c>
      <c r="P36" s="350">
        <v>19</v>
      </c>
      <c r="Q36" s="350">
        <v>2</v>
      </c>
      <c r="R36" s="350">
        <v>3</v>
      </c>
      <c r="S36" s="350">
        <v>1</v>
      </c>
      <c r="T36" s="350">
        <v>3</v>
      </c>
      <c r="U36" s="350">
        <v>1</v>
      </c>
      <c r="V36" s="350">
        <v>0</v>
      </c>
      <c r="W36" s="350">
        <v>1</v>
      </c>
      <c r="X36" s="350">
        <v>3</v>
      </c>
      <c r="Y36" s="350">
        <v>20</v>
      </c>
      <c r="Z36" s="350">
        <v>0</v>
      </c>
      <c r="AA36" s="350">
        <v>2</v>
      </c>
      <c r="AB36" s="350">
        <v>2</v>
      </c>
      <c r="AC36" s="350">
        <v>1</v>
      </c>
      <c r="AD36" s="350">
        <v>8</v>
      </c>
      <c r="AE36" s="350">
        <v>3</v>
      </c>
      <c r="AF36" s="350">
        <v>1</v>
      </c>
      <c r="AG36" s="350">
        <v>0</v>
      </c>
      <c r="AH36" s="350">
        <v>1</v>
      </c>
      <c r="AI36" s="350">
        <v>0</v>
      </c>
      <c r="AJ36" s="350">
        <v>6</v>
      </c>
      <c r="AK36" s="350">
        <v>1</v>
      </c>
      <c r="AL36" s="350">
        <v>1</v>
      </c>
      <c r="AM36" s="350">
        <v>6</v>
      </c>
      <c r="AN36" s="350">
        <v>0</v>
      </c>
      <c r="AO36" s="350">
        <v>3</v>
      </c>
      <c r="AP36" s="350">
        <v>0</v>
      </c>
      <c r="AQ36" s="350">
        <v>9</v>
      </c>
      <c r="AR36" s="350">
        <v>0</v>
      </c>
      <c r="AS36" s="350">
        <v>3</v>
      </c>
      <c r="AT36" s="350">
        <v>3</v>
      </c>
      <c r="AV36" s="352">
        <f t="shared" si="9"/>
        <v>0</v>
      </c>
      <c r="AW36" s="352">
        <f t="shared" ref="AW36:AW64" si="11">+SUM(G36:P36)</f>
        <v>60</v>
      </c>
      <c r="AX36" s="352">
        <f t="shared" ref="AX36:AX64" si="12">+SUM(Q36:S36)</f>
        <v>6</v>
      </c>
      <c r="AY36" s="352">
        <f t="shared" ref="AY36:AY64" si="13">+SUM(T36:W36)</f>
        <v>5</v>
      </c>
      <c r="AZ36" s="352">
        <f t="shared" ref="AZ36:AZ64" si="14">+SUM(X36:AC36)</f>
        <v>28</v>
      </c>
      <c r="BA36" s="352">
        <f t="shared" ref="BA36:BA64" si="15">+SUM(AD36:AI36)</f>
        <v>13</v>
      </c>
      <c r="BB36" s="352">
        <f t="shared" ref="BB36:BB64" si="16">+SUM(AJ36:AL36)</f>
        <v>8</v>
      </c>
      <c r="BC36" s="352">
        <f t="shared" ref="BC36:BC64" si="17">+SUM(AM36:AP36)</f>
        <v>9</v>
      </c>
      <c r="BD36" s="352">
        <f t="shared" ref="BD36:BD64" si="18">SUM(AQ36:AT36)</f>
        <v>15</v>
      </c>
      <c r="BE36" s="45">
        <f t="shared" si="10"/>
        <v>144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METAS!D35</f>
        <v>NUTRICIÓN</v>
      </c>
      <c r="D37" s="350">
        <v>0</v>
      </c>
      <c r="E37" s="350">
        <v>0</v>
      </c>
      <c r="F37" s="350">
        <v>0</v>
      </c>
      <c r="G37" s="350">
        <v>12</v>
      </c>
      <c r="H37" s="350">
        <v>4</v>
      </c>
      <c r="I37" s="350">
        <v>3</v>
      </c>
      <c r="J37" s="350">
        <v>2</v>
      </c>
      <c r="K37" s="350">
        <v>4</v>
      </c>
      <c r="L37" s="350">
        <v>0</v>
      </c>
      <c r="M37" s="350">
        <v>5</v>
      </c>
      <c r="N37" s="350">
        <v>1</v>
      </c>
      <c r="O37" s="350">
        <v>2</v>
      </c>
      <c r="P37" s="350">
        <v>0</v>
      </c>
      <c r="Q37" s="350">
        <v>0</v>
      </c>
      <c r="R37" s="350">
        <v>1</v>
      </c>
      <c r="S37" s="350">
        <v>1</v>
      </c>
      <c r="T37" s="350">
        <v>4</v>
      </c>
      <c r="U37" s="350">
        <v>3</v>
      </c>
      <c r="V37" s="350">
        <v>0</v>
      </c>
      <c r="W37" s="350">
        <v>2</v>
      </c>
      <c r="X37" s="350">
        <v>3</v>
      </c>
      <c r="Y37" s="350">
        <v>13</v>
      </c>
      <c r="Z37" s="350">
        <v>2</v>
      </c>
      <c r="AA37" s="350">
        <v>4</v>
      </c>
      <c r="AB37" s="350">
        <v>5</v>
      </c>
      <c r="AC37" s="350">
        <v>2</v>
      </c>
      <c r="AD37" s="350">
        <v>2</v>
      </c>
      <c r="AE37" s="350">
        <v>1</v>
      </c>
      <c r="AF37" s="350">
        <v>0</v>
      </c>
      <c r="AG37" s="350">
        <v>2</v>
      </c>
      <c r="AH37" s="350">
        <v>0</v>
      </c>
      <c r="AI37" s="350">
        <v>0</v>
      </c>
      <c r="AJ37" s="350">
        <v>1</v>
      </c>
      <c r="AK37" s="350">
        <v>1</v>
      </c>
      <c r="AL37" s="350">
        <v>3</v>
      </c>
      <c r="AM37" s="350">
        <v>1</v>
      </c>
      <c r="AN37" s="350">
        <v>0</v>
      </c>
      <c r="AO37" s="350">
        <v>2</v>
      </c>
      <c r="AP37" s="350">
        <v>1</v>
      </c>
      <c r="AQ37" s="350">
        <v>5</v>
      </c>
      <c r="AR37" s="350">
        <v>0</v>
      </c>
      <c r="AS37" s="350">
        <v>0</v>
      </c>
      <c r="AT37" s="350">
        <v>3</v>
      </c>
      <c r="AV37" s="352">
        <f t="shared" si="9"/>
        <v>0</v>
      </c>
      <c r="AW37" s="352">
        <f t="shared" si="11"/>
        <v>33</v>
      </c>
      <c r="AX37" s="352">
        <f t="shared" si="12"/>
        <v>2</v>
      </c>
      <c r="AY37" s="352">
        <f t="shared" si="13"/>
        <v>9</v>
      </c>
      <c r="AZ37" s="352">
        <f t="shared" si="14"/>
        <v>29</v>
      </c>
      <c r="BA37" s="352">
        <f t="shared" si="15"/>
        <v>5</v>
      </c>
      <c r="BB37" s="352">
        <f t="shared" si="16"/>
        <v>5</v>
      </c>
      <c r="BC37" s="352">
        <f t="shared" si="17"/>
        <v>4</v>
      </c>
      <c r="BD37" s="352">
        <f t="shared" si="18"/>
        <v>8</v>
      </c>
      <c r="BE37" s="45">
        <f t="shared" si="10"/>
        <v>95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METAS!D36</f>
        <v>NUTRICIÓN</v>
      </c>
      <c r="D38" s="350">
        <v>0</v>
      </c>
      <c r="E38" s="350">
        <v>0</v>
      </c>
      <c r="F38" s="350">
        <v>0</v>
      </c>
      <c r="G38" s="350">
        <v>6</v>
      </c>
      <c r="H38" s="350">
        <v>0</v>
      </c>
      <c r="I38" s="350">
        <v>2</v>
      </c>
      <c r="J38" s="350">
        <v>1</v>
      </c>
      <c r="K38" s="350">
        <v>2</v>
      </c>
      <c r="L38" s="350">
        <v>0</v>
      </c>
      <c r="M38" s="350">
        <v>1</v>
      </c>
      <c r="N38" s="350">
        <v>0</v>
      </c>
      <c r="O38" s="350">
        <v>0</v>
      </c>
      <c r="P38" s="350">
        <v>0</v>
      </c>
      <c r="Q38" s="350">
        <v>1</v>
      </c>
      <c r="R38" s="350">
        <v>0</v>
      </c>
      <c r="S38" s="350">
        <v>1</v>
      </c>
      <c r="T38" s="350">
        <v>1</v>
      </c>
      <c r="U38" s="350">
        <v>0</v>
      </c>
      <c r="V38" s="350">
        <v>0</v>
      </c>
      <c r="W38" s="350">
        <v>1</v>
      </c>
      <c r="X38" s="350">
        <v>0</v>
      </c>
      <c r="Y38" s="350">
        <v>2</v>
      </c>
      <c r="Z38" s="350">
        <v>1</v>
      </c>
      <c r="AA38" s="350">
        <v>0</v>
      </c>
      <c r="AB38" s="350">
        <v>1</v>
      </c>
      <c r="AC38" s="350">
        <v>0</v>
      </c>
      <c r="AD38" s="350">
        <v>0</v>
      </c>
      <c r="AE38" s="350">
        <v>1</v>
      </c>
      <c r="AF38" s="350">
        <v>0</v>
      </c>
      <c r="AG38" s="350">
        <v>0</v>
      </c>
      <c r="AH38" s="350">
        <v>2</v>
      </c>
      <c r="AI38" s="350">
        <v>0</v>
      </c>
      <c r="AJ38" s="350">
        <v>0</v>
      </c>
      <c r="AK38" s="350">
        <v>0</v>
      </c>
      <c r="AL38" s="350">
        <v>1</v>
      </c>
      <c r="AM38" s="350">
        <v>0</v>
      </c>
      <c r="AN38" s="350">
        <v>1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9"/>
        <v>0</v>
      </c>
      <c r="AW38" s="352">
        <f t="shared" si="11"/>
        <v>12</v>
      </c>
      <c r="AX38" s="352">
        <f t="shared" si="12"/>
        <v>2</v>
      </c>
      <c r="AY38" s="352">
        <f t="shared" si="13"/>
        <v>2</v>
      </c>
      <c r="AZ38" s="352">
        <f t="shared" si="14"/>
        <v>4</v>
      </c>
      <c r="BA38" s="352">
        <f t="shared" si="15"/>
        <v>3</v>
      </c>
      <c r="BB38" s="352">
        <f t="shared" si="16"/>
        <v>1</v>
      </c>
      <c r="BC38" s="352">
        <f t="shared" si="17"/>
        <v>1</v>
      </c>
      <c r="BD38" s="352">
        <f t="shared" si="18"/>
        <v>0</v>
      </c>
      <c r="BE38" s="45">
        <f t="shared" si="10"/>
        <v>25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METAS!D37</f>
        <v>NUTRICIÓN</v>
      </c>
      <c r="D39" s="350">
        <v>0</v>
      </c>
      <c r="E39" s="350">
        <v>0</v>
      </c>
      <c r="F39" s="350">
        <v>0</v>
      </c>
      <c r="G39" s="350">
        <v>18</v>
      </c>
      <c r="H39" s="350">
        <v>4</v>
      </c>
      <c r="I39" s="350">
        <v>5</v>
      </c>
      <c r="J39" s="350">
        <v>3</v>
      </c>
      <c r="K39" s="350">
        <v>6</v>
      </c>
      <c r="L39" s="350">
        <v>0</v>
      </c>
      <c r="M39" s="350">
        <v>6</v>
      </c>
      <c r="N39" s="350">
        <v>1</v>
      </c>
      <c r="O39" s="350">
        <v>2</v>
      </c>
      <c r="P39" s="350">
        <v>0</v>
      </c>
      <c r="Q39" s="350">
        <v>1</v>
      </c>
      <c r="R39" s="350">
        <v>1</v>
      </c>
      <c r="S39" s="350">
        <v>2</v>
      </c>
      <c r="T39" s="350">
        <v>5</v>
      </c>
      <c r="U39" s="350">
        <v>3</v>
      </c>
      <c r="V39" s="350">
        <v>0</v>
      </c>
      <c r="W39" s="350">
        <v>3</v>
      </c>
      <c r="X39" s="350">
        <v>3</v>
      </c>
      <c r="Y39" s="350">
        <v>15</v>
      </c>
      <c r="Z39" s="350">
        <v>3</v>
      </c>
      <c r="AA39" s="350">
        <v>4</v>
      </c>
      <c r="AB39" s="350">
        <v>6</v>
      </c>
      <c r="AC39" s="350">
        <v>2</v>
      </c>
      <c r="AD39" s="350">
        <v>2</v>
      </c>
      <c r="AE39" s="350">
        <v>2</v>
      </c>
      <c r="AF39" s="350">
        <v>0</v>
      </c>
      <c r="AG39" s="350">
        <v>2</v>
      </c>
      <c r="AH39" s="350">
        <v>2</v>
      </c>
      <c r="AI39" s="350">
        <v>0</v>
      </c>
      <c r="AJ39" s="350">
        <v>1</v>
      </c>
      <c r="AK39" s="350">
        <v>1</v>
      </c>
      <c r="AL39" s="350">
        <v>4</v>
      </c>
      <c r="AM39" s="350">
        <v>1</v>
      </c>
      <c r="AN39" s="350">
        <v>1</v>
      </c>
      <c r="AO39" s="350">
        <v>2</v>
      </c>
      <c r="AP39" s="350">
        <v>1</v>
      </c>
      <c r="AQ39" s="350">
        <v>5</v>
      </c>
      <c r="AR39" s="350">
        <v>0</v>
      </c>
      <c r="AS39" s="350">
        <v>0</v>
      </c>
      <c r="AT39" s="350">
        <v>3</v>
      </c>
      <c r="AV39" s="352">
        <f t="shared" si="9"/>
        <v>0</v>
      </c>
      <c r="AW39" s="352">
        <f t="shared" si="11"/>
        <v>45</v>
      </c>
      <c r="AX39" s="352">
        <f t="shared" si="12"/>
        <v>4</v>
      </c>
      <c r="AY39" s="352">
        <f t="shared" si="13"/>
        <v>11</v>
      </c>
      <c r="AZ39" s="352">
        <f t="shared" si="14"/>
        <v>33</v>
      </c>
      <c r="BA39" s="352">
        <f t="shared" si="15"/>
        <v>8</v>
      </c>
      <c r="BB39" s="352">
        <f t="shared" si="16"/>
        <v>6</v>
      </c>
      <c r="BC39" s="352">
        <f t="shared" si="17"/>
        <v>5</v>
      </c>
      <c r="BD39" s="352">
        <f t="shared" si="18"/>
        <v>8</v>
      </c>
      <c r="BE39" s="45">
        <f t="shared" si="10"/>
        <v>120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METAS!D38</f>
        <v>NUTRICIÓN</v>
      </c>
      <c r="D40" s="350">
        <v>0</v>
      </c>
      <c r="E40" s="350">
        <v>0</v>
      </c>
      <c r="F40" s="350">
        <v>0</v>
      </c>
      <c r="G40" s="350">
        <v>3</v>
      </c>
      <c r="H40" s="350">
        <v>2</v>
      </c>
      <c r="I40" s="350">
        <v>0</v>
      </c>
      <c r="J40" s="350">
        <v>3</v>
      </c>
      <c r="K40" s="350">
        <v>4</v>
      </c>
      <c r="L40" s="350">
        <v>0</v>
      </c>
      <c r="M40" s="350">
        <v>1</v>
      </c>
      <c r="N40" s="350">
        <v>0</v>
      </c>
      <c r="O40" s="350">
        <v>1</v>
      </c>
      <c r="P40" s="350">
        <v>10</v>
      </c>
      <c r="Q40" s="350">
        <v>2</v>
      </c>
      <c r="R40" s="350">
        <v>1</v>
      </c>
      <c r="S40" s="350">
        <v>2</v>
      </c>
      <c r="T40" s="350">
        <v>2</v>
      </c>
      <c r="U40" s="350">
        <v>0</v>
      </c>
      <c r="V40" s="350">
        <v>0</v>
      </c>
      <c r="W40" s="350">
        <v>4</v>
      </c>
      <c r="X40" s="350">
        <v>3</v>
      </c>
      <c r="Y40" s="350">
        <v>5</v>
      </c>
      <c r="Z40" s="350">
        <v>1</v>
      </c>
      <c r="AA40" s="350">
        <v>2</v>
      </c>
      <c r="AB40" s="350">
        <v>0</v>
      </c>
      <c r="AC40" s="350">
        <v>0</v>
      </c>
      <c r="AD40" s="350">
        <v>2</v>
      </c>
      <c r="AE40" s="350">
        <v>1</v>
      </c>
      <c r="AF40" s="350">
        <v>1</v>
      </c>
      <c r="AG40" s="350">
        <v>5</v>
      </c>
      <c r="AH40" s="350">
        <v>2</v>
      </c>
      <c r="AI40" s="350">
        <v>0</v>
      </c>
      <c r="AJ40" s="350">
        <v>0</v>
      </c>
      <c r="AK40" s="350">
        <v>0</v>
      </c>
      <c r="AL40" s="350">
        <v>1</v>
      </c>
      <c r="AM40" s="350">
        <v>5</v>
      </c>
      <c r="AN40" s="350">
        <v>0</v>
      </c>
      <c r="AO40" s="350">
        <v>1</v>
      </c>
      <c r="AP40" s="350">
        <v>1</v>
      </c>
      <c r="AQ40" s="350">
        <v>8</v>
      </c>
      <c r="AR40" s="350">
        <v>0</v>
      </c>
      <c r="AS40" s="350">
        <v>0</v>
      </c>
      <c r="AT40" s="350">
        <v>0</v>
      </c>
      <c r="AV40" s="352">
        <f t="shared" si="9"/>
        <v>0</v>
      </c>
      <c r="AW40" s="352">
        <f t="shared" si="11"/>
        <v>24</v>
      </c>
      <c r="AX40" s="352">
        <f t="shared" si="12"/>
        <v>5</v>
      </c>
      <c r="AY40" s="352">
        <f t="shared" si="13"/>
        <v>6</v>
      </c>
      <c r="AZ40" s="352">
        <f t="shared" si="14"/>
        <v>11</v>
      </c>
      <c r="BA40" s="352">
        <f t="shared" si="15"/>
        <v>11</v>
      </c>
      <c r="BB40" s="352">
        <f t="shared" si="16"/>
        <v>1</v>
      </c>
      <c r="BC40" s="352">
        <f t="shared" si="17"/>
        <v>7</v>
      </c>
      <c r="BD40" s="352">
        <f t="shared" si="18"/>
        <v>8</v>
      </c>
      <c r="BE40" s="45">
        <f t="shared" si="10"/>
        <v>73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METAS!D39</f>
        <v>NUTRICIÓN</v>
      </c>
      <c r="D41" s="350">
        <v>0</v>
      </c>
      <c r="E41" s="350">
        <v>0</v>
      </c>
      <c r="F41" s="350">
        <v>0</v>
      </c>
      <c r="G41" s="350">
        <v>43</v>
      </c>
      <c r="H41" s="350">
        <v>3</v>
      </c>
      <c r="I41" s="350">
        <v>2</v>
      </c>
      <c r="J41" s="350">
        <v>0</v>
      </c>
      <c r="K41" s="350">
        <v>1</v>
      </c>
      <c r="L41" s="350">
        <v>1</v>
      </c>
      <c r="M41" s="350">
        <v>4</v>
      </c>
      <c r="N41" s="350">
        <v>3</v>
      </c>
      <c r="O41" s="350">
        <v>0</v>
      </c>
      <c r="P41" s="350">
        <v>41</v>
      </c>
      <c r="Q41" s="350">
        <v>3</v>
      </c>
      <c r="R41" s="350">
        <v>2</v>
      </c>
      <c r="S41" s="350">
        <v>2</v>
      </c>
      <c r="T41" s="350">
        <v>2</v>
      </c>
      <c r="U41" s="350">
        <v>3</v>
      </c>
      <c r="V41" s="350">
        <v>8</v>
      </c>
      <c r="W41" s="350">
        <v>0</v>
      </c>
      <c r="X41" s="350">
        <v>1</v>
      </c>
      <c r="Y41" s="350">
        <v>1</v>
      </c>
      <c r="Z41" s="350">
        <v>0</v>
      </c>
      <c r="AA41" s="350">
        <v>0</v>
      </c>
      <c r="AB41" s="350">
        <v>0</v>
      </c>
      <c r="AC41" s="350">
        <v>0</v>
      </c>
      <c r="AD41" s="350">
        <v>12</v>
      </c>
      <c r="AE41" s="350">
        <v>4</v>
      </c>
      <c r="AF41" s="350">
        <v>6</v>
      </c>
      <c r="AG41" s="350">
        <v>5</v>
      </c>
      <c r="AH41" s="350">
        <v>0</v>
      </c>
      <c r="AI41" s="350">
        <v>0</v>
      </c>
      <c r="AJ41" s="350">
        <v>0</v>
      </c>
      <c r="AK41" s="350">
        <v>0</v>
      </c>
      <c r="AL41" s="350">
        <v>0</v>
      </c>
      <c r="AM41" s="350">
        <v>9</v>
      </c>
      <c r="AN41" s="350">
        <v>4</v>
      </c>
      <c r="AO41" s="350">
        <v>3</v>
      </c>
      <c r="AP41" s="350">
        <v>2</v>
      </c>
      <c r="AQ41" s="350">
        <v>5</v>
      </c>
      <c r="AR41" s="350">
        <v>2</v>
      </c>
      <c r="AS41" s="350">
        <v>1</v>
      </c>
      <c r="AT41" s="350">
        <v>0</v>
      </c>
      <c r="AV41" s="352">
        <f t="shared" si="9"/>
        <v>0</v>
      </c>
      <c r="AW41" s="352">
        <f t="shared" si="11"/>
        <v>98</v>
      </c>
      <c r="AX41" s="352">
        <f t="shared" si="12"/>
        <v>7</v>
      </c>
      <c r="AY41" s="352">
        <f t="shared" si="13"/>
        <v>13</v>
      </c>
      <c r="AZ41" s="352">
        <f t="shared" si="14"/>
        <v>2</v>
      </c>
      <c r="BA41" s="352">
        <f t="shared" si="15"/>
        <v>27</v>
      </c>
      <c r="BB41" s="352">
        <f t="shared" si="16"/>
        <v>0</v>
      </c>
      <c r="BC41" s="352">
        <f t="shared" si="17"/>
        <v>18</v>
      </c>
      <c r="BD41" s="352">
        <f t="shared" si="18"/>
        <v>8</v>
      </c>
      <c r="BE41" s="45">
        <f t="shared" si="10"/>
        <v>173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METAS!D40</f>
        <v>NUTRICIÓN</v>
      </c>
      <c r="D42" s="350">
        <v>0</v>
      </c>
      <c r="E42" s="350">
        <v>0</v>
      </c>
      <c r="F42" s="350">
        <v>0</v>
      </c>
      <c r="G42" s="350">
        <v>46</v>
      </c>
      <c r="H42" s="350">
        <v>5</v>
      </c>
      <c r="I42" s="350">
        <v>2</v>
      </c>
      <c r="J42" s="350">
        <v>3</v>
      </c>
      <c r="K42" s="350">
        <v>5</v>
      </c>
      <c r="L42" s="350">
        <v>1</v>
      </c>
      <c r="M42" s="350">
        <v>5</v>
      </c>
      <c r="N42" s="350">
        <v>3</v>
      </c>
      <c r="O42" s="350">
        <v>1</v>
      </c>
      <c r="P42" s="350">
        <v>51</v>
      </c>
      <c r="Q42" s="350">
        <v>5</v>
      </c>
      <c r="R42" s="350">
        <v>3</v>
      </c>
      <c r="S42" s="350">
        <v>4</v>
      </c>
      <c r="T42" s="350">
        <v>4</v>
      </c>
      <c r="U42" s="350">
        <v>3</v>
      </c>
      <c r="V42" s="350">
        <v>8</v>
      </c>
      <c r="W42" s="350">
        <v>4</v>
      </c>
      <c r="X42" s="350">
        <v>4</v>
      </c>
      <c r="Y42" s="350">
        <v>6</v>
      </c>
      <c r="Z42" s="350">
        <v>1</v>
      </c>
      <c r="AA42" s="350">
        <v>2</v>
      </c>
      <c r="AB42" s="350">
        <v>0</v>
      </c>
      <c r="AC42" s="350">
        <v>0</v>
      </c>
      <c r="AD42" s="350">
        <v>14</v>
      </c>
      <c r="AE42" s="350">
        <v>5</v>
      </c>
      <c r="AF42" s="350">
        <v>7</v>
      </c>
      <c r="AG42" s="350">
        <v>10</v>
      </c>
      <c r="AH42" s="350">
        <v>2</v>
      </c>
      <c r="AI42" s="350">
        <v>0</v>
      </c>
      <c r="AJ42" s="350">
        <v>0</v>
      </c>
      <c r="AK42" s="350">
        <v>0</v>
      </c>
      <c r="AL42" s="350">
        <v>1</v>
      </c>
      <c r="AM42" s="350">
        <v>14</v>
      </c>
      <c r="AN42" s="350">
        <v>4</v>
      </c>
      <c r="AO42" s="350">
        <v>4</v>
      </c>
      <c r="AP42" s="350">
        <v>3</v>
      </c>
      <c r="AQ42" s="350">
        <v>13</v>
      </c>
      <c r="AR42" s="350">
        <v>2</v>
      </c>
      <c r="AS42" s="350">
        <v>1</v>
      </c>
      <c r="AT42" s="350">
        <v>0</v>
      </c>
      <c r="AV42" s="352">
        <f t="shared" si="9"/>
        <v>0</v>
      </c>
      <c r="AW42" s="352">
        <f t="shared" si="11"/>
        <v>122</v>
      </c>
      <c r="AX42" s="352">
        <f t="shared" si="12"/>
        <v>12</v>
      </c>
      <c r="AY42" s="352">
        <f t="shared" si="13"/>
        <v>19</v>
      </c>
      <c r="AZ42" s="352">
        <f t="shared" si="14"/>
        <v>13</v>
      </c>
      <c r="BA42" s="352">
        <f t="shared" si="15"/>
        <v>38</v>
      </c>
      <c r="BB42" s="352">
        <f t="shared" si="16"/>
        <v>1</v>
      </c>
      <c r="BC42" s="352">
        <f t="shared" si="17"/>
        <v>25</v>
      </c>
      <c r="BD42" s="352">
        <f t="shared" si="18"/>
        <v>16</v>
      </c>
      <c r="BE42" s="45">
        <f t="shared" si="10"/>
        <v>246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METAS!D41</f>
        <v>NUTRICIÓN</v>
      </c>
      <c r="D43" s="350">
        <v>0</v>
      </c>
      <c r="E43" s="350">
        <v>0</v>
      </c>
      <c r="F43" s="350">
        <v>0</v>
      </c>
      <c r="G43" s="350">
        <v>31</v>
      </c>
      <c r="H43" s="350">
        <v>2</v>
      </c>
      <c r="I43" s="350">
        <v>0</v>
      </c>
      <c r="J43" s="350">
        <v>3</v>
      </c>
      <c r="K43" s="350">
        <v>4</v>
      </c>
      <c r="L43" s="350">
        <v>0</v>
      </c>
      <c r="M43" s="350">
        <v>1</v>
      </c>
      <c r="N43" s="350">
        <v>0</v>
      </c>
      <c r="O43" s="350">
        <v>1</v>
      </c>
      <c r="P43" s="350">
        <v>10</v>
      </c>
      <c r="Q43" s="350">
        <v>2</v>
      </c>
      <c r="R43" s="350">
        <v>1</v>
      </c>
      <c r="S43" s="350">
        <v>2</v>
      </c>
      <c r="T43" s="350">
        <v>2</v>
      </c>
      <c r="U43" s="350">
        <v>0</v>
      </c>
      <c r="V43" s="350">
        <v>0</v>
      </c>
      <c r="W43" s="350">
        <v>4</v>
      </c>
      <c r="X43" s="350">
        <v>4</v>
      </c>
      <c r="Y43" s="350">
        <v>13</v>
      </c>
      <c r="Z43" s="350">
        <v>1</v>
      </c>
      <c r="AA43" s="350">
        <v>4</v>
      </c>
      <c r="AB43" s="350">
        <v>0</v>
      </c>
      <c r="AC43" s="350">
        <v>0</v>
      </c>
      <c r="AD43" s="350">
        <v>3</v>
      </c>
      <c r="AE43" s="350">
        <v>1</v>
      </c>
      <c r="AF43" s="350">
        <v>1</v>
      </c>
      <c r="AG43" s="350">
        <v>5</v>
      </c>
      <c r="AH43" s="350">
        <v>2</v>
      </c>
      <c r="AI43" s="350">
        <v>0</v>
      </c>
      <c r="AJ43" s="350">
        <v>9</v>
      </c>
      <c r="AK43" s="350">
        <v>0</v>
      </c>
      <c r="AL43" s="350">
        <v>1</v>
      </c>
      <c r="AM43" s="350">
        <v>5</v>
      </c>
      <c r="AN43" s="350">
        <v>0</v>
      </c>
      <c r="AO43" s="350">
        <v>1</v>
      </c>
      <c r="AP43" s="350">
        <v>1</v>
      </c>
      <c r="AQ43" s="350">
        <v>11</v>
      </c>
      <c r="AR43" s="350">
        <v>0</v>
      </c>
      <c r="AS43" s="350">
        <v>3</v>
      </c>
      <c r="AT43" s="350">
        <v>3</v>
      </c>
      <c r="AV43" s="352">
        <f t="shared" si="9"/>
        <v>0</v>
      </c>
      <c r="AW43" s="352">
        <f t="shared" si="11"/>
        <v>52</v>
      </c>
      <c r="AX43" s="352">
        <f t="shared" si="12"/>
        <v>5</v>
      </c>
      <c r="AY43" s="352">
        <f t="shared" si="13"/>
        <v>6</v>
      </c>
      <c r="AZ43" s="352">
        <f t="shared" si="14"/>
        <v>22</v>
      </c>
      <c r="BA43" s="352">
        <f t="shared" si="15"/>
        <v>12</v>
      </c>
      <c r="BB43" s="352">
        <f t="shared" si="16"/>
        <v>10</v>
      </c>
      <c r="BC43" s="352">
        <f t="shared" si="17"/>
        <v>7</v>
      </c>
      <c r="BD43" s="352">
        <f t="shared" si="18"/>
        <v>17</v>
      </c>
      <c r="BE43" s="45">
        <f t="shared" si="10"/>
        <v>131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METAS!D42</f>
        <v>NUTRICIÓN</v>
      </c>
      <c r="D44" s="350">
        <v>0</v>
      </c>
      <c r="E44" s="350">
        <v>0</v>
      </c>
      <c r="F44" s="350">
        <v>0</v>
      </c>
      <c r="G44" s="350">
        <v>30</v>
      </c>
      <c r="H44" s="350">
        <v>0</v>
      </c>
      <c r="I44" s="350">
        <v>0</v>
      </c>
      <c r="J44" s="350">
        <v>4</v>
      </c>
      <c r="K44" s="350">
        <v>1</v>
      </c>
      <c r="L44" s="350">
        <v>1</v>
      </c>
      <c r="M44" s="350">
        <v>2</v>
      </c>
      <c r="N44" s="350">
        <v>2</v>
      </c>
      <c r="O44" s="350">
        <v>0</v>
      </c>
      <c r="P44" s="350">
        <v>17</v>
      </c>
      <c r="Q44" s="350">
        <v>3</v>
      </c>
      <c r="R44" s="350">
        <v>3</v>
      </c>
      <c r="S44" s="350">
        <v>2</v>
      </c>
      <c r="T44" s="350">
        <v>6</v>
      </c>
      <c r="U44" s="350">
        <v>0</v>
      </c>
      <c r="V44" s="350">
        <v>0</v>
      </c>
      <c r="W44" s="350">
        <v>3</v>
      </c>
      <c r="X44" s="350">
        <v>2</v>
      </c>
      <c r="Y44" s="350">
        <v>23</v>
      </c>
      <c r="Z44" s="350">
        <v>1</v>
      </c>
      <c r="AA44" s="350">
        <v>8</v>
      </c>
      <c r="AB44" s="350">
        <v>1</v>
      </c>
      <c r="AC44" s="350">
        <v>2</v>
      </c>
      <c r="AD44" s="350">
        <v>7</v>
      </c>
      <c r="AE44" s="350">
        <v>4</v>
      </c>
      <c r="AF44" s="350">
        <v>4</v>
      </c>
      <c r="AG44" s="350">
        <v>8</v>
      </c>
      <c r="AH44" s="350">
        <v>2</v>
      </c>
      <c r="AI44" s="350">
        <v>0</v>
      </c>
      <c r="AJ44" s="350">
        <v>18</v>
      </c>
      <c r="AK44" s="350">
        <v>1</v>
      </c>
      <c r="AL44" s="350">
        <v>0</v>
      </c>
      <c r="AM44" s="350">
        <v>7</v>
      </c>
      <c r="AN44" s="350">
        <v>2</v>
      </c>
      <c r="AO44" s="350">
        <v>0</v>
      </c>
      <c r="AP44" s="350">
        <v>0</v>
      </c>
      <c r="AQ44" s="350">
        <v>4</v>
      </c>
      <c r="AR44" s="350">
        <v>0</v>
      </c>
      <c r="AS44" s="350">
        <v>3</v>
      </c>
      <c r="AT44" s="350">
        <v>5</v>
      </c>
      <c r="AV44" s="352">
        <f t="shared" si="9"/>
        <v>0</v>
      </c>
      <c r="AW44" s="352">
        <f t="shared" si="11"/>
        <v>57</v>
      </c>
      <c r="AX44" s="352">
        <f t="shared" si="12"/>
        <v>8</v>
      </c>
      <c r="AY44" s="352">
        <f t="shared" si="13"/>
        <v>9</v>
      </c>
      <c r="AZ44" s="352">
        <f t="shared" si="14"/>
        <v>37</v>
      </c>
      <c r="BA44" s="352">
        <f t="shared" si="15"/>
        <v>25</v>
      </c>
      <c r="BB44" s="352">
        <f t="shared" si="16"/>
        <v>19</v>
      </c>
      <c r="BC44" s="352">
        <f t="shared" si="17"/>
        <v>9</v>
      </c>
      <c r="BD44" s="352">
        <f t="shared" si="18"/>
        <v>12</v>
      </c>
      <c r="BE44" s="45">
        <f t="shared" si="10"/>
        <v>176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METAS!D43</f>
        <v>NUTRICIÓN</v>
      </c>
      <c r="D45" s="350">
        <v>0</v>
      </c>
      <c r="E45" s="350">
        <v>0</v>
      </c>
      <c r="F45" s="350">
        <v>0</v>
      </c>
      <c r="G45" s="350">
        <v>27</v>
      </c>
      <c r="H45" s="350">
        <v>1</v>
      </c>
      <c r="I45" s="350">
        <v>4</v>
      </c>
      <c r="J45" s="350">
        <v>3</v>
      </c>
      <c r="K45" s="350">
        <v>2</v>
      </c>
      <c r="L45" s="350">
        <v>0</v>
      </c>
      <c r="M45" s="350">
        <v>1</v>
      </c>
      <c r="N45" s="350">
        <v>1</v>
      </c>
      <c r="O45" s="350">
        <v>0</v>
      </c>
      <c r="P45" s="350">
        <v>14</v>
      </c>
      <c r="Q45" s="350">
        <v>3</v>
      </c>
      <c r="R45" s="350">
        <v>2</v>
      </c>
      <c r="S45" s="350">
        <v>3</v>
      </c>
      <c r="T45" s="350">
        <v>1</v>
      </c>
      <c r="U45" s="350">
        <v>0</v>
      </c>
      <c r="V45" s="350">
        <v>4</v>
      </c>
      <c r="W45" s="350">
        <v>2</v>
      </c>
      <c r="X45" s="350">
        <v>3</v>
      </c>
      <c r="Y45" s="350">
        <v>23</v>
      </c>
      <c r="Z45" s="350">
        <v>3</v>
      </c>
      <c r="AA45" s="350">
        <v>5</v>
      </c>
      <c r="AB45" s="350">
        <v>4</v>
      </c>
      <c r="AC45" s="350">
        <v>4</v>
      </c>
      <c r="AD45" s="350">
        <v>1</v>
      </c>
      <c r="AE45" s="350">
        <v>1</v>
      </c>
      <c r="AF45" s="350">
        <v>1</v>
      </c>
      <c r="AG45" s="350">
        <v>3</v>
      </c>
      <c r="AH45" s="350">
        <v>3</v>
      </c>
      <c r="AI45" s="350">
        <v>0</v>
      </c>
      <c r="AJ45" s="350">
        <v>6</v>
      </c>
      <c r="AK45" s="350">
        <v>5</v>
      </c>
      <c r="AL45" s="350">
        <v>1</v>
      </c>
      <c r="AM45" s="350">
        <v>5</v>
      </c>
      <c r="AN45" s="350">
        <v>1</v>
      </c>
      <c r="AO45" s="350">
        <v>0</v>
      </c>
      <c r="AP45" s="350">
        <v>0</v>
      </c>
      <c r="AQ45" s="350">
        <v>3</v>
      </c>
      <c r="AR45" s="350">
        <v>2</v>
      </c>
      <c r="AS45" s="350">
        <v>0</v>
      </c>
      <c r="AT45" s="350">
        <v>2</v>
      </c>
      <c r="AV45" s="352">
        <f t="shared" si="9"/>
        <v>0</v>
      </c>
      <c r="AW45" s="352">
        <f t="shared" si="11"/>
        <v>53</v>
      </c>
      <c r="AX45" s="352">
        <f t="shared" si="12"/>
        <v>8</v>
      </c>
      <c r="AY45" s="352">
        <f t="shared" si="13"/>
        <v>7</v>
      </c>
      <c r="AZ45" s="352">
        <f t="shared" si="14"/>
        <v>42</v>
      </c>
      <c r="BA45" s="352">
        <f t="shared" si="15"/>
        <v>9</v>
      </c>
      <c r="BB45" s="352">
        <f t="shared" si="16"/>
        <v>12</v>
      </c>
      <c r="BC45" s="352">
        <f t="shared" si="17"/>
        <v>6</v>
      </c>
      <c r="BD45" s="352">
        <f t="shared" si="18"/>
        <v>7</v>
      </c>
      <c r="BE45" s="45">
        <f t="shared" si="10"/>
        <v>144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METAS!D44</f>
        <v>NUTRICIÓN</v>
      </c>
      <c r="D46" s="350">
        <v>0</v>
      </c>
      <c r="E46" s="350">
        <v>0</v>
      </c>
      <c r="F46" s="350">
        <v>0</v>
      </c>
      <c r="G46" s="350">
        <v>88</v>
      </c>
      <c r="H46" s="350">
        <v>3</v>
      </c>
      <c r="I46" s="350">
        <v>4</v>
      </c>
      <c r="J46" s="350">
        <v>10</v>
      </c>
      <c r="K46" s="350">
        <v>7</v>
      </c>
      <c r="L46" s="350">
        <v>1</v>
      </c>
      <c r="M46" s="350">
        <v>4</v>
      </c>
      <c r="N46" s="350">
        <v>3</v>
      </c>
      <c r="O46" s="350">
        <v>1</v>
      </c>
      <c r="P46" s="350">
        <v>41</v>
      </c>
      <c r="Q46" s="350">
        <v>8</v>
      </c>
      <c r="R46" s="350">
        <v>6</v>
      </c>
      <c r="S46" s="350">
        <v>7</v>
      </c>
      <c r="T46" s="350">
        <v>9</v>
      </c>
      <c r="U46" s="350">
        <v>0</v>
      </c>
      <c r="V46" s="350">
        <v>4</v>
      </c>
      <c r="W46" s="350">
        <v>9</v>
      </c>
      <c r="X46" s="350">
        <v>9</v>
      </c>
      <c r="Y46" s="350">
        <v>59</v>
      </c>
      <c r="Z46" s="350">
        <v>5</v>
      </c>
      <c r="AA46" s="350">
        <v>17</v>
      </c>
      <c r="AB46" s="350">
        <v>5</v>
      </c>
      <c r="AC46" s="350">
        <v>6</v>
      </c>
      <c r="AD46" s="350">
        <v>11</v>
      </c>
      <c r="AE46" s="350">
        <v>6</v>
      </c>
      <c r="AF46" s="350">
        <v>6</v>
      </c>
      <c r="AG46" s="350">
        <v>16</v>
      </c>
      <c r="AH46" s="350">
        <v>7</v>
      </c>
      <c r="AI46" s="350">
        <v>0</v>
      </c>
      <c r="AJ46" s="350">
        <v>33</v>
      </c>
      <c r="AK46" s="350">
        <v>6</v>
      </c>
      <c r="AL46" s="350">
        <v>2</v>
      </c>
      <c r="AM46" s="350">
        <v>17</v>
      </c>
      <c r="AN46" s="350">
        <v>3</v>
      </c>
      <c r="AO46" s="350">
        <v>1</v>
      </c>
      <c r="AP46" s="350">
        <v>1</v>
      </c>
      <c r="AQ46" s="350">
        <v>18</v>
      </c>
      <c r="AR46" s="350">
        <v>2</v>
      </c>
      <c r="AS46" s="350">
        <v>6</v>
      </c>
      <c r="AT46" s="350">
        <v>10</v>
      </c>
      <c r="AV46" s="352">
        <f t="shared" si="9"/>
        <v>0</v>
      </c>
      <c r="AW46" s="352">
        <f t="shared" si="11"/>
        <v>162</v>
      </c>
      <c r="AX46" s="352">
        <f t="shared" si="12"/>
        <v>21</v>
      </c>
      <c r="AY46" s="352">
        <f t="shared" si="13"/>
        <v>22</v>
      </c>
      <c r="AZ46" s="352">
        <f t="shared" si="14"/>
        <v>101</v>
      </c>
      <c r="BA46" s="352">
        <f t="shared" si="15"/>
        <v>46</v>
      </c>
      <c r="BB46" s="352">
        <f t="shared" si="16"/>
        <v>41</v>
      </c>
      <c r="BC46" s="352">
        <f t="shared" si="17"/>
        <v>22</v>
      </c>
      <c r="BD46" s="352">
        <f t="shared" si="18"/>
        <v>36</v>
      </c>
      <c r="BE46" s="45">
        <f t="shared" si="10"/>
        <v>451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METAS!D45</f>
        <v>NUTRICIÓN</v>
      </c>
      <c r="D47" s="350">
        <v>0</v>
      </c>
      <c r="E47" s="350">
        <v>0</v>
      </c>
      <c r="F47" s="350">
        <v>0</v>
      </c>
      <c r="G47" s="350">
        <v>6</v>
      </c>
      <c r="H47" s="350">
        <v>0</v>
      </c>
      <c r="I47" s="350">
        <v>0</v>
      </c>
      <c r="J47" s="350">
        <v>1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0</v>
      </c>
      <c r="U47" s="350">
        <v>0</v>
      </c>
      <c r="V47" s="350">
        <v>1</v>
      </c>
      <c r="W47" s="350">
        <v>0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1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2</v>
      </c>
      <c r="AN47" s="350">
        <v>0</v>
      </c>
      <c r="AO47" s="350">
        <v>0</v>
      </c>
      <c r="AP47" s="350">
        <v>0</v>
      </c>
      <c r="AQ47" s="350">
        <v>1</v>
      </c>
      <c r="AR47" s="350">
        <v>0</v>
      </c>
      <c r="AS47" s="350">
        <v>0</v>
      </c>
      <c r="AT47" s="350">
        <v>0</v>
      </c>
      <c r="AV47" s="352">
        <f t="shared" si="9"/>
        <v>0</v>
      </c>
      <c r="AW47" s="352">
        <f t="shared" si="11"/>
        <v>7</v>
      </c>
      <c r="AX47" s="352">
        <f t="shared" si="12"/>
        <v>0</v>
      </c>
      <c r="AY47" s="352">
        <f t="shared" si="13"/>
        <v>1</v>
      </c>
      <c r="AZ47" s="352">
        <f t="shared" si="14"/>
        <v>0</v>
      </c>
      <c r="BA47" s="352">
        <f t="shared" si="15"/>
        <v>1</v>
      </c>
      <c r="BB47" s="352">
        <f t="shared" si="16"/>
        <v>0</v>
      </c>
      <c r="BC47" s="352">
        <f t="shared" si="17"/>
        <v>2</v>
      </c>
      <c r="BD47" s="352">
        <f t="shared" si="18"/>
        <v>1</v>
      </c>
      <c r="BE47" s="45">
        <f t="shared" si="10"/>
        <v>12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METAS!D46</f>
        <v>NUTRICIÓN</v>
      </c>
      <c r="D48" s="350">
        <v>0</v>
      </c>
      <c r="E48" s="350">
        <v>0</v>
      </c>
      <c r="F48" s="350">
        <v>0</v>
      </c>
      <c r="G48" s="350">
        <v>9</v>
      </c>
      <c r="H48" s="350">
        <v>1</v>
      </c>
      <c r="I48" s="350">
        <v>0</v>
      </c>
      <c r="J48" s="350">
        <v>1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0</v>
      </c>
      <c r="R48" s="350">
        <v>1</v>
      </c>
      <c r="S48" s="350">
        <v>0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350">
        <v>0</v>
      </c>
      <c r="AC48" s="350">
        <v>0</v>
      </c>
      <c r="AD48" s="350">
        <v>4</v>
      </c>
      <c r="AE48" s="350">
        <v>0</v>
      </c>
      <c r="AF48" s="350">
        <v>0</v>
      </c>
      <c r="AG48" s="350">
        <v>1</v>
      </c>
      <c r="AH48" s="350">
        <v>0</v>
      </c>
      <c r="AI48" s="350">
        <v>0</v>
      </c>
      <c r="AJ48" s="350">
        <v>2</v>
      </c>
      <c r="AK48" s="350">
        <v>0</v>
      </c>
      <c r="AL48" s="350">
        <v>0</v>
      </c>
      <c r="AM48" s="350">
        <v>2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0</v>
      </c>
      <c r="AV48" s="352">
        <f t="shared" si="9"/>
        <v>0</v>
      </c>
      <c r="AW48" s="352">
        <f t="shared" si="11"/>
        <v>11</v>
      </c>
      <c r="AX48" s="352">
        <f t="shared" si="12"/>
        <v>1</v>
      </c>
      <c r="AY48" s="352">
        <f t="shared" si="13"/>
        <v>1</v>
      </c>
      <c r="AZ48" s="352">
        <f t="shared" si="14"/>
        <v>0</v>
      </c>
      <c r="BA48" s="352">
        <f t="shared" si="15"/>
        <v>5</v>
      </c>
      <c r="BB48" s="352">
        <f t="shared" si="16"/>
        <v>2</v>
      </c>
      <c r="BC48" s="352">
        <f t="shared" si="17"/>
        <v>2</v>
      </c>
      <c r="BD48" s="352">
        <f t="shared" si="18"/>
        <v>2</v>
      </c>
      <c r="BE48" s="45">
        <f t="shared" si="10"/>
        <v>24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METAS!D47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1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1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2</v>
      </c>
      <c r="AK49" s="350">
        <v>0</v>
      </c>
      <c r="AL49" s="350">
        <v>0</v>
      </c>
      <c r="AM49" s="350">
        <v>0</v>
      </c>
      <c r="AN49" s="350">
        <v>1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2">
        <f t="shared" si="9"/>
        <v>0</v>
      </c>
      <c r="AW49" s="352">
        <f t="shared" si="11"/>
        <v>1</v>
      </c>
      <c r="AX49" s="352">
        <f t="shared" si="12"/>
        <v>1</v>
      </c>
      <c r="AY49" s="352">
        <f t="shared" si="13"/>
        <v>0</v>
      </c>
      <c r="AZ49" s="352">
        <f t="shared" si="14"/>
        <v>0</v>
      </c>
      <c r="BA49" s="352">
        <f t="shared" si="15"/>
        <v>0</v>
      </c>
      <c r="BB49" s="352">
        <f t="shared" si="16"/>
        <v>2</v>
      </c>
      <c r="BC49" s="352">
        <f t="shared" si="17"/>
        <v>1</v>
      </c>
      <c r="BD49" s="352">
        <f t="shared" si="18"/>
        <v>0</v>
      </c>
      <c r="BE49" s="45">
        <f t="shared" si="10"/>
        <v>5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METAS!D48</f>
        <v>NUTRICIÓN</v>
      </c>
      <c r="D50" s="350">
        <v>0</v>
      </c>
      <c r="E50" s="350">
        <v>0</v>
      </c>
      <c r="F50" s="350">
        <v>0</v>
      </c>
      <c r="G50" s="350">
        <v>15</v>
      </c>
      <c r="H50" s="350">
        <v>1</v>
      </c>
      <c r="I50" s="350">
        <v>0</v>
      </c>
      <c r="J50" s="350">
        <v>3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  <c r="P50" s="350">
        <v>0</v>
      </c>
      <c r="Q50" s="350">
        <v>0</v>
      </c>
      <c r="R50" s="350">
        <v>2</v>
      </c>
      <c r="S50" s="350">
        <v>0</v>
      </c>
      <c r="T50" s="350">
        <v>1</v>
      </c>
      <c r="U50" s="350">
        <v>0</v>
      </c>
      <c r="V50" s="350">
        <v>1</v>
      </c>
      <c r="W50" s="350">
        <v>0</v>
      </c>
      <c r="X50" s="350">
        <v>0</v>
      </c>
      <c r="Y50" s="350">
        <v>0</v>
      </c>
      <c r="Z50" s="350">
        <v>0</v>
      </c>
      <c r="AA50" s="350">
        <v>0</v>
      </c>
      <c r="AB50" s="350">
        <v>0</v>
      </c>
      <c r="AC50" s="350">
        <v>0</v>
      </c>
      <c r="AD50" s="350">
        <v>4</v>
      </c>
      <c r="AE50" s="350">
        <v>0</v>
      </c>
      <c r="AF50" s="350">
        <v>0</v>
      </c>
      <c r="AG50" s="350">
        <v>2</v>
      </c>
      <c r="AH50" s="350">
        <v>0</v>
      </c>
      <c r="AI50" s="350">
        <v>0</v>
      </c>
      <c r="AJ50" s="350">
        <v>4</v>
      </c>
      <c r="AK50" s="350">
        <v>0</v>
      </c>
      <c r="AL50" s="350">
        <v>0</v>
      </c>
      <c r="AM50" s="350">
        <v>4</v>
      </c>
      <c r="AN50" s="350">
        <v>1</v>
      </c>
      <c r="AO50" s="350">
        <v>0</v>
      </c>
      <c r="AP50" s="350">
        <v>0</v>
      </c>
      <c r="AQ50" s="350">
        <v>3</v>
      </c>
      <c r="AR50" s="350">
        <v>0</v>
      </c>
      <c r="AS50" s="350">
        <v>0</v>
      </c>
      <c r="AT50" s="350">
        <v>0</v>
      </c>
      <c r="AV50" s="352">
        <f t="shared" si="9"/>
        <v>0</v>
      </c>
      <c r="AW50" s="352">
        <f t="shared" si="11"/>
        <v>19</v>
      </c>
      <c r="AX50" s="352">
        <f t="shared" si="12"/>
        <v>2</v>
      </c>
      <c r="AY50" s="352">
        <f t="shared" si="13"/>
        <v>2</v>
      </c>
      <c r="AZ50" s="352">
        <f t="shared" si="14"/>
        <v>0</v>
      </c>
      <c r="BA50" s="352">
        <f t="shared" si="15"/>
        <v>6</v>
      </c>
      <c r="BB50" s="352">
        <f t="shared" si="16"/>
        <v>4</v>
      </c>
      <c r="BC50" s="352">
        <f t="shared" si="17"/>
        <v>5</v>
      </c>
      <c r="BD50" s="352">
        <f t="shared" si="18"/>
        <v>3</v>
      </c>
      <c r="BE50" s="45">
        <f t="shared" si="10"/>
        <v>41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METAS!D49</f>
        <v>NUTRICIÓN</v>
      </c>
      <c r="D51" s="350">
        <v>0</v>
      </c>
      <c r="E51" s="350">
        <v>0</v>
      </c>
      <c r="F51" s="350">
        <v>0</v>
      </c>
      <c r="G51" s="350">
        <v>6</v>
      </c>
      <c r="H51" s="350">
        <v>0</v>
      </c>
      <c r="I51" s="350">
        <v>0</v>
      </c>
      <c r="J51" s="350">
        <v>1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0</v>
      </c>
      <c r="U51" s="350">
        <v>0</v>
      </c>
      <c r="V51" s="350">
        <v>1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1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2</v>
      </c>
      <c r="AN51" s="350">
        <v>0</v>
      </c>
      <c r="AO51" s="350">
        <v>0</v>
      </c>
      <c r="AP51" s="350">
        <v>0</v>
      </c>
      <c r="AQ51" s="350">
        <v>1</v>
      </c>
      <c r="AR51" s="350">
        <v>0</v>
      </c>
      <c r="AS51" s="350">
        <v>0</v>
      </c>
      <c r="AT51" s="350">
        <v>0</v>
      </c>
      <c r="AV51" s="352">
        <f t="shared" si="9"/>
        <v>0</v>
      </c>
      <c r="AW51" s="352">
        <f t="shared" si="11"/>
        <v>7</v>
      </c>
      <c r="AX51" s="352">
        <f t="shared" si="12"/>
        <v>0</v>
      </c>
      <c r="AY51" s="352">
        <f t="shared" si="13"/>
        <v>1</v>
      </c>
      <c r="AZ51" s="352">
        <f t="shared" si="14"/>
        <v>0</v>
      </c>
      <c r="BA51" s="352">
        <f t="shared" si="15"/>
        <v>1</v>
      </c>
      <c r="BB51" s="352">
        <f t="shared" si="16"/>
        <v>0</v>
      </c>
      <c r="BC51" s="352">
        <f t="shared" si="17"/>
        <v>2</v>
      </c>
      <c r="BD51" s="352">
        <f t="shared" si="18"/>
        <v>1</v>
      </c>
      <c r="BE51" s="45">
        <f t="shared" si="10"/>
        <v>12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METAS!D50</f>
        <v>NUTRICIÓN</v>
      </c>
      <c r="D52" s="350">
        <v>0</v>
      </c>
      <c r="E52" s="350">
        <v>0</v>
      </c>
      <c r="F52" s="350">
        <v>0</v>
      </c>
      <c r="G52" s="350">
        <v>6</v>
      </c>
      <c r="H52" s="350">
        <v>0</v>
      </c>
      <c r="I52" s="350">
        <v>0</v>
      </c>
      <c r="J52" s="350">
        <v>1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1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1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2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2">
        <f t="shared" si="9"/>
        <v>0</v>
      </c>
      <c r="AW52" s="352">
        <f t="shared" si="11"/>
        <v>7</v>
      </c>
      <c r="AX52" s="352">
        <f t="shared" si="12"/>
        <v>0</v>
      </c>
      <c r="AY52" s="352">
        <f t="shared" si="13"/>
        <v>1</v>
      </c>
      <c r="AZ52" s="352">
        <f t="shared" si="14"/>
        <v>0</v>
      </c>
      <c r="BA52" s="352">
        <f t="shared" si="15"/>
        <v>1</v>
      </c>
      <c r="BB52" s="352">
        <f t="shared" si="16"/>
        <v>0</v>
      </c>
      <c r="BC52" s="352">
        <f t="shared" si="17"/>
        <v>2</v>
      </c>
      <c r="BD52" s="352">
        <f t="shared" si="18"/>
        <v>0</v>
      </c>
      <c r="BE52" s="45">
        <f t="shared" si="10"/>
        <v>11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METAS!D51</f>
        <v>NUTRICIÓN</v>
      </c>
      <c r="D53" s="350">
        <v>0</v>
      </c>
      <c r="E53" s="350">
        <v>0</v>
      </c>
      <c r="F53" s="350">
        <v>0</v>
      </c>
      <c r="G53" s="350">
        <v>7</v>
      </c>
      <c r="H53" s="350">
        <v>1</v>
      </c>
      <c r="I53" s="350">
        <v>0</v>
      </c>
      <c r="J53" s="350">
        <v>1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0</v>
      </c>
      <c r="R53" s="350">
        <v>1</v>
      </c>
      <c r="S53" s="350">
        <v>0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4</v>
      </c>
      <c r="AE53" s="350">
        <v>0</v>
      </c>
      <c r="AF53" s="350">
        <v>0</v>
      </c>
      <c r="AG53" s="350">
        <v>1</v>
      </c>
      <c r="AH53" s="350">
        <v>0</v>
      </c>
      <c r="AI53" s="350">
        <v>0</v>
      </c>
      <c r="AJ53" s="350">
        <v>2</v>
      </c>
      <c r="AK53" s="350">
        <v>0</v>
      </c>
      <c r="AL53" s="350">
        <v>0</v>
      </c>
      <c r="AM53" s="350">
        <v>1</v>
      </c>
      <c r="AN53" s="350">
        <v>0</v>
      </c>
      <c r="AO53" s="350">
        <v>0</v>
      </c>
      <c r="AP53" s="350">
        <v>0</v>
      </c>
      <c r="AQ53" s="350">
        <v>0</v>
      </c>
      <c r="AR53" s="350">
        <v>0</v>
      </c>
      <c r="AS53" s="350">
        <v>0</v>
      </c>
      <c r="AT53" s="350">
        <v>0</v>
      </c>
      <c r="AV53" s="352">
        <f t="shared" si="9"/>
        <v>0</v>
      </c>
      <c r="AW53" s="352">
        <f t="shared" si="11"/>
        <v>9</v>
      </c>
      <c r="AX53" s="352">
        <f t="shared" si="12"/>
        <v>1</v>
      </c>
      <c r="AY53" s="352">
        <f t="shared" si="13"/>
        <v>1</v>
      </c>
      <c r="AZ53" s="352">
        <f t="shared" si="14"/>
        <v>0</v>
      </c>
      <c r="BA53" s="352">
        <f t="shared" si="15"/>
        <v>5</v>
      </c>
      <c r="BB53" s="352">
        <f t="shared" si="16"/>
        <v>2</v>
      </c>
      <c r="BC53" s="352">
        <f t="shared" si="17"/>
        <v>1</v>
      </c>
      <c r="BD53" s="352">
        <f t="shared" si="18"/>
        <v>0</v>
      </c>
      <c r="BE53" s="45">
        <f t="shared" si="10"/>
        <v>19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METAS!D52</f>
        <v>NUTRICIÓN</v>
      </c>
      <c r="D54" s="350">
        <v>0</v>
      </c>
      <c r="E54" s="350">
        <v>0</v>
      </c>
      <c r="F54" s="350">
        <v>0</v>
      </c>
      <c r="G54" s="350">
        <v>6</v>
      </c>
      <c r="H54" s="350">
        <v>1</v>
      </c>
      <c r="I54" s="350">
        <v>0</v>
      </c>
      <c r="J54" s="350">
        <v>1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1</v>
      </c>
      <c r="S54" s="350">
        <v>0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3</v>
      </c>
      <c r="AE54" s="350">
        <v>0</v>
      </c>
      <c r="AF54" s="350">
        <v>0</v>
      </c>
      <c r="AG54" s="350">
        <v>1</v>
      </c>
      <c r="AH54" s="350">
        <v>0</v>
      </c>
      <c r="AI54" s="350">
        <v>0</v>
      </c>
      <c r="AJ54" s="350">
        <v>2</v>
      </c>
      <c r="AK54" s="350">
        <v>0</v>
      </c>
      <c r="AL54" s="350">
        <v>0</v>
      </c>
      <c r="AM54" s="350">
        <v>1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0</v>
      </c>
      <c r="AV54" s="352">
        <f t="shared" si="9"/>
        <v>0</v>
      </c>
      <c r="AW54" s="352">
        <f t="shared" si="11"/>
        <v>8</v>
      </c>
      <c r="AX54" s="352">
        <f t="shared" si="12"/>
        <v>1</v>
      </c>
      <c r="AY54" s="352">
        <f t="shared" si="13"/>
        <v>1</v>
      </c>
      <c r="AZ54" s="352">
        <f t="shared" si="14"/>
        <v>0</v>
      </c>
      <c r="BA54" s="352">
        <f t="shared" si="15"/>
        <v>4</v>
      </c>
      <c r="BB54" s="352">
        <f t="shared" si="16"/>
        <v>2</v>
      </c>
      <c r="BC54" s="352">
        <f t="shared" si="17"/>
        <v>1</v>
      </c>
      <c r="BD54" s="352">
        <f t="shared" si="18"/>
        <v>0</v>
      </c>
      <c r="BE54" s="45">
        <f t="shared" si="10"/>
        <v>17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METAS!D53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1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1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2</v>
      </c>
      <c r="AK55" s="350">
        <v>0</v>
      </c>
      <c r="AL55" s="350">
        <v>0</v>
      </c>
      <c r="AM55" s="350">
        <v>0</v>
      </c>
      <c r="AN55" s="350">
        <v>1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2">
        <f t="shared" si="9"/>
        <v>0</v>
      </c>
      <c r="AW55" s="352">
        <f t="shared" si="11"/>
        <v>1</v>
      </c>
      <c r="AX55" s="352">
        <f t="shared" si="12"/>
        <v>1</v>
      </c>
      <c r="AY55" s="352">
        <f t="shared" si="13"/>
        <v>0</v>
      </c>
      <c r="AZ55" s="352">
        <f t="shared" si="14"/>
        <v>0</v>
      </c>
      <c r="BA55" s="352">
        <f t="shared" si="15"/>
        <v>0</v>
      </c>
      <c r="BB55" s="352">
        <f t="shared" si="16"/>
        <v>2</v>
      </c>
      <c r="BC55" s="352">
        <f t="shared" si="17"/>
        <v>1</v>
      </c>
      <c r="BD55" s="352">
        <f t="shared" si="18"/>
        <v>0</v>
      </c>
      <c r="BE55" s="45">
        <f t="shared" si="10"/>
        <v>5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METAS!D54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1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1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2</v>
      </c>
      <c r="AK56" s="350">
        <v>0</v>
      </c>
      <c r="AL56" s="350">
        <v>0</v>
      </c>
      <c r="AM56" s="350">
        <v>0</v>
      </c>
      <c r="AN56" s="350">
        <v>1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2">
        <f t="shared" si="9"/>
        <v>0</v>
      </c>
      <c r="AW56" s="352">
        <f t="shared" si="11"/>
        <v>1</v>
      </c>
      <c r="AX56" s="352">
        <f t="shared" si="12"/>
        <v>1</v>
      </c>
      <c r="AY56" s="352">
        <f t="shared" si="13"/>
        <v>0</v>
      </c>
      <c r="AZ56" s="352">
        <f t="shared" si="14"/>
        <v>0</v>
      </c>
      <c r="BA56" s="352">
        <f t="shared" si="15"/>
        <v>0</v>
      </c>
      <c r="BB56" s="352">
        <f t="shared" si="16"/>
        <v>2</v>
      </c>
      <c r="BC56" s="352">
        <f t="shared" si="17"/>
        <v>1</v>
      </c>
      <c r="BD56" s="352">
        <f t="shared" si="18"/>
        <v>0</v>
      </c>
      <c r="BE56" s="45">
        <f t="shared" si="10"/>
        <v>5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METAS!D55</f>
        <v>NUTRICIÓN</v>
      </c>
      <c r="D57" s="350">
        <v>0</v>
      </c>
      <c r="E57" s="350">
        <v>0</v>
      </c>
      <c r="F57" s="350">
        <v>0</v>
      </c>
      <c r="G57" s="350">
        <v>13</v>
      </c>
      <c r="H57" s="350">
        <v>1</v>
      </c>
      <c r="I57" s="350">
        <v>0</v>
      </c>
      <c r="J57" s="350">
        <v>3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0</v>
      </c>
      <c r="R57" s="350">
        <v>2</v>
      </c>
      <c r="S57" s="350">
        <v>0</v>
      </c>
      <c r="T57" s="350">
        <v>1</v>
      </c>
      <c r="U57" s="350">
        <v>0</v>
      </c>
      <c r="V57" s="350">
        <v>1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4</v>
      </c>
      <c r="AE57" s="350">
        <v>0</v>
      </c>
      <c r="AF57" s="350">
        <v>0</v>
      </c>
      <c r="AG57" s="350">
        <v>2</v>
      </c>
      <c r="AH57" s="350">
        <v>0</v>
      </c>
      <c r="AI57" s="350">
        <v>0</v>
      </c>
      <c r="AJ57" s="350">
        <v>4</v>
      </c>
      <c r="AK57" s="350">
        <v>0</v>
      </c>
      <c r="AL57" s="350">
        <v>0</v>
      </c>
      <c r="AM57" s="350">
        <v>3</v>
      </c>
      <c r="AN57" s="350">
        <v>1</v>
      </c>
      <c r="AO57" s="350">
        <v>0</v>
      </c>
      <c r="AP57" s="350">
        <v>0</v>
      </c>
      <c r="AQ57" s="350">
        <v>1</v>
      </c>
      <c r="AR57" s="350">
        <v>0</v>
      </c>
      <c r="AS57" s="350">
        <v>0</v>
      </c>
      <c r="AT57" s="350">
        <v>0</v>
      </c>
      <c r="AV57" s="352">
        <f t="shared" si="9"/>
        <v>0</v>
      </c>
      <c r="AW57" s="352">
        <f t="shared" si="11"/>
        <v>17</v>
      </c>
      <c r="AX57" s="352">
        <f t="shared" si="12"/>
        <v>2</v>
      </c>
      <c r="AY57" s="352">
        <f t="shared" si="13"/>
        <v>2</v>
      </c>
      <c r="AZ57" s="352">
        <f t="shared" si="14"/>
        <v>0</v>
      </c>
      <c r="BA57" s="352">
        <f t="shared" si="15"/>
        <v>6</v>
      </c>
      <c r="BB57" s="352">
        <f t="shared" si="16"/>
        <v>4</v>
      </c>
      <c r="BC57" s="352">
        <f t="shared" si="17"/>
        <v>4</v>
      </c>
      <c r="BD57" s="352">
        <f t="shared" si="18"/>
        <v>1</v>
      </c>
      <c r="BE57" s="45">
        <f t="shared" si="10"/>
        <v>36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METAS!D56</f>
        <v>NUTRICIÓN</v>
      </c>
      <c r="D58" s="350">
        <v>0</v>
      </c>
      <c r="E58" s="350">
        <v>0</v>
      </c>
      <c r="F58" s="350">
        <v>0</v>
      </c>
      <c r="G58" s="350">
        <v>12</v>
      </c>
      <c r="H58" s="350">
        <v>1</v>
      </c>
      <c r="I58" s="350">
        <v>0</v>
      </c>
      <c r="J58" s="350">
        <v>3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0</v>
      </c>
      <c r="R58" s="350">
        <v>2</v>
      </c>
      <c r="S58" s="350">
        <v>0</v>
      </c>
      <c r="T58" s="350">
        <v>1</v>
      </c>
      <c r="U58" s="350">
        <v>0</v>
      </c>
      <c r="V58" s="350">
        <v>1</v>
      </c>
      <c r="W58" s="350">
        <v>0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3</v>
      </c>
      <c r="AE58" s="350">
        <v>0</v>
      </c>
      <c r="AF58" s="350">
        <v>0</v>
      </c>
      <c r="AG58" s="350">
        <v>2</v>
      </c>
      <c r="AH58" s="350">
        <v>0</v>
      </c>
      <c r="AI58" s="350">
        <v>0</v>
      </c>
      <c r="AJ58" s="350">
        <v>4</v>
      </c>
      <c r="AK58" s="350">
        <v>0</v>
      </c>
      <c r="AL58" s="350">
        <v>0</v>
      </c>
      <c r="AM58" s="350">
        <v>3</v>
      </c>
      <c r="AN58" s="350">
        <v>1</v>
      </c>
      <c r="AO58" s="350">
        <v>0</v>
      </c>
      <c r="AP58" s="350">
        <v>0</v>
      </c>
      <c r="AQ58" s="350">
        <v>0</v>
      </c>
      <c r="AR58" s="350">
        <v>0</v>
      </c>
      <c r="AS58" s="350">
        <v>0</v>
      </c>
      <c r="AT58" s="350">
        <v>0</v>
      </c>
      <c r="AV58" s="352">
        <f t="shared" si="9"/>
        <v>0</v>
      </c>
      <c r="AW58" s="352">
        <f t="shared" si="11"/>
        <v>16</v>
      </c>
      <c r="AX58" s="352">
        <f t="shared" si="12"/>
        <v>2</v>
      </c>
      <c r="AY58" s="352">
        <f t="shared" si="13"/>
        <v>2</v>
      </c>
      <c r="AZ58" s="352">
        <f t="shared" si="14"/>
        <v>0</v>
      </c>
      <c r="BA58" s="352">
        <f t="shared" si="15"/>
        <v>5</v>
      </c>
      <c r="BB58" s="352">
        <f t="shared" si="16"/>
        <v>4</v>
      </c>
      <c r="BC58" s="352">
        <f t="shared" si="17"/>
        <v>4</v>
      </c>
      <c r="BD58" s="352">
        <f t="shared" si="18"/>
        <v>0</v>
      </c>
      <c r="BE58" s="45">
        <f t="shared" si="10"/>
        <v>33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METAS!D57</f>
        <v>NUTRICIÓN</v>
      </c>
      <c r="D59" s="350">
        <v>0</v>
      </c>
      <c r="E59" s="350">
        <v>0</v>
      </c>
      <c r="F59" s="350">
        <v>0</v>
      </c>
      <c r="G59" s="350">
        <v>17</v>
      </c>
      <c r="H59" s="350">
        <v>4</v>
      </c>
      <c r="I59" s="350">
        <v>1</v>
      </c>
      <c r="J59" s="350">
        <v>4</v>
      </c>
      <c r="K59" s="350">
        <v>5</v>
      </c>
      <c r="L59" s="350">
        <v>1</v>
      </c>
      <c r="M59" s="350">
        <v>0</v>
      </c>
      <c r="N59" s="350">
        <v>0</v>
      </c>
      <c r="O59" s="350">
        <v>2</v>
      </c>
      <c r="P59" s="350">
        <v>6</v>
      </c>
      <c r="Q59" s="350">
        <v>4</v>
      </c>
      <c r="R59" s="350">
        <v>2</v>
      </c>
      <c r="S59" s="350">
        <v>0</v>
      </c>
      <c r="T59" s="350">
        <v>4</v>
      </c>
      <c r="U59" s="350">
        <v>2</v>
      </c>
      <c r="V59" s="350">
        <v>1</v>
      </c>
      <c r="W59" s="350">
        <v>1</v>
      </c>
      <c r="X59" s="350">
        <v>2</v>
      </c>
      <c r="Y59" s="350">
        <v>12</v>
      </c>
      <c r="Z59" s="350">
        <v>0</v>
      </c>
      <c r="AA59" s="350">
        <v>8</v>
      </c>
      <c r="AB59" s="350">
        <v>1</v>
      </c>
      <c r="AC59" s="350">
        <v>3</v>
      </c>
      <c r="AD59" s="350">
        <v>6</v>
      </c>
      <c r="AE59" s="350">
        <v>1</v>
      </c>
      <c r="AF59" s="350">
        <v>4</v>
      </c>
      <c r="AG59" s="350">
        <v>1</v>
      </c>
      <c r="AH59" s="350">
        <v>2</v>
      </c>
      <c r="AI59" s="350">
        <v>0</v>
      </c>
      <c r="AJ59" s="350">
        <v>2</v>
      </c>
      <c r="AK59" s="350">
        <v>1</v>
      </c>
      <c r="AL59" s="350">
        <v>1</v>
      </c>
      <c r="AM59" s="350">
        <v>3</v>
      </c>
      <c r="AN59" s="350">
        <v>0</v>
      </c>
      <c r="AO59" s="350">
        <v>0</v>
      </c>
      <c r="AP59" s="350">
        <v>0</v>
      </c>
      <c r="AQ59" s="350">
        <v>6</v>
      </c>
      <c r="AR59" s="350">
        <v>0</v>
      </c>
      <c r="AS59" s="350">
        <v>4</v>
      </c>
      <c r="AT59" s="350">
        <v>1</v>
      </c>
      <c r="AV59" s="352">
        <f t="shared" si="9"/>
        <v>0</v>
      </c>
      <c r="AW59" s="352">
        <f t="shared" si="11"/>
        <v>40</v>
      </c>
      <c r="AX59" s="352">
        <f t="shared" si="12"/>
        <v>6</v>
      </c>
      <c r="AY59" s="352">
        <f t="shared" si="13"/>
        <v>8</v>
      </c>
      <c r="AZ59" s="352">
        <f t="shared" si="14"/>
        <v>26</v>
      </c>
      <c r="BA59" s="352">
        <f t="shared" si="15"/>
        <v>14</v>
      </c>
      <c r="BB59" s="352">
        <f t="shared" si="16"/>
        <v>4</v>
      </c>
      <c r="BC59" s="352">
        <f t="shared" si="17"/>
        <v>3</v>
      </c>
      <c r="BD59" s="352">
        <f t="shared" si="18"/>
        <v>11</v>
      </c>
      <c r="BE59" s="45">
        <f t="shared" si="10"/>
        <v>112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METAS!D58</f>
        <v>NUTRICIÓN</v>
      </c>
      <c r="D60" s="350">
        <v>0</v>
      </c>
      <c r="E60" s="350">
        <v>0</v>
      </c>
      <c r="F60" s="350">
        <v>0</v>
      </c>
      <c r="G60" s="350">
        <v>17</v>
      </c>
      <c r="H60" s="350">
        <v>4</v>
      </c>
      <c r="I60" s="350">
        <v>1</v>
      </c>
      <c r="J60" s="350">
        <v>4</v>
      </c>
      <c r="K60" s="350">
        <v>5</v>
      </c>
      <c r="L60" s="350">
        <v>1</v>
      </c>
      <c r="M60" s="350">
        <v>0</v>
      </c>
      <c r="N60" s="350">
        <v>0</v>
      </c>
      <c r="O60" s="350">
        <v>2</v>
      </c>
      <c r="P60" s="350">
        <v>6</v>
      </c>
      <c r="Q60" s="350">
        <v>4</v>
      </c>
      <c r="R60" s="350">
        <v>2</v>
      </c>
      <c r="S60" s="350">
        <v>0</v>
      </c>
      <c r="T60" s="350">
        <v>4</v>
      </c>
      <c r="U60" s="350">
        <v>2</v>
      </c>
      <c r="V60" s="350">
        <v>1</v>
      </c>
      <c r="W60" s="350">
        <v>1</v>
      </c>
      <c r="X60" s="350">
        <v>2</v>
      </c>
      <c r="Y60" s="350">
        <v>12</v>
      </c>
      <c r="Z60" s="350">
        <v>0</v>
      </c>
      <c r="AA60" s="350">
        <v>8</v>
      </c>
      <c r="AB60" s="350">
        <v>1</v>
      </c>
      <c r="AC60" s="350">
        <v>3</v>
      </c>
      <c r="AD60" s="350">
        <v>6</v>
      </c>
      <c r="AE60" s="350">
        <v>1</v>
      </c>
      <c r="AF60" s="350">
        <v>4</v>
      </c>
      <c r="AG60" s="350">
        <v>1</v>
      </c>
      <c r="AH60" s="350">
        <v>2</v>
      </c>
      <c r="AI60" s="350">
        <v>0</v>
      </c>
      <c r="AJ60" s="350">
        <v>2</v>
      </c>
      <c r="AK60" s="350">
        <v>1</v>
      </c>
      <c r="AL60" s="350">
        <v>1</v>
      </c>
      <c r="AM60" s="350">
        <v>3</v>
      </c>
      <c r="AN60" s="350">
        <v>0</v>
      </c>
      <c r="AO60" s="350">
        <v>0</v>
      </c>
      <c r="AP60" s="350">
        <v>0</v>
      </c>
      <c r="AQ60" s="350">
        <v>6</v>
      </c>
      <c r="AR60" s="350">
        <v>0</v>
      </c>
      <c r="AS60" s="350">
        <v>4</v>
      </c>
      <c r="AT60" s="350">
        <v>1</v>
      </c>
      <c r="AV60" s="352">
        <f t="shared" si="9"/>
        <v>0</v>
      </c>
      <c r="AW60" s="352">
        <f t="shared" si="11"/>
        <v>40</v>
      </c>
      <c r="AX60" s="352">
        <f t="shared" si="12"/>
        <v>6</v>
      </c>
      <c r="AY60" s="352">
        <f t="shared" si="13"/>
        <v>8</v>
      </c>
      <c r="AZ60" s="352">
        <f t="shared" si="14"/>
        <v>26</v>
      </c>
      <c r="BA60" s="352">
        <f t="shared" si="15"/>
        <v>14</v>
      </c>
      <c r="BB60" s="352">
        <f t="shared" si="16"/>
        <v>4</v>
      </c>
      <c r="BC60" s="352">
        <f t="shared" si="17"/>
        <v>3</v>
      </c>
      <c r="BD60" s="352">
        <f t="shared" si="18"/>
        <v>11</v>
      </c>
      <c r="BE60" s="45">
        <f t="shared" si="10"/>
        <v>112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10</v>
      </c>
      <c r="H61" s="350">
        <v>0</v>
      </c>
      <c r="I61" s="350">
        <v>0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0</v>
      </c>
      <c r="Q61" s="350">
        <v>2</v>
      </c>
      <c r="R61" s="350">
        <v>1</v>
      </c>
      <c r="S61" s="350">
        <v>1</v>
      </c>
      <c r="T61" s="350">
        <v>1</v>
      </c>
      <c r="U61" s="350">
        <v>0</v>
      </c>
      <c r="V61" s="350">
        <v>1</v>
      </c>
      <c r="W61" s="350">
        <v>1</v>
      </c>
      <c r="X61" s="350">
        <v>0</v>
      </c>
      <c r="Y61" s="350">
        <v>1</v>
      </c>
      <c r="Z61" s="350">
        <v>0</v>
      </c>
      <c r="AA61" s="350">
        <v>0</v>
      </c>
      <c r="AB61" s="350">
        <v>1</v>
      </c>
      <c r="AC61" s="350">
        <v>2</v>
      </c>
      <c r="AD61" s="350">
        <v>0</v>
      </c>
      <c r="AE61" s="350">
        <v>1</v>
      </c>
      <c r="AF61" s="350">
        <v>0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2</v>
      </c>
      <c r="AN61" s="350">
        <v>0</v>
      </c>
      <c r="AO61" s="350">
        <v>0</v>
      </c>
      <c r="AP61" s="350">
        <v>0</v>
      </c>
      <c r="AQ61" s="350">
        <v>5</v>
      </c>
      <c r="AR61" s="350">
        <v>0</v>
      </c>
      <c r="AS61" s="350">
        <v>2</v>
      </c>
      <c r="AT61" s="350">
        <v>0</v>
      </c>
      <c r="AV61" s="352">
        <f t="shared" si="9"/>
        <v>0</v>
      </c>
      <c r="AW61" s="352">
        <f t="shared" si="11"/>
        <v>10</v>
      </c>
      <c r="AX61" s="352">
        <f t="shared" si="12"/>
        <v>4</v>
      </c>
      <c r="AY61" s="352">
        <f t="shared" si="13"/>
        <v>3</v>
      </c>
      <c r="AZ61" s="352">
        <f t="shared" si="14"/>
        <v>4</v>
      </c>
      <c r="BA61" s="352">
        <f t="shared" si="15"/>
        <v>1</v>
      </c>
      <c r="BB61" s="352">
        <f t="shared" si="16"/>
        <v>0</v>
      </c>
      <c r="BC61" s="352">
        <f t="shared" si="17"/>
        <v>2</v>
      </c>
      <c r="BD61" s="352">
        <f t="shared" si="18"/>
        <v>7</v>
      </c>
      <c r="BE61" s="45">
        <f t="shared" si="10"/>
        <v>31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METAS!D60</f>
        <v>NUTRICIÓN</v>
      </c>
      <c r="D62" s="350">
        <v>0</v>
      </c>
      <c r="E62" s="350">
        <v>0</v>
      </c>
      <c r="F62" s="350">
        <v>0</v>
      </c>
      <c r="G62" s="350">
        <v>10</v>
      </c>
      <c r="H62" s="350">
        <v>0</v>
      </c>
      <c r="I62" s="350">
        <v>0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0</v>
      </c>
      <c r="Q62" s="350">
        <v>2</v>
      </c>
      <c r="R62" s="350">
        <v>1</v>
      </c>
      <c r="S62" s="350">
        <v>1</v>
      </c>
      <c r="T62" s="350">
        <v>1</v>
      </c>
      <c r="U62" s="350">
        <v>0</v>
      </c>
      <c r="V62" s="350">
        <v>1</v>
      </c>
      <c r="W62" s="350">
        <v>1</v>
      </c>
      <c r="X62" s="350">
        <v>0</v>
      </c>
      <c r="Y62" s="350">
        <v>1</v>
      </c>
      <c r="Z62" s="350">
        <v>0</v>
      </c>
      <c r="AA62" s="350">
        <v>0</v>
      </c>
      <c r="AB62" s="350">
        <v>1</v>
      </c>
      <c r="AC62" s="350">
        <v>2</v>
      </c>
      <c r="AD62" s="350">
        <v>0</v>
      </c>
      <c r="AE62" s="350">
        <v>1</v>
      </c>
      <c r="AF62" s="350">
        <v>0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2</v>
      </c>
      <c r="AN62" s="350">
        <v>0</v>
      </c>
      <c r="AO62" s="350">
        <v>0</v>
      </c>
      <c r="AP62" s="350">
        <v>0</v>
      </c>
      <c r="AQ62" s="350">
        <v>5</v>
      </c>
      <c r="AR62" s="350">
        <v>0</v>
      </c>
      <c r="AS62" s="350">
        <v>2</v>
      </c>
      <c r="AT62" s="350">
        <v>0</v>
      </c>
      <c r="AV62" s="352">
        <f t="shared" si="9"/>
        <v>0</v>
      </c>
      <c r="AW62" s="352">
        <f t="shared" si="11"/>
        <v>10</v>
      </c>
      <c r="AX62" s="352">
        <f t="shared" si="12"/>
        <v>4</v>
      </c>
      <c r="AY62" s="352">
        <f t="shared" si="13"/>
        <v>3</v>
      </c>
      <c r="AZ62" s="352">
        <f t="shared" si="14"/>
        <v>4</v>
      </c>
      <c r="BA62" s="352">
        <f t="shared" si="15"/>
        <v>1</v>
      </c>
      <c r="BB62" s="352">
        <f t="shared" si="16"/>
        <v>0</v>
      </c>
      <c r="BC62" s="352">
        <f t="shared" si="17"/>
        <v>2</v>
      </c>
      <c r="BD62" s="352">
        <f t="shared" si="18"/>
        <v>7</v>
      </c>
      <c r="BE62" s="45">
        <f t="shared" ref="BE62:BE64" si="19">SUM(AV62:BD62)</f>
        <v>31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29</v>
      </c>
      <c r="H63" s="350">
        <v>4</v>
      </c>
      <c r="I63" s="350">
        <v>1</v>
      </c>
      <c r="J63" s="350">
        <v>4</v>
      </c>
      <c r="K63" s="350">
        <v>5</v>
      </c>
      <c r="L63" s="350">
        <v>1</v>
      </c>
      <c r="M63" s="350">
        <v>0</v>
      </c>
      <c r="N63" s="350">
        <v>0</v>
      </c>
      <c r="O63" s="350">
        <v>2</v>
      </c>
      <c r="P63" s="350">
        <v>0</v>
      </c>
      <c r="Q63" s="350">
        <v>5</v>
      </c>
      <c r="R63" s="350">
        <v>2</v>
      </c>
      <c r="S63" s="350">
        <v>0</v>
      </c>
      <c r="T63" s="350">
        <v>4</v>
      </c>
      <c r="U63" s="350">
        <v>2</v>
      </c>
      <c r="V63" s="350">
        <v>1</v>
      </c>
      <c r="W63" s="350">
        <v>2</v>
      </c>
      <c r="X63" s="350">
        <v>2</v>
      </c>
      <c r="Y63" s="350">
        <v>14</v>
      </c>
      <c r="Z63" s="350">
        <v>0</v>
      </c>
      <c r="AA63" s="350">
        <v>8</v>
      </c>
      <c r="AB63" s="350">
        <v>1</v>
      </c>
      <c r="AC63" s="350">
        <v>3</v>
      </c>
      <c r="AD63" s="350">
        <v>7</v>
      </c>
      <c r="AE63" s="350">
        <v>1</v>
      </c>
      <c r="AF63" s="350">
        <v>4</v>
      </c>
      <c r="AG63" s="350">
        <v>1</v>
      </c>
      <c r="AH63" s="350">
        <v>2</v>
      </c>
      <c r="AI63" s="350">
        <v>0</v>
      </c>
      <c r="AJ63" s="350">
        <v>2</v>
      </c>
      <c r="AK63" s="350">
        <v>1</v>
      </c>
      <c r="AL63" s="350">
        <v>1</v>
      </c>
      <c r="AM63" s="350">
        <v>5</v>
      </c>
      <c r="AN63" s="350">
        <v>0</v>
      </c>
      <c r="AO63" s="350">
        <v>0</v>
      </c>
      <c r="AP63" s="350">
        <v>0</v>
      </c>
      <c r="AQ63" s="350">
        <v>9</v>
      </c>
      <c r="AR63" s="350">
        <v>0</v>
      </c>
      <c r="AS63" s="350">
        <v>4</v>
      </c>
      <c r="AT63" s="350">
        <v>1</v>
      </c>
      <c r="AV63" s="352">
        <f t="shared" si="9"/>
        <v>0</v>
      </c>
      <c r="AW63" s="352">
        <f t="shared" si="11"/>
        <v>46</v>
      </c>
      <c r="AX63" s="352">
        <f t="shared" si="12"/>
        <v>7</v>
      </c>
      <c r="AY63" s="352">
        <f t="shared" si="13"/>
        <v>9</v>
      </c>
      <c r="AZ63" s="352">
        <f t="shared" si="14"/>
        <v>28</v>
      </c>
      <c r="BA63" s="352">
        <f t="shared" si="15"/>
        <v>15</v>
      </c>
      <c r="BB63" s="352">
        <f t="shared" si="16"/>
        <v>4</v>
      </c>
      <c r="BC63" s="352">
        <f t="shared" si="17"/>
        <v>5</v>
      </c>
      <c r="BD63" s="352">
        <f t="shared" si="18"/>
        <v>14</v>
      </c>
      <c r="BE63" s="45">
        <f t="shared" si="19"/>
        <v>128</v>
      </c>
    </row>
    <row r="64" spans="1:57" x14ac:dyDescent="0.25">
      <c r="A64" s="340">
        <f>METAS!A62</f>
        <v>59</v>
      </c>
      <c r="B64" s="348">
        <f>METAS!B62</f>
        <v>0</v>
      </c>
      <c r="C64" s="349">
        <f>METAS!D62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9"/>
        <v>0</v>
      </c>
      <c r="AW64" s="352">
        <f t="shared" si="11"/>
        <v>0</v>
      </c>
      <c r="AX64" s="352">
        <f t="shared" si="12"/>
        <v>0</v>
      </c>
      <c r="AY64" s="352">
        <f t="shared" si="13"/>
        <v>0</v>
      </c>
      <c r="AZ64" s="352">
        <f t="shared" si="14"/>
        <v>0</v>
      </c>
      <c r="BA64" s="352">
        <f t="shared" si="15"/>
        <v>0</v>
      </c>
      <c r="BB64" s="352">
        <f t="shared" si="16"/>
        <v>0</v>
      </c>
      <c r="BC64" s="352">
        <f t="shared" si="17"/>
        <v>0</v>
      </c>
      <c r="BD64" s="352">
        <f t="shared" si="18"/>
        <v>0</v>
      </c>
      <c r="BE64" s="45">
        <f t="shared" si="19"/>
        <v>0</v>
      </c>
    </row>
  </sheetData>
  <sheetProtection selectLockedCells="1"/>
  <autoFilter ref="A3:BE51" xr:uid="{00000000-0009-0000-0000-000003000000}"/>
  <conditionalFormatting sqref="A3:AT3">
    <cfRule type="expression" dxfId="4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64"/>
  <sheetViews>
    <sheetView showGridLines="0" zoomScale="80" zoomScaleNormal="80" workbookViewId="0">
      <pane xSplit="3" ySplit="3" topLeftCell="D4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F13" sqref="F1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39" width="10.7109375" customWidth="1"/>
    <col min="40" max="40" width="18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3" width="7.42578125" customWidth="1"/>
  </cols>
  <sheetData>
    <row r="1" spans="1:57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57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57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METAS!D4</f>
        <v>DIT</v>
      </c>
      <c r="D4" s="307">
        <v>1</v>
      </c>
      <c r="E4" s="307">
        <v>0</v>
      </c>
      <c r="F4" s="307">
        <v>0</v>
      </c>
      <c r="G4" s="307">
        <v>1</v>
      </c>
      <c r="H4" s="307">
        <v>0</v>
      </c>
      <c r="I4" s="307">
        <v>0</v>
      </c>
      <c r="J4" s="307">
        <v>0</v>
      </c>
      <c r="K4" s="307">
        <v>0</v>
      </c>
      <c r="L4" s="307">
        <v>0</v>
      </c>
      <c r="M4" s="307">
        <v>0</v>
      </c>
      <c r="N4" s="307">
        <v>2</v>
      </c>
      <c r="O4" s="307">
        <v>0</v>
      </c>
      <c r="P4" s="307">
        <v>0</v>
      </c>
      <c r="Q4" s="307">
        <v>1</v>
      </c>
      <c r="R4" s="307">
        <v>0</v>
      </c>
      <c r="S4" s="307">
        <v>0</v>
      </c>
      <c r="T4" s="307">
        <v>0</v>
      </c>
      <c r="U4" s="307">
        <v>0</v>
      </c>
      <c r="V4" s="307">
        <v>0</v>
      </c>
      <c r="W4" s="307">
        <v>0</v>
      </c>
      <c r="X4" s="307">
        <v>0</v>
      </c>
      <c r="Y4" s="307">
        <v>0</v>
      </c>
      <c r="Z4" s="307">
        <v>0</v>
      </c>
      <c r="AA4" s="307">
        <v>0</v>
      </c>
      <c r="AB4" s="307">
        <v>0</v>
      </c>
      <c r="AC4" s="307">
        <v>0</v>
      </c>
      <c r="AD4" s="307">
        <v>0</v>
      </c>
      <c r="AE4" s="307">
        <v>0</v>
      </c>
      <c r="AF4" s="307">
        <v>0</v>
      </c>
      <c r="AG4" s="307">
        <v>0</v>
      </c>
      <c r="AH4" s="307">
        <v>0</v>
      </c>
      <c r="AI4" s="307">
        <v>0</v>
      </c>
      <c r="AJ4" s="307">
        <v>2</v>
      </c>
      <c r="AK4" s="307">
        <v>0</v>
      </c>
      <c r="AL4" s="307">
        <v>0</v>
      </c>
      <c r="AM4" s="307">
        <v>1</v>
      </c>
      <c r="AN4" s="307">
        <v>0</v>
      </c>
      <c r="AO4" s="307">
        <v>0</v>
      </c>
      <c r="AP4" s="307">
        <v>0</v>
      </c>
      <c r="AQ4" s="307">
        <v>0</v>
      </c>
      <c r="AR4" s="307">
        <v>1</v>
      </c>
      <c r="AS4" s="307">
        <v>0</v>
      </c>
      <c r="AT4" s="307">
        <v>0</v>
      </c>
      <c r="AV4" s="30">
        <f t="shared" ref="AV4" si="0">SUM(D4)</f>
        <v>1</v>
      </c>
      <c r="AW4" s="30">
        <f t="shared" ref="AW4:AW35" si="1">+SUM(G4:P4)</f>
        <v>3</v>
      </c>
      <c r="AX4" s="30">
        <f t="shared" ref="AX4:AX35" si="2">+SUM(Q4:S4)</f>
        <v>1</v>
      </c>
      <c r="AY4" s="30">
        <f t="shared" ref="AY4:AY35" si="3">+SUM(T4:W4)</f>
        <v>0</v>
      </c>
      <c r="AZ4" s="30">
        <f t="shared" ref="AZ4:AZ35" si="4">+SUM(X4:AC4)</f>
        <v>0</v>
      </c>
      <c r="BA4" s="30">
        <f t="shared" ref="BA4:BA35" si="5">+SUM(AD4:AI4)</f>
        <v>0</v>
      </c>
      <c r="BB4" s="30">
        <f t="shared" ref="BB4:BB35" si="6">+SUM(AJ4:AL4)</f>
        <v>2</v>
      </c>
      <c r="BC4" s="30">
        <f t="shared" ref="BC4:BC35" si="7">+SUM(AM4:AP4)</f>
        <v>1</v>
      </c>
      <c r="BD4" s="30">
        <f t="shared" ref="BD4:BD35" si="8">SUM(AQ4:AT4)</f>
        <v>1</v>
      </c>
      <c r="BE4" s="45">
        <f t="shared" ref="BE4:BE31" si="9">SUM(AV4:BD4)</f>
        <v>9</v>
      </c>
    </row>
    <row r="5" spans="1:57" x14ac:dyDescent="0.25">
      <c r="A5" s="340">
        <f>METAS!A5</f>
        <v>2</v>
      </c>
      <c r="B5" s="306" t="str">
        <f>METAS!B5</f>
        <v>PORCENTAJE DE RECIEN NACIDOS CON PREMATURIDAD</v>
      </c>
      <c r="C5" s="290" t="str">
        <f>METAS!D5</f>
        <v>DIT</v>
      </c>
      <c r="D5" s="307">
        <v>1</v>
      </c>
      <c r="E5" s="307">
        <v>0</v>
      </c>
      <c r="F5" s="307">
        <v>0</v>
      </c>
      <c r="G5" s="307">
        <v>3</v>
      </c>
      <c r="H5" s="307">
        <v>0</v>
      </c>
      <c r="I5" s="307">
        <v>0</v>
      </c>
      <c r="J5" s="307">
        <v>0</v>
      </c>
      <c r="K5" s="307">
        <v>0</v>
      </c>
      <c r="L5" s="307">
        <v>0</v>
      </c>
      <c r="M5" s="307">
        <v>0</v>
      </c>
      <c r="N5" s="307">
        <v>2</v>
      </c>
      <c r="O5" s="307">
        <v>0</v>
      </c>
      <c r="P5" s="307">
        <v>0</v>
      </c>
      <c r="Q5" s="307">
        <v>1</v>
      </c>
      <c r="R5" s="307">
        <v>0</v>
      </c>
      <c r="S5" s="307">
        <v>2</v>
      </c>
      <c r="T5" s="307">
        <v>1</v>
      </c>
      <c r="U5" s="307">
        <v>0</v>
      </c>
      <c r="V5" s="307">
        <v>0</v>
      </c>
      <c r="W5" s="307">
        <v>0</v>
      </c>
      <c r="X5" s="307">
        <v>1</v>
      </c>
      <c r="Y5" s="307">
        <v>0</v>
      </c>
      <c r="Z5" s="307">
        <v>0</v>
      </c>
      <c r="AA5" s="307">
        <v>0</v>
      </c>
      <c r="AB5" s="307">
        <v>0</v>
      </c>
      <c r="AC5" s="307">
        <v>0</v>
      </c>
      <c r="AD5" s="307">
        <v>0</v>
      </c>
      <c r="AE5" s="307">
        <v>0</v>
      </c>
      <c r="AF5" s="307">
        <v>0</v>
      </c>
      <c r="AG5" s="307">
        <v>0</v>
      </c>
      <c r="AH5" s="307">
        <v>0</v>
      </c>
      <c r="AI5" s="307">
        <v>0</v>
      </c>
      <c r="AJ5" s="307">
        <v>2</v>
      </c>
      <c r="AK5" s="307">
        <v>0</v>
      </c>
      <c r="AL5" s="307">
        <v>1</v>
      </c>
      <c r="AM5" s="307">
        <v>1</v>
      </c>
      <c r="AN5" s="307">
        <v>0</v>
      </c>
      <c r="AO5" s="307">
        <v>0</v>
      </c>
      <c r="AP5" s="307">
        <v>0</v>
      </c>
      <c r="AQ5" s="307">
        <v>0</v>
      </c>
      <c r="AR5" s="307">
        <v>1</v>
      </c>
      <c r="AS5" s="307">
        <v>0</v>
      </c>
      <c r="AT5" s="307">
        <v>0</v>
      </c>
      <c r="AV5" s="30">
        <f t="shared" ref="AV5:AV64" si="10">SUM(D5)</f>
        <v>1</v>
      </c>
      <c r="AW5" s="30">
        <f t="shared" si="1"/>
        <v>5</v>
      </c>
      <c r="AX5" s="30">
        <f t="shared" si="2"/>
        <v>3</v>
      </c>
      <c r="AY5" s="30">
        <f t="shared" si="3"/>
        <v>1</v>
      </c>
      <c r="AZ5" s="30">
        <f t="shared" si="4"/>
        <v>1</v>
      </c>
      <c r="BA5" s="30">
        <f t="shared" si="5"/>
        <v>0</v>
      </c>
      <c r="BB5" s="30">
        <f t="shared" si="6"/>
        <v>3</v>
      </c>
      <c r="BC5" s="30">
        <f t="shared" si="7"/>
        <v>1</v>
      </c>
      <c r="BD5" s="30">
        <f t="shared" si="8"/>
        <v>1</v>
      </c>
      <c r="BE5" s="45">
        <f t="shared" si="9"/>
        <v>16</v>
      </c>
    </row>
    <row r="6" spans="1:57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METAS!D6</f>
        <v>DIT</v>
      </c>
      <c r="D6" s="307">
        <v>1</v>
      </c>
      <c r="E6" s="307">
        <v>0</v>
      </c>
      <c r="F6" s="307">
        <v>0</v>
      </c>
      <c r="G6" s="307">
        <v>33</v>
      </c>
      <c r="H6" s="307">
        <v>2</v>
      </c>
      <c r="I6" s="307">
        <v>4</v>
      </c>
      <c r="J6" s="307">
        <v>4</v>
      </c>
      <c r="K6" s="307">
        <v>3</v>
      </c>
      <c r="L6" s="307">
        <v>0</v>
      </c>
      <c r="M6" s="307">
        <v>3</v>
      </c>
      <c r="N6" s="307">
        <v>1</v>
      </c>
      <c r="O6" s="307">
        <v>2</v>
      </c>
      <c r="P6" s="307">
        <v>13</v>
      </c>
      <c r="Q6" s="307">
        <v>2</v>
      </c>
      <c r="R6" s="307">
        <v>2</v>
      </c>
      <c r="S6" s="307">
        <v>0</v>
      </c>
      <c r="T6" s="307">
        <v>2</v>
      </c>
      <c r="U6" s="307">
        <v>2</v>
      </c>
      <c r="V6" s="307">
        <v>0</v>
      </c>
      <c r="W6" s="307">
        <v>2</v>
      </c>
      <c r="X6" s="307">
        <v>1</v>
      </c>
      <c r="Y6" s="307">
        <v>17</v>
      </c>
      <c r="Z6" s="307">
        <v>2</v>
      </c>
      <c r="AA6" s="307">
        <v>3</v>
      </c>
      <c r="AB6" s="307">
        <v>3</v>
      </c>
      <c r="AC6" s="307">
        <v>1</v>
      </c>
      <c r="AD6" s="307">
        <v>5</v>
      </c>
      <c r="AE6" s="307">
        <v>2</v>
      </c>
      <c r="AF6" s="307">
        <v>3</v>
      </c>
      <c r="AG6" s="307">
        <v>2</v>
      </c>
      <c r="AH6" s="307">
        <v>1</v>
      </c>
      <c r="AI6" s="307">
        <v>0</v>
      </c>
      <c r="AJ6" s="307">
        <v>1</v>
      </c>
      <c r="AK6" s="307">
        <v>0</v>
      </c>
      <c r="AL6" s="307">
        <v>0</v>
      </c>
      <c r="AM6" s="307">
        <v>3</v>
      </c>
      <c r="AN6" s="307">
        <v>0</v>
      </c>
      <c r="AO6" s="307">
        <v>0</v>
      </c>
      <c r="AP6" s="307">
        <v>1</v>
      </c>
      <c r="AQ6" s="307">
        <v>9</v>
      </c>
      <c r="AR6" s="307">
        <v>0</v>
      </c>
      <c r="AS6" s="307">
        <v>1</v>
      </c>
      <c r="AT6" s="307">
        <v>1</v>
      </c>
      <c r="AV6" s="30">
        <f t="shared" si="10"/>
        <v>1</v>
      </c>
      <c r="AW6" s="30">
        <f t="shared" si="1"/>
        <v>65</v>
      </c>
      <c r="AX6" s="30">
        <f t="shared" si="2"/>
        <v>4</v>
      </c>
      <c r="AY6" s="30">
        <f t="shared" si="3"/>
        <v>6</v>
      </c>
      <c r="AZ6" s="30">
        <f t="shared" si="4"/>
        <v>27</v>
      </c>
      <c r="BA6" s="30">
        <f t="shared" si="5"/>
        <v>13</v>
      </c>
      <c r="BB6" s="30">
        <f t="shared" si="6"/>
        <v>1</v>
      </c>
      <c r="BC6" s="30">
        <f t="shared" si="7"/>
        <v>4</v>
      </c>
      <c r="BD6" s="30">
        <f t="shared" si="8"/>
        <v>11</v>
      </c>
      <c r="BE6" s="45">
        <f t="shared" si="9"/>
        <v>132</v>
      </c>
    </row>
    <row r="7" spans="1:57" x14ac:dyDescent="0.25">
      <c r="A7" s="340">
        <f>METAS!A7</f>
        <v>4</v>
      </c>
      <c r="B7" s="306" t="str">
        <f>METAS!B7</f>
        <v>PORCENTAJE NIÑO  &lt; 1 AÑO CON CRED COMPLETO</v>
      </c>
      <c r="C7" s="290" t="str">
        <f>METAS!D7</f>
        <v>DIT</v>
      </c>
      <c r="D7" s="307">
        <v>0</v>
      </c>
      <c r="E7" s="307">
        <v>0</v>
      </c>
      <c r="F7" s="307">
        <v>0</v>
      </c>
      <c r="G7" s="307">
        <v>23</v>
      </c>
      <c r="H7" s="307">
        <v>1</v>
      </c>
      <c r="I7" s="307">
        <v>3</v>
      </c>
      <c r="J7" s="307">
        <v>1</v>
      </c>
      <c r="K7" s="307">
        <v>3</v>
      </c>
      <c r="L7" s="307">
        <v>0</v>
      </c>
      <c r="M7" s="307">
        <v>1</v>
      </c>
      <c r="N7" s="307">
        <v>1</v>
      </c>
      <c r="O7" s="307">
        <v>1</v>
      </c>
      <c r="P7" s="307">
        <v>4</v>
      </c>
      <c r="Q7" s="307">
        <v>2</v>
      </c>
      <c r="R7" s="307">
        <v>1</v>
      </c>
      <c r="S7" s="307">
        <v>2</v>
      </c>
      <c r="T7" s="307">
        <v>3</v>
      </c>
      <c r="U7" s="307">
        <v>0</v>
      </c>
      <c r="V7" s="307">
        <v>1</v>
      </c>
      <c r="W7" s="307">
        <v>3</v>
      </c>
      <c r="X7" s="307">
        <v>4</v>
      </c>
      <c r="Y7" s="307">
        <v>18</v>
      </c>
      <c r="Z7" s="307">
        <v>3</v>
      </c>
      <c r="AA7" s="307">
        <v>4</v>
      </c>
      <c r="AB7" s="307">
        <v>0</v>
      </c>
      <c r="AC7" s="307">
        <v>7</v>
      </c>
      <c r="AD7" s="307">
        <v>9</v>
      </c>
      <c r="AE7" s="307">
        <v>2</v>
      </c>
      <c r="AF7" s="307">
        <v>3</v>
      </c>
      <c r="AG7" s="307">
        <v>2</v>
      </c>
      <c r="AH7" s="307">
        <v>4</v>
      </c>
      <c r="AI7" s="307">
        <v>0</v>
      </c>
      <c r="AJ7" s="307">
        <v>4</v>
      </c>
      <c r="AK7" s="307">
        <v>0</v>
      </c>
      <c r="AL7" s="307">
        <v>0</v>
      </c>
      <c r="AM7" s="307">
        <v>7</v>
      </c>
      <c r="AN7" s="307">
        <v>0</v>
      </c>
      <c r="AO7" s="307">
        <v>0</v>
      </c>
      <c r="AP7" s="307">
        <v>0</v>
      </c>
      <c r="AQ7" s="307">
        <v>5</v>
      </c>
      <c r="AR7" s="307">
        <v>0</v>
      </c>
      <c r="AS7" s="307">
        <v>0</v>
      </c>
      <c r="AT7" s="307">
        <v>3</v>
      </c>
      <c r="AV7" s="30">
        <f t="shared" si="10"/>
        <v>0</v>
      </c>
      <c r="AW7" s="30">
        <f t="shared" si="1"/>
        <v>38</v>
      </c>
      <c r="AX7" s="30">
        <f t="shared" si="2"/>
        <v>5</v>
      </c>
      <c r="AY7" s="30">
        <f t="shared" si="3"/>
        <v>7</v>
      </c>
      <c r="AZ7" s="30">
        <f t="shared" si="4"/>
        <v>36</v>
      </c>
      <c r="BA7" s="30">
        <f t="shared" si="5"/>
        <v>20</v>
      </c>
      <c r="BB7" s="30">
        <f t="shared" si="6"/>
        <v>4</v>
      </c>
      <c r="BC7" s="30">
        <f t="shared" si="7"/>
        <v>7</v>
      </c>
      <c r="BD7" s="30">
        <f t="shared" si="8"/>
        <v>8</v>
      </c>
      <c r="BE7" s="45">
        <f t="shared" si="9"/>
        <v>125</v>
      </c>
    </row>
    <row r="8" spans="1:57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METAS!D8</f>
        <v>DIT</v>
      </c>
      <c r="D8" s="307">
        <v>0</v>
      </c>
      <c r="E8" s="307">
        <v>0</v>
      </c>
      <c r="F8" s="307">
        <v>0</v>
      </c>
      <c r="G8" s="307">
        <v>22</v>
      </c>
      <c r="H8" s="307">
        <v>1</v>
      </c>
      <c r="I8" s="307">
        <v>1</v>
      </c>
      <c r="J8" s="307">
        <v>3</v>
      </c>
      <c r="K8" s="307">
        <v>4</v>
      </c>
      <c r="L8" s="307">
        <v>0</v>
      </c>
      <c r="M8" s="307">
        <v>2</v>
      </c>
      <c r="N8" s="307">
        <v>0</v>
      </c>
      <c r="O8" s="307">
        <v>2</v>
      </c>
      <c r="P8" s="307">
        <v>3</v>
      </c>
      <c r="Q8" s="307">
        <v>3</v>
      </c>
      <c r="R8" s="307">
        <v>1</v>
      </c>
      <c r="S8" s="307">
        <v>2</v>
      </c>
      <c r="T8" s="307">
        <v>4</v>
      </c>
      <c r="U8" s="307">
        <v>1</v>
      </c>
      <c r="V8" s="307">
        <v>0</v>
      </c>
      <c r="W8" s="307">
        <v>1</v>
      </c>
      <c r="X8" s="307">
        <v>2</v>
      </c>
      <c r="Y8" s="307">
        <v>8</v>
      </c>
      <c r="Z8" s="307">
        <v>0</v>
      </c>
      <c r="AA8" s="307">
        <v>3</v>
      </c>
      <c r="AB8" s="307">
        <v>1</v>
      </c>
      <c r="AC8" s="307">
        <v>3</v>
      </c>
      <c r="AD8" s="307">
        <v>4</v>
      </c>
      <c r="AE8" s="307">
        <v>0</v>
      </c>
      <c r="AF8" s="307">
        <v>0</v>
      </c>
      <c r="AG8" s="307">
        <v>1</v>
      </c>
      <c r="AH8" s="307">
        <v>4</v>
      </c>
      <c r="AI8" s="307">
        <v>0</v>
      </c>
      <c r="AJ8" s="307">
        <v>1</v>
      </c>
      <c r="AK8" s="307">
        <v>0</v>
      </c>
      <c r="AL8" s="307">
        <v>5</v>
      </c>
      <c r="AM8" s="307">
        <v>4</v>
      </c>
      <c r="AN8" s="307">
        <v>1</v>
      </c>
      <c r="AO8" s="307">
        <v>1</v>
      </c>
      <c r="AP8" s="307">
        <v>0</v>
      </c>
      <c r="AQ8" s="307">
        <v>3</v>
      </c>
      <c r="AR8" s="307">
        <v>0</v>
      </c>
      <c r="AS8" s="307">
        <v>1</v>
      </c>
      <c r="AT8" s="307">
        <v>1</v>
      </c>
      <c r="AV8" s="30">
        <f t="shared" si="10"/>
        <v>0</v>
      </c>
      <c r="AW8" s="30">
        <f t="shared" si="1"/>
        <v>38</v>
      </c>
      <c r="AX8" s="30">
        <f t="shared" si="2"/>
        <v>6</v>
      </c>
      <c r="AY8" s="30">
        <f t="shared" si="3"/>
        <v>6</v>
      </c>
      <c r="AZ8" s="30">
        <f t="shared" si="4"/>
        <v>17</v>
      </c>
      <c r="BA8" s="30">
        <f t="shared" si="5"/>
        <v>9</v>
      </c>
      <c r="BB8" s="30">
        <f t="shared" si="6"/>
        <v>6</v>
      </c>
      <c r="BC8" s="30">
        <f t="shared" si="7"/>
        <v>6</v>
      </c>
      <c r="BD8" s="30">
        <f t="shared" si="8"/>
        <v>5</v>
      </c>
      <c r="BE8" s="45">
        <f t="shared" si="9"/>
        <v>93</v>
      </c>
    </row>
    <row r="9" spans="1:57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METAS!D9</f>
        <v>DIT</v>
      </c>
      <c r="D9" s="307">
        <v>0</v>
      </c>
      <c r="E9" s="307">
        <v>0</v>
      </c>
      <c r="F9" s="307">
        <v>0</v>
      </c>
      <c r="G9" s="307">
        <v>10</v>
      </c>
      <c r="H9" s="307">
        <v>2</v>
      </c>
      <c r="I9" s="307">
        <v>1</v>
      </c>
      <c r="J9" s="307">
        <v>1</v>
      </c>
      <c r="K9" s="307">
        <v>2</v>
      </c>
      <c r="L9" s="307">
        <v>0</v>
      </c>
      <c r="M9" s="307">
        <v>0</v>
      </c>
      <c r="N9" s="307">
        <v>1</v>
      </c>
      <c r="O9" s="307">
        <v>0</v>
      </c>
      <c r="P9" s="307">
        <v>2</v>
      </c>
      <c r="Q9" s="307">
        <v>1</v>
      </c>
      <c r="R9" s="307">
        <v>2</v>
      </c>
      <c r="S9" s="307">
        <v>0</v>
      </c>
      <c r="T9" s="307">
        <v>2</v>
      </c>
      <c r="U9" s="307">
        <v>1</v>
      </c>
      <c r="V9" s="307">
        <v>0</v>
      </c>
      <c r="W9" s="307">
        <v>2</v>
      </c>
      <c r="X9" s="307">
        <v>0</v>
      </c>
      <c r="Y9" s="307">
        <v>3</v>
      </c>
      <c r="Z9" s="307">
        <v>1</v>
      </c>
      <c r="AA9" s="307">
        <v>0</v>
      </c>
      <c r="AB9" s="307">
        <v>1</v>
      </c>
      <c r="AC9" s="307">
        <v>0</v>
      </c>
      <c r="AD9" s="307">
        <v>0</v>
      </c>
      <c r="AE9" s="307">
        <v>4</v>
      </c>
      <c r="AF9" s="307">
        <v>0</v>
      </c>
      <c r="AG9" s="307">
        <v>0</v>
      </c>
      <c r="AH9" s="307">
        <v>1</v>
      </c>
      <c r="AI9" s="307">
        <v>0</v>
      </c>
      <c r="AJ9" s="307">
        <v>1</v>
      </c>
      <c r="AK9" s="307">
        <v>0</v>
      </c>
      <c r="AL9" s="307">
        <v>3</v>
      </c>
      <c r="AM9" s="307">
        <v>7</v>
      </c>
      <c r="AN9" s="307">
        <v>2</v>
      </c>
      <c r="AO9" s="307">
        <v>2</v>
      </c>
      <c r="AP9" s="307">
        <v>0</v>
      </c>
      <c r="AQ9" s="307">
        <v>1</v>
      </c>
      <c r="AR9" s="307">
        <v>0</v>
      </c>
      <c r="AS9" s="307">
        <v>0</v>
      </c>
      <c r="AT9" s="307">
        <v>2</v>
      </c>
      <c r="AV9" s="30">
        <f t="shared" si="10"/>
        <v>0</v>
      </c>
      <c r="AW9" s="30">
        <f t="shared" si="1"/>
        <v>19</v>
      </c>
      <c r="AX9" s="30">
        <f t="shared" si="2"/>
        <v>3</v>
      </c>
      <c r="AY9" s="30">
        <f t="shared" si="3"/>
        <v>5</v>
      </c>
      <c r="AZ9" s="30">
        <f t="shared" si="4"/>
        <v>5</v>
      </c>
      <c r="BA9" s="30">
        <f t="shared" si="5"/>
        <v>5</v>
      </c>
      <c r="BB9" s="30">
        <f t="shared" si="6"/>
        <v>4</v>
      </c>
      <c r="BC9" s="30">
        <f t="shared" si="7"/>
        <v>11</v>
      </c>
      <c r="BD9" s="30">
        <f t="shared" si="8"/>
        <v>3</v>
      </c>
      <c r="BE9" s="45">
        <f t="shared" si="9"/>
        <v>55</v>
      </c>
    </row>
    <row r="10" spans="1:57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METAS!D10</f>
        <v>DIT</v>
      </c>
      <c r="D10" s="307">
        <v>0</v>
      </c>
      <c r="E10" s="307">
        <v>0</v>
      </c>
      <c r="F10" s="307">
        <v>0</v>
      </c>
      <c r="G10" s="307">
        <v>55</v>
      </c>
      <c r="H10" s="307">
        <v>4</v>
      </c>
      <c r="I10" s="307">
        <v>5</v>
      </c>
      <c r="J10" s="307">
        <v>5</v>
      </c>
      <c r="K10" s="307">
        <v>9</v>
      </c>
      <c r="L10" s="307">
        <v>0</v>
      </c>
      <c r="M10" s="307">
        <v>3</v>
      </c>
      <c r="N10" s="307">
        <v>2</v>
      </c>
      <c r="O10" s="307">
        <v>3</v>
      </c>
      <c r="P10" s="307">
        <v>9</v>
      </c>
      <c r="Q10" s="307">
        <v>6</v>
      </c>
      <c r="R10" s="307">
        <v>4</v>
      </c>
      <c r="S10" s="307">
        <v>4</v>
      </c>
      <c r="T10" s="307">
        <v>9</v>
      </c>
      <c r="U10" s="307">
        <v>2</v>
      </c>
      <c r="V10" s="307">
        <v>1</v>
      </c>
      <c r="W10" s="307">
        <v>6</v>
      </c>
      <c r="X10" s="307">
        <v>6</v>
      </c>
      <c r="Y10" s="307">
        <v>29</v>
      </c>
      <c r="Z10" s="307">
        <v>4</v>
      </c>
      <c r="AA10" s="307">
        <v>7</v>
      </c>
      <c r="AB10" s="307">
        <v>2</v>
      </c>
      <c r="AC10" s="307">
        <v>10</v>
      </c>
      <c r="AD10" s="307">
        <v>13</v>
      </c>
      <c r="AE10" s="307">
        <v>6</v>
      </c>
      <c r="AF10" s="307">
        <v>3</v>
      </c>
      <c r="AG10" s="307">
        <v>3</v>
      </c>
      <c r="AH10" s="307">
        <v>9</v>
      </c>
      <c r="AI10" s="307">
        <v>0</v>
      </c>
      <c r="AJ10" s="307">
        <v>6</v>
      </c>
      <c r="AK10" s="307">
        <v>0</v>
      </c>
      <c r="AL10" s="307">
        <v>8</v>
      </c>
      <c r="AM10" s="307">
        <v>18</v>
      </c>
      <c r="AN10" s="307">
        <v>3</v>
      </c>
      <c r="AO10" s="307">
        <v>3</v>
      </c>
      <c r="AP10" s="307">
        <v>0</v>
      </c>
      <c r="AQ10" s="307">
        <v>9</v>
      </c>
      <c r="AR10" s="307">
        <v>0</v>
      </c>
      <c r="AS10" s="307">
        <v>1</v>
      </c>
      <c r="AT10" s="307">
        <v>6</v>
      </c>
      <c r="AV10" s="30">
        <f t="shared" si="10"/>
        <v>0</v>
      </c>
      <c r="AW10" s="30">
        <f t="shared" si="1"/>
        <v>95</v>
      </c>
      <c r="AX10" s="30">
        <f t="shared" si="2"/>
        <v>14</v>
      </c>
      <c r="AY10" s="30">
        <f t="shared" si="3"/>
        <v>18</v>
      </c>
      <c r="AZ10" s="30">
        <f t="shared" si="4"/>
        <v>58</v>
      </c>
      <c r="BA10" s="30">
        <f t="shared" si="5"/>
        <v>34</v>
      </c>
      <c r="BB10" s="30">
        <f t="shared" si="6"/>
        <v>14</v>
      </c>
      <c r="BC10" s="30">
        <f t="shared" si="7"/>
        <v>24</v>
      </c>
      <c r="BD10" s="30">
        <f t="shared" si="8"/>
        <v>16</v>
      </c>
      <c r="BE10" s="45">
        <f t="shared" si="9"/>
        <v>273</v>
      </c>
    </row>
    <row r="11" spans="1:57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METAS!D11</f>
        <v>DIT</v>
      </c>
      <c r="D11" s="307">
        <v>0</v>
      </c>
      <c r="E11" s="307">
        <v>0</v>
      </c>
      <c r="F11" s="307">
        <v>0</v>
      </c>
      <c r="G11" s="307">
        <v>34</v>
      </c>
      <c r="H11" s="307">
        <v>0</v>
      </c>
      <c r="I11" s="307">
        <v>0</v>
      </c>
      <c r="J11" s="307">
        <v>0</v>
      </c>
      <c r="K11" s="307">
        <v>2</v>
      </c>
      <c r="L11" s="307">
        <v>0</v>
      </c>
      <c r="M11" s="307">
        <v>0</v>
      </c>
      <c r="N11" s="307">
        <v>0</v>
      </c>
      <c r="O11" s="307">
        <v>0</v>
      </c>
      <c r="P11" s="307">
        <v>6</v>
      </c>
      <c r="Q11" s="307">
        <v>2</v>
      </c>
      <c r="R11" s="307">
        <v>1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5</v>
      </c>
      <c r="AE11" s="307">
        <v>0</v>
      </c>
      <c r="AF11" s="307">
        <v>1</v>
      </c>
      <c r="AG11" s="307">
        <v>0</v>
      </c>
      <c r="AH11" s="307">
        <v>0</v>
      </c>
      <c r="AI11" s="307">
        <v>0</v>
      </c>
      <c r="AJ11" s="307">
        <v>10</v>
      </c>
      <c r="AK11" s="307">
        <v>0</v>
      </c>
      <c r="AL11" s="307">
        <v>0</v>
      </c>
      <c r="AM11" s="307">
        <v>7</v>
      </c>
      <c r="AN11" s="307">
        <v>0</v>
      </c>
      <c r="AO11" s="307">
        <v>0</v>
      </c>
      <c r="AP11" s="307">
        <v>0</v>
      </c>
      <c r="AQ11" s="307">
        <v>0</v>
      </c>
      <c r="AR11" s="307">
        <v>0</v>
      </c>
      <c r="AS11" s="307">
        <v>0</v>
      </c>
      <c r="AT11" s="307">
        <v>0</v>
      </c>
      <c r="AV11" s="30">
        <f t="shared" si="10"/>
        <v>0</v>
      </c>
      <c r="AW11" s="30">
        <f t="shared" si="1"/>
        <v>42</v>
      </c>
      <c r="AX11" s="30">
        <f t="shared" si="2"/>
        <v>3</v>
      </c>
      <c r="AY11" s="30">
        <f t="shared" si="3"/>
        <v>0</v>
      </c>
      <c r="AZ11" s="30">
        <f t="shared" si="4"/>
        <v>0</v>
      </c>
      <c r="BA11" s="30">
        <f t="shared" si="5"/>
        <v>6</v>
      </c>
      <c r="BB11" s="30">
        <f t="shared" si="6"/>
        <v>10</v>
      </c>
      <c r="BC11" s="30">
        <f t="shared" si="7"/>
        <v>7</v>
      </c>
      <c r="BD11" s="30">
        <f t="shared" si="8"/>
        <v>0</v>
      </c>
      <c r="BE11" s="45">
        <f t="shared" si="9"/>
        <v>68</v>
      </c>
    </row>
    <row r="12" spans="1:57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METAS!D12</f>
        <v>DIT</v>
      </c>
      <c r="D12" s="307">
        <v>0</v>
      </c>
      <c r="E12" s="307">
        <v>0</v>
      </c>
      <c r="F12" s="307">
        <v>0</v>
      </c>
      <c r="G12" s="307">
        <v>23</v>
      </c>
      <c r="H12" s="307">
        <v>0</v>
      </c>
      <c r="I12" s="307">
        <v>0</v>
      </c>
      <c r="J12" s="307">
        <v>0</v>
      </c>
      <c r="K12" s="307">
        <v>5</v>
      </c>
      <c r="L12" s="307">
        <v>0</v>
      </c>
      <c r="M12" s="307">
        <v>0</v>
      </c>
      <c r="N12" s="307">
        <v>0</v>
      </c>
      <c r="O12" s="307">
        <v>0</v>
      </c>
      <c r="P12" s="307">
        <v>20</v>
      </c>
      <c r="Q12" s="307">
        <v>5</v>
      </c>
      <c r="R12" s="307">
        <v>1</v>
      </c>
      <c r="S12" s="307">
        <v>3</v>
      </c>
      <c r="T12" s="307">
        <v>3</v>
      </c>
      <c r="U12" s="307">
        <v>0</v>
      </c>
      <c r="V12" s="307">
        <v>0</v>
      </c>
      <c r="W12" s="307">
        <v>0</v>
      </c>
      <c r="X12" s="307">
        <v>4</v>
      </c>
      <c r="Y12" s="307">
        <v>10</v>
      </c>
      <c r="Z12" s="307">
        <v>0</v>
      </c>
      <c r="AA12" s="307">
        <v>0</v>
      </c>
      <c r="AB12" s="307">
        <v>0</v>
      </c>
      <c r="AC12" s="307">
        <v>0</v>
      </c>
      <c r="AD12" s="307">
        <v>4</v>
      </c>
      <c r="AE12" s="307">
        <v>0</v>
      </c>
      <c r="AF12" s="307">
        <v>1</v>
      </c>
      <c r="AG12" s="307">
        <v>0</v>
      </c>
      <c r="AH12" s="307">
        <v>0</v>
      </c>
      <c r="AI12" s="307">
        <v>0</v>
      </c>
      <c r="AJ12" s="307">
        <v>6</v>
      </c>
      <c r="AK12" s="307">
        <v>0</v>
      </c>
      <c r="AL12" s="307">
        <v>0</v>
      </c>
      <c r="AM12" s="307">
        <v>5</v>
      </c>
      <c r="AN12" s="307">
        <v>1</v>
      </c>
      <c r="AO12" s="307">
        <v>1</v>
      </c>
      <c r="AP12" s="307">
        <v>2</v>
      </c>
      <c r="AQ12" s="307">
        <v>1</v>
      </c>
      <c r="AR12" s="307">
        <v>0</v>
      </c>
      <c r="AS12" s="307">
        <v>0</v>
      </c>
      <c r="AT12" s="307">
        <v>0</v>
      </c>
      <c r="AV12" s="30">
        <f t="shared" si="10"/>
        <v>0</v>
      </c>
      <c r="AW12" s="30">
        <f t="shared" si="1"/>
        <v>48</v>
      </c>
      <c r="AX12" s="30">
        <f t="shared" si="2"/>
        <v>9</v>
      </c>
      <c r="AY12" s="30">
        <f t="shared" si="3"/>
        <v>3</v>
      </c>
      <c r="AZ12" s="30">
        <f t="shared" si="4"/>
        <v>14</v>
      </c>
      <c r="BA12" s="30">
        <f t="shared" si="5"/>
        <v>5</v>
      </c>
      <c r="BB12" s="30">
        <f t="shared" si="6"/>
        <v>6</v>
      </c>
      <c r="BC12" s="30">
        <f t="shared" si="7"/>
        <v>9</v>
      </c>
      <c r="BD12" s="30">
        <f t="shared" si="8"/>
        <v>1</v>
      </c>
      <c r="BE12" s="45">
        <f t="shared" si="9"/>
        <v>95</v>
      </c>
    </row>
    <row r="13" spans="1:57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METAS!D13</f>
        <v>DIT</v>
      </c>
      <c r="D13" s="307">
        <v>0</v>
      </c>
      <c r="E13" s="307">
        <v>0</v>
      </c>
      <c r="F13" s="307">
        <v>0</v>
      </c>
      <c r="G13" s="307">
        <v>57</v>
      </c>
      <c r="H13" s="307">
        <v>0</v>
      </c>
      <c r="I13" s="307">
        <v>0</v>
      </c>
      <c r="J13" s="307">
        <v>0</v>
      </c>
      <c r="K13" s="307">
        <v>7</v>
      </c>
      <c r="L13" s="307">
        <v>0</v>
      </c>
      <c r="M13" s="307">
        <v>0</v>
      </c>
      <c r="N13" s="307">
        <v>0</v>
      </c>
      <c r="O13" s="307">
        <v>0</v>
      </c>
      <c r="P13" s="307">
        <v>26</v>
      </c>
      <c r="Q13" s="307">
        <v>7</v>
      </c>
      <c r="R13" s="307">
        <v>2</v>
      </c>
      <c r="S13" s="307">
        <v>3</v>
      </c>
      <c r="T13" s="307">
        <v>3</v>
      </c>
      <c r="U13" s="307">
        <v>0</v>
      </c>
      <c r="V13" s="307">
        <v>0</v>
      </c>
      <c r="W13" s="307">
        <v>0</v>
      </c>
      <c r="X13" s="307">
        <v>4</v>
      </c>
      <c r="Y13" s="307">
        <v>10</v>
      </c>
      <c r="Z13" s="307">
        <v>0</v>
      </c>
      <c r="AA13" s="307">
        <v>0</v>
      </c>
      <c r="AB13" s="307">
        <v>0</v>
      </c>
      <c r="AC13" s="307">
        <v>0</v>
      </c>
      <c r="AD13" s="307">
        <v>9</v>
      </c>
      <c r="AE13" s="307">
        <v>0</v>
      </c>
      <c r="AF13" s="307">
        <v>2</v>
      </c>
      <c r="AG13" s="307">
        <v>0</v>
      </c>
      <c r="AH13" s="307">
        <v>0</v>
      </c>
      <c r="AI13" s="307">
        <v>0</v>
      </c>
      <c r="AJ13" s="307">
        <v>16</v>
      </c>
      <c r="AK13" s="307">
        <v>0</v>
      </c>
      <c r="AL13" s="307">
        <v>0</v>
      </c>
      <c r="AM13" s="307">
        <v>12</v>
      </c>
      <c r="AN13" s="307">
        <v>1</v>
      </c>
      <c r="AO13" s="307">
        <v>1</v>
      </c>
      <c r="AP13" s="307">
        <v>2</v>
      </c>
      <c r="AQ13" s="307">
        <v>1</v>
      </c>
      <c r="AR13" s="307">
        <v>0</v>
      </c>
      <c r="AS13" s="307">
        <v>0</v>
      </c>
      <c r="AT13" s="307">
        <v>0</v>
      </c>
      <c r="AV13" s="30">
        <f t="shared" si="10"/>
        <v>0</v>
      </c>
      <c r="AW13" s="30">
        <f t="shared" si="1"/>
        <v>90</v>
      </c>
      <c r="AX13" s="30">
        <f t="shared" si="2"/>
        <v>12</v>
      </c>
      <c r="AY13" s="30">
        <f t="shared" si="3"/>
        <v>3</v>
      </c>
      <c r="AZ13" s="30">
        <f t="shared" si="4"/>
        <v>14</v>
      </c>
      <c r="BA13" s="30">
        <f t="shared" si="5"/>
        <v>11</v>
      </c>
      <c r="BB13" s="30">
        <f t="shared" si="6"/>
        <v>16</v>
      </c>
      <c r="BC13" s="30">
        <f t="shared" si="7"/>
        <v>16</v>
      </c>
      <c r="BD13" s="30">
        <f t="shared" si="8"/>
        <v>1</v>
      </c>
      <c r="BE13" s="45">
        <f t="shared" si="9"/>
        <v>163</v>
      </c>
    </row>
    <row r="14" spans="1:57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METAS!D14</f>
        <v>INMUNIZACIONES</v>
      </c>
      <c r="D14" s="355">
        <v>154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5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1</v>
      </c>
      <c r="X14" s="355">
        <v>0</v>
      </c>
      <c r="Y14" s="355">
        <v>26</v>
      </c>
      <c r="Z14" s="355">
        <v>0</v>
      </c>
      <c r="AA14" s="355">
        <v>0</v>
      </c>
      <c r="AB14" s="355">
        <v>0</v>
      </c>
      <c r="AC14" s="355">
        <v>0</v>
      </c>
      <c r="AD14" s="355">
        <v>2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7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0</v>
      </c>
      <c r="AR14" s="355">
        <v>0</v>
      </c>
      <c r="AS14" s="355">
        <v>0</v>
      </c>
      <c r="AT14" s="355">
        <v>0</v>
      </c>
      <c r="AV14" s="358">
        <f t="shared" si="10"/>
        <v>154</v>
      </c>
      <c r="AW14" s="358">
        <f t="shared" si="1"/>
        <v>0</v>
      </c>
      <c r="AX14" s="358">
        <f t="shared" si="2"/>
        <v>5</v>
      </c>
      <c r="AY14" s="358">
        <f t="shared" si="3"/>
        <v>1</v>
      </c>
      <c r="AZ14" s="358">
        <f t="shared" si="4"/>
        <v>26</v>
      </c>
      <c r="BA14" s="358">
        <f t="shared" si="5"/>
        <v>2</v>
      </c>
      <c r="BB14" s="358">
        <f t="shared" si="6"/>
        <v>7</v>
      </c>
      <c r="BC14" s="358">
        <f t="shared" si="7"/>
        <v>0</v>
      </c>
      <c r="BD14" s="358">
        <f t="shared" si="8"/>
        <v>0</v>
      </c>
      <c r="BE14" s="45">
        <f t="shared" si="9"/>
        <v>195</v>
      </c>
    </row>
    <row r="15" spans="1:57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METAS!D15</f>
        <v>INMUNIZACIONES</v>
      </c>
      <c r="D15" s="355">
        <v>154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5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1</v>
      </c>
      <c r="X15" s="355">
        <v>0</v>
      </c>
      <c r="Y15" s="355">
        <v>26</v>
      </c>
      <c r="Z15" s="355">
        <v>0</v>
      </c>
      <c r="AA15" s="355">
        <v>0</v>
      </c>
      <c r="AB15" s="355">
        <v>0</v>
      </c>
      <c r="AC15" s="355">
        <v>0</v>
      </c>
      <c r="AD15" s="355">
        <v>2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7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0</v>
      </c>
      <c r="AR15" s="355">
        <v>0</v>
      </c>
      <c r="AS15" s="355">
        <v>0</v>
      </c>
      <c r="AT15" s="355">
        <v>0</v>
      </c>
      <c r="AV15" s="358">
        <f t="shared" si="10"/>
        <v>154</v>
      </c>
      <c r="AW15" s="358">
        <f t="shared" si="1"/>
        <v>0</v>
      </c>
      <c r="AX15" s="358">
        <f t="shared" si="2"/>
        <v>5</v>
      </c>
      <c r="AY15" s="358">
        <f t="shared" si="3"/>
        <v>1</v>
      </c>
      <c r="AZ15" s="358">
        <f t="shared" si="4"/>
        <v>26</v>
      </c>
      <c r="BA15" s="358">
        <f t="shared" si="5"/>
        <v>2</v>
      </c>
      <c r="BB15" s="358">
        <f t="shared" si="6"/>
        <v>7</v>
      </c>
      <c r="BC15" s="358">
        <f t="shared" si="7"/>
        <v>0</v>
      </c>
      <c r="BD15" s="358">
        <f t="shared" si="8"/>
        <v>0</v>
      </c>
      <c r="BE15" s="45">
        <f t="shared" si="9"/>
        <v>195</v>
      </c>
    </row>
    <row r="16" spans="1:57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METAS!D16</f>
        <v>INMUNIZACIONES</v>
      </c>
      <c r="D16" s="355">
        <v>0</v>
      </c>
      <c r="E16" s="355">
        <v>0</v>
      </c>
      <c r="F16" s="355">
        <v>0</v>
      </c>
      <c r="G16" s="355">
        <v>24</v>
      </c>
      <c r="H16" s="355">
        <v>1</v>
      </c>
      <c r="I16" s="355">
        <v>1</v>
      </c>
      <c r="J16" s="355">
        <v>1</v>
      </c>
      <c r="K16" s="355">
        <v>1</v>
      </c>
      <c r="L16" s="355">
        <v>0</v>
      </c>
      <c r="M16" s="355">
        <v>1</v>
      </c>
      <c r="N16" s="355">
        <v>0</v>
      </c>
      <c r="O16" s="355">
        <v>1</v>
      </c>
      <c r="P16" s="355">
        <v>16</v>
      </c>
      <c r="Q16" s="355">
        <v>3</v>
      </c>
      <c r="R16" s="355">
        <v>2</v>
      </c>
      <c r="S16" s="355">
        <v>0</v>
      </c>
      <c r="T16" s="355">
        <v>1</v>
      </c>
      <c r="U16" s="355">
        <v>0</v>
      </c>
      <c r="V16" s="355">
        <v>0</v>
      </c>
      <c r="W16" s="355">
        <v>3</v>
      </c>
      <c r="X16" s="355">
        <v>3</v>
      </c>
      <c r="Y16" s="355">
        <v>20</v>
      </c>
      <c r="Z16" s="355">
        <v>2</v>
      </c>
      <c r="AA16" s="355">
        <v>2</v>
      </c>
      <c r="AB16" s="355">
        <v>1</v>
      </c>
      <c r="AC16" s="355">
        <v>1</v>
      </c>
      <c r="AD16" s="355">
        <v>7</v>
      </c>
      <c r="AE16" s="355">
        <v>0</v>
      </c>
      <c r="AF16" s="355">
        <v>2</v>
      </c>
      <c r="AG16" s="355">
        <v>1</v>
      </c>
      <c r="AH16" s="355">
        <v>3</v>
      </c>
      <c r="AI16" s="355">
        <v>0</v>
      </c>
      <c r="AJ16" s="355">
        <v>9</v>
      </c>
      <c r="AK16" s="355">
        <v>1</v>
      </c>
      <c r="AL16" s="355">
        <v>0</v>
      </c>
      <c r="AM16" s="355">
        <v>6</v>
      </c>
      <c r="AN16" s="355">
        <v>1</v>
      </c>
      <c r="AO16" s="355">
        <v>3</v>
      </c>
      <c r="AP16" s="355">
        <v>1</v>
      </c>
      <c r="AQ16" s="355">
        <v>4</v>
      </c>
      <c r="AR16" s="355">
        <v>0</v>
      </c>
      <c r="AS16" s="355">
        <v>1</v>
      </c>
      <c r="AT16" s="355">
        <v>1</v>
      </c>
      <c r="AV16" s="358">
        <f t="shared" si="10"/>
        <v>0</v>
      </c>
      <c r="AW16" s="358">
        <f t="shared" si="1"/>
        <v>46</v>
      </c>
      <c r="AX16" s="358">
        <f t="shared" si="2"/>
        <v>5</v>
      </c>
      <c r="AY16" s="358">
        <f t="shared" si="3"/>
        <v>4</v>
      </c>
      <c r="AZ16" s="358">
        <f t="shared" si="4"/>
        <v>29</v>
      </c>
      <c r="BA16" s="358">
        <f t="shared" si="5"/>
        <v>13</v>
      </c>
      <c r="BB16" s="358">
        <f t="shared" si="6"/>
        <v>10</v>
      </c>
      <c r="BC16" s="358">
        <f t="shared" si="7"/>
        <v>11</v>
      </c>
      <c r="BD16" s="358">
        <f t="shared" si="8"/>
        <v>6</v>
      </c>
      <c r="BE16" s="45">
        <f t="shared" si="9"/>
        <v>124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METAS!D17</f>
        <v>INMUNIZACIONES</v>
      </c>
      <c r="D17" s="355">
        <v>0</v>
      </c>
      <c r="E17" s="355">
        <v>0</v>
      </c>
      <c r="F17" s="355">
        <v>0</v>
      </c>
      <c r="G17" s="355">
        <v>24</v>
      </c>
      <c r="H17" s="355">
        <v>1</v>
      </c>
      <c r="I17" s="355">
        <v>1</v>
      </c>
      <c r="J17" s="355">
        <v>1</v>
      </c>
      <c r="K17" s="355">
        <v>0</v>
      </c>
      <c r="L17" s="355">
        <v>0</v>
      </c>
      <c r="M17" s="355">
        <v>1</v>
      </c>
      <c r="N17" s="355">
        <v>0</v>
      </c>
      <c r="O17" s="355">
        <v>1</v>
      </c>
      <c r="P17" s="355">
        <v>16</v>
      </c>
      <c r="Q17" s="355">
        <v>3</v>
      </c>
      <c r="R17" s="355">
        <v>2</v>
      </c>
      <c r="S17" s="355">
        <v>0</v>
      </c>
      <c r="T17" s="355">
        <v>1</v>
      </c>
      <c r="U17" s="355">
        <v>0</v>
      </c>
      <c r="V17" s="355">
        <v>0</v>
      </c>
      <c r="W17" s="355">
        <v>3</v>
      </c>
      <c r="X17" s="355">
        <v>3</v>
      </c>
      <c r="Y17" s="355">
        <v>19</v>
      </c>
      <c r="Z17" s="355">
        <v>2</v>
      </c>
      <c r="AA17" s="355">
        <v>1</v>
      </c>
      <c r="AB17" s="355">
        <v>2</v>
      </c>
      <c r="AC17" s="355">
        <v>1</v>
      </c>
      <c r="AD17" s="355">
        <v>7</v>
      </c>
      <c r="AE17" s="355">
        <v>0</v>
      </c>
      <c r="AF17" s="355">
        <v>2</v>
      </c>
      <c r="AG17" s="355">
        <v>1</v>
      </c>
      <c r="AH17" s="355">
        <v>3</v>
      </c>
      <c r="AI17" s="355">
        <v>0</v>
      </c>
      <c r="AJ17" s="355">
        <v>9</v>
      </c>
      <c r="AK17" s="355">
        <v>1</v>
      </c>
      <c r="AL17" s="355">
        <v>0</v>
      </c>
      <c r="AM17" s="355">
        <v>6</v>
      </c>
      <c r="AN17" s="355">
        <v>1</v>
      </c>
      <c r="AO17" s="355">
        <v>3</v>
      </c>
      <c r="AP17" s="355">
        <v>1</v>
      </c>
      <c r="AQ17" s="355">
        <v>6</v>
      </c>
      <c r="AR17" s="355">
        <v>0</v>
      </c>
      <c r="AS17" s="355">
        <v>1</v>
      </c>
      <c r="AT17" s="355">
        <v>1</v>
      </c>
      <c r="AV17" s="358">
        <f t="shared" si="10"/>
        <v>0</v>
      </c>
      <c r="AW17" s="358">
        <f t="shared" si="1"/>
        <v>45</v>
      </c>
      <c r="AX17" s="358">
        <f t="shared" si="2"/>
        <v>5</v>
      </c>
      <c r="AY17" s="358">
        <f t="shared" si="3"/>
        <v>4</v>
      </c>
      <c r="AZ17" s="358">
        <f t="shared" si="4"/>
        <v>28</v>
      </c>
      <c r="BA17" s="358">
        <f t="shared" si="5"/>
        <v>13</v>
      </c>
      <c r="BB17" s="358">
        <f t="shared" si="6"/>
        <v>10</v>
      </c>
      <c r="BC17" s="358">
        <f t="shared" si="7"/>
        <v>11</v>
      </c>
      <c r="BD17" s="358">
        <f t="shared" si="8"/>
        <v>8</v>
      </c>
      <c r="BE17" s="45">
        <f t="shared" si="9"/>
        <v>124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METAS!D18</f>
        <v>INMUNIZACIONES</v>
      </c>
      <c r="D18" s="355">
        <v>0</v>
      </c>
      <c r="E18" s="355">
        <v>0</v>
      </c>
      <c r="F18" s="355">
        <v>0</v>
      </c>
      <c r="G18" s="355">
        <v>39</v>
      </c>
      <c r="H18" s="355">
        <v>1</v>
      </c>
      <c r="I18" s="355">
        <v>0</v>
      </c>
      <c r="J18" s="355">
        <v>1</v>
      </c>
      <c r="K18" s="355">
        <v>6</v>
      </c>
      <c r="L18" s="355">
        <v>0</v>
      </c>
      <c r="M18" s="355">
        <v>3</v>
      </c>
      <c r="N18" s="355">
        <v>2</v>
      </c>
      <c r="O18" s="355">
        <v>1</v>
      </c>
      <c r="P18" s="355">
        <v>16</v>
      </c>
      <c r="Q18" s="355">
        <v>2</v>
      </c>
      <c r="R18" s="355">
        <v>0</v>
      </c>
      <c r="S18" s="355">
        <v>4</v>
      </c>
      <c r="T18" s="355">
        <v>3</v>
      </c>
      <c r="U18" s="355">
        <v>1</v>
      </c>
      <c r="V18" s="355">
        <v>1</v>
      </c>
      <c r="W18" s="355">
        <v>4</v>
      </c>
      <c r="X18" s="355">
        <v>5</v>
      </c>
      <c r="Y18" s="355">
        <v>10</v>
      </c>
      <c r="Z18" s="355">
        <v>2</v>
      </c>
      <c r="AA18" s="355">
        <v>2</v>
      </c>
      <c r="AB18" s="355">
        <v>1</v>
      </c>
      <c r="AC18" s="355">
        <v>2</v>
      </c>
      <c r="AD18" s="355">
        <v>7</v>
      </c>
      <c r="AE18" s="355">
        <v>1</v>
      </c>
      <c r="AF18" s="355">
        <v>4</v>
      </c>
      <c r="AG18" s="355">
        <v>2</v>
      </c>
      <c r="AH18" s="355">
        <v>2</v>
      </c>
      <c r="AI18" s="355">
        <v>0</v>
      </c>
      <c r="AJ18" s="355">
        <v>8</v>
      </c>
      <c r="AK18" s="355">
        <v>1</v>
      </c>
      <c r="AL18" s="355">
        <v>2</v>
      </c>
      <c r="AM18" s="355">
        <v>6</v>
      </c>
      <c r="AN18" s="355">
        <v>0</v>
      </c>
      <c r="AO18" s="355">
        <v>2</v>
      </c>
      <c r="AP18" s="355">
        <v>0</v>
      </c>
      <c r="AQ18" s="355">
        <v>10</v>
      </c>
      <c r="AR18" s="355">
        <v>0</v>
      </c>
      <c r="AS18" s="355">
        <v>4</v>
      </c>
      <c r="AT18" s="355">
        <v>2</v>
      </c>
      <c r="AV18" s="358">
        <f t="shared" si="10"/>
        <v>0</v>
      </c>
      <c r="AW18" s="358">
        <f t="shared" si="1"/>
        <v>69</v>
      </c>
      <c r="AX18" s="358">
        <f t="shared" si="2"/>
        <v>6</v>
      </c>
      <c r="AY18" s="358">
        <f t="shared" si="3"/>
        <v>9</v>
      </c>
      <c r="AZ18" s="358">
        <f t="shared" si="4"/>
        <v>22</v>
      </c>
      <c r="BA18" s="358">
        <f t="shared" si="5"/>
        <v>16</v>
      </c>
      <c r="BB18" s="358">
        <f t="shared" si="6"/>
        <v>11</v>
      </c>
      <c r="BC18" s="358">
        <f t="shared" si="7"/>
        <v>8</v>
      </c>
      <c r="BD18" s="358">
        <f t="shared" si="8"/>
        <v>16</v>
      </c>
      <c r="BE18" s="45">
        <f t="shared" si="9"/>
        <v>157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METAS!D19</f>
        <v>INMUNIZACIONES</v>
      </c>
      <c r="D19" s="355">
        <v>0</v>
      </c>
      <c r="E19" s="355">
        <v>0</v>
      </c>
      <c r="F19" s="355">
        <v>0</v>
      </c>
      <c r="G19" s="355">
        <v>38</v>
      </c>
      <c r="H19" s="355">
        <v>1</v>
      </c>
      <c r="I19" s="355">
        <v>0</v>
      </c>
      <c r="J19" s="355">
        <v>1</v>
      </c>
      <c r="K19" s="355">
        <v>3</v>
      </c>
      <c r="L19" s="355">
        <v>0</v>
      </c>
      <c r="M19" s="355">
        <v>3</v>
      </c>
      <c r="N19" s="355">
        <v>2</v>
      </c>
      <c r="O19" s="355">
        <v>1</v>
      </c>
      <c r="P19" s="355">
        <v>16</v>
      </c>
      <c r="Q19" s="355">
        <v>2</v>
      </c>
      <c r="R19" s="355">
        <v>0</v>
      </c>
      <c r="S19" s="355">
        <v>3</v>
      </c>
      <c r="T19" s="355">
        <v>3</v>
      </c>
      <c r="U19" s="355">
        <v>1</v>
      </c>
      <c r="V19" s="355">
        <v>1</v>
      </c>
      <c r="W19" s="355">
        <v>4</v>
      </c>
      <c r="X19" s="355">
        <v>4</v>
      </c>
      <c r="Y19" s="355">
        <v>10</v>
      </c>
      <c r="Z19" s="355">
        <v>1</v>
      </c>
      <c r="AA19" s="355">
        <v>2</v>
      </c>
      <c r="AB19" s="355">
        <v>1</v>
      </c>
      <c r="AC19" s="355">
        <v>2</v>
      </c>
      <c r="AD19" s="355">
        <v>7</v>
      </c>
      <c r="AE19" s="355">
        <v>1</v>
      </c>
      <c r="AF19" s="355">
        <v>4</v>
      </c>
      <c r="AG19" s="355">
        <v>2</v>
      </c>
      <c r="AH19" s="355">
        <v>2</v>
      </c>
      <c r="AI19" s="355">
        <v>0</v>
      </c>
      <c r="AJ19" s="355">
        <v>8</v>
      </c>
      <c r="AK19" s="355">
        <v>1</v>
      </c>
      <c r="AL19" s="355">
        <v>2</v>
      </c>
      <c r="AM19" s="355">
        <v>6</v>
      </c>
      <c r="AN19" s="355">
        <v>0</v>
      </c>
      <c r="AO19" s="355">
        <v>2</v>
      </c>
      <c r="AP19" s="355">
        <v>0</v>
      </c>
      <c r="AQ19" s="355">
        <v>7</v>
      </c>
      <c r="AR19" s="355">
        <v>0</v>
      </c>
      <c r="AS19" s="355">
        <v>2</v>
      </c>
      <c r="AT19" s="355">
        <v>1</v>
      </c>
      <c r="AV19" s="358">
        <f t="shared" si="10"/>
        <v>0</v>
      </c>
      <c r="AW19" s="358">
        <f t="shared" si="1"/>
        <v>65</v>
      </c>
      <c r="AX19" s="358">
        <f t="shared" si="2"/>
        <v>5</v>
      </c>
      <c r="AY19" s="358">
        <f t="shared" si="3"/>
        <v>9</v>
      </c>
      <c r="AZ19" s="358">
        <f t="shared" si="4"/>
        <v>20</v>
      </c>
      <c r="BA19" s="358">
        <f t="shared" si="5"/>
        <v>16</v>
      </c>
      <c r="BB19" s="358">
        <f t="shared" si="6"/>
        <v>11</v>
      </c>
      <c r="BC19" s="358">
        <f t="shared" si="7"/>
        <v>8</v>
      </c>
      <c r="BD19" s="358">
        <f t="shared" si="8"/>
        <v>10</v>
      </c>
      <c r="BE19" s="45">
        <f t="shared" si="9"/>
        <v>144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METAS!D20</f>
        <v>INMUNIZACIONES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V20" s="355">
        <v>0</v>
      </c>
      <c r="W20" s="355">
        <v>0</v>
      </c>
      <c r="X20" s="355">
        <v>0</v>
      </c>
      <c r="Y20" s="355">
        <v>0</v>
      </c>
      <c r="Z20" s="355">
        <v>0</v>
      </c>
      <c r="AA20" s="355">
        <v>0</v>
      </c>
      <c r="AB20" s="355">
        <v>0</v>
      </c>
      <c r="AC20" s="355">
        <v>0</v>
      </c>
      <c r="AD20" s="355">
        <v>0</v>
      </c>
      <c r="AE20" s="355">
        <v>0</v>
      </c>
      <c r="AF20" s="355">
        <v>0</v>
      </c>
      <c r="AG20" s="355">
        <v>0</v>
      </c>
      <c r="AH20" s="355">
        <v>0</v>
      </c>
      <c r="AI20" s="355">
        <v>0</v>
      </c>
      <c r="AJ20" s="355">
        <v>0</v>
      </c>
      <c r="AK20" s="355">
        <v>0</v>
      </c>
      <c r="AL20" s="355">
        <v>0</v>
      </c>
      <c r="AM20" s="355">
        <v>0</v>
      </c>
      <c r="AN20" s="355">
        <v>0</v>
      </c>
      <c r="AO20" s="355">
        <v>0</v>
      </c>
      <c r="AP20" s="355">
        <v>0</v>
      </c>
      <c r="AQ20" s="355">
        <v>0</v>
      </c>
      <c r="AR20" s="355">
        <v>0</v>
      </c>
      <c r="AS20" s="355">
        <v>0</v>
      </c>
      <c r="AT20" s="355">
        <v>0</v>
      </c>
      <c r="AV20" s="358">
        <f t="shared" si="10"/>
        <v>0</v>
      </c>
      <c r="AW20" s="358">
        <f t="shared" si="1"/>
        <v>0</v>
      </c>
      <c r="AX20" s="358">
        <f t="shared" si="2"/>
        <v>0</v>
      </c>
      <c r="AY20" s="358">
        <f t="shared" si="3"/>
        <v>0</v>
      </c>
      <c r="AZ20" s="358">
        <f t="shared" si="4"/>
        <v>0</v>
      </c>
      <c r="BA20" s="358">
        <f t="shared" si="5"/>
        <v>0</v>
      </c>
      <c r="BB20" s="358">
        <f t="shared" si="6"/>
        <v>0</v>
      </c>
      <c r="BC20" s="358">
        <f t="shared" si="7"/>
        <v>0</v>
      </c>
      <c r="BD20" s="358">
        <f t="shared" si="8"/>
        <v>0</v>
      </c>
      <c r="BE20" s="45">
        <f t="shared" si="9"/>
        <v>0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METAS!D21</f>
        <v>INMUNIZACIONES</v>
      </c>
      <c r="D21" s="355">
        <v>0</v>
      </c>
      <c r="E21" s="355">
        <v>0</v>
      </c>
      <c r="F21" s="355">
        <v>0</v>
      </c>
      <c r="G21" s="355">
        <v>33</v>
      </c>
      <c r="H21" s="355">
        <v>1</v>
      </c>
      <c r="I21" s="355">
        <v>3</v>
      </c>
      <c r="J21" s="355">
        <v>1</v>
      </c>
      <c r="K21" s="355">
        <v>3</v>
      </c>
      <c r="L21" s="355">
        <v>0</v>
      </c>
      <c r="M21" s="355">
        <v>1</v>
      </c>
      <c r="N21" s="355">
        <v>1</v>
      </c>
      <c r="O21" s="355">
        <v>2</v>
      </c>
      <c r="P21" s="355">
        <v>7</v>
      </c>
      <c r="Q21" s="355">
        <v>1</v>
      </c>
      <c r="R21" s="355">
        <v>2</v>
      </c>
      <c r="S21" s="355">
        <v>2</v>
      </c>
      <c r="T21" s="355">
        <v>2</v>
      </c>
      <c r="U21" s="355">
        <v>0</v>
      </c>
      <c r="V21" s="355">
        <v>3</v>
      </c>
      <c r="W21" s="355">
        <v>3</v>
      </c>
      <c r="X21" s="355">
        <v>3</v>
      </c>
      <c r="Y21" s="355">
        <v>22</v>
      </c>
      <c r="Z21" s="355">
        <v>3</v>
      </c>
      <c r="AA21" s="355">
        <v>2</v>
      </c>
      <c r="AB21" s="355">
        <v>3</v>
      </c>
      <c r="AC21" s="355">
        <v>12</v>
      </c>
      <c r="AD21" s="355">
        <v>9</v>
      </c>
      <c r="AE21" s="355">
        <v>1</v>
      </c>
      <c r="AF21" s="355">
        <v>2</v>
      </c>
      <c r="AG21" s="355">
        <v>0</v>
      </c>
      <c r="AH21" s="355">
        <v>3</v>
      </c>
      <c r="AI21" s="355">
        <v>0</v>
      </c>
      <c r="AJ21" s="355">
        <v>7</v>
      </c>
      <c r="AK21" s="355">
        <v>1</v>
      </c>
      <c r="AL21" s="355">
        <v>2</v>
      </c>
      <c r="AM21" s="355">
        <v>7</v>
      </c>
      <c r="AN21" s="355">
        <v>0</v>
      </c>
      <c r="AO21" s="355">
        <v>0</v>
      </c>
      <c r="AP21" s="355">
        <v>0</v>
      </c>
      <c r="AQ21" s="355">
        <v>4</v>
      </c>
      <c r="AR21" s="355">
        <v>0</v>
      </c>
      <c r="AS21" s="355">
        <v>0</v>
      </c>
      <c r="AT21" s="355">
        <v>0</v>
      </c>
      <c r="AV21" s="358">
        <f t="shared" si="10"/>
        <v>0</v>
      </c>
      <c r="AW21" s="358">
        <f t="shared" si="1"/>
        <v>52</v>
      </c>
      <c r="AX21" s="358">
        <f t="shared" si="2"/>
        <v>5</v>
      </c>
      <c r="AY21" s="358">
        <f t="shared" si="3"/>
        <v>8</v>
      </c>
      <c r="AZ21" s="358">
        <f t="shared" si="4"/>
        <v>45</v>
      </c>
      <c r="BA21" s="358">
        <f t="shared" si="5"/>
        <v>15</v>
      </c>
      <c r="BB21" s="358">
        <f t="shared" si="6"/>
        <v>10</v>
      </c>
      <c r="BC21" s="358">
        <f t="shared" si="7"/>
        <v>7</v>
      </c>
      <c r="BD21" s="358">
        <f t="shared" si="8"/>
        <v>4</v>
      </c>
      <c r="BE21" s="45">
        <f t="shared" si="9"/>
        <v>146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METAS!D22</f>
        <v>INMUNIZACIONES</v>
      </c>
      <c r="D22" s="355">
        <v>0</v>
      </c>
      <c r="E22" s="355">
        <v>0</v>
      </c>
      <c r="F22" s="355">
        <v>0</v>
      </c>
      <c r="G22" s="355">
        <v>32</v>
      </c>
      <c r="H22" s="355">
        <v>1</v>
      </c>
      <c r="I22" s="355">
        <v>3</v>
      </c>
      <c r="J22" s="355">
        <v>1</v>
      </c>
      <c r="K22" s="355">
        <v>3</v>
      </c>
      <c r="L22" s="355">
        <v>0</v>
      </c>
      <c r="M22" s="355">
        <v>1</v>
      </c>
      <c r="N22" s="355">
        <v>1</v>
      </c>
      <c r="O22" s="355">
        <v>2</v>
      </c>
      <c r="P22" s="355">
        <v>7</v>
      </c>
      <c r="Q22" s="355">
        <v>1</v>
      </c>
      <c r="R22" s="355">
        <v>2</v>
      </c>
      <c r="S22" s="355">
        <v>2</v>
      </c>
      <c r="T22" s="355">
        <v>2</v>
      </c>
      <c r="U22" s="355">
        <v>0</v>
      </c>
      <c r="V22" s="355">
        <v>3</v>
      </c>
      <c r="W22" s="355">
        <v>3</v>
      </c>
      <c r="X22" s="355">
        <v>3</v>
      </c>
      <c r="Y22" s="355">
        <v>21</v>
      </c>
      <c r="Z22" s="355">
        <v>2</v>
      </c>
      <c r="AA22" s="355">
        <v>2</v>
      </c>
      <c r="AB22" s="355">
        <v>3</v>
      </c>
      <c r="AC22" s="355">
        <v>13</v>
      </c>
      <c r="AD22" s="355">
        <v>9</v>
      </c>
      <c r="AE22" s="355">
        <v>1</v>
      </c>
      <c r="AF22" s="355">
        <v>2</v>
      </c>
      <c r="AG22" s="355">
        <v>0</v>
      </c>
      <c r="AH22" s="355">
        <v>3</v>
      </c>
      <c r="AI22" s="355">
        <v>0</v>
      </c>
      <c r="AJ22" s="355">
        <v>9</v>
      </c>
      <c r="AK22" s="355">
        <v>0</v>
      </c>
      <c r="AL22" s="355">
        <v>0</v>
      </c>
      <c r="AM22" s="355">
        <v>7</v>
      </c>
      <c r="AN22" s="355">
        <v>0</v>
      </c>
      <c r="AO22" s="355">
        <v>0</v>
      </c>
      <c r="AP22" s="355">
        <v>0</v>
      </c>
      <c r="AQ22" s="355">
        <v>4</v>
      </c>
      <c r="AR22" s="355">
        <v>0</v>
      </c>
      <c r="AS22" s="355">
        <v>0</v>
      </c>
      <c r="AT22" s="355">
        <v>0</v>
      </c>
      <c r="AV22" s="358">
        <f t="shared" si="10"/>
        <v>0</v>
      </c>
      <c r="AW22" s="358">
        <f t="shared" si="1"/>
        <v>51</v>
      </c>
      <c r="AX22" s="358">
        <f t="shared" si="2"/>
        <v>5</v>
      </c>
      <c r="AY22" s="358">
        <f t="shared" si="3"/>
        <v>8</v>
      </c>
      <c r="AZ22" s="358">
        <f t="shared" si="4"/>
        <v>44</v>
      </c>
      <c r="BA22" s="358">
        <f t="shared" si="5"/>
        <v>15</v>
      </c>
      <c r="BB22" s="358">
        <f t="shared" si="6"/>
        <v>9</v>
      </c>
      <c r="BC22" s="358">
        <f t="shared" si="7"/>
        <v>7</v>
      </c>
      <c r="BD22" s="358">
        <f t="shared" si="8"/>
        <v>4</v>
      </c>
      <c r="BE22" s="45">
        <f t="shared" si="9"/>
        <v>143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METAS!D23</f>
        <v>INMUNIZACIONES</v>
      </c>
      <c r="D23" s="355">
        <v>0</v>
      </c>
      <c r="E23" s="355">
        <v>0</v>
      </c>
      <c r="F23" s="355">
        <v>0</v>
      </c>
      <c r="G23" s="355">
        <v>27</v>
      </c>
      <c r="H23" s="355">
        <v>1</v>
      </c>
      <c r="I23" s="355">
        <v>1</v>
      </c>
      <c r="J23" s="355">
        <v>3</v>
      </c>
      <c r="K23" s="355">
        <v>3</v>
      </c>
      <c r="L23" s="355">
        <v>0</v>
      </c>
      <c r="M23" s="355">
        <v>1</v>
      </c>
      <c r="N23" s="355">
        <v>1</v>
      </c>
      <c r="O23" s="355">
        <v>2</v>
      </c>
      <c r="P23" s="355">
        <v>13</v>
      </c>
      <c r="Q23" s="355">
        <v>4</v>
      </c>
      <c r="R23" s="355">
        <v>0</v>
      </c>
      <c r="S23" s="355">
        <v>1</v>
      </c>
      <c r="T23" s="355">
        <v>2</v>
      </c>
      <c r="U23" s="355">
        <v>2</v>
      </c>
      <c r="V23" s="355">
        <v>1</v>
      </c>
      <c r="W23" s="355">
        <v>1</v>
      </c>
      <c r="X23" s="355">
        <v>7</v>
      </c>
      <c r="Y23" s="355">
        <v>13</v>
      </c>
      <c r="Z23" s="355">
        <v>0</v>
      </c>
      <c r="AA23" s="355">
        <v>7</v>
      </c>
      <c r="AB23" s="355">
        <v>1</v>
      </c>
      <c r="AC23" s="355">
        <v>2</v>
      </c>
      <c r="AD23" s="355">
        <v>6</v>
      </c>
      <c r="AE23" s="355">
        <v>1</v>
      </c>
      <c r="AF23" s="355">
        <v>2</v>
      </c>
      <c r="AG23" s="355">
        <v>0</v>
      </c>
      <c r="AH23" s="355">
        <v>2</v>
      </c>
      <c r="AI23" s="355">
        <v>0</v>
      </c>
      <c r="AJ23" s="355">
        <v>9</v>
      </c>
      <c r="AK23" s="355">
        <v>1</v>
      </c>
      <c r="AL23" s="355">
        <v>1</v>
      </c>
      <c r="AM23" s="355">
        <v>11</v>
      </c>
      <c r="AN23" s="355">
        <v>0</v>
      </c>
      <c r="AO23" s="355">
        <v>4</v>
      </c>
      <c r="AP23" s="355">
        <v>0</v>
      </c>
      <c r="AQ23" s="355">
        <v>4</v>
      </c>
      <c r="AR23" s="355">
        <v>0</v>
      </c>
      <c r="AS23" s="355">
        <v>0</v>
      </c>
      <c r="AT23" s="355">
        <v>0</v>
      </c>
      <c r="AV23" s="358">
        <f t="shared" si="10"/>
        <v>0</v>
      </c>
      <c r="AW23" s="358">
        <f t="shared" si="1"/>
        <v>52</v>
      </c>
      <c r="AX23" s="358">
        <f t="shared" si="2"/>
        <v>5</v>
      </c>
      <c r="AY23" s="358">
        <f t="shared" si="3"/>
        <v>6</v>
      </c>
      <c r="AZ23" s="358">
        <f t="shared" si="4"/>
        <v>30</v>
      </c>
      <c r="BA23" s="358">
        <f t="shared" si="5"/>
        <v>11</v>
      </c>
      <c r="BB23" s="358">
        <f t="shared" si="6"/>
        <v>11</v>
      </c>
      <c r="BC23" s="358">
        <f t="shared" si="7"/>
        <v>15</v>
      </c>
      <c r="BD23" s="358">
        <f t="shared" si="8"/>
        <v>4</v>
      </c>
      <c r="BE23" s="45">
        <f t="shared" si="9"/>
        <v>134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METAS!D24</f>
        <v>INMUNIZACIONES</v>
      </c>
      <c r="D24" s="355">
        <v>0</v>
      </c>
      <c r="E24" s="355">
        <v>0</v>
      </c>
      <c r="F24" s="355">
        <v>0</v>
      </c>
      <c r="G24" s="355">
        <v>15</v>
      </c>
      <c r="H24" s="355">
        <v>0</v>
      </c>
      <c r="I24" s="355">
        <v>1</v>
      </c>
      <c r="J24" s="355">
        <v>4</v>
      </c>
      <c r="K24" s="355">
        <v>3</v>
      </c>
      <c r="L24" s="355">
        <v>0</v>
      </c>
      <c r="M24" s="355">
        <v>1</v>
      </c>
      <c r="N24" s="355">
        <v>1</v>
      </c>
      <c r="O24" s="355">
        <v>2</v>
      </c>
      <c r="P24" s="355">
        <v>13</v>
      </c>
      <c r="Q24" s="355">
        <v>4</v>
      </c>
      <c r="R24" s="355">
        <v>0</v>
      </c>
      <c r="S24" s="355">
        <v>1</v>
      </c>
      <c r="T24" s="355">
        <v>1</v>
      </c>
      <c r="U24" s="355">
        <v>2</v>
      </c>
      <c r="V24" s="355">
        <v>1</v>
      </c>
      <c r="W24" s="355">
        <v>1</v>
      </c>
      <c r="X24" s="355">
        <v>6</v>
      </c>
      <c r="Y24" s="355">
        <v>13</v>
      </c>
      <c r="Z24" s="355">
        <v>0</v>
      </c>
      <c r="AA24" s="355">
        <v>4</v>
      </c>
      <c r="AB24" s="355">
        <v>1</v>
      </c>
      <c r="AC24" s="355">
        <v>2</v>
      </c>
      <c r="AD24" s="355">
        <v>6</v>
      </c>
      <c r="AE24" s="355">
        <v>1</v>
      </c>
      <c r="AF24" s="355">
        <v>1</v>
      </c>
      <c r="AG24" s="355">
        <v>0</v>
      </c>
      <c r="AH24" s="355">
        <v>2</v>
      </c>
      <c r="AI24" s="355">
        <v>0</v>
      </c>
      <c r="AJ24" s="355">
        <v>10</v>
      </c>
      <c r="AK24" s="355">
        <v>1</v>
      </c>
      <c r="AL24" s="355">
        <v>0</v>
      </c>
      <c r="AM24" s="355">
        <v>9</v>
      </c>
      <c r="AN24" s="355">
        <v>0</v>
      </c>
      <c r="AO24" s="355">
        <v>4</v>
      </c>
      <c r="AP24" s="355">
        <v>0</v>
      </c>
      <c r="AQ24" s="355">
        <v>5</v>
      </c>
      <c r="AR24" s="355">
        <v>0</v>
      </c>
      <c r="AS24" s="355">
        <v>0</v>
      </c>
      <c r="AT24" s="355">
        <v>0</v>
      </c>
      <c r="AV24" s="358">
        <f t="shared" si="10"/>
        <v>0</v>
      </c>
      <c r="AW24" s="358">
        <f t="shared" si="1"/>
        <v>40</v>
      </c>
      <c r="AX24" s="358">
        <f t="shared" si="2"/>
        <v>5</v>
      </c>
      <c r="AY24" s="358">
        <f t="shared" si="3"/>
        <v>5</v>
      </c>
      <c r="AZ24" s="358">
        <f t="shared" si="4"/>
        <v>26</v>
      </c>
      <c r="BA24" s="358">
        <f t="shared" si="5"/>
        <v>10</v>
      </c>
      <c r="BB24" s="358">
        <f t="shared" si="6"/>
        <v>11</v>
      </c>
      <c r="BC24" s="358">
        <f t="shared" si="7"/>
        <v>13</v>
      </c>
      <c r="BD24" s="358">
        <f t="shared" si="8"/>
        <v>5</v>
      </c>
      <c r="BE24" s="45">
        <f t="shared" si="9"/>
        <v>115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METAS!D25</f>
        <v>INMUNIZACIONES</v>
      </c>
      <c r="D25" s="355">
        <v>0</v>
      </c>
      <c r="E25" s="355">
        <v>0</v>
      </c>
      <c r="F25" s="355">
        <v>0</v>
      </c>
      <c r="G25" s="355">
        <v>31</v>
      </c>
      <c r="H25" s="355">
        <v>0</v>
      </c>
      <c r="I25" s="355">
        <v>1</v>
      </c>
      <c r="J25" s="355">
        <v>4</v>
      </c>
      <c r="K25" s="355">
        <v>3</v>
      </c>
      <c r="L25" s="355">
        <v>0</v>
      </c>
      <c r="M25" s="355">
        <v>1</v>
      </c>
      <c r="N25" s="355">
        <v>1</v>
      </c>
      <c r="O25" s="355">
        <v>1</v>
      </c>
      <c r="P25" s="355">
        <v>13</v>
      </c>
      <c r="Q25" s="355">
        <v>4</v>
      </c>
      <c r="R25" s="355">
        <v>0</v>
      </c>
      <c r="S25" s="355">
        <v>1</v>
      </c>
      <c r="T25" s="355">
        <v>1</v>
      </c>
      <c r="U25" s="355">
        <v>2</v>
      </c>
      <c r="V25" s="355">
        <v>1</v>
      </c>
      <c r="W25" s="355">
        <v>1</v>
      </c>
      <c r="X25" s="355">
        <v>7</v>
      </c>
      <c r="Y25" s="355">
        <v>12</v>
      </c>
      <c r="Z25" s="355">
        <v>0</v>
      </c>
      <c r="AA25" s="355">
        <v>7</v>
      </c>
      <c r="AB25" s="355">
        <v>1</v>
      </c>
      <c r="AC25" s="355">
        <v>2</v>
      </c>
      <c r="AD25" s="355">
        <v>6</v>
      </c>
      <c r="AE25" s="355">
        <v>1</v>
      </c>
      <c r="AF25" s="355">
        <v>2</v>
      </c>
      <c r="AG25" s="355">
        <v>0</v>
      </c>
      <c r="AH25" s="355">
        <v>2</v>
      </c>
      <c r="AI25" s="355">
        <v>0</v>
      </c>
      <c r="AJ25" s="355">
        <v>11</v>
      </c>
      <c r="AK25" s="355">
        <v>1</v>
      </c>
      <c r="AL25" s="355">
        <v>0</v>
      </c>
      <c r="AM25" s="355">
        <v>9</v>
      </c>
      <c r="AN25" s="355">
        <v>0</v>
      </c>
      <c r="AO25" s="355">
        <v>4</v>
      </c>
      <c r="AP25" s="355">
        <v>0</v>
      </c>
      <c r="AQ25" s="355">
        <v>5</v>
      </c>
      <c r="AR25" s="355">
        <v>0</v>
      </c>
      <c r="AS25" s="355">
        <v>0</v>
      </c>
      <c r="AT25" s="355">
        <v>0</v>
      </c>
      <c r="AV25" s="358">
        <f t="shared" si="10"/>
        <v>0</v>
      </c>
      <c r="AW25" s="358">
        <f t="shared" si="1"/>
        <v>55</v>
      </c>
      <c r="AX25" s="358">
        <f t="shared" si="2"/>
        <v>5</v>
      </c>
      <c r="AY25" s="358">
        <f t="shared" si="3"/>
        <v>5</v>
      </c>
      <c r="AZ25" s="358">
        <f t="shared" si="4"/>
        <v>29</v>
      </c>
      <c r="BA25" s="358">
        <f t="shared" si="5"/>
        <v>11</v>
      </c>
      <c r="BB25" s="358">
        <f t="shared" si="6"/>
        <v>12</v>
      </c>
      <c r="BC25" s="358">
        <f t="shared" si="7"/>
        <v>13</v>
      </c>
      <c r="BD25" s="358">
        <f t="shared" si="8"/>
        <v>5</v>
      </c>
      <c r="BE25" s="45">
        <f t="shared" si="9"/>
        <v>135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METAS!D26</f>
        <v>INMUNIZACIONES</v>
      </c>
      <c r="D26" s="355">
        <v>0</v>
      </c>
      <c r="E26" s="355">
        <v>0</v>
      </c>
      <c r="F26" s="355">
        <v>0</v>
      </c>
      <c r="G26" s="355">
        <v>37</v>
      </c>
      <c r="H26" s="355">
        <v>0</v>
      </c>
      <c r="I26" s="355">
        <v>1</v>
      </c>
      <c r="J26" s="355">
        <v>1</v>
      </c>
      <c r="K26" s="355">
        <v>2</v>
      </c>
      <c r="L26" s="355">
        <v>0</v>
      </c>
      <c r="M26" s="355">
        <v>2</v>
      </c>
      <c r="N26" s="355">
        <v>2</v>
      </c>
      <c r="O26" s="355">
        <v>0</v>
      </c>
      <c r="P26" s="355">
        <v>7</v>
      </c>
      <c r="Q26" s="355">
        <v>1</v>
      </c>
      <c r="R26" s="355">
        <v>1</v>
      </c>
      <c r="S26" s="355">
        <v>1</v>
      </c>
      <c r="T26" s="355">
        <v>6</v>
      </c>
      <c r="U26" s="355">
        <v>1</v>
      </c>
      <c r="V26" s="355">
        <v>0</v>
      </c>
      <c r="W26" s="355">
        <v>0</v>
      </c>
      <c r="X26" s="355">
        <v>4</v>
      </c>
      <c r="Y26" s="355">
        <v>8</v>
      </c>
      <c r="Z26" s="355">
        <v>0</v>
      </c>
      <c r="AA26" s="355">
        <v>2</v>
      </c>
      <c r="AB26" s="355">
        <v>0</v>
      </c>
      <c r="AC26" s="355">
        <v>1</v>
      </c>
      <c r="AD26" s="355">
        <v>10</v>
      </c>
      <c r="AE26" s="355">
        <v>0</v>
      </c>
      <c r="AF26" s="355">
        <v>0</v>
      </c>
      <c r="AG26" s="355">
        <v>0</v>
      </c>
      <c r="AH26" s="355">
        <v>5</v>
      </c>
      <c r="AI26" s="355">
        <v>0</v>
      </c>
      <c r="AJ26" s="355">
        <v>2</v>
      </c>
      <c r="AK26" s="355">
        <v>2</v>
      </c>
      <c r="AL26" s="355">
        <v>3</v>
      </c>
      <c r="AM26" s="355">
        <v>8</v>
      </c>
      <c r="AN26" s="355">
        <v>0</v>
      </c>
      <c r="AO26" s="355">
        <v>2</v>
      </c>
      <c r="AP26" s="355">
        <v>0</v>
      </c>
      <c r="AQ26" s="355">
        <v>3</v>
      </c>
      <c r="AR26" s="355">
        <v>0</v>
      </c>
      <c r="AS26" s="355">
        <v>1</v>
      </c>
      <c r="AT26" s="355">
        <v>0</v>
      </c>
      <c r="AV26" s="358">
        <f t="shared" si="10"/>
        <v>0</v>
      </c>
      <c r="AW26" s="358">
        <f t="shared" si="1"/>
        <v>52</v>
      </c>
      <c r="AX26" s="358">
        <f t="shared" si="2"/>
        <v>3</v>
      </c>
      <c r="AY26" s="358">
        <f t="shared" si="3"/>
        <v>7</v>
      </c>
      <c r="AZ26" s="358">
        <f t="shared" si="4"/>
        <v>15</v>
      </c>
      <c r="BA26" s="358">
        <f t="shared" si="5"/>
        <v>15</v>
      </c>
      <c r="BB26" s="358">
        <f t="shared" si="6"/>
        <v>7</v>
      </c>
      <c r="BC26" s="358">
        <f t="shared" si="7"/>
        <v>10</v>
      </c>
      <c r="BD26" s="358">
        <f t="shared" si="8"/>
        <v>4</v>
      </c>
      <c r="BE26" s="45">
        <f t="shared" si="9"/>
        <v>113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METAS!D27</f>
        <v>INMUNIZACIONES</v>
      </c>
      <c r="D27" s="355">
        <v>1</v>
      </c>
      <c r="E27" s="355">
        <v>0</v>
      </c>
      <c r="F27" s="355">
        <v>0</v>
      </c>
      <c r="G27" s="355">
        <v>41</v>
      </c>
      <c r="H27" s="355">
        <v>0</v>
      </c>
      <c r="I27" s="355">
        <v>1</v>
      </c>
      <c r="J27" s="355">
        <v>1</v>
      </c>
      <c r="K27" s="355">
        <v>2</v>
      </c>
      <c r="L27" s="355">
        <v>0</v>
      </c>
      <c r="M27" s="355">
        <v>2</v>
      </c>
      <c r="N27" s="355">
        <v>2</v>
      </c>
      <c r="O27" s="355">
        <v>0</v>
      </c>
      <c r="P27" s="355">
        <v>9</v>
      </c>
      <c r="Q27" s="355">
        <v>1</v>
      </c>
      <c r="R27" s="355">
        <v>1</v>
      </c>
      <c r="S27" s="355">
        <v>1</v>
      </c>
      <c r="T27" s="355">
        <v>6</v>
      </c>
      <c r="U27" s="355">
        <v>1</v>
      </c>
      <c r="V27" s="355">
        <v>0</v>
      </c>
      <c r="W27" s="355">
        <v>0</v>
      </c>
      <c r="X27" s="355">
        <v>5</v>
      </c>
      <c r="Y27" s="355">
        <v>8</v>
      </c>
      <c r="Z27" s="355">
        <v>0</v>
      </c>
      <c r="AA27" s="355">
        <v>3</v>
      </c>
      <c r="AB27" s="355">
        <v>0</v>
      </c>
      <c r="AC27" s="355">
        <v>1</v>
      </c>
      <c r="AD27" s="355">
        <v>10</v>
      </c>
      <c r="AE27" s="355">
        <v>0</v>
      </c>
      <c r="AF27" s="355">
        <v>0</v>
      </c>
      <c r="AG27" s="355">
        <v>0</v>
      </c>
      <c r="AH27" s="355">
        <v>5</v>
      </c>
      <c r="AI27" s="355">
        <v>0</v>
      </c>
      <c r="AJ27" s="355">
        <v>2</v>
      </c>
      <c r="AK27" s="355">
        <v>3</v>
      </c>
      <c r="AL27" s="355">
        <v>3</v>
      </c>
      <c r="AM27" s="355">
        <v>8</v>
      </c>
      <c r="AN27" s="355">
        <v>0</v>
      </c>
      <c r="AO27" s="355">
        <v>1</v>
      </c>
      <c r="AP27" s="355">
        <v>0</v>
      </c>
      <c r="AQ27" s="355">
        <v>2</v>
      </c>
      <c r="AR27" s="355">
        <v>0</v>
      </c>
      <c r="AS27" s="355">
        <v>1</v>
      </c>
      <c r="AT27" s="355">
        <v>0</v>
      </c>
      <c r="AV27" s="358">
        <f t="shared" si="10"/>
        <v>1</v>
      </c>
      <c r="AW27" s="358">
        <f t="shared" si="1"/>
        <v>58</v>
      </c>
      <c r="AX27" s="358">
        <f t="shared" si="2"/>
        <v>3</v>
      </c>
      <c r="AY27" s="358">
        <f t="shared" si="3"/>
        <v>7</v>
      </c>
      <c r="AZ27" s="358">
        <f t="shared" si="4"/>
        <v>17</v>
      </c>
      <c r="BA27" s="358">
        <f t="shared" si="5"/>
        <v>15</v>
      </c>
      <c r="BB27" s="358">
        <f t="shared" si="6"/>
        <v>8</v>
      </c>
      <c r="BC27" s="358">
        <f t="shared" si="7"/>
        <v>9</v>
      </c>
      <c r="BD27" s="358">
        <f t="shared" si="8"/>
        <v>3</v>
      </c>
      <c r="BE27" s="45">
        <f t="shared" si="9"/>
        <v>121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METAS!D28</f>
        <v>INMUNIZACIONES</v>
      </c>
      <c r="D28" s="355">
        <v>0</v>
      </c>
      <c r="E28" s="355">
        <v>0</v>
      </c>
      <c r="F28" s="355">
        <v>0</v>
      </c>
      <c r="G28" s="355">
        <v>49</v>
      </c>
      <c r="H28" s="355">
        <v>1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V28" s="355">
        <v>0</v>
      </c>
      <c r="W28" s="355">
        <v>0</v>
      </c>
      <c r="X28" s="355">
        <v>1</v>
      </c>
      <c r="Y28" s="355">
        <v>0</v>
      </c>
      <c r="Z28" s="355">
        <v>0</v>
      </c>
      <c r="AA28" s="355">
        <v>0</v>
      </c>
      <c r="AB28" s="355">
        <v>0</v>
      </c>
      <c r="AC28" s="355">
        <v>0</v>
      </c>
      <c r="AD28" s="355">
        <v>0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1</v>
      </c>
      <c r="AK28" s="355">
        <v>4</v>
      </c>
      <c r="AL28" s="355">
        <v>0</v>
      </c>
      <c r="AM28" s="355">
        <v>6</v>
      </c>
      <c r="AN28" s="355">
        <v>0</v>
      </c>
      <c r="AO28" s="355">
        <v>0</v>
      </c>
      <c r="AP28" s="355">
        <v>0</v>
      </c>
      <c r="AQ28" s="355">
        <v>0</v>
      </c>
      <c r="AR28" s="355">
        <v>0</v>
      </c>
      <c r="AS28" s="355">
        <v>1</v>
      </c>
      <c r="AT28" s="355">
        <v>0</v>
      </c>
      <c r="AV28" s="358">
        <f t="shared" si="10"/>
        <v>0</v>
      </c>
      <c r="AW28" s="358">
        <f t="shared" si="1"/>
        <v>50</v>
      </c>
      <c r="AX28" s="358">
        <f t="shared" si="2"/>
        <v>0</v>
      </c>
      <c r="AY28" s="358">
        <f t="shared" si="3"/>
        <v>0</v>
      </c>
      <c r="AZ28" s="358">
        <f t="shared" si="4"/>
        <v>1</v>
      </c>
      <c r="BA28" s="358">
        <f t="shared" si="5"/>
        <v>0</v>
      </c>
      <c r="BB28" s="358">
        <f t="shared" si="6"/>
        <v>5</v>
      </c>
      <c r="BC28" s="358">
        <f t="shared" si="7"/>
        <v>6</v>
      </c>
      <c r="BD28" s="358">
        <f t="shared" si="8"/>
        <v>1</v>
      </c>
      <c r="BE28" s="45">
        <f t="shared" si="9"/>
        <v>63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METAS!D29</f>
        <v>INMUNIZACIONES</v>
      </c>
      <c r="D29" s="355">
        <v>0</v>
      </c>
      <c r="E29" s="355">
        <v>0</v>
      </c>
      <c r="F29" s="355">
        <v>0</v>
      </c>
      <c r="G29" s="355">
        <v>0</v>
      </c>
      <c r="H29" s="355">
        <v>0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1</v>
      </c>
      <c r="O29" s="355">
        <v>1</v>
      </c>
      <c r="P29" s="355">
        <v>0</v>
      </c>
      <c r="Q29" s="355">
        <v>1</v>
      </c>
      <c r="R29" s="355">
        <v>0</v>
      </c>
      <c r="S29" s="355">
        <v>1</v>
      </c>
      <c r="T29" s="355">
        <v>0</v>
      </c>
      <c r="U29" s="355">
        <v>2</v>
      </c>
      <c r="V29" s="355">
        <v>0</v>
      </c>
      <c r="W29" s="355">
        <v>2</v>
      </c>
      <c r="X29" s="355">
        <v>0</v>
      </c>
      <c r="Y29" s="355">
        <v>0</v>
      </c>
      <c r="Z29" s="355">
        <v>1</v>
      </c>
      <c r="AA29" s="355">
        <v>0</v>
      </c>
      <c r="AB29" s="355">
        <v>0</v>
      </c>
      <c r="AC29" s="355">
        <v>0</v>
      </c>
      <c r="AD29" s="355">
        <v>0</v>
      </c>
      <c r="AE29" s="355">
        <v>0</v>
      </c>
      <c r="AF29" s="355">
        <v>0</v>
      </c>
      <c r="AG29" s="355">
        <v>0</v>
      </c>
      <c r="AH29" s="355">
        <v>0</v>
      </c>
      <c r="AI29" s="355">
        <v>0</v>
      </c>
      <c r="AJ29" s="355">
        <v>0</v>
      </c>
      <c r="AK29" s="355">
        <v>0</v>
      </c>
      <c r="AL29" s="355">
        <v>1</v>
      </c>
      <c r="AM29" s="355">
        <v>0</v>
      </c>
      <c r="AN29" s="355">
        <v>0</v>
      </c>
      <c r="AO29" s="355">
        <v>0</v>
      </c>
      <c r="AP29" s="355">
        <v>0</v>
      </c>
      <c r="AQ29" s="355">
        <v>0</v>
      </c>
      <c r="AR29" s="355">
        <v>0</v>
      </c>
      <c r="AS29" s="355">
        <v>0</v>
      </c>
      <c r="AT29" s="355">
        <v>0</v>
      </c>
      <c r="AV29" s="358">
        <f t="shared" si="10"/>
        <v>0</v>
      </c>
      <c r="AW29" s="358">
        <f t="shared" si="1"/>
        <v>2</v>
      </c>
      <c r="AX29" s="358">
        <f t="shared" si="2"/>
        <v>2</v>
      </c>
      <c r="AY29" s="358">
        <f t="shared" si="3"/>
        <v>4</v>
      </c>
      <c r="AZ29" s="358">
        <f t="shared" si="4"/>
        <v>1</v>
      </c>
      <c r="BA29" s="358">
        <f t="shared" si="5"/>
        <v>0</v>
      </c>
      <c r="BB29" s="358">
        <f t="shared" si="6"/>
        <v>1</v>
      </c>
      <c r="BC29" s="358">
        <f t="shared" si="7"/>
        <v>0</v>
      </c>
      <c r="BD29" s="358">
        <f t="shared" si="8"/>
        <v>0</v>
      </c>
      <c r="BE29" s="45">
        <f t="shared" si="9"/>
        <v>10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METAS!D30</f>
        <v>INMUNIZACIONES</v>
      </c>
      <c r="D30" s="355">
        <v>0</v>
      </c>
      <c r="E30" s="355">
        <v>0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0</v>
      </c>
      <c r="U30" s="355">
        <v>0</v>
      </c>
      <c r="V30" s="355">
        <v>0</v>
      </c>
      <c r="W30" s="355">
        <v>0</v>
      </c>
      <c r="X30" s="355">
        <v>0</v>
      </c>
      <c r="Y30" s="355">
        <v>0</v>
      </c>
      <c r="Z30" s="355">
        <v>0</v>
      </c>
      <c r="AA30" s="355">
        <v>0</v>
      </c>
      <c r="AB30" s="355">
        <v>0</v>
      </c>
      <c r="AC30" s="355">
        <v>0</v>
      </c>
      <c r="AD30" s="355">
        <v>0</v>
      </c>
      <c r="AE30" s="355">
        <v>0</v>
      </c>
      <c r="AF30" s="355">
        <v>0</v>
      </c>
      <c r="AG30" s="355">
        <v>0</v>
      </c>
      <c r="AH30" s="355">
        <v>0</v>
      </c>
      <c r="AI30" s="355">
        <v>0</v>
      </c>
      <c r="AJ30" s="355">
        <v>0</v>
      </c>
      <c r="AK30" s="355">
        <v>0</v>
      </c>
      <c r="AL30" s="355">
        <v>0</v>
      </c>
      <c r="AM30" s="355">
        <v>0</v>
      </c>
      <c r="AN30" s="355">
        <v>0</v>
      </c>
      <c r="AO30" s="355">
        <v>0</v>
      </c>
      <c r="AP30" s="355">
        <v>0</v>
      </c>
      <c r="AQ30" s="355">
        <v>0</v>
      </c>
      <c r="AR30" s="355">
        <v>0</v>
      </c>
      <c r="AS30" s="355">
        <v>0</v>
      </c>
      <c r="AT30" s="355">
        <v>0</v>
      </c>
      <c r="AV30" s="358">
        <f t="shared" si="10"/>
        <v>0</v>
      </c>
      <c r="AW30" s="358">
        <f t="shared" si="1"/>
        <v>0</v>
      </c>
      <c r="AX30" s="358">
        <f t="shared" si="2"/>
        <v>0</v>
      </c>
      <c r="AY30" s="358">
        <f t="shared" si="3"/>
        <v>0</v>
      </c>
      <c r="AZ30" s="358">
        <f t="shared" si="4"/>
        <v>0</v>
      </c>
      <c r="BA30" s="358">
        <f t="shared" si="5"/>
        <v>0</v>
      </c>
      <c r="BB30" s="358">
        <f t="shared" si="6"/>
        <v>0</v>
      </c>
      <c r="BC30" s="358">
        <f t="shared" si="7"/>
        <v>0</v>
      </c>
      <c r="BD30" s="358">
        <f t="shared" si="8"/>
        <v>0</v>
      </c>
      <c r="BE30" s="45">
        <f t="shared" si="9"/>
        <v>0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METAS!D31</f>
        <v>INMUNIZACIONES</v>
      </c>
      <c r="D31" s="355">
        <v>2</v>
      </c>
      <c r="E31" s="355">
        <v>0</v>
      </c>
      <c r="F31" s="355">
        <v>0</v>
      </c>
      <c r="G31" s="355">
        <v>34</v>
      </c>
      <c r="H31" s="355">
        <v>0</v>
      </c>
      <c r="I31" s="355">
        <v>0</v>
      </c>
      <c r="J31" s="355">
        <v>0</v>
      </c>
      <c r="K31" s="355">
        <v>0</v>
      </c>
      <c r="L31" s="355">
        <v>0</v>
      </c>
      <c r="M31" s="355">
        <v>3</v>
      </c>
      <c r="N31" s="355">
        <v>0</v>
      </c>
      <c r="O31" s="355">
        <v>0</v>
      </c>
      <c r="P31" s="355">
        <v>0</v>
      </c>
      <c r="Q31" s="355">
        <v>7</v>
      </c>
      <c r="R31" s="355">
        <v>0</v>
      </c>
      <c r="S31" s="355">
        <v>0</v>
      </c>
      <c r="T31" s="355">
        <v>1</v>
      </c>
      <c r="U31" s="355">
        <v>0</v>
      </c>
      <c r="V31" s="355">
        <v>0</v>
      </c>
      <c r="W31" s="355">
        <v>0</v>
      </c>
      <c r="X31" s="355">
        <v>0</v>
      </c>
      <c r="Y31" s="355">
        <v>6</v>
      </c>
      <c r="Z31" s="355">
        <v>0</v>
      </c>
      <c r="AA31" s="355">
        <v>0</v>
      </c>
      <c r="AB31" s="355">
        <v>0</v>
      </c>
      <c r="AC31" s="355">
        <v>2</v>
      </c>
      <c r="AD31" s="355">
        <v>22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13</v>
      </c>
      <c r="AK31" s="355">
        <v>4</v>
      </c>
      <c r="AL31" s="355">
        <v>6</v>
      </c>
      <c r="AM31" s="355">
        <v>4</v>
      </c>
      <c r="AN31" s="355">
        <v>0</v>
      </c>
      <c r="AO31" s="355">
        <v>0</v>
      </c>
      <c r="AP31" s="355">
        <v>0</v>
      </c>
      <c r="AQ31" s="355">
        <v>1</v>
      </c>
      <c r="AR31" s="355">
        <v>0</v>
      </c>
      <c r="AS31" s="355">
        <v>0</v>
      </c>
      <c r="AT31" s="355">
        <v>0</v>
      </c>
      <c r="AV31" s="358">
        <f t="shared" si="10"/>
        <v>2</v>
      </c>
      <c r="AW31" s="358">
        <f t="shared" si="1"/>
        <v>37</v>
      </c>
      <c r="AX31" s="358">
        <f t="shared" si="2"/>
        <v>7</v>
      </c>
      <c r="AY31" s="358">
        <f t="shared" si="3"/>
        <v>1</v>
      </c>
      <c r="AZ31" s="358">
        <f t="shared" si="4"/>
        <v>8</v>
      </c>
      <c r="BA31" s="358">
        <f t="shared" si="5"/>
        <v>22</v>
      </c>
      <c r="BB31" s="358">
        <f t="shared" si="6"/>
        <v>23</v>
      </c>
      <c r="BC31" s="358">
        <f t="shared" si="7"/>
        <v>4</v>
      </c>
      <c r="BD31" s="358">
        <f t="shared" si="8"/>
        <v>1</v>
      </c>
      <c r="BE31" s="45">
        <f t="shared" si="9"/>
        <v>105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201</v>
      </c>
      <c r="E32" s="350">
        <v>32</v>
      </c>
      <c r="F32" s="350">
        <v>0</v>
      </c>
      <c r="G32" s="350">
        <v>588</v>
      </c>
      <c r="H32" s="350">
        <v>43</v>
      </c>
      <c r="I32" s="350">
        <v>44</v>
      </c>
      <c r="J32" s="350">
        <v>53</v>
      </c>
      <c r="K32" s="350">
        <v>91</v>
      </c>
      <c r="L32" s="350">
        <v>5</v>
      </c>
      <c r="M32" s="350">
        <v>43</v>
      </c>
      <c r="N32" s="350">
        <v>22</v>
      </c>
      <c r="O32" s="350">
        <v>45</v>
      </c>
      <c r="P32" s="350">
        <v>284</v>
      </c>
      <c r="Q32" s="350">
        <v>87</v>
      </c>
      <c r="R32" s="350">
        <v>37</v>
      </c>
      <c r="S32" s="350">
        <v>55</v>
      </c>
      <c r="T32" s="350">
        <v>160</v>
      </c>
      <c r="U32" s="350">
        <v>27</v>
      </c>
      <c r="V32" s="350">
        <v>32</v>
      </c>
      <c r="W32" s="350">
        <v>55</v>
      </c>
      <c r="X32" s="350">
        <v>89</v>
      </c>
      <c r="Y32" s="350">
        <v>412</v>
      </c>
      <c r="Z32" s="350">
        <v>47</v>
      </c>
      <c r="AA32" s="350">
        <v>110</v>
      </c>
      <c r="AB32" s="350">
        <v>44</v>
      </c>
      <c r="AC32" s="350">
        <v>72</v>
      </c>
      <c r="AD32" s="350">
        <v>190</v>
      </c>
      <c r="AE32" s="350">
        <v>31</v>
      </c>
      <c r="AF32" s="350">
        <v>41</v>
      </c>
      <c r="AG32" s="350">
        <v>40</v>
      </c>
      <c r="AH32" s="350">
        <v>86</v>
      </c>
      <c r="AI32" s="350">
        <v>0</v>
      </c>
      <c r="AJ32" s="350">
        <v>199</v>
      </c>
      <c r="AK32" s="350">
        <v>24</v>
      </c>
      <c r="AL32" s="350">
        <v>35</v>
      </c>
      <c r="AM32" s="350">
        <v>206</v>
      </c>
      <c r="AN32" s="350">
        <v>16</v>
      </c>
      <c r="AO32" s="350">
        <v>31</v>
      </c>
      <c r="AP32" s="350">
        <v>8</v>
      </c>
      <c r="AQ32" s="350">
        <v>93</v>
      </c>
      <c r="AR32" s="350">
        <v>22</v>
      </c>
      <c r="AS32" s="350">
        <v>46</v>
      </c>
      <c r="AT32" s="350">
        <v>30</v>
      </c>
      <c r="AV32" s="352">
        <f t="shared" si="10"/>
        <v>201</v>
      </c>
      <c r="AW32" s="352">
        <f t="shared" si="1"/>
        <v>1218</v>
      </c>
      <c r="AX32" s="352">
        <f t="shared" si="2"/>
        <v>179</v>
      </c>
      <c r="AY32" s="352">
        <f t="shared" si="3"/>
        <v>274</v>
      </c>
      <c r="AZ32" s="352">
        <f t="shared" si="4"/>
        <v>774</v>
      </c>
      <c r="BA32" s="352">
        <f t="shared" si="5"/>
        <v>388</v>
      </c>
      <c r="BB32" s="352">
        <f t="shared" si="6"/>
        <v>258</v>
      </c>
      <c r="BC32" s="352">
        <f t="shared" si="7"/>
        <v>261</v>
      </c>
      <c r="BD32" s="352">
        <f t="shared" si="8"/>
        <v>191</v>
      </c>
      <c r="BE32" s="45"/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METAS!D32</f>
        <v>NUTRICIÓN</v>
      </c>
      <c r="D33" s="350">
        <v>0</v>
      </c>
      <c r="E33" s="350">
        <v>0</v>
      </c>
      <c r="F33" s="350">
        <v>0</v>
      </c>
      <c r="G33" s="350">
        <v>3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0">
        <v>0</v>
      </c>
      <c r="Y33" s="350">
        <v>3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3</v>
      </c>
      <c r="AN33" s="350">
        <v>0</v>
      </c>
      <c r="AO33" s="350">
        <v>0</v>
      </c>
      <c r="AP33" s="350">
        <v>0</v>
      </c>
      <c r="AQ33" s="350">
        <v>0</v>
      </c>
      <c r="AR33" s="350">
        <v>0</v>
      </c>
      <c r="AS33" s="350">
        <v>0</v>
      </c>
      <c r="AT33" s="350">
        <v>0</v>
      </c>
      <c r="AV33" s="352">
        <f t="shared" si="10"/>
        <v>0</v>
      </c>
      <c r="AW33" s="352">
        <f t="shared" si="1"/>
        <v>3</v>
      </c>
      <c r="AX33" s="352">
        <f t="shared" si="2"/>
        <v>0</v>
      </c>
      <c r="AY33" s="352">
        <f t="shared" si="3"/>
        <v>0</v>
      </c>
      <c r="AZ33" s="352">
        <f t="shared" si="4"/>
        <v>3</v>
      </c>
      <c r="BA33" s="352">
        <f t="shared" si="5"/>
        <v>0</v>
      </c>
      <c r="BB33" s="352">
        <f t="shared" si="6"/>
        <v>0</v>
      </c>
      <c r="BC33" s="352">
        <f t="shared" si="7"/>
        <v>3</v>
      </c>
      <c r="BD33" s="352">
        <f t="shared" si="8"/>
        <v>0</v>
      </c>
      <c r="BE33" s="45">
        <f>SUM(AV33:BD33)</f>
        <v>9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114</v>
      </c>
      <c r="E34" s="350">
        <v>8</v>
      </c>
      <c r="F34" s="350">
        <v>0</v>
      </c>
      <c r="G34" s="350">
        <v>569</v>
      </c>
      <c r="H34" s="350">
        <v>37</v>
      </c>
      <c r="I34" s="350">
        <v>36</v>
      </c>
      <c r="J34" s="350">
        <v>53</v>
      </c>
      <c r="K34" s="350">
        <v>93</v>
      </c>
      <c r="L34" s="350">
        <v>5</v>
      </c>
      <c r="M34" s="350">
        <v>37</v>
      </c>
      <c r="N34" s="350">
        <v>20</v>
      </c>
      <c r="O34" s="350">
        <v>47</v>
      </c>
      <c r="P34" s="350">
        <v>291</v>
      </c>
      <c r="Q34" s="350">
        <v>79</v>
      </c>
      <c r="R34" s="350">
        <v>27</v>
      </c>
      <c r="S34" s="350">
        <v>55</v>
      </c>
      <c r="T34" s="350">
        <v>89</v>
      </c>
      <c r="U34" s="350">
        <v>23</v>
      </c>
      <c r="V34" s="350">
        <v>24</v>
      </c>
      <c r="W34" s="350">
        <v>48</v>
      </c>
      <c r="X34" s="350">
        <v>87</v>
      </c>
      <c r="Y34" s="350">
        <v>430</v>
      </c>
      <c r="Z34" s="350">
        <v>41</v>
      </c>
      <c r="AA34" s="350">
        <v>97</v>
      </c>
      <c r="AB34" s="350">
        <v>35</v>
      </c>
      <c r="AC34" s="350">
        <v>65</v>
      </c>
      <c r="AD34" s="350">
        <v>141</v>
      </c>
      <c r="AE34" s="350">
        <v>30</v>
      </c>
      <c r="AF34" s="350">
        <v>44</v>
      </c>
      <c r="AG34" s="350">
        <v>43</v>
      </c>
      <c r="AH34" s="350">
        <v>59</v>
      </c>
      <c r="AI34" s="350">
        <v>0</v>
      </c>
      <c r="AJ34" s="350">
        <v>196</v>
      </c>
      <c r="AK34" s="350">
        <v>20</v>
      </c>
      <c r="AL34" s="350">
        <v>28</v>
      </c>
      <c r="AM34" s="350">
        <v>141</v>
      </c>
      <c r="AN34" s="350">
        <v>9</v>
      </c>
      <c r="AO34" s="350">
        <v>27</v>
      </c>
      <c r="AP34" s="350">
        <v>9</v>
      </c>
      <c r="AQ34" s="350">
        <v>128</v>
      </c>
      <c r="AR34" s="350">
        <v>13</v>
      </c>
      <c r="AS34" s="350">
        <v>60</v>
      </c>
      <c r="AT34" s="350">
        <v>34</v>
      </c>
      <c r="AV34" s="352">
        <f t="shared" si="10"/>
        <v>114</v>
      </c>
      <c r="AW34" s="352">
        <f t="shared" si="1"/>
        <v>1188</v>
      </c>
      <c r="AX34" s="352">
        <f t="shared" si="2"/>
        <v>161</v>
      </c>
      <c r="AY34" s="352">
        <f t="shared" si="3"/>
        <v>184</v>
      </c>
      <c r="AZ34" s="352">
        <f t="shared" si="4"/>
        <v>755</v>
      </c>
      <c r="BA34" s="352">
        <f t="shared" si="5"/>
        <v>317</v>
      </c>
      <c r="BB34" s="352">
        <f t="shared" si="6"/>
        <v>244</v>
      </c>
      <c r="BC34" s="352">
        <f t="shared" si="7"/>
        <v>186</v>
      </c>
      <c r="BD34" s="352">
        <f t="shared" si="8"/>
        <v>235</v>
      </c>
      <c r="BE34" s="45"/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METAS!D33</f>
        <v>NUTRICIÓN</v>
      </c>
      <c r="D35" s="350">
        <v>1</v>
      </c>
      <c r="E35" s="350">
        <v>0</v>
      </c>
      <c r="F35" s="350">
        <v>0</v>
      </c>
      <c r="G35" s="350">
        <v>11</v>
      </c>
      <c r="H35" s="350">
        <v>0</v>
      </c>
      <c r="I35" s="350">
        <v>0</v>
      </c>
      <c r="J35" s="350">
        <v>0</v>
      </c>
      <c r="K35" s="350">
        <v>0</v>
      </c>
      <c r="L35" s="350">
        <v>0</v>
      </c>
      <c r="M35" s="350">
        <v>0</v>
      </c>
      <c r="N35" s="350">
        <v>1</v>
      </c>
      <c r="O35" s="350">
        <v>0</v>
      </c>
      <c r="P35" s="350">
        <v>0</v>
      </c>
      <c r="Q35" s="350">
        <v>0</v>
      </c>
      <c r="R35" s="350">
        <v>0</v>
      </c>
      <c r="S35" s="350">
        <v>0</v>
      </c>
      <c r="T35" s="350">
        <v>1</v>
      </c>
      <c r="U35" s="350">
        <v>0</v>
      </c>
      <c r="V35" s="350">
        <v>1</v>
      </c>
      <c r="W35" s="350">
        <v>0</v>
      </c>
      <c r="X35" s="350">
        <v>0</v>
      </c>
      <c r="Y35" s="350">
        <v>2</v>
      </c>
      <c r="Z35" s="350">
        <v>0</v>
      </c>
      <c r="AA35" s="350">
        <v>0</v>
      </c>
      <c r="AB35" s="350">
        <v>0</v>
      </c>
      <c r="AC35" s="350">
        <v>0</v>
      </c>
      <c r="AD35" s="350">
        <v>3</v>
      </c>
      <c r="AE35" s="350">
        <v>0</v>
      </c>
      <c r="AF35" s="350">
        <v>0</v>
      </c>
      <c r="AG35" s="350">
        <v>0</v>
      </c>
      <c r="AH35" s="350">
        <v>1</v>
      </c>
      <c r="AI35" s="350">
        <v>0</v>
      </c>
      <c r="AJ35" s="350">
        <v>1</v>
      </c>
      <c r="AK35" s="350">
        <v>0</v>
      </c>
      <c r="AL35" s="350">
        <v>0</v>
      </c>
      <c r="AM35" s="350">
        <v>1</v>
      </c>
      <c r="AN35" s="350">
        <v>0</v>
      </c>
      <c r="AO35" s="350">
        <v>0</v>
      </c>
      <c r="AP35" s="350">
        <v>0</v>
      </c>
      <c r="AQ35" s="350">
        <v>6</v>
      </c>
      <c r="AR35" s="350">
        <v>0</v>
      </c>
      <c r="AS35" s="350">
        <v>0</v>
      </c>
      <c r="AT35" s="350">
        <v>0</v>
      </c>
      <c r="AV35" s="352">
        <f t="shared" si="10"/>
        <v>1</v>
      </c>
      <c r="AW35" s="352">
        <f t="shared" si="1"/>
        <v>12</v>
      </c>
      <c r="AX35" s="352">
        <f t="shared" si="2"/>
        <v>0</v>
      </c>
      <c r="AY35" s="352">
        <f t="shared" si="3"/>
        <v>2</v>
      </c>
      <c r="AZ35" s="352">
        <f t="shared" si="4"/>
        <v>2</v>
      </c>
      <c r="BA35" s="352">
        <f t="shared" si="5"/>
        <v>4</v>
      </c>
      <c r="BB35" s="352">
        <f t="shared" si="6"/>
        <v>1</v>
      </c>
      <c r="BC35" s="352">
        <f t="shared" si="7"/>
        <v>1</v>
      </c>
      <c r="BD35" s="352">
        <f t="shared" si="8"/>
        <v>6</v>
      </c>
      <c r="BE35" s="45">
        <f t="shared" ref="BE35:BE61" si="11">SUM(AV35:BD35)</f>
        <v>29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METAS!D34</f>
        <v>NUTRICIÓN</v>
      </c>
      <c r="D36" s="350">
        <v>0</v>
      </c>
      <c r="E36" s="350">
        <v>0</v>
      </c>
      <c r="F36" s="350">
        <v>0</v>
      </c>
      <c r="G36" s="350">
        <v>39</v>
      </c>
      <c r="H36" s="350">
        <v>1</v>
      </c>
      <c r="I36" s="350">
        <v>0</v>
      </c>
      <c r="J36" s="350">
        <v>1</v>
      </c>
      <c r="K36" s="350">
        <v>2</v>
      </c>
      <c r="L36" s="350">
        <v>0</v>
      </c>
      <c r="M36" s="350">
        <v>3</v>
      </c>
      <c r="N36" s="350">
        <v>1</v>
      </c>
      <c r="O36" s="350">
        <v>2</v>
      </c>
      <c r="P36" s="350">
        <v>13</v>
      </c>
      <c r="Q36" s="350">
        <v>2</v>
      </c>
      <c r="R36" s="350">
        <v>0</v>
      </c>
      <c r="S36" s="350">
        <v>3</v>
      </c>
      <c r="T36" s="350">
        <v>1</v>
      </c>
      <c r="U36" s="350">
        <v>1</v>
      </c>
      <c r="V36" s="350">
        <v>1</v>
      </c>
      <c r="W36" s="350">
        <v>3</v>
      </c>
      <c r="X36" s="350">
        <v>3</v>
      </c>
      <c r="Y36" s="350">
        <v>10</v>
      </c>
      <c r="Z36" s="350">
        <v>2</v>
      </c>
      <c r="AA36" s="350">
        <v>3</v>
      </c>
      <c r="AB36" s="350">
        <v>1</v>
      </c>
      <c r="AC36" s="350">
        <v>2</v>
      </c>
      <c r="AD36" s="350">
        <v>6</v>
      </c>
      <c r="AE36" s="350">
        <v>1</v>
      </c>
      <c r="AF36" s="350">
        <v>2</v>
      </c>
      <c r="AG36" s="350">
        <v>2</v>
      </c>
      <c r="AH36" s="350">
        <v>2</v>
      </c>
      <c r="AI36" s="350">
        <v>0</v>
      </c>
      <c r="AJ36" s="350">
        <v>10</v>
      </c>
      <c r="AK36" s="350">
        <v>1</v>
      </c>
      <c r="AL36" s="350">
        <v>2</v>
      </c>
      <c r="AM36" s="350">
        <v>4</v>
      </c>
      <c r="AN36" s="350">
        <v>0</v>
      </c>
      <c r="AO36" s="350">
        <v>2</v>
      </c>
      <c r="AP36" s="350">
        <v>0</v>
      </c>
      <c r="AQ36" s="350">
        <v>9</v>
      </c>
      <c r="AR36" s="350">
        <v>0</v>
      </c>
      <c r="AS36" s="350">
        <v>2</v>
      </c>
      <c r="AT36" s="350">
        <v>1</v>
      </c>
      <c r="AV36" s="352">
        <f t="shared" si="10"/>
        <v>0</v>
      </c>
      <c r="AW36" s="352">
        <f t="shared" ref="AW36:AW64" si="12">+SUM(G36:P36)</f>
        <v>62</v>
      </c>
      <c r="AX36" s="352">
        <f t="shared" ref="AX36:AX64" si="13">+SUM(Q36:S36)</f>
        <v>5</v>
      </c>
      <c r="AY36" s="352">
        <f t="shared" ref="AY36:AY64" si="14">+SUM(T36:W36)</f>
        <v>6</v>
      </c>
      <c r="AZ36" s="352">
        <f t="shared" ref="AZ36:AZ64" si="15">+SUM(X36:AC36)</f>
        <v>21</v>
      </c>
      <c r="BA36" s="352">
        <f t="shared" ref="BA36:BA64" si="16">+SUM(AD36:AI36)</f>
        <v>13</v>
      </c>
      <c r="BB36" s="352">
        <f t="shared" ref="BB36:BB64" si="17">+SUM(AJ36:AL36)</f>
        <v>13</v>
      </c>
      <c r="BC36" s="352">
        <f t="shared" ref="BC36:BC64" si="18">+SUM(AM36:AP36)</f>
        <v>6</v>
      </c>
      <c r="BD36" s="352">
        <f t="shared" ref="BD36:BD64" si="19">SUM(AQ36:AT36)</f>
        <v>12</v>
      </c>
      <c r="BE36" s="45">
        <f t="shared" si="11"/>
        <v>138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METAS!D35</f>
        <v>NUTRICIÓN</v>
      </c>
      <c r="D37" s="350">
        <v>0</v>
      </c>
      <c r="E37" s="350">
        <v>0</v>
      </c>
      <c r="F37" s="350">
        <v>0</v>
      </c>
      <c r="G37" s="350">
        <v>3</v>
      </c>
      <c r="H37" s="350">
        <v>2</v>
      </c>
      <c r="I37" s="350">
        <v>3</v>
      </c>
      <c r="J37" s="350">
        <v>0</v>
      </c>
      <c r="K37" s="350">
        <v>3</v>
      </c>
      <c r="L37" s="350">
        <v>0</v>
      </c>
      <c r="M37" s="350">
        <v>3</v>
      </c>
      <c r="N37" s="350">
        <v>0</v>
      </c>
      <c r="O37" s="350">
        <v>0</v>
      </c>
      <c r="P37" s="350">
        <v>4</v>
      </c>
      <c r="Q37" s="350">
        <v>3</v>
      </c>
      <c r="R37" s="350">
        <v>2</v>
      </c>
      <c r="S37" s="350">
        <v>0</v>
      </c>
      <c r="T37" s="350">
        <v>1</v>
      </c>
      <c r="U37" s="350">
        <v>1</v>
      </c>
      <c r="V37" s="350">
        <v>3</v>
      </c>
      <c r="W37" s="350">
        <v>1</v>
      </c>
      <c r="X37" s="350">
        <v>3</v>
      </c>
      <c r="Y37" s="350">
        <v>8</v>
      </c>
      <c r="Z37" s="350">
        <v>1</v>
      </c>
      <c r="AA37" s="350">
        <v>3</v>
      </c>
      <c r="AB37" s="350">
        <v>2</v>
      </c>
      <c r="AC37" s="350">
        <v>2</v>
      </c>
      <c r="AD37" s="350">
        <v>2</v>
      </c>
      <c r="AE37" s="350">
        <v>0</v>
      </c>
      <c r="AF37" s="350">
        <v>0</v>
      </c>
      <c r="AG37" s="350">
        <v>2</v>
      </c>
      <c r="AH37" s="350">
        <v>0</v>
      </c>
      <c r="AI37" s="350">
        <v>0</v>
      </c>
      <c r="AJ37" s="350">
        <v>1</v>
      </c>
      <c r="AK37" s="350">
        <v>1</v>
      </c>
      <c r="AL37" s="350">
        <v>0</v>
      </c>
      <c r="AM37" s="350">
        <v>0</v>
      </c>
      <c r="AN37" s="350">
        <v>0</v>
      </c>
      <c r="AO37" s="350">
        <v>0</v>
      </c>
      <c r="AP37" s="350">
        <v>0</v>
      </c>
      <c r="AQ37" s="350">
        <v>1</v>
      </c>
      <c r="AR37" s="350">
        <v>0</v>
      </c>
      <c r="AS37" s="350">
        <v>0</v>
      </c>
      <c r="AT37" s="350">
        <v>2</v>
      </c>
      <c r="AV37" s="352">
        <f t="shared" si="10"/>
        <v>0</v>
      </c>
      <c r="AW37" s="352">
        <f t="shared" si="12"/>
        <v>18</v>
      </c>
      <c r="AX37" s="352">
        <f t="shared" si="13"/>
        <v>5</v>
      </c>
      <c r="AY37" s="352">
        <f t="shared" si="14"/>
        <v>6</v>
      </c>
      <c r="AZ37" s="352">
        <f t="shared" si="15"/>
        <v>19</v>
      </c>
      <c r="BA37" s="352">
        <f t="shared" si="16"/>
        <v>4</v>
      </c>
      <c r="BB37" s="352">
        <f t="shared" si="17"/>
        <v>2</v>
      </c>
      <c r="BC37" s="352">
        <f t="shared" si="18"/>
        <v>0</v>
      </c>
      <c r="BD37" s="352">
        <f t="shared" si="19"/>
        <v>3</v>
      </c>
      <c r="BE37" s="45">
        <f t="shared" si="11"/>
        <v>57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METAS!D36</f>
        <v>NUTRICIÓN</v>
      </c>
      <c r="D38" s="350">
        <v>0</v>
      </c>
      <c r="E38" s="350">
        <v>0</v>
      </c>
      <c r="F38" s="350">
        <v>0</v>
      </c>
      <c r="G38" s="350">
        <v>2</v>
      </c>
      <c r="H38" s="350">
        <v>3</v>
      </c>
      <c r="I38" s="350">
        <v>2</v>
      </c>
      <c r="J38" s="350">
        <v>0</v>
      </c>
      <c r="K38" s="350">
        <v>3</v>
      </c>
      <c r="L38" s="350">
        <v>0</v>
      </c>
      <c r="M38" s="350">
        <v>2</v>
      </c>
      <c r="N38" s="350">
        <v>0</v>
      </c>
      <c r="O38" s="350">
        <v>0</v>
      </c>
      <c r="P38" s="350">
        <v>3</v>
      </c>
      <c r="Q38" s="350">
        <v>1</v>
      </c>
      <c r="R38" s="350">
        <v>0</v>
      </c>
      <c r="S38" s="350">
        <v>0</v>
      </c>
      <c r="T38" s="350">
        <v>0</v>
      </c>
      <c r="U38" s="350">
        <v>0</v>
      </c>
      <c r="V38" s="350">
        <v>0</v>
      </c>
      <c r="W38" s="350">
        <v>1</v>
      </c>
      <c r="X38" s="350">
        <v>1</v>
      </c>
      <c r="Y38" s="350">
        <v>3</v>
      </c>
      <c r="Z38" s="350">
        <v>1</v>
      </c>
      <c r="AA38" s="350">
        <v>4</v>
      </c>
      <c r="AB38" s="350">
        <v>0</v>
      </c>
      <c r="AC38" s="350">
        <v>0</v>
      </c>
      <c r="AD38" s="350">
        <v>2</v>
      </c>
      <c r="AE38" s="350">
        <v>0</v>
      </c>
      <c r="AF38" s="350">
        <v>0</v>
      </c>
      <c r="AG38" s="350">
        <v>0</v>
      </c>
      <c r="AH38" s="350">
        <v>3</v>
      </c>
      <c r="AI38" s="350">
        <v>0</v>
      </c>
      <c r="AJ38" s="350">
        <v>1</v>
      </c>
      <c r="AK38" s="350">
        <v>0</v>
      </c>
      <c r="AL38" s="350">
        <v>0</v>
      </c>
      <c r="AM38" s="350">
        <v>2</v>
      </c>
      <c r="AN38" s="350">
        <v>1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10"/>
        <v>0</v>
      </c>
      <c r="AW38" s="352">
        <f t="shared" si="12"/>
        <v>15</v>
      </c>
      <c r="AX38" s="352">
        <f t="shared" si="13"/>
        <v>1</v>
      </c>
      <c r="AY38" s="352">
        <f t="shared" si="14"/>
        <v>1</v>
      </c>
      <c r="AZ38" s="352">
        <f t="shared" si="15"/>
        <v>9</v>
      </c>
      <c r="BA38" s="352">
        <f t="shared" si="16"/>
        <v>5</v>
      </c>
      <c r="BB38" s="352">
        <f t="shared" si="17"/>
        <v>1</v>
      </c>
      <c r="BC38" s="352">
        <f t="shared" si="18"/>
        <v>3</v>
      </c>
      <c r="BD38" s="352">
        <f t="shared" si="19"/>
        <v>0</v>
      </c>
      <c r="BE38" s="45">
        <f t="shared" si="11"/>
        <v>35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METAS!D37</f>
        <v>NUTRICIÓN</v>
      </c>
      <c r="D39" s="350">
        <v>0</v>
      </c>
      <c r="E39" s="350">
        <v>0</v>
      </c>
      <c r="F39" s="350">
        <v>0</v>
      </c>
      <c r="G39" s="350">
        <v>5</v>
      </c>
      <c r="H39" s="350">
        <v>5</v>
      </c>
      <c r="I39" s="350">
        <v>5</v>
      </c>
      <c r="J39" s="350">
        <v>0</v>
      </c>
      <c r="K39" s="350">
        <v>6</v>
      </c>
      <c r="L39" s="350">
        <v>0</v>
      </c>
      <c r="M39" s="350">
        <v>5</v>
      </c>
      <c r="N39" s="350">
        <v>0</v>
      </c>
      <c r="O39" s="350">
        <v>0</v>
      </c>
      <c r="P39" s="350">
        <v>7</v>
      </c>
      <c r="Q39" s="350">
        <v>4</v>
      </c>
      <c r="R39" s="350">
        <v>2</v>
      </c>
      <c r="S39" s="350">
        <v>0</v>
      </c>
      <c r="T39" s="350">
        <v>1</v>
      </c>
      <c r="U39" s="350">
        <v>1</v>
      </c>
      <c r="V39" s="350">
        <v>3</v>
      </c>
      <c r="W39" s="350">
        <v>2</v>
      </c>
      <c r="X39" s="350">
        <v>4</v>
      </c>
      <c r="Y39" s="350">
        <v>11</v>
      </c>
      <c r="Z39" s="350">
        <v>2</v>
      </c>
      <c r="AA39" s="350">
        <v>7</v>
      </c>
      <c r="AB39" s="350">
        <v>2</v>
      </c>
      <c r="AC39" s="350">
        <v>2</v>
      </c>
      <c r="AD39" s="350">
        <v>4</v>
      </c>
      <c r="AE39" s="350">
        <v>0</v>
      </c>
      <c r="AF39" s="350">
        <v>0</v>
      </c>
      <c r="AG39" s="350">
        <v>2</v>
      </c>
      <c r="AH39" s="350">
        <v>3</v>
      </c>
      <c r="AI39" s="350">
        <v>0</v>
      </c>
      <c r="AJ39" s="350">
        <v>2</v>
      </c>
      <c r="AK39" s="350">
        <v>1</v>
      </c>
      <c r="AL39" s="350">
        <v>0</v>
      </c>
      <c r="AM39" s="350">
        <v>2</v>
      </c>
      <c r="AN39" s="350">
        <v>1</v>
      </c>
      <c r="AO39" s="350">
        <v>0</v>
      </c>
      <c r="AP39" s="350">
        <v>0</v>
      </c>
      <c r="AQ39" s="350">
        <v>1</v>
      </c>
      <c r="AR39" s="350">
        <v>0</v>
      </c>
      <c r="AS39" s="350">
        <v>0</v>
      </c>
      <c r="AT39" s="350">
        <v>2</v>
      </c>
      <c r="AV39" s="352">
        <f t="shared" si="10"/>
        <v>0</v>
      </c>
      <c r="AW39" s="352">
        <f t="shared" si="12"/>
        <v>33</v>
      </c>
      <c r="AX39" s="352">
        <f t="shared" si="13"/>
        <v>6</v>
      </c>
      <c r="AY39" s="352">
        <f t="shared" si="14"/>
        <v>7</v>
      </c>
      <c r="AZ39" s="352">
        <f t="shared" si="15"/>
        <v>28</v>
      </c>
      <c r="BA39" s="352">
        <f t="shared" si="16"/>
        <v>9</v>
      </c>
      <c r="BB39" s="352">
        <f t="shared" si="17"/>
        <v>3</v>
      </c>
      <c r="BC39" s="352">
        <f t="shared" si="18"/>
        <v>3</v>
      </c>
      <c r="BD39" s="352">
        <f t="shared" si="19"/>
        <v>3</v>
      </c>
      <c r="BE39" s="45">
        <f t="shared" si="11"/>
        <v>92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METAS!D38</f>
        <v>NUTRICIÓN</v>
      </c>
      <c r="D40" s="350">
        <v>0</v>
      </c>
      <c r="E40" s="350">
        <v>0</v>
      </c>
      <c r="F40" s="350">
        <v>0</v>
      </c>
      <c r="G40" s="350">
        <v>2</v>
      </c>
      <c r="H40" s="350">
        <v>1</v>
      </c>
      <c r="I40" s="350">
        <v>1</v>
      </c>
      <c r="J40" s="350">
        <v>0</v>
      </c>
      <c r="K40" s="350">
        <v>1</v>
      </c>
      <c r="L40" s="350">
        <v>0</v>
      </c>
      <c r="M40" s="350">
        <v>1</v>
      </c>
      <c r="N40" s="350">
        <v>0</v>
      </c>
      <c r="O40" s="350">
        <v>2</v>
      </c>
      <c r="P40" s="350">
        <v>18</v>
      </c>
      <c r="Q40" s="350">
        <v>4</v>
      </c>
      <c r="R40" s="350">
        <v>2</v>
      </c>
      <c r="S40" s="350">
        <v>0</v>
      </c>
      <c r="T40" s="350">
        <v>4</v>
      </c>
      <c r="U40" s="350">
        <v>1</v>
      </c>
      <c r="V40" s="350">
        <v>0</v>
      </c>
      <c r="W40" s="350">
        <v>2</v>
      </c>
      <c r="X40" s="350">
        <v>3</v>
      </c>
      <c r="Y40" s="350">
        <v>11</v>
      </c>
      <c r="Z40" s="350">
        <v>2</v>
      </c>
      <c r="AA40" s="350">
        <v>0</v>
      </c>
      <c r="AB40" s="350">
        <v>1</v>
      </c>
      <c r="AC40" s="350">
        <v>1</v>
      </c>
      <c r="AD40" s="350">
        <v>4</v>
      </c>
      <c r="AE40" s="350">
        <v>0</v>
      </c>
      <c r="AF40" s="350">
        <v>1</v>
      </c>
      <c r="AG40" s="350">
        <v>0</v>
      </c>
      <c r="AH40" s="350">
        <v>3</v>
      </c>
      <c r="AI40" s="350">
        <v>0</v>
      </c>
      <c r="AJ40" s="350">
        <v>0</v>
      </c>
      <c r="AK40" s="350">
        <v>0</v>
      </c>
      <c r="AL40" s="350">
        <v>0</v>
      </c>
      <c r="AM40" s="350">
        <v>4</v>
      </c>
      <c r="AN40" s="350">
        <v>1</v>
      </c>
      <c r="AO40" s="350">
        <v>3</v>
      </c>
      <c r="AP40" s="350">
        <v>1</v>
      </c>
      <c r="AQ40" s="350">
        <v>6</v>
      </c>
      <c r="AR40" s="350">
        <v>0</v>
      </c>
      <c r="AS40" s="350">
        <v>0</v>
      </c>
      <c r="AT40" s="350">
        <v>0</v>
      </c>
      <c r="AV40" s="352">
        <f t="shared" si="10"/>
        <v>0</v>
      </c>
      <c r="AW40" s="352">
        <f t="shared" si="12"/>
        <v>26</v>
      </c>
      <c r="AX40" s="352">
        <f t="shared" si="13"/>
        <v>6</v>
      </c>
      <c r="AY40" s="352">
        <f t="shared" si="14"/>
        <v>7</v>
      </c>
      <c r="AZ40" s="352">
        <f t="shared" si="15"/>
        <v>18</v>
      </c>
      <c r="BA40" s="352">
        <f t="shared" si="16"/>
        <v>8</v>
      </c>
      <c r="BB40" s="352">
        <f t="shared" si="17"/>
        <v>0</v>
      </c>
      <c r="BC40" s="352">
        <f t="shared" si="18"/>
        <v>9</v>
      </c>
      <c r="BD40" s="352">
        <f t="shared" si="19"/>
        <v>6</v>
      </c>
      <c r="BE40" s="45">
        <f t="shared" si="11"/>
        <v>80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METAS!D39</f>
        <v>NUTRICIÓN</v>
      </c>
      <c r="D41" s="350">
        <v>0</v>
      </c>
      <c r="E41" s="350">
        <v>0</v>
      </c>
      <c r="F41" s="350">
        <v>0</v>
      </c>
      <c r="G41" s="350">
        <v>65</v>
      </c>
      <c r="H41" s="350">
        <v>2</v>
      </c>
      <c r="I41" s="350">
        <v>4</v>
      </c>
      <c r="J41" s="350">
        <v>0</v>
      </c>
      <c r="K41" s="350">
        <v>16</v>
      </c>
      <c r="L41" s="350">
        <v>0</v>
      </c>
      <c r="M41" s="350">
        <v>3</v>
      </c>
      <c r="N41" s="350">
        <v>2</v>
      </c>
      <c r="O41" s="350">
        <v>9</v>
      </c>
      <c r="P41" s="350">
        <v>37</v>
      </c>
      <c r="Q41" s="350">
        <v>1</v>
      </c>
      <c r="R41" s="350">
        <v>0</v>
      </c>
      <c r="S41" s="350">
        <v>5</v>
      </c>
      <c r="T41" s="350">
        <v>5</v>
      </c>
      <c r="U41" s="350">
        <v>3</v>
      </c>
      <c r="V41" s="350">
        <v>4</v>
      </c>
      <c r="W41" s="350">
        <v>0</v>
      </c>
      <c r="X41" s="350">
        <v>1</v>
      </c>
      <c r="Y41" s="350">
        <v>12</v>
      </c>
      <c r="Z41" s="350">
        <v>1</v>
      </c>
      <c r="AA41" s="350">
        <v>0</v>
      </c>
      <c r="AB41" s="350">
        <v>0</v>
      </c>
      <c r="AC41" s="350">
        <v>7</v>
      </c>
      <c r="AD41" s="350">
        <v>7</v>
      </c>
      <c r="AE41" s="350">
        <v>1</v>
      </c>
      <c r="AF41" s="350">
        <v>7</v>
      </c>
      <c r="AG41" s="350">
        <v>2</v>
      </c>
      <c r="AH41" s="350">
        <v>0</v>
      </c>
      <c r="AI41" s="350">
        <v>0</v>
      </c>
      <c r="AJ41" s="350">
        <v>0</v>
      </c>
      <c r="AK41" s="350">
        <v>1</v>
      </c>
      <c r="AL41" s="350">
        <v>3</v>
      </c>
      <c r="AM41" s="350">
        <v>19</v>
      </c>
      <c r="AN41" s="350">
        <v>2</v>
      </c>
      <c r="AO41" s="350">
        <v>5</v>
      </c>
      <c r="AP41" s="350">
        <v>0</v>
      </c>
      <c r="AQ41" s="350">
        <v>11</v>
      </c>
      <c r="AR41" s="350">
        <v>0</v>
      </c>
      <c r="AS41" s="350">
        <v>1</v>
      </c>
      <c r="AT41" s="350">
        <v>0</v>
      </c>
      <c r="AV41" s="352">
        <f t="shared" si="10"/>
        <v>0</v>
      </c>
      <c r="AW41" s="352">
        <f t="shared" si="12"/>
        <v>138</v>
      </c>
      <c r="AX41" s="352">
        <f t="shared" si="13"/>
        <v>6</v>
      </c>
      <c r="AY41" s="352">
        <f t="shared" si="14"/>
        <v>12</v>
      </c>
      <c r="AZ41" s="352">
        <f t="shared" si="15"/>
        <v>21</v>
      </c>
      <c r="BA41" s="352">
        <f t="shared" si="16"/>
        <v>17</v>
      </c>
      <c r="BB41" s="352">
        <f t="shared" si="17"/>
        <v>4</v>
      </c>
      <c r="BC41" s="352">
        <f t="shared" si="18"/>
        <v>26</v>
      </c>
      <c r="BD41" s="352">
        <f t="shared" si="19"/>
        <v>12</v>
      </c>
      <c r="BE41" s="45">
        <f t="shared" si="11"/>
        <v>236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METAS!D40</f>
        <v>NUTRICIÓN</v>
      </c>
      <c r="D42" s="350">
        <v>0</v>
      </c>
      <c r="E42" s="350">
        <v>0</v>
      </c>
      <c r="F42" s="350">
        <v>0</v>
      </c>
      <c r="G42" s="350">
        <v>67</v>
      </c>
      <c r="H42" s="350">
        <v>3</v>
      </c>
      <c r="I42" s="350">
        <v>5</v>
      </c>
      <c r="J42" s="350">
        <v>0</v>
      </c>
      <c r="K42" s="350">
        <v>17</v>
      </c>
      <c r="L42" s="350">
        <v>0</v>
      </c>
      <c r="M42" s="350">
        <v>4</v>
      </c>
      <c r="N42" s="350">
        <v>2</v>
      </c>
      <c r="O42" s="350">
        <v>11</v>
      </c>
      <c r="P42" s="350">
        <v>55</v>
      </c>
      <c r="Q42" s="350">
        <v>5</v>
      </c>
      <c r="R42" s="350">
        <v>2</v>
      </c>
      <c r="S42" s="350">
        <v>5</v>
      </c>
      <c r="T42" s="350">
        <v>9</v>
      </c>
      <c r="U42" s="350">
        <v>4</v>
      </c>
      <c r="V42" s="350">
        <v>4</v>
      </c>
      <c r="W42" s="350">
        <v>2</v>
      </c>
      <c r="X42" s="350">
        <v>4</v>
      </c>
      <c r="Y42" s="350">
        <v>23</v>
      </c>
      <c r="Z42" s="350">
        <v>3</v>
      </c>
      <c r="AA42" s="350">
        <v>0</v>
      </c>
      <c r="AB42" s="350">
        <v>1</v>
      </c>
      <c r="AC42" s="350">
        <v>8</v>
      </c>
      <c r="AD42" s="350">
        <v>11</v>
      </c>
      <c r="AE42" s="350">
        <v>1</v>
      </c>
      <c r="AF42" s="350">
        <v>8</v>
      </c>
      <c r="AG42" s="350">
        <v>2</v>
      </c>
      <c r="AH42" s="350">
        <v>3</v>
      </c>
      <c r="AI42" s="350">
        <v>0</v>
      </c>
      <c r="AJ42" s="350">
        <v>0</v>
      </c>
      <c r="AK42" s="350">
        <v>1</v>
      </c>
      <c r="AL42" s="350">
        <v>3</v>
      </c>
      <c r="AM42" s="350">
        <v>23</v>
      </c>
      <c r="AN42" s="350">
        <v>3</v>
      </c>
      <c r="AO42" s="350">
        <v>8</v>
      </c>
      <c r="AP42" s="350">
        <v>1</v>
      </c>
      <c r="AQ42" s="350">
        <v>17</v>
      </c>
      <c r="AR42" s="350">
        <v>0</v>
      </c>
      <c r="AS42" s="350">
        <v>1</v>
      </c>
      <c r="AT42" s="350">
        <v>0</v>
      </c>
      <c r="AV42" s="352">
        <f t="shared" si="10"/>
        <v>0</v>
      </c>
      <c r="AW42" s="352">
        <f t="shared" si="12"/>
        <v>164</v>
      </c>
      <c r="AX42" s="352">
        <f t="shared" si="13"/>
        <v>12</v>
      </c>
      <c r="AY42" s="352">
        <f t="shared" si="14"/>
        <v>19</v>
      </c>
      <c r="AZ42" s="352">
        <f t="shared" si="15"/>
        <v>39</v>
      </c>
      <c r="BA42" s="352">
        <f t="shared" si="16"/>
        <v>25</v>
      </c>
      <c r="BB42" s="352">
        <f t="shared" si="17"/>
        <v>4</v>
      </c>
      <c r="BC42" s="352">
        <f t="shared" si="18"/>
        <v>35</v>
      </c>
      <c r="BD42" s="352">
        <f t="shared" si="19"/>
        <v>18</v>
      </c>
      <c r="BE42" s="45">
        <f t="shared" si="11"/>
        <v>316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METAS!D41</f>
        <v>NUTRICIÓN</v>
      </c>
      <c r="D43" s="350">
        <v>0</v>
      </c>
      <c r="E43" s="350">
        <v>0</v>
      </c>
      <c r="F43" s="350">
        <v>0</v>
      </c>
      <c r="G43" s="350">
        <v>28</v>
      </c>
      <c r="H43" s="350">
        <v>1</v>
      </c>
      <c r="I43" s="350">
        <v>1</v>
      </c>
      <c r="J43" s="350">
        <v>1</v>
      </c>
      <c r="K43" s="350">
        <v>1</v>
      </c>
      <c r="L43" s="350">
        <v>0</v>
      </c>
      <c r="M43" s="350">
        <v>1</v>
      </c>
      <c r="N43" s="350">
        <v>0</v>
      </c>
      <c r="O43" s="350">
        <v>3</v>
      </c>
      <c r="P43" s="350">
        <v>19</v>
      </c>
      <c r="Q43" s="350">
        <v>4</v>
      </c>
      <c r="R43" s="350">
        <v>2</v>
      </c>
      <c r="S43" s="350">
        <v>0</v>
      </c>
      <c r="T43" s="350">
        <v>4</v>
      </c>
      <c r="U43" s="350">
        <v>1</v>
      </c>
      <c r="V43" s="350">
        <v>0</v>
      </c>
      <c r="W43" s="350">
        <v>3</v>
      </c>
      <c r="X43" s="350">
        <v>3</v>
      </c>
      <c r="Y43" s="350">
        <v>21</v>
      </c>
      <c r="Z43" s="350">
        <v>2</v>
      </c>
      <c r="AA43" s="350">
        <v>3</v>
      </c>
      <c r="AB43" s="350">
        <v>1</v>
      </c>
      <c r="AC43" s="350">
        <v>1</v>
      </c>
      <c r="AD43" s="350">
        <v>5</v>
      </c>
      <c r="AE43" s="350">
        <v>0</v>
      </c>
      <c r="AF43" s="350">
        <v>3</v>
      </c>
      <c r="AG43" s="350">
        <v>1</v>
      </c>
      <c r="AH43" s="350">
        <v>3</v>
      </c>
      <c r="AI43" s="350">
        <v>0</v>
      </c>
      <c r="AJ43" s="350">
        <v>6</v>
      </c>
      <c r="AK43" s="350">
        <v>2</v>
      </c>
      <c r="AL43" s="350">
        <v>0</v>
      </c>
      <c r="AM43" s="350">
        <v>4</v>
      </c>
      <c r="AN43" s="350">
        <v>1</v>
      </c>
      <c r="AO43" s="350">
        <v>3</v>
      </c>
      <c r="AP43" s="350">
        <v>1</v>
      </c>
      <c r="AQ43" s="350">
        <v>6</v>
      </c>
      <c r="AR43" s="350">
        <v>0</v>
      </c>
      <c r="AS43" s="350">
        <v>1</v>
      </c>
      <c r="AT43" s="350">
        <v>1</v>
      </c>
      <c r="AV43" s="352">
        <f t="shared" si="10"/>
        <v>0</v>
      </c>
      <c r="AW43" s="352">
        <f t="shared" si="12"/>
        <v>55</v>
      </c>
      <c r="AX43" s="352">
        <f t="shared" si="13"/>
        <v>6</v>
      </c>
      <c r="AY43" s="352">
        <f t="shared" si="14"/>
        <v>8</v>
      </c>
      <c r="AZ43" s="352">
        <f t="shared" si="15"/>
        <v>31</v>
      </c>
      <c r="BA43" s="352">
        <f t="shared" si="16"/>
        <v>12</v>
      </c>
      <c r="BB43" s="352">
        <f t="shared" si="17"/>
        <v>8</v>
      </c>
      <c r="BC43" s="352">
        <f t="shared" si="18"/>
        <v>9</v>
      </c>
      <c r="BD43" s="352">
        <f t="shared" si="19"/>
        <v>8</v>
      </c>
      <c r="BE43" s="45">
        <f t="shared" si="11"/>
        <v>137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METAS!D42</f>
        <v>NUTRICIÓN</v>
      </c>
      <c r="D44" s="350">
        <v>1</v>
      </c>
      <c r="E44" s="350">
        <v>0</v>
      </c>
      <c r="F44" s="350">
        <v>0</v>
      </c>
      <c r="G44" s="350">
        <v>32</v>
      </c>
      <c r="H44" s="350">
        <v>1</v>
      </c>
      <c r="I44" s="350">
        <v>2</v>
      </c>
      <c r="J44" s="350">
        <v>2</v>
      </c>
      <c r="K44" s="350">
        <v>5</v>
      </c>
      <c r="L44" s="350">
        <v>0</v>
      </c>
      <c r="M44" s="350">
        <v>1</v>
      </c>
      <c r="N44" s="350">
        <v>2</v>
      </c>
      <c r="O44" s="350">
        <v>4</v>
      </c>
      <c r="P44" s="350">
        <v>12</v>
      </c>
      <c r="Q44" s="350">
        <v>5</v>
      </c>
      <c r="R44" s="350">
        <v>1</v>
      </c>
      <c r="S44" s="350">
        <v>2</v>
      </c>
      <c r="T44" s="350">
        <v>3</v>
      </c>
      <c r="U44" s="350">
        <v>2</v>
      </c>
      <c r="V44" s="350">
        <v>2</v>
      </c>
      <c r="W44" s="350">
        <v>2</v>
      </c>
      <c r="X44" s="350">
        <v>5</v>
      </c>
      <c r="Y44" s="350">
        <v>14</v>
      </c>
      <c r="Z44" s="350">
        <v>2</v>
      </c>
      <c r="AA44" s="350">
        <v>7</v>
      </c>
      <c r="AB44" s="350">
        <v>1</v>
      </c>
      <c r="AC44" s="350">
        <v>2</v>
      </c>
      <c r="AD44" s="350">
        <v>8</v>
      </c>
      <c r="AE44" s="350">
        <v>2</v>
      </c>
      <c r="AF44" s="350">
        <v>2</v>
      </c>
      <c r="AG44" s="350">
        <v>0</v>
      </c>
      <c r="AH44" s="350">
        <v>2</v>
      </c>
      <c r="AI44" s="350">
        <v>0</v>
      </c>
      <c r="AJ44" s="350">
        <v>11</v>
      </c>
      <c r="AK44" s="350">
        <v>1</v>
      </c>
      <c r="AL44" s="350">
        <v>1</v>
      </c>
      <c r="AM44" s="350">
        <v>11</v>
      </c>
      <c r="AN44" s="350">
        <v>0</v>
      </c>
      <c r="AO44" s="350">
        <v>4</v>
      </c>
      <c r="AP44" s="350">
        <v>0</v>
      </c>
      <c r="AQ44" s="350">
        <v>8</v>
      </c>
      <c r="AR44" s="350">
        <v>0</v>
      </c>
      <c r="AS44" s="350">
        <v>1</v>
      </c>
      <c r="AT44" s="350">
        <v>1</v>
      </c>
      <c r="AV44" s="352">
        <f t="shared" si="10"/>
        <v>1</v>
      </c>
      <c r="AW44" s="352">
        <f t="shared" si="12"/>
        <v>61</v>
      </c>
      <c r="AX44" s="352">
        <f t="shared" si="13"/>
        <v>8</v>
      </c>
      <c r="AY44" s="352">
        <f t="shared" si="14"/>
        <v>9</v>
      </c>
      <c r="AZ44" s="352">
        <f t="shared" si="15"/>
        <v>31</v>
      </c>
      <c r="BA44" s="352">
        <f t="shared" si="16"/>
        <v>14</v>
      </c>
      <c r="BB44" s="352">
        <f t="shared" si="17"/>
        <v>13</v>
      </c>
      <c r="BC44" s="352">
        <f t="shared" si="18"/>
        <v>15</v>
      </c>
      <c r="BD44" s="352">
        <f t="shared" si="19"/>
        <v>10</v>
      </c>
      <c r="BE44" s="45">
        <f t="shared" si="11"/>
        <v>162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METAS!D43</f>
        <v>NUTRICIÓN</v>
      </c>
      <c r="D45" s="350">
        <v>0</v>
      </c>
      <c r="E45" s="350">
        <v>0</v>
      </c>
      <c r="F45" s="350">
        <v>0</v>
      </c>
      <c r="G45" s="350">
        <v>24</v>
      </c>
      <c r="H45" s="350">
        <v>2</v>
      </c>
      <c r="I45" s="350">
        <v>1</v>
      </c>
      <c r="J45" s="350">
        <v>4</v>
      </c>
      <c r="K45" s="350">
        <v>5</v>
      </c>
      <c r="L45" s="350">
        <v>1</v>
      </c>
      <c r="M45" s="350">
        <v>3</v>
      </c>
      <c r="N45" s="350">
        <v>2</v>
      </c>
      <c r="O45" s="350">
        <v>4</v>
      </c>
      <c r="P45" s="350">
        <v>20</v>
      </c>
      <c r="Q45" s="350">
        <v>5</v>
      </c>
      <c r="R45" s="350">
        <v>1</v>
      </c>
      <c r="S45" s="350">
        <v>3</v>
      </c>
      <c r="T45" s="350">
        <v>6</v>
      </c>
      <c r="U45" s="350">
        <v>1</v>
      </c>
      <c r="V45" s="350">
        <v>0</v>
      </c>
      <c r="W45" s="350">
        <v>4</v>
      </c>
      <c r="X45" s="350">
        <v>5</v>
      </c>
      <c r="Y45" s="350">
        <v>22</v>
      </c>
      <c r="Z45" s="350">
        <v>2</v>
      </c>
      <c r="AA45" s="350">
        <v>5</v>
      </c>
      <c r="AB45" s="350">
        <v>0</v>
      </c>
      <c r="AC45" s="350">
        <v>5</v>
      </c>
      <c r="AD45" s="350">
        <v>8</v>
      </c>
      <c r="AE45" s="350">
        <v>2</v>
      </c>
      <c r="AF45" s="350">
        <v>2</v>
      </c>
      <c r="AG45" s="350">
        <v>1</v>
      </c>
      <c r="AH45" s="350">
        <v>11</v>
      </c>
      <c r="AI45" s="350">
        <v>0</v>
      </c>
      <c r="AJ45" s="350">
        <v>8</v>
      </c>
      <c r="AK45" s="350">
        <v>0</v>
      </c>
      <c r="AL45" s="350">
        <v>5</v>
      </c>
      <c r="AM45" s="350">
        <v>5</v>
      </c>
      <c r="AN45" s="350">
        <v>1</v>
      </c>
      <c r="AO45" s="350">
        <v>1</v>
      </c>
      <c r="AP45" s="350">
        <v>2</v>
      </c>
      <c r="AQ45" s="350">
        <v>5</v>
      </c>
      <c r="AR45" s="350">
        <v>0</v>
      </c>
      <c r="AS45" s="350">
        <v>2</v>
      </c>
      <c r="AT45" s="350">
        <v>0</v>
      </c>
      <c r="AV45" s="352">
        <f t="shared" si="10"/>
        <v>0</v>
      </c>
      <c r="AW45" s="352">
        <f t="shared" si="12"/>
        <v>66</v>
      </c>
      <c r="AX45" s="352">
        <f t="shared" si="13"/>
        <v>9</v>
      </c>
      <c r="AY45" s="352">
        <f t="shared" si="14"/>
        <v>11</v>
      </c>
      <c r="AZ45" s="352">
        <f t="shared" si="15"/>
        <v>39</v>
      </c>
      <c r="BA45" s="352">
        <f t="shared" si="16"/>
        <v>24</v>
      </c>
      <c r="BB45" s="352">
        <f t="shared" si="17"/>
        <v>13</v>
      </c>
      <c r="BC45" s="352">
        <f t="shared" si="18"/>
        <v>9</v>
      </c>
      <c r="BD45" s="352">
        <f t="shared" si="19"/>
        <v>7</v>
      </c>
      <c r="BE45" s="45">
        <f t="shared" si="11"/>
        <v>178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METAS!D44</f>
        <v>NUTRICIÓN</v>
      </c>
      <c r="D46" s="350">
        <v>1</v>
      </c>
      <c r="E46" s="350">
        <v>0</v>
      </c>
      <c r="F46" s="350">
        <v>0</v>
      </c>
      <c r="G46" s="350">
        <v>84</v>
      </c>
      <c r="H46" s="350">
        <v>4</v>
      </c>
      <c r="I46" s="350">
        <v>4</v>
      </c>
      <c r="J46" s="350">
        <v>7</v>
      </c>
      <c r="K46" s="350">
        <v>11</v>
      </c>
      <c r="L46" s="350">
        <v>1</v>
      </c>
      <c r="M46" s="350">
        <v>5</v>
      </c>
      <c r="N46" s="350">
        <v>4</v>
      </c>
      <c r="O46" s="350">
        <v>11</v>
      </c>
      <c r="P46" s="350">
        <v>51</v>
      </c>
      <c r="Q46" s="350">
        <v>14</v>
      </c>
      <c r="R46" s="350">
        <v>4</v>
      </c>
      <c r="S46" s="350">
        <v>5</v>
      </c>
      <c r="T46" s="350">
        <v>13</v>
      </c>
      <c r="U46" s="350">
        <v>4</v>
      </c>
      <c r="V46" s="350">
        <v>2</v>
      </c>
      <c r="W46" s="350">
        <v>9</v>
      </c>
      <c r="X46" s="350">
        <v>13</v>
      </c>
      <c r="Y46" s="350">
        <v>57</v>
      </c>
      <c r="Z46" s="350">
        <v>6</v>
      </c>
      <c r="AA46" s="350">
        <v>15</v>
      </c>
      <c r="AB46" s="350">
        <v>2</v>
      </c>
      <c r="AC46" s="350">
        <v>8</v>
      </c>
      <c r="AD46" s="350">
        <v>21</v>
      </c>
      <c r="AE46" s="350">
        <v>4</v>
      </c>
      <c r="AF46" s="350">
        <v>7</v>
      </c>
      <c r="AG46" s="350">
        <v>2</v>
      </c>
      <c r="AH46" s="350">
        <v>16</v>
      </c>
      <c r="AI46" s="350">
        <v>0</v>
      </c>
      <c r="AJ46" s="350">
        <v>25</v>
      </c>
      <c r="AK46" s="350">
        <v>3</v>
      </c>
      <c r="AL46" s="350">
        <v>6</v>
      </c>
      <c r="AM46" s="350">
        <v>20</v>
      </c>
      <c r="AN46" s="350">
        <v>2</v>
      </c>
      <c r="AO46" s="350">
        <v>8</v>
      </c>
      <c r="AP46" s="350">
        <v>3</v>
      </c>
      <c r="AQ46" s="350">
        <v>19</v>
      </c>
      <c r="AR46" s="350">
        <v>0</v>
      </c>
      <c r="AS46" s="350">
        <v>4</v>
      </c>
      <c r="AT46" s="350">
        <v>2</v>
      </c>
      <c r="AV46" s="352">
        <f t="shared" si="10"/>
        <v>1</v>
      </c>
      <c r="AW46" s="352">
        <f t="shared" si="12"/>
        <v>182</v>
      </c>
      <c r="AX46" s="352">
        <f t="shared" si="13"/>
        <v>23</v>
      </c>
      <c r="AY46" s="352">
        <f t="shared" si="14"/>
        <v>28</v>
      </c>
      <c r="AZ46" s="352">
        <f t="shared" si="15"/>
        <v>101</v>
      </c>
      <c r="BA46" s="352">
        <f t="shared" si="16"/>
        <v>50</v>
      </c>
      <c r="BB46" s="352">
        <f t="shared" si="17"/>
        <v>34</v>
      </c>
      <c r="BC46" s="352">
        <f t="shared" si="18"/>
        <v>33</v>
      </c>
      <c r="BD46" s="352">
        <f t="shared" si="19"/>
        <v>25</v>
      </c>
      <c r="BE46" s="45">
        <f t="shared" si="11"/>
        <v>477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METAS!D45</f>
        <v>NUTRICIÓN</v>
      </c>
      <c r="D47" s="350">
        <v>0</v>
      </c>
      <c r="E47" s="350">
        <v>0</v>
      </c>
      <c r="F47" s="350">
        <v>0</v>
      </c>
      <c r="G47" s="350">
        <v>3</v>
      </c>
      <c r="H47" s="350">
        <v>0</v>
      </c>
      <c r="I47" s="350">
        <v>0</v>
      </c>
      <c r="J47" s="350">
        <v>1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0</v>
      </c>
      <c r="U47" s="350">
        <v>0</v>
      </c>
      <c r="V47" s="350">
        <v>0</v>
      </c>
      <c r="W47" s="350">
        <v>0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0</v>
      </c>
      <c r="AN47" s="350">
        <v>0</v>
      </c>
      <c r="AO47" s="350">
        <v>0</v>
      </c>
      <c r="AP47" s="350">
        <v>0</v>
      </c>
      <c r="AQ47" s="350">
        <v>1</v>
      </c>
      <c r="AR47" s="350">
        <v>0</v>
      </c>
      <c r="AS47" s="350">
        <v>0</v>
      </c>
      <c r="AT47" s="350">
        <v>0</v>
      </c>
      <c r="AV47" s="352">
        <f t="shared" si="10"/>
        <v>0</v>
      </c>
      <c r="AW47" s="352">
        <f t="shared" si="12"/>
        <v>4</v>
      </c>
      <c r="AX47" s="352">
        <f t="shared" si="13"/>
        <v>0</v>
      </c>
      <c r="AY47" s="352">
        <f t="shared" si="14"/>
        <v>0</v>
      </c>
      <c r="AZ47" s="352">
        <f t="shared" si="15"/>
        <v>0</v>
      </c>
      <c r="BA47" s="352">
        <f t="shared" si="16"/>
        <v>0</v>
      </c>
      <c r="BB47" s="352">
        <f t="shared" si="17"/>
        <v>0</v>
      </c>
      <c r="BC47" s="352">
        <f t="shared" si="18"/>
        <v>0</v>
      </c>
      <c r="BD47" s="352">
        <f t="shared" si="19"/>
        <v>1</v>
      </c>
      <c r="BE47" s="45">
        <f t="shared" si="11"/>
        <v>5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METAS!D46</f>
        <v>NUTRICIÓN</v>
      </c>
      <c r="D48" s="350">
        <v>0</v>
      </c>
      <c r="E48" s="350">
        <v>0</v>
      </c>
      <c r="F48" s="350">
        <v>0</v>
      </c>
      <c r="G48" s="350">
        <v>6</v>
      </c>
      <c r="H48" s="350">
        <v>0</v>
      </c>
      <c r="I48" s="350">
        <v>0</v>
      </c>
      <c r="J48" s="350">
        <v>2</v>
      </c>
      <c r="K48" s="350">
        <v>0</v>
      </c>
      <c r="L48" s="350">
        <v>0</v>
      </c>
      <c r="M48" s="350">
        <v>0</v>
      </c>
      <c r="N48" s="350">
        <v>1</v>
      </c>
      <c r="O48" s="350">
        <v>0</v>
      </c>
      <c r="P48" s="350">
        <v>1</v>
      </c>
      <c r="Q48" s="350">
        <v>0</v>
      </c>
      <c r="R48" s="350">
        <v>0</v>
      </c>
      <c r="S48" s="350">
        <v>1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1</v>
      </c>
      <c r="Z48" s="350">
        <v>0</v>
      </c>
      <c r="AA48" s="350">
        <v>0</v>
      </c>
      <c r="AB48" s="350">
        <v>0</v>
      </c>
      <c r="AC48" s="350">
        <v>0</v>
      </c>
      <c r="AD48" s="350">
        <v>1</v>
      </c>
      <c r="AE48" s="350">
        <v>1</v>
      </c>
      <c r="AF48" s="350">
        <v>0</v>
      </c>
      <c r="AG48" s="350">
        <v>2</v>
      </c>
      <c r="AH48" s="350">
        <v>1</v>
      </c>
      <c r="AI48" s="350">
        <v>0</v>
      </c>
      <c r="AJ48" s="350">
        <v>0</v>
      </c>
      <c r="AK48" s="350">
        <v>0</v>
      </c>
      <c r="AL48" s="350">
        <v>0</v>
      </c>
      <c r="AM48" s="350">
        <v>0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1</v>
      </c>
      <c r="AV48" s="352">
        <f t="shared" si="10"/>
        <v>0</v>
      </c>
      <c r="AW48" s="352">
        <f t="shared" si="12"/>
        <v>10</v>
      </c>
      <c r="AX48" s="352">
        <f t="shared" si="13"/>
        <v>1</v>
      </c>
      <c r="AY48" s="352">
        <f t="shared" si="14"/>
        <v>1</v>
      </c>
      <c r="AZ48" s="352">
        <f t="shared" si="15"/>
        <v>1</v>
      </c>
      <c r="BA48" s="352">
        <f t="shared" si="16"/>
        <v>5</v>
      </c>
      <c r="BB48" s="352">
        <f t="shared" si="17"/>
        <v>0</v>
      </c>
      <c r="BC48" s="352">
        <f t="shared" si="18"/>
        <v>0</v>
      </c>
      <c r="BD48" s="352">
        <f t="shared" si="19"/>
        <v>3</v>
      </c>
      <c r="BE48" s="45">
        <f t="shared" si="11"/>
        <v>21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METAS!D47</f>
        <v>NUTRICIÓN</v>
      </c>
      <c r="D49" s="350">
        <v>0</v>
      </c>
      <c r="E49" s="350">
        <v>0</v>
      </c>
      <c r="F49" s="350">
        <v>0</v>
      </c>
      <c r="G49" s="350">
        <v>0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2">
        <f t="shared" si="10"/>
        <v>0</v>
      </c>
      <c r="AW49" s="352">
        <f t="shared" si="12"/>
        <v>0</v>
      </c>
      <c r="AX49" s="352">
        <f t="shared" si="13"/>
        <v>0</v>
      </c>
      <c r="AY49" s="352">
        <f t="shared" si="14"/>
        <v>0</v>
      </c>
      <c r="AZ49" s="352">
        <f t="shared" si="15"/>
        <v>0</v>
      </c>
      <c r="BA49" s="352">
        <f t="shared" si="16"/>
        <v>0</v>
      </c>
      <c r="BB49" s="352">
        <f t="shared" si="17"/>
        <v>0</v>
      </c>
      <c r="BC49" s="352">
        <f t="shared" si="18"/>
        <v>0</v>
      </c>
      <c r="BD49" s="352">
        <f t="shared" si="19"/>
        <v>0</v>
      </c>
      <c r="BE49" s="45">
        <f t="shared" si="11"/>
        <v>0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METAS!D48</f>
        <v>NUTRICIÓN</v>
      </c>
      <c r="D50" s="350">
        <v>0</v>
      </c>
      <c r="E50" s="350">
        <v>0</v>
      </c>
      <c r="F50" s="350">
        <v>0</v>
      </c>
      <c r="G50" s="350">
        <v>9</v>
      </c>
      <c r="H50" s="350">
        <v>0</v>
      </c>
      <c r="I50" s="350">
        <v>0</v>
      </c>
      <c r="J50" s="350">
        <v>3</v>
      </c>
      <c r="K50" s="350">
        <v>0</v>
      </c>
      <c r="L50" s="350">
        <v>0</v>
      </c>
      <c r="M50" s="350">
        <v>0</v>
      </c>
      <c r="N50" s="350">
        <v>1</v>
      </c>
      <c r="O50" s="350">
        <v>0</v>
      </c>
      <c r="P50" s="350">
        <v>1</v>
      </c>
      <c r="Q50" s="350">
        <v>0</v>
      </c>
      <c r="R50" s="350">
        <v>0</v>
      </c>
      <c r="S50" s="350">
        <v>1</v>
      </c>
      <c r="T50" s="350">
        <v>1</v>
      </c>
      <c r="U50" s="350">
        <v>0</v>
      </c>
      <c r="V50" s="350">
        <v>0</v>
      </c>
      <c r="W50" s="350">
        <v>0</v>
      </c>
      <c r="X50" s="350">
        <v>0</v>
      </c>
      <c r="Y50" s="350">
        <v>1</v>
      </c>
      <c r="Z50" s="350">
        <v>0</v>
      </c>
      <c r="AA50" s="350">
        <v>0</v>
      </c>
      <c r="AB50" s="350">
        <v>0</v>
      </c>
      <c r="AC50" s="350">
        <v>0</v>
      </c>
      <c r="AD50" s="350">
        <v>1</v>
      </c>
      <c r="AE50" s="350">
        <v>1</v>
      </c>
      <c r="AF50" s="350">
        <v>0</v>
      </c>
      <c r="AG50" s="350">
        <v>2</v>
      </c>
      <c r="AH50" s="350">
        <v>1</v>
      </c>
      <c r="AI50" s="350">
        <v>0</v>
      </c>
      <c r="AJ50" s="350">
        <v>0</v>
      </c>
      <c r="AK50" s="350">
        <v>0</v>
      </c>
      <c r="AL50" s="350">
        <v>0</v>
      </c>
      <c r="AM50" s="350">
        <v>0</v>
      </c>
      <c r="AN50" s="350">
        <v>0</v>
      </c>
      <c r="AO50" s="350">
        <v>0</v>
      </c>
      <c r="AP50" s="350">
        <v>0</v>
      </c>
      <c r="AQ50" s="350">
        <v>3</v>
      </c>
      <c r="AR50" s="350">
        <v>0</v>
      </c>
      <c r="AS50" s="350">
        <v>0</v>
      </c>
      <c r="AT50" s="350">
        <v>1</v>
      </c>
      <c r="AV50" s="352">
        <f t="shared" si="10"/>
        <v>0</v>
      </c>
      <c r="AW50" s="352">
        <f t="shared" si="12"/>
        <v>14</v>
      </c>
      <c r="AX50" s="352">
        <f t="shared" si="13"/>
        <v>1</v>
      </c>
      <c r="AY50" s="352">
        <f t="shared" si="14"/>
        <v>1</v>
      </c>
      <c r="AZ50" s="352">
        <f t="shared" si="15"/>
        <v>1</v>
      </c>
      <c r="BA50" s="352">
        <f t="shared" si="16"/>
        <v>5</v>
      </c>
      <c r="BB50" s="352">
        <f t="shared" si="17"/>
        <v>0</v>
      </c>
      <c r="BC50" s="352">
        <f t="shared" si="18"/>
        <v>0</v>
      </c>
      <c r="BD50" s="352">
        <f t="shared" si="19"/>
        <v>4</v>
      </c>
      <c r="BE50" s="45">
        <f t="shared" si="11"/>
        <v>26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METAS!D49</f>
        <v>NUTRICIÓN</v>
      </c>
      <c r="D51" s="350">
        <v>0</v>
      </c>
      <c r="E51" s="350">
        <v>0</v>
      </c>
      <c r="F51" s="350">
        <v>0</v>
      </c>
      <c r="G51" s="350">
        <v>3</v>
      </c>
      <c r="H51" s="350">
        <v>0</v>
      </c>
      <c r="I51" s="350">
        <v>0</v>
      </c>
      <c r="J51" s="350">
        <v>1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0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0</v>
      </c>
      <c r="AN51" s="350">
        <v>0</v>
      </c>
      <c r="AO51" s="350">
        <v>0</v>
      </c>
      <c r="AP51" s="350">
        <v>0</v>
      </c>
      <c r="AQ51" s="350">
        <v>1</v>
      </c>
      <c r="AR51" s="350">
        <v>0</v>
      </c>
      <c r="AS51" s="350">
        <v>0</v>
      </c>
      <c r="AT51" s="350">
        <v>0</v>
      </c>
      <c r="AV51" s="352">
        <f t="shared" si="10"/>
        <v>0</v>
      </c>
      <c r="AW51" s="352">
        <f t="shared" si="12"/>
        <v>4</v>
      </c>
      <c r="AX51" s="352">
        <f t="shared" si="13"/>
        <v>0</v>
      </c>
      <c r="AY51" s="352">
        <f t="shared" si="14"/>
        <v>0</v>
      </c>
      <c r="AZ51" s="352">
        <f t="shared" si="15"/>
        <v>0</v>
      </c>
      <c r="BA51" s="352">
        <f t="shared" si="16"/>
        <v>0</v>
      </c>
      <c r="BB51" s="352">
        <f t="shared" si="17"/>
        <v>0</v>
      </c>
      <c r="BC51" s="352">
        <f t="shared" si="18"/>
        <v>0</v>
      </c>
      <c r="BD51" s="352">
        <f t="shared" si="19"/>
        <v>1</v>
      </c>
      <c r="BE51" s="45">
        <f t="shared" si="11"/>
        <v>5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METAS!D50</f>
        <v>NUTRICIÓN</v>
      </c>
      <c r="D52" s="350">
        <v>0</v>
      </c>
      <c r="E52" s="350">
        <v>0</v>
      </c>
      <c r="F52" s="350">
        <v>0</v>
      </c>
      <c r="G52" s="350">
        <v>3</v>
      </c>
      <c r="H52" s="350">
        <v>0</v>
      </c>
      <c r="I52" s="350">
        <v>0</v>
      </c>
      <c r="J52" s="350">
        <v>1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1</v>
      </c>
      <c r="AR52" s="350">
        <v>0</v>
      </c>
      <c r="AS52" s="350">
        <v>0</v>
      </c>
      <c r="AT52" s="350">
        <v>0</v>
      </c>
      <c r="AV52" s="352">
        <f t="shared" si="10"/>
        <v>0</v>
      </c>
      <c r="AW52" s="352">
        <f t="shared" si="12"/>
        <v>4</v>
      </c>
      <c r="AX52" s="352">
        <f t="shared" si="13"/>
        <v>0</v>
      </c>
      <c r="AY52" s="352">
        <f t="shared" si="14"/>
        <v>0</v>
      </c>
      <c r="AZ52" s="352">
        <f t="shared" si="15"/>
        <v>0</v>
      </c>
      <c r="BA52" s="352">
        <f t="shared" si="16"/>
        <v>0</v>
      </c>
      <c r="BB52" s="352">
        <f t="shared" si="17"/>
        <v>0</v>
      </c>
      <c r="BC52" s="352">
        <f t="shared" si="18"/>
        <v>0</v>
      </c>
      <c r="BD52" s="352">
        <f t="shared" si="19"/>
        <v>1</v>
      </c>
      <c r="BE52" s="45">
        <f t="shared" si="11"/>
        <v>5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METAS!D51</f>
        <v>NUTRICIÓN</v>
      </c>
      <c r="D53" s="350">
        <v>0</v>
      </c>
      <c r="E53" s="350">
        <v>0</v>
      </c>
      <c r="F53" s="350">
        <v>0</v>
      </c>
      <c r="G53" s="350">
        <v>5</v>
      </c>
      <c r="H53" s="350">
        <v>0</v>
      </c>
      <c r="I53" s="350">
        <v>0</v>
      </c>
      <c r="J53" s="350">
        <v>2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0</v>
      </c>
      <c r="R53" s="350">
        <v>0</v>
      </c>
      <c r="S53" s="350">
        <v>1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1</v>
      </c>
      <c r="AE53" s="350">
        <v>1</v>
      </c>
      <c r="AF53" s="350">
        <v>0</v>
      </c>
      <c r="AG53" s="350">
        <v>2</v>
      </c>
      <c r="AH53" s="350">
        <v>1</v>
      </c>
      <c r="AI53" s="350">
        <v>0</v>
      </c>
      <c r="AJ53" s="350">
        <v>0</v>
      </c>
      <c r="AK53" s="350">
        <v>0</v>
      </c>
      <c r="AL53" s="350">
        <v>0</v>
      </c>
      <c r="AM53" s="350">
        <v>0</v>
      </c>
      <c r="AN53" s="350">
        <v>0</v>
      </c>
      <c r="AO53" s="350">
        <v>0</v>
      </c>
      <c r="AP53" s="350">
        <v>0</v>
      </c>
      <c r="AQ53" s="350">
        <v>0</v>
      </c>
      <c r="AR53" s="350">
        <v>0</v>
      </c>
      <c r="AS53" s="350">
        <v>0</v>
      </c>
      <c r="AT53" s="350">
        <v>1</v>
      </c>
      <c r="AV53" s="352">
        <f t="shared" si="10"/>
        <v>0</v>
      </c>
      <c r="AW53" s="352">
        <f t="shared" si="12"/>
        <v>7</v>
      </c>
      <c r="AX53" s="352">
        <f t="shared" si="13"/>
        <v>1</v>
      </c>
      <c r="AY53" s="352">
        <f t="shared" si="14"/>
        <v>1</v>
      </c>
      <c r="AZ53" s="352">
        <f t="shared" si="15"/>
        <v>0</v>
      </c>
      <c r="BA53" s="352">
        <f t="shared" si="16"/>
        <v>5</v>
      </c>
      <c r="BB53" s="352">
        <f t="shared" si="17"/>
        <v>0</v>
      </c>
      <c r="BC53" s="352">
        <f t="shared" si="18"/>
        <v>0</v>
      </c>
      <c r="BD53" s="352">
        <f t="shared" si="19"/>
        <v>1</v>
      </c>
      <c r="BE53" s="45">
        <f t="shared" si="11"/>
        <v>15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METAS!D52</f>
        <v>NUTRICIÓN</v>
      </c>
      <c r="D54" s="350">
        <v>0</v>
      </c>
      <c r="E54" s="350">
        <v>0</v>
      </c>
      <c r="F54" s="350">
        <v>0</v>
      </c>
      <c r="G54" s="350">
        <v>5</v>
      </c>
      <c r="H54" s="350">
        <v>0</v>
      </c>
      <c r="I54" s="350">
        <v>0</v>
      </c>
      <c r="J54" s="350">
        <v>2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0</v>
      </c>
      <c r="S54" s="350">
        <v>1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1</v>
      </c>
      <c r="AE54" s="350">
        <v>1</v>
      </c>
      <c r="AF54" s="350">
        <v>0</v>
      </c>
      <c r="AG54" s="350">
        <v>2</v>
      </c>
      <c r="AH54" s="350">
        <v>1</v>
      </c>
      <c r="AI54" s="350">
        <v>0</v>
      </c>
      <c r="AJ54" s="350">
        <v>0</v>
      </c>
      <c r="AK54" s="350">
        <v>0</v>
      </c>
      <c r="AL54" s="350">
        <v>0</v>
      </c>
      <c r="AM54" s="350">
        <v>0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1</v>
      </c>
      <c r="AV54" s="352">
        <f t="shared" si="10"/>
        <v>0</v>
      </c>
      <c r="AW54" s="352">
        <f t="shared" si="12"/>
        <v>7</v>
      </c>
      <c r="AX54" s="352">
        <f t="shared" si="13"/>
        <v>1</v>
      </c>
      <c r="AY54" s="352">
        <f t="shared" si="14"/>
        <v>1</v>
      </c>
      <c r="AZ54" s="352">
        <f t="shared" si="15"/>
        <v>0</v>
      </c>
      <c r="BA54" s="352">
        <f t="shared" si="16"/>
        <v>5</v>
      </c>
      <c r="BB54" s="352">
        <f t="shared" si="17"/>
        <v>0</v>
      </c>
      <c r="BC54" s="352">
        <f t="shared" si="18"/>
        <v>0</v>
      </c>
      <c r="BD54" s="352">
        <f t="shared" si="19"/>
        <v>1</v>
      </c>
      <c r="BE54" s="45">
        <f t="shared" si="11"/>
        <v>15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METAS!D53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2">
        <f t="shared" si="10"/>
        <v>0</v>
      </c>
      <c r="AW55" s="352">
        <f t="shared" si="12"/>
        <v>0</v>
      </c>
      <c r="AX55" s="352">
        <f t="shared" si="13"/>
        <v>0</v>
      </c>
      <c r="AY55" s="352">
        <f t="shared" si="14"/>
        <v>0</v>
      </c>
      <c r="AZ55" s="352">
        <f t="shared" si="15"/>
        <v>0</v>
      </c>
      <c r="BA55" s="352">
        <f t="shared" si="16"/>
        <v>0</v>
      </c>
      <c r="BB55" s="352">
        <f t="shared" si="17"/>
        <v>0</v>
      </c>
      <c r="BC55" s="352">
        <f t="shared" si="18"/>
        <v>0</v>
      </c>
      <c r="BD55" s="352">
        <f t="shared" si="19"/>
        <v>0</v>
      </c>
      <c r="BE55" s="45">
        <f t="shared" si="11"/>
        <v>0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METAS!D54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2">
        <f t="shared" si="10"/>
        <v>0</v>
      </c>
      <c r="AW56" s="352">
        <f t="shared" si="12"/>
        <v>0</v>
      </c>
      <c r="AX56" s="352">
        <f t="shared" si="13"/>
        <v>0</v>
      </c>
      <c r="AY56" s="352">
        <f t="shared" si="14"/>
        <v>0</v>
      </c>
      <c r="AZ56" s="352">
        <f t="shared" si="15"/>
        <v>0</v>
      </c>
      <c r="BA56" s="352">
        <f t="shared" si="16"/>
        <v>0</v>
      </c>
      <c r="BB56" s="352">
        <f t="shared" si="17"/>
        <v>0</v>
      </c>
      <c r="BC56" s="352">
        <f t="shared" si="18"/>
        <v>0</v>
      </c>
      <c r="BD56" s="352">
        <f t="shared" si="19"/>
        <v>0</v>
      </c>
      <c r="BE56" s="45">
        <f t="shared" si="11"/>
        <v>0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METAS!D55</f>
        <v>NUTRICIÓN</v>
      </c>
      <c r="D57" s="350">
        <v>0</v>
      </c>
      <c r="E57" s="350">
        <v>0</v>
      </c>
      <c r="F57" s="350">
        <v>0</v>
      </c>
      <c r="G57" s="350">
        <v>8</v>
      </c>
      <c r="H57" s="350">
        <v>0</v>
      </c>
      <c r="I57" s="350">
        <v>0</v>
      </c>
      <c r="J57" s="350">
        <v>3</v>
      </c>
      <c r="K57" s="350">
        <v>0</v>
      </c>
      <c r="L57" s="350">
        <v>0</v>
      </c>
      <c r="M57" s="350">
        <v>0</v>
      </c>
      <c r="N57" s="350">
        <v>0</v>
      </c>
      <c r="O57" s="350">
        <v>0</v>
      </c>
      <c r="P57" s="350">
        <v>0</v>
      </c>
      <c r="Q57" s="350">
        <v>0</v>
      </c>
      <c r="R57" s="350">
        <v>0</v>
      </c>
      <c r="S57" s="350">
        <v>1</v>
      </c>
      <c r="T57" s="350">
        <v>1</v>
      </c>
      <c r="U57" s="350">
        <v>0</v>
      </c>
      <c r="V57" s="350">
        <v>0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1</v>
      </c>
      <c r="AE57" s="350">
        <v>1</v>
      </c>
      <c r="AF57" s="350">
        <v>0</v>
      </c>
      <c r="AG57" s="350">
        <v>2</v>
      </c>
      <c r="AH57" s="350">
        <v>1</v>
      </c>
      <c r="AI57" s="350">
        <v>0</v>
      </c>
      <c r="AJ57" s="350">
        <v>0</v>
      </c>
      <c r="AK57" s="350">
        <v>0</v>
      </c>
      <c r="AL57" s="350">
        <v>0</v>
      </c>
      <c r="AM57" s="350">
        <v>0</v>
      </c>
      <c r="AN57" s="350">
        <v>0</v>
      </c>
      <c r="AO57" s="350">
        <v>0</v>
      </c>
      <c r="AP57" s="350">
        <v>0</v>
      </c>
      <c r="AQ57" s="350">
        <v>1</v>
      </c>
      <c r="AR57" s="350">
        <v>0</v>
      </c>
      <c r="AS57" s="350">
        <v>0</v>
      </c>
      <c r="AT57" s="350">
        <v>1</v>
      </c>
      <c r="AV57" s="352">
        <f t="shared" si="10"/>
        <v>0</v>
      </c>
      <c r="AW57" s="352">
        <f t="shared" si="12"/>
        <v>11</v>
      </c>
      <c r="AX57" s="352">
        <f t="shared" si="13"/>
        <v>1</v>
      </c>
      <c r="AY57" s="352">
        <f t="shared" si="14"/>
        <v>1</v>
      </c>
      <c r="AZ57" s="352">
        <f t="shared" si="15"/>
        <v>0</v>
      </c>
      <c r="BA57" s="352">
        <f t="shared" si="16"/>
        <v>5</v>
      </c>
      <c r="BB57" s="352">
        <f t="shared" si="17"/>
        <v>0</v>
      </c>
      <c r="BC57" s="352">
        <f t="shared" si="18"/>
        <v>0</v>
      </c>
      <c r="BD57" s="352">
        <f t="shared" si="19"/>
        <v>2</v>
      </c>
      <c r="BE57" s="45">
        <f t="shared" si="11"/>
        <v>20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METAS!D56</f>
        <v>NUTRICIÓN</v>
      </c>
      <c r="D58" s="350">
        <v>0</v>
      </c>
      <c r="E58" s="350">
        <v>0</v>
      </c>
      <c r="F58" s="350">
        <v>0</v>
      </c>
      <c r="G58" s="350">
        <v>8</v>
      </c>
      <c r="H58" s="350">
        <v>0</v>
      </c>
      <c r="I58" s="350">
        <v>0</v>
      </c>
      <c r="J58" s="350">
        <v>3</v>
      </c>
      <c r="K58" s="350">
        <v>0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0</v>
      </c>
      <c r="R58" s="350">
        <v>0</v>
      </c>
      <c r="S58" s="350">
        <v>1</v>
      </c>
      <c r="T58" s="350">
        <v>1</v>
      </c>
      <c r="U58" s="350">
        <v>0</v>
      </c>
      <c r="V58" s="350">
        <v>0</v>
      </c>
      <c r="W58" s="350">
        <v>0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1</v>
      </c>
      <c r="AE58" s="350">
        <v>1</v>
      </c>
      <c r="AF58" s="350">
        <v>0</v>
      </c>
      <c r="AG58" s="350">
        <v>2</v>
      </c>
      <c r="AH58" s="350">
        <v>1</v>
      </c>
      <c r="AI58" s="350">
        <v>0</v>
      </c>
      <c r="AJ58" s="350">
        <v>0</v>
      </c>
      <c r="AK58" s="350">
        <v>0</v>
      </c>
      <c r="AL58" s="350">
        <v>0</v>
      </c>
      <c r="AM58" s="350">
        <v>0</v>
      </c>
      <c r="AN58" s="350">
        <v>0</v>
      </c>
      <c r="AO58" s="350">
        <v>0</v>
      </c>
      <c r="AP58" s="350">
        <v>0</v>
      </c>
      <c r="AQ58" s="350">
        <v>1</v>
      </c>
      <c r="AR58" s="350">
        <v>0</v>
      </c>
      <c r="AS58" s="350">
        <v>0</v>
      </c>
      <c r="AT58" s="350">
        <v>1</v>
      </c>
      <c r="AV58" s="352">
        <f t="shared" si="10"/>
        <v>0</v>
      </c>
      <c r="AW58" s="352">
        <f t="shared" si="12"/>
        <v>11</v>
      </c>
      <c r="AX58" s="352">
        <f t="shared" si="13"/>
        <v>1</v>
      </c>
      <c r="AY58" s="352">
        <f t="shared" si="14"/>
        <v>1</v>
      </c>
      <c r="AZ58" s="352">
        <f t="shared" si="15"/>
        <v>0</v>
      </c>
      <c r="BA58" s="352">
        <f t="shared" si="16"/>
        <v>5</v>
      </c>
      <c r="BB58" s="352">
        <f t="shared" si="17"/>
        <v>0</v>
      </c>
      <c r="BC58" s="352">
        <f t="shared" si="18"/>
        <v>0</v>
      </c>
      <c r="BD58" s="352">
        <f t="shared" si="19"/>
        <v>2</v>
      </c>
      <c r="BE58" s="45">
        <f t="shared" si="11"/>
        <v>20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METAS!D57</f>
        <v>NUTRICIÓN</v>
      </c>
      <c r="D59" s="350">
        <v>0</v>
      </c>
      <c r="E59" s="350">
        <v>0</v>
      </c>
      <c r="F59" s="350">
        <v>0</v>
      </c>
      <c r="G59" s="350">
        <v>21</v>
      </c>
      <c r="H59" s="350">
        <v>1</v>
      </c>
      <c r="I59" s="350">
        <v>0</v>
      </c>
      <c r="J59" s="350">
        <v>2</v>
      </c>
      <c r="K59" s="350">
        <v>4</v>
      </c>
      <c r="L59" s="350">
        <v>0</v>
      </c>
      <c r="M59" s="350">
        <v>2</v>
      </c>
      <c r="N59" s="350">
        <v>0</v>
      </c>
      <c r="O59" s="350">
        <v>2</v>
      </c>
      <c r="P59" s="350">
        <v>12</v>
      </c>
      <c r="Q59" s="350">
        <v>1</v>
      </c>
      <c r="R59" s="350">
        <v>1</v>
      </c>
      <c r="S59" s="350">
        <v>2</v>
      </c>
      <c r="T59" s="350">
        <v>2</v>
      </c>
      <c r="U59" s="350">
        <v>0</v>
      </c>
      <c r="V59" s="350">
        <v>0</v>
      </c>
      <c r="W59" s="350">
        <v>3</v>
      </c>
      <c r="X59" s="350">
        <v>4</v>
      </c>
      <c r="Y59" s="350">
        <v>12</v>
      </c>
      <c r="Z59" s="350">
        <v>1</v>
      </c>
      <c r="AA59" s="350">
        <v>2</v>
      </c>
      <c r="AB59" s="350">
        <v>0</v>
      </c>
      <c r="AC59" s="350">
        <v>0</v>
      </c>
      <c r="AD59" s="350">
        <v>1</v>
      </c>
      <c r="AE59" s="350">
        <v>0</v>
      </c>
      <c r="AF59" s="350">
        <v>0</v>
      </c>
      <c r="AG59" s="350">
        <v>5</v>
      </c>
      <c r="AH59" s="350">
        <v>4</v>
      </c>
      <c r="AI59" s="350">
        <v>0</v>
      </c>
      <c r="AJ59" s="350">
        <v>1</v>
      </c>
      <c r="AK59" s="350">
        <v>1</v>
      </c>
      <c r="AL59" s="350">
        <v>0</v>
      </c>
      <c r="AM59" s="350">
        <v>4</v>
      </c>
      <c r="AN59" s="350">
        <v>0</v>
      </c>
      <c r="AO59" s="350">
        <v>1</v>
      </c>
      <c r="AP59" s="350">
        <v>1</v>
      </c>
      <c r="AQ59" s="350">
        <v>7</v>
      </c>
      <c r="AR59" s="350">
        <v>0</v>
      </c>
      <c r="AS59" s="350">
        <v>0</v>
      </c>
      <c r="AT59" s="350">
        <v>2</v>
      </c>
      <c r="AV59" s="352">
        <f t="shared" si="10"/>
        <v>0</v>
      </c>
      <c r="AW59" s="352">
        <f t="shared" si="12"/>
        <v>44</v>
      </c>
      <c r="AX59" s="352">
        <f t="shared" si="13"/>
        <v>4</v>
      </c>
      <c r="AY59" s="352">
        <f t="shared" si="14"/>
        <v>5</v>
      </c>
      <c r="AZ59" s="352">
        <f t="shared" si="15"/>
        <v>19</v>
      </c>
      <c r="BA59" s="352">
        <f t="shared" si="16"/>
        <v>10</v>
      </c>
      <c r="BB59" s="352">
        <f t="shared" si="17"/>
        <v>2</v>
      </c>
      <c r="BC59" s="352">
        <f t="shared" si="18"/>
        <v>6</v>
      </c>
      <c r="BD59" s="352">
        <f t="shared" si="19"/>
        <v>9</v>
      </c>
      <c r="BE59" s="45">
        <f t="shared" si="11"/>
        <v>99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METAS!D58</f>
        <v>NUTRICIÓN</v>
      </c>
      <c r="D60" s="350">
        <v>0</v>
      </c>
      <c r="E60" s="350">
        <v>0</v>
      </c>
      <c r="F60" s="350">
        <v>0</v>
      </c>
      <c r="G60" s="350">
        <v>21</v>
      </c>
      <c r="H60" s="350">
        <v>1</v>
      </c>
      <c r="I60" s="350">
        <v>0</v>
      </c>
      <c r="J60" s="350">
        <v>2</v>
      </c>
      <c r="K60" s="350">
        <v>4</v>
      </c>
      <c r="L60" s="350">
        <v>0</v>
      </c>
      <c r="M60" s="350">
        <v>2</v>
      </c>
      <c r="N60" s="350">
        <v>0</v>
      </c>
      <c r="O60" s="350">
        <v>2</v>
      </c>
      <c r="P60" s="350">
        <v>12</v>
      </c>
      <c r="Q60" s="350">
        <v>1</v>
      </c>
      <c r="R60" s="350">
        <v>1</v>
      </c>
      <c r="S60" s="350">
        <v>2</v>
      </c>
      <c r="T60" s="350">
        <v>2</v>
      </c>
      <c r="U60" s="350">
        <v>0</v>
      </c>
      <c r="V60" s="350">
        <v>0</v>
      </c>
      <c r="W60" s="350">
        <v>3</v>
      </c>
      <c r="X60" s="350">
        <v>4</v>
      </c>
      <c r="Y60" s="350">
        <v>12</v>
      </c>
      <c r="Z60" s="350">
        <v>1</v>
      </c>
      <c r="AA60" s="350">
        <v>2</v>
      </c>
      <c r="AB60" s="350">
        <v>0</v>
      </c>
      <c r="AC60" s="350">
        <v>0</v>
      </c>
      <c r="AD60" s="350">
        <v>1</v>
      </c>
      <c r="AE60" s="350">
        <v>0</v>
      </c>
      <c r="AF60" s="350">
        <v>0</v>
      </c>
      <c r="AG60" s="350">
        <v>5</v>
      </c>
      <c r="AH60" s="350">
        <v>4</v>
      </c>
      <c r="AI60" s="350">
        <v>0</v>
      </c>
      <c r="AJ60" s="350">
        <v>1</v>
      </c>
      <c r="AK60" s="350">
        <v>1</v>
      </c>
      <c r="AL60" s="350">
        <v>0</v>
      </c>
      <c r="AM60" s="350">
        <v>4</v>
      </c>
      <c r="AN60" s="350">
        <v>0</v>
      </c>
      <c r="AO60" s="350">
        <v>1</v>
      </c>
      <c r="AP60" s="350">
        <v>1</v>
      </c>
      <c r="AQ60" s="350">
        <v>7</v>
      </c>
      <c r="AR60" s="350">
        <v>0</v>
      </c>
      <c r="AS60" s="350">
        <v>0</v>
      </c>
      <c r="AT60" s="350">
        <v>2</v>
      </c>
      <c r="AV60" s="352">
        <f t="shared" si="10"/>
        <v>0</v>
      </c>
      <c r="AW60" s="352">
        <f t="shared" si="12"/>
        <v>44</v>
      </c>
      <c r="AX60" s="352">
        <f t="shared" si="13"/>
        <v>4</v>
      </c>
      <c r="AY60" s="352">
        <f t="shared" si="14"/>
        <v>5</v>
      </c>
      <c r="AZ60" s="352">
        <f t="shared" si="15"/>
        <v>19</v>
      </c>
      <c r="BA60" s="352">
        <f t="shared" si="16"/>
        <v>10</v>
      </c>
      <c r="BB60" s="352">
        <f t="shared" si="17"/>
        <v>2</v>
      </c>
      <c r="BC60" s="352">
        <f t="shared" si="18"/>
        <v>6</v>
      </c>
      <c r="BD60" s="352">
        <f t="shared" si="19"/>
        <v>9</v>
      </c>
      <c r="BE60" s="45">
        <f t="shared" si="11"/>
        <v>99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1</v>
      </c>
      <c r="E61" s="350">
        <v>0</v>
      </c>
      <c r="F61" s="350">
        <v>0</v>
      </c>
      <c r="G61" s="350">
        <v>11</v>
      </c>
      <c r="H61" s="350">
        <v>0</v>
      </c>
      <c r="I61" s="350">
        <v>0</v>
      </c>
      <c r="J61" s="350">
        <v>0</v>
      </c>
      <c r="K61" s="350">
        <v>0</v>
      </c>
      <c r="L61" s="350">
        <v>0</v>
      </c>
      <c r="M61" s="350">
        <v>0</v>
      </c>
      <c r="N61" s="350">
        <v>1</v>
      </c>
      <c r="O61" s="350">
        <v>0</v>
      </c>
      <c r="P61" s="350">
        <v>0</v>
      </c>
      <c r="Q61" s="350">
        <v>0</v>
      </c>
      <c r="R61" s="350">
        <v>0</v>
      </c>
      <c r="S61" s="350">
        <v>0</v>
      </c>
      <c r="T61" s="350">
        <v>1</v>
      </c>
      <c r="U61" s="350">
        <v>0</v>
      </c>
      <c r="V61" s="350">
        <v>1</v>
      </c>
      <c r="W61" s="350">
        <v>0</v>
      </c>
      <c r="X61" s="350">
        <v>0</v>
      </c>
      <c r="Y61" s="350">
        <v>3</v>
      </c>
      <c r="Z61" s="350">
        <v>0</v>
      </c>
      <c r="AA61" s="350">
        <v>0</v>
      </c>
      <c r="AB61" s="350">
        <v>0</v>
      </c>
      <c r="AC61" s="350">
        <v>0</v>
      </c>
      <c r="AD61" s="350">
        <v>3</v>
      </c>
      <c r="AE61" s="350">
        <v>0</v>
      </c>
      <c r="AF61" s="350">
        <v>0</v>
      </c>
      <c r="AG61" s="350">
        <v>0</v>
      </c>
      <c r="AH61" s="350">
        <v>1</v>
      </c>
      <c r="AI61" s="350">
        <v>0</v>
      </c>
      <c r="AJ61" s="350">
        <v>1</v>
      </c>
      <c r="AK61" s="350">
        <v>0</v>
      </c>
      <c r="AL61" s="350">
        <v>0</v>
      </c>
      <c r="AM61" s="350">
        <v>2</v>
      </c>
      <c r="AN61" s="350">
        <v>0</v>
      </c>
      <c r="AO61" s="350">
        <v>0</v>
      </c>
      <c r="AP61" s="350">
        <v>0</v>
      </c>
      <c r="AQ61" s="350">
        <v>7</v>
      </c>
      <c r="AR61" s="350">
        <v>0</v>
      </c>
      <c r="AS61" s="350">
        <v>0</v>
      </c>
      <c r="AT61" s="350">
        <v>0</v>
      </c>
      <c r="AV61" s="352">
        <f t="shared" si="10"/>
        <v>1</v>
      </c>
      <c r="AW61" s="352">
        <f t="shared" si="12"/>
        <v>12</v>
      </c>
      <c r="AX61" s="352">
        <f t="shared" si="13"/>
        <v>0</v>
      </c>
      <c r="AY61" s="352">
        <f t="shared" si="14"/>
        <v>2</v>
      </c>
      <c r="AZ61" s="352">
        <f t="shared" si="15"/>
        <v>3</v>
      </c>
      <c r="BA61" s="352">
        <f t="shared" si="16"/>
        <v>4</v>
      </c>
      <c r="BB61" s="352">
        <f t="shared" si="17"/>
        <v>1</v>
      </c>
      <c r="BC61" s="352">
        <f t="shared" si="18"/>
        <v>2</v>
      </c>
      <c r="BD61" s="352">
        <f t="shared" si="19"/>
        <v>7</v>
      </c>
      <c r="BE61" s="45">
        <f t="shared" si="11"/>
        <v>32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METAS!D60</f>
        <v>NUTRICIÓN</v>
      </c>
      <c r="D62" s="350">
        <v>1</v>
      </c>
      <c r="E62" s="350">
        <v>0</v>
      </c>
      <c r="F62" s="350">
        <v>0</v>
      </c>
      <c r="G62" s="350">
        <v>11</v>
      </c>
      <c r="H62" s="350">
        <v>0</v>
      </c>
      <c r="I62" s="350">
        <v>0</v>
      </c>
      <c r="J62" s="350">
        <v>0</v>
      </c>
      <c r="K62" s="350">
        <v>0</v>
      </c>
      <c r="L62" s="350">
        <v>0</v>
      </c>
      <c r="M62" s="350">
        <v>0</v>
      </c>
      <c r="N62" s="350">
        <v>1</v>
      </c>
      <c r="O62" s="350">
        <v>0</v>
      </c>
      <c r="P62" s="350">
        <v>0</v>
      </c>
      <c r="Q62" s="350">
        <v>0</v>
      </c>
      <c r="R62" s="350">
        <v>0</v>
      </c>
      <c r="S62" s="350">
        <v>0</v>
      </c>
      <c r="T62" s="350">
        <v>1</v>
      </c>
      <c r="U62" s="350">
        <v>0</v>
      </c>
      <c r="V62" s="350">
        <v>1</v>
      </c>
      <c r="W62" s="350">
        <v>0</v>
      </c>
      <c r="X62" s="350">
        <v>0</v>
      </c>
      <c r="Y62" s="350">
        <v>3</v>
      </c>
      <c r="Z62" s="350">
        <v>0</v>
      </c>
      <c r="AA62" s="350">
        <v>0</v>
      </c>
      <c r="AB62" s="350">
        <v>0</v>
      </c>
      <c r="AC62" s="350">
        <v>0</v>
      </c>
      <c r="AD62" s="350">
        <v>3</v>
      </c>
      <c r="AE62" s="350">
        <v>0</v>
      </c>
      <c r="AF62" s="350">
        <v>0</v>
      </c>
      <c r="AG62" s="350">
        <v>0</v>
      </c>
      <c r="AH62" s="350">
        <v>1</v>
      </c>
      <c r="AI62" s="350">
        <v>0</v>
      </c>
      <c r="AJ62" s="350">
        <v>1</v>
      </c>
      <c r="AK62" s="350">
        <v>0</v>
      </c>
      <c r="AL62" s="350">
        <v>0</v>
      </c>
      <c r="AM62" s="350">
        <v>2</v>
      </c>
      <c r="AN62" s="350">
        <v>0</v>
      </c>
      <c r="AO62" s="350">
        <v>0</v>
      </c>
      <c r="AP62" s="350">
        <v>0</v>
      </c>
      <c r="AQ62" s="350">
        <v>7</v>
      </c>
      <c r="AR62" s="350">
        <v>0</v>
      </c>
      <c r="AS62" s="350">
        <v>0</v>
      </c>
      <c r="AT62" s="350">
        <v>0</v>
      </c>
      <c r="AV62" s="352">
        <f t="shared" si="10"/>
        <v>1</v>
      </c>
      <c r="AW62" s="352">
        <f t="shared" si="12"/>
        <v>12</v>
      </c>
      <c r="AX62" s="352">
        <f t="shared" si="13"/>
        <v>0</v>
      </c>
      <c r="AY62" s="352">
        <f t="shared" si="14"/>
        <v>2</v>
      </c>
      <c r="AZ62" s="352">
        <f t="shared" si="15"/>
        <v>3</v>
      </c>
      <c r="BA62" s="352">
        <f t="shared" si="16"/>
        <v>4</v>
      </c>
      <c r="BB62" s="352">
        <f t="shared" si="17"/>
        <v>1</v>
      </c>
      <c r="BC62" s="352">
        <f t="shared" si="18"/>
        <v>2</v>
      </c>
      <c r="BD62" s="352">
        <f t="shared" si="19"/>
        <v>7</v>
      </c>
      <c r="BE62" s="45">
        <f t="shared" ref="BE62:BE64" si="20">SUM(AV62:BD62)</f>
        <v>32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28</v>
      </c>
      <c r="H63" s="350">
        <v>1</v>
      </c>
      <c r="I63" s="350">
        <v>0</v>
      </c>
      <c r="J63" s="350">
        <v>2</v>
      </c>
      <c r="K63" s="350">
        <v>4</v>
      </c>
      <c r="L63" s="350">
        <v>0</v>
      </c>
      <c r="M63" s="350">
        <v>2</v>
      </c>
      <c r="N63" s="350">
        <v>0</v>
      </c>
      <c r="O63" s="350">
        <v>2</v>
      </c>
      <c r="P63" s="350">
        <v>11</v>
      </c>
      <c r="Q63" s="350">
        <v>1</v>
      </c>
      <c r="R63" s="350">
        <v>2</v>
      </c>
      <c r="S63" s="350">
        <v>2</v>
      </c>
      <c r="T63" s="350">
        <v>2</v>
      </c>
      <c r="U63" s="350">
        <v>0</v>
      </c>
      <c r="V63" s="350">
        <v>0</v>
      </c>
      <c r="W63" s="350">
        <v>3</v>
      </c>
      <c r="X63" s="350">
        <v>4</v>
      </c>
      <c r="Y63" s="350">
        <v>15</v>
      </c>
      <c r="Z63" s="350">
        <v>1</v>
      </c>
      <c r="AA63" s="350">
        <v>2</v>
      </c>
      <c r="AB63" s="350">
        <v>0</v>
      </c>
      <c r="AC63" s="350">
        <v>0</v>
      </c>
      <c r="AD63" s="350">
        <v>3</v>
      </c>
      <c r="AE63" s="350">
        <v>0</v>
      </c>
      <c r="AF63" s="350">
        <v>0</v>
      </c>
      <c r="AG63" s="350">
        <v>5</v>
      </c>
      <c r="AH63" s="350">
        <v>4</v>
      </c>
      <c r="AI63" s="350">
        <v>0</v>
      </c>
      <c r="AJ63" s="350">
        <v>0</v>
      </c>
      <c r="AK63" s="350">
        <v>2</v>
      </c>
      <c r="AL63" s="350">
        <v>0</v>
      </c>
      <c r="AM63" s="350">
        <v>5</v>
      </c>
      <c r="AN63" s="350">
        <v>0</v>
      </c>
      <c r="AO63" s="350">
        <v>2</v>
      </c>
      <c r="AP63" s="350">
        <v>1</v>
      </c>
      <c r="AQ63" s="350">
        <v>8</v>
      </c>
      <c r="AR63" s="350">
        <v>0</v>
      </c>
      <c r="AS63" s="350">
        <v>0</v>
      </c>
      <c r="AT63" s="350">
        <v>2</v>
      </c>
      <c r="AV63" s="352">
        <f t="shared" si="10"/>
        <v>0</v>
      </c>
      <c r="AW63" s="352">
        <f t="shared" si="12"/>
        <v>50</v>
      </c>
      <c r="AX63" s="352">
        <f t="shared" si="13"/>
        <v>5</v>
      </c>
      <c r="AY63" s="352">
        <f t="shared" si="14"/>
        <v>5</v>
      </c>
      <c r="AZ63" s="352">
        <f t="shared" si="15"/>
        <v>22</v>
      </c>
      <c r="BA63" s="352">
        <f t="shared" si="16"/>
        <v>12</v>
      </c>
      <c r="BB63" s="352">
        <f t="shared" si="17"/>
        <v>2</v>
      </c>
      <c r="BC63" s="352">
        <f t="shared" si="18"/>
        <v>8</v>
      </c>
      <c r="BD63" s="352">
        <f t="shared" si="19"/>
        <v>10</v>
      </c>
      <c r="BE63" s="45">
        <f t="shared" si="20"/>
        <v>114</v>
      </c>
    </row>
    <row r="64" spans="1:57" x14ac:dyDescent="0.25">
      <c r="A64" s="340">
        <f>METAS!A62</f>
        <v>59</v>
      </c>
      <c r="B64" s="348">
        <f>METAS!B62</f>
        <v>0</v>
      </c>
      <c r="C64" s="349">
        <f>METAS!D62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10"/>
        <v>0</v>
      </c>
      <c r="AW64" s="352">
        <f t="shared" si="12"/>
        <v>0</v>
      </c>
      <c r="AX64" s="352">
        <f t="shared" si="13"/>
        <v>0</v>
      </c>
      <c r="AY64" s="352">
        <f t="shared" si="14"/>
        <v>0</v>
      </c>
      <c r="AZ64" s="352">
        <f t="shared" si="15"/>
        <v>0</v>
      </c>
      <c r="BA64" s="352">
        <f t="shared" si="16"/>
        <v>0</v>
      </c>
      <c r="BB64" s="352">
        <f t="shared" si="17"/>
        <v>0</v>
      </c>
      <c r="BC64" s="352">
        <f t="shared" si="18"/>
        <v>0</v>
      </c>
      <c r="BD64" s="352">
        <f t="shared" si="19"/>
        <v>0</v>
      </c>
      <c r="BE64" s="45">
        <f t="shared" si="20"/>
        <v>0</v>
      </c>
    </row>
  </sheetData>
  <sheetProtection selectLockedCells="1"/>
  <autoFilter ref="A3:BE51" xr:uid="{00000000-0009-0000-0000-000004000000}"/>
  <conditionalFormatting sqref="A3:AT3">
    <cfRule type="expression" dxfId="3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64"/>
  <sheetViews>
    <sheetView showGridLines="0" zoomScale="80" zoomScaleNormal="80" workbookViewId="0">
      <pane xSplit="3" ySplit="3" topLeftCell="D4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2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3" width="7.42578125" customWidth="1"/>
  </cols>
  <sheetData>
    <row r="1" spans="1:57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57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57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+Mar!C4</f>
        <v>DIT</v>
      </c>
      <c r="D4" s="307">
        <v>1</v>
      </c>
      <c r="E4" s="307">
        <v>0</v>
      </c>
      <c r="F4" s="307">
        <v>0</v>
      </c>
      <c r="G4" s="307">
        <v>3</v>
      </c>
      <c r="H4" s="307">
        <v>0</v>
      </c>
      <c r="I4" s="307">
        <v>0</v>
      </c>
      <c r="J4" s="307">
        <v>0</v>
      </c>
      <c r="K4" s="307">
        <v>0</v>
      </c>
      <c r="L4" s="307">
        <v>0</v>
      </c>
      <c r="M4" s="307">
        <v>0</v>
      </c>
      <c r="N4" s="307">
        <v>3</v>
      </c>
      <c r="O4" s="307">
        <v>0</v>
      </c>
      <c r="P4" s="307">
        <v>2</v>
      </c>
      <c r="Q4" s="307">
        <v>0</v>
      </c>
      <c r="R4" s="307">
        <v>0</v>
      </c>
      <c r="S4" s="307">
        <v>0</v>
      </c>
      <c r="T4" s="307">
        <v>1</v>
      </c>
      <c r="U4" s="307">
        <v>0</v>
      </c>
      <c r="V4" s="307">
        <v>0</v>
      </c>
      <c r="W4" s="307">
        <v>0</v>
      </c>
      <c r="X4" s="307">
        <v>1</v>
      </c>
      <c r="Y4" s="307">
        <v>1</v>
      </c>
      <c r="Z4" s="307">
        <v>0</v>
      </c>
      <c r="AA4" s="307">
        <v>0</v>
      </c>
      <c r="AB4" s="307">
        <v>0</v>
      </c>
      <c r="AC4" s="307">
        <v>0</v>
      </c>
      <c r="AD4" s="307">
        <v>0</v>
      </c>
      <c r="AE4" s="307">
        <v>0</v>
      </c>
      <c r="AF4" s="307">
        <v>0</v>
      </c>
      <c r="AG4" s="307">
        <v>0</v>
      </c>
      <c r="AH4" s="307">
        <v>0</v>
      </c>
      <c r="AI4" s="307">
        <v>0</v>
      </c>
      <c r="AJ4" s="307">
        <v>0</v>
      </c>
      <c r="AK4" s="307">
        <v>0</v>
      </c>
      <c r="AL4" s="307">
        <v>0</v>
      </c>
      <c r="AM4" s="307">
        <v>0</v>
      </c>
      <c r="AN4" s="307">
        <v>0</v>
      </c>
      <c r="AO4" s="307">
        <v>0</v>
      </c>
      <c r="AP4" s="307">
        <v>0</v>
      </c>
      <c r="AQ4" s="307">
        <v>0</v>
      </c>
      <c r="AR4" s="307">
        <v>0</v>
      </c>
      <c r="AS4" s="307">
        <v>0</v>
      </c>
      <c r="AT4" s="307">
        <v>0</v>
      </c>
      <c r="AV4" s="30">
        <f t="shared" ref="AV4" si="0">SUM(D4)</f>
        <v>1</v>
      </c>
      <c r="AW4" s="30">
        <f t="shared" ref="AW4:AW35" si="1">+SUM(G4:P4)</f>
        <v>8</v>
      </c>
      <c r="AX4" s="30">
        <f t="shared" ref="AX4:AX35" si="2">+SUM(Q4:S4)</f>
        <v>0</v>
      </c>
      <c r="AY4" s="30">
        <f t="shared" ref="AY4:AY35" si="3">+SUM(T4:W4)</f>
        <v>1</v>
      </c>
      <c r="AZ4" s="30">
        <f t="shared" ref="AZ4:AZ35" si="4">+SUM(X4:AC4)</f>
        <v>2</v>
      </c>
      <c r="BA4" s="30">
        <f t="shared" ref="BA4:BA35" si="5">+SUM(AD4:AI4)</f>
        <v>0</v>
      </c>
      <c r="BB4" s="30">
        <f t="shared" ref="BB4:BB35" si="6">+SUM(AJ4:AL4)</f>
        <v>0</v>
      </c>
      <c r="BC4" s="30">
        <f t="shared" ref="BC4:BC35" si="7">+SUM(AM4:AP4)</f>
        <v>0</v>
      </c>
      <c r="BD4" s="30">
        <f t="shared" ref="BD4:BD35" si="8">SUM(AQ4:AT4)</f>
        <v>0</v>
      </c>
      <c r="BE4" s="45">
        <f t="shared" ref="BE4:BE31" si="9">SUM(AV4:BD4)</f>
        <v>12</v>
      </c>
    </row>
    <row r="5" spans="1:57" x14ac:dyDescent="0.25">
      <c r="A5" s="340">
        <f>METAS!A5</f>
        <v>2</v>
      </c>
      <c r="B5" s="306" t="str">
        <f>METAS!B5</f>
        <v>PORCENTAJE DE RECIEN NACIDOS CON PREMATURIDAD</v>
      </c>
      <c r="C5" s="290" t="str">
        <f>+Mar!C5</f>
        <v>DIT</v>
      </c>
      <c r="D5" s="307">
        <v>0</v>
      </c>
      <c r="E5" s="307">
        <v>0</v>
      </c>
      <c r="F5" s="307">
        <v>0</v>
      </c>
      <c r="G5" s="307">
        <v>2</v>
      </c>
      <c r="H5" s="307">
        <v>0</v>
      </c>
      <c r="I5" s="307">
        <v>0</v>
      </c>
      <c r="J5" s="307">
        <v>0</v>
      </c>
      <c r="K5" s="307">
        <v>0</v>
      </c>
      <c r="L5" s="307">
        <v>0</v>
      </c>
      <c r="M5" s="307">
        <v>0</v>
      </c>
      <c r="N5" s="307">
        <v>2</v>
      </c>
      <c r="O5" s="307">
        <v>0</v>
      </c>
      <c r="P5" s="307">
        <v>1</v>
      </c>
      <c r="Q5" s="307">
        <v>0</v>
      </c>
      <c r="R5" s="307">
        <v>0</v>
      </c>
      <c r="S5" s="307">
        <v>0</v>
      </c>
      <c r="T5" s="307">
        <v>1</v>
      </c>
      <c r="U5" s="307">
        <v>0</v>
      </c>
      <c r="V5" s="307">
        <v>0</v>
      </c>
      <c r="W5" s="307">
        <v>0</v>
      </c>
      <c r="X5" s="307">
        <v>1</v>
      </c>
      <c r="Y5" s="307">
        <v>1</v>
      </c>
      <c r="Z5" s="307">
        <v>0</v>
      </c>
      <c r="AA5" s="307">
        <v>0</v>
      </c>
      <c r="AB5" s="307">
        <v>0</v>
      </c>
      <c r="AC5" s="307">
        <v>0</v>
      </c>
      <c r="AD5" s="307">
        <v>0</v>
      </c>
      <c r="AE5" s="307">
        <v>0</v>
      </c>
      <c r="AF5" s="307">
        <v>0</v>
      </c>
      <c r="AG5" s="307">
        <v>1</v>
      </c>
      <c r="AH5" s="307">
        <v>0</v>
      </c>
      <c r="AI5" s="307">
        <v>0</v>
      </c>
      <c r="AJ5" s="307">
        <v>2</v>
      </c>
      <c r="AK5" s="307">
        <v>0</v>
      </c>
      <c r="AL5" s="307">
        <v>0</v>
      </c>
      <c r="AM5" s="307">
        <v>0</v>
      </c>
      <c r="AN5" s="307">
        <v>0</v>
      </c>
      <c r="AO5" s="307">
        <v>0</v>
      </c>
      <c r="AP5" s="307">
        <v>0</v>
      </c>
      <c r="AQ5" s="307">
        <v>0</v>
      </c>
      <c r="AR5" s="307">
        <v>0</v>
      </c>
      <c r="AS5" s="307">
        <v>0</v>
      </c>
      <c r="AT5" s="307">
        <v>0</v>
      </c>
      <c r="AV5" s="30">
        <f t="shared" ref="AV5:AV64" si="10">SUM(D5)</f>
        <v>0</v>
      </c>
      <c r="AW5" s="30">
        <f t="shared" si="1"/>
        <v>5</v>
      </c>
      <c r="AX5" s="30">
        <f t="shared" si="2"/>
        <v>0</v>
      </c>
      <c r="AY5" s="30">
        <f t="shared" si="3"/>
        <v>1</v>
      </c>
      <c r="AZ5" s="30">
        <f t="shared" si="4"/>
        <v>2</v>
      </c>
      <c r="BA5" s="30">
        <f t="shared" si="5"/>
        <v>1</v>
      </c>
      <c r="BB5" s="30">
        <f t="shared" si="6"/>
        <v>2</v>
      </c>
      <c r="BC5" s="30">
        <f t="shared" si="7"/>
        <v>0</v>
      </c>
      <c r="BD5" s="30">
        <f t="shared" si="8"/>
        <v>0</v>
      </c>
      <c r="BE5" s="45">
        <f t="shared" si="9"/>
        <v>11</v>
      </c>
    </row>
    <row r="6" spans="1:57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+Mar!C6</f>
        <v>DIT</v>
      </c>
      <c r="D6" s="307">
        <v>0</v>
      </c>
      <c r="E6" s="307">
        <v>0</v>
      </c>
      <c r="F6" s="307">
        <v>0</v>
      </c>
      <c r="G6" s="307">
        <v>22</v>
      </c>
      <c r="H6" s="307">
        <v>1</v>
      </c>
      <c r="I6" s="307">
        <v>1</v>
      </c>
      <c r="J6" s="307">
        <v>1</v>
      </c>
      <c r="K6" s="307">
        <v>1</v>
      </c>
      <c r="L6" s="307">
        <v>0</v>
      </c>
      <c r="M6" s="307">
        <v>2</v>
      </c>
      <c r="N6" s="307">
        <v>2</v>
      </c>
      <c r="O6" s="307">
        <v>3</v>
      </c>
      <c r="P6" s="307">
        <v>18</v>
      </c>
      <c r="Q6" s="307">
        <v>2</v>
      </c>
      <c r="R6" s="307">
        <v>0</v>
      </c>
      <c r="S6" s="307">
        <v>3</v>
      </c>
      <c r="T6" s="307">
        <v>5</v>
      </c>
      <c r="U6" s="307">
        <v>2</v>
      </c>
      <c r="V6" s="307">
        <v>1</v>
      </c>
      <c r="W6" s="307">
        <v>2</v>
      </c>
      <c r="X6" s="307">
        <v>4</v>
      </c>
      <c r="Y6" s="307">
        <v>19</v>
      </c>
      <c r="Z6" s="307">
        <v>1</v>
      </c>
      <c r="AA6" s="307">
        <v>4</v>
      </c>
      <c r="AB6" s="307">
        <v>0</v>
      </c>
      <c r="AC6" s="307">
        <v>2</v>
      </c>
      <c r="AD6" s="307">
        <v>5</v>
      </c>
      <c r="AE6" s="307">
        <v>1</v>
      </c>
      <c r="AF6" s="307">
        <v>0</v>
      </c>
      <c r="AG6" s="307">
        <v>1</v>
      </c>
      <c r="AH6" s="307">
        <v>3</v>
      </c>
      <c r="AI6" s="307">
        <v>0</v>
      </c>
      <c r="AJ6" s="307">
        <v>6</v>
      </c>
      <c r="AK6" s="307">
        <v>3</v>
      </c>
      <c r="AL6" s="307">
        <v>2</v>
      </c>
      <c r="AM6" s="307">
        <v>3</v>
      </c>
      <c r="AN6" s="307">
        <v>1</v>
      </c>
      <c r="AO6" s="307">
        <v>0</v>
      </c>
      <c r="AP6" s="307">
        <v>0</v>
      </c>
      <c r="AQ6" s="307">
        <v>6</v>
      </c>
      <c r="AR6" s="307">
        <v>0</v>
      </c>
      <c r="AS6" s="307">
        <v>0</v>
      </c>
      <c r="AT6" s="307">
        <v>0</v>
      </c>
      <c r="AV6" s="30">
        <f t="shared" si="10"/>
        <v>0</v>
      </c>
      <c r="AW6" s="30">
        <f t="shared" si="1"/>
        <v>51</v>
      </c>
      <c r="AX6" s="30">
        <f t="shared" si="2"/>
        <v>5</v>
      </c>
      <c r="AY6" s="30">
        <f t="shared" si="3"/>
        <v>10</v>
      </c>
      <c r="AZ6" s="30">
        <f t="shared" si="4"/>
        <v>30</v>
      </c>
      <c r="BA6" s="30">
        <f t="shared" si="5"/>
        <v>10</v>
      </c>
      <c r="BB6" s="30">
        <f t="shared" si="6"/>
        <v>11</v>
      </c>
      <c r="BC6" s="30">
        <f t="shared" si="7"/>
        <v>4</v>
      </c>
      <c r="BD6" s="30">
        <f t="shared" si="8"/>
        <v>6</v>
      </c>
      <c r="BE6" s="45">
        <f t="shared" si="9"/>
        <v>127</v>
      </c>
    </row>
    <row r="7" spans="1:57" x14ac:dyDescent="0.25">
      <c r="A7" s="340">
        <f>METAS!A7</f>
        <v>4</v>
      </c>
      <c r="B7" s="306" t="str">
        <f>METAS!B7</f>
        <v>PORCENTAJE NIÑO  &lt; 1 AÑO CON CRED COMPLETO</v>
      </c>
      <c r="C7" s="290" t="str">
        <f>+Mar!C7</f>
        <v>DIT</v>
      </c>
      <c r="D7" s="307">
        <v>0</v>
      </c>
      <c r="E7" s="307">
        <v>0</v>
      </c>
      <c r="F7" s="307">
        <v>0</v>
      </c>
      <c r="G7" s="307">
        <v>14</v>
      </c>
      <c r="H7" s="307">
        <v>0</v>
      </c>
      <c r="I7" s="307">
        <v>0</v>
      </c>
      <c r="J7" s="307">
        <v>1</v>
      </c>
      <c r="K7" s="307">
        <v>4</v>
      </c>
      <c r="L7" s="307">
        <v>0</v>
      </c>
      <c r="M7" s="307">
        <v>1</v>
      </c>
      <c r="N7" s="307">
        <v>2</v>
      </c>
      <c r="O7" s="307">
        <v>3</v>
      </c>
      <c r="P7" s="307">
        <v>21</v>
      </c>
      <c r="Q7" s="307">
        <v>5</v>
      </c>
      <c r="R7" s="307">
        <v>0</v>
      </c>
      <c r="S7" s="307">
        <v>1</v>
      </c>
      <c r="T7" s="307">
        <v>4</v>
      </c>
      <c r="U7" s="307">
        <v>0</v>
      </c>
      <c r="V7" s="307">
        <v>0</v>
      </c>
      <c r="W7" s="307">
        <v>1</v>
      </c>
      <c r="X7" s="307">
        <v>4</v>
      </c>
      <c r="Y7" s="307">
        <v>21</v>
      </c>
      <c r="Z7" s="307">
        <v>0</v>
      </c>
      <c r="AA7" s="307">
        <v>2</v>
      </c>
      <c r="AB7" s="307">
        <v>3</v>
      </c>
      <c r="AC7" s="307">
        <v>2</v>
      </c>
      <c r="AD7" s="307">
        <v>2</v>
      </c>
      <c r="AE7" s="307">
        <v>3</v>
      </c>
      <c r="AF7" s="307">
        <v>3</v>
      </c>
      <c r="AG7" s="307">
        <v>2</v>
      </c>
      <c r="AH7" s="307">
        <v>3</v>
      </c>
      <c r="AI7" s="307">
        <v>0</v>
      </c>
      <c r="AJ7" s="307">
        <v>2</v>
      </c>
      <c r="AK7" s="307">
        <v>0</v>
      </c>
      <c r="AL7" s="307">
        <v>1</v>
      </c>
      <c r="AM7" s="307">
        <v>5</v>
      </c>
      <c r="AN7" s="307">
        <v>0</v>
      </c>
      <c r="AO7" s="307">
        <v>1</v>
      </c>
      <c r="AP7" s="307">
        <v>1</v>
      </c>
      <c r="AQ7" s="307">
        <v>2</v>
      </c>
      <c r="AR7" s="307">
        <v>0</v>
      </c>
      <c r="AS7" s="307">
        <v>1</v>
      </c>
      <c r="AT7" s="307">
        <v>0</v>
      </c>
      <c r="AV7" s="30">
        <f t="shared" si="10"/>
        <v>0</v>
      </c>
      <c r="AW7" s="30">
        <f t="shared" si="1"/>
        <v>46</v>
      </c>
      <c r="AX7" s="30">
        <f t="shared" si="2"/>
        <v>6</v>
      </c>
      <c r="AY7" s="30">
        <f t="shared" si="3"/>
        <v>5</v>
      </c>
      <c r="AZ7" s="30">
        <f t="shared" si="4"/>
        <v>32</v>
      </c>
      <c r="BA7" s="30">
        <f t="shared" si="5"/>
        <v>13</v>
      </c>
      <c r="BB7" s="30">
        <f t="shared" si="6"/>
        <v>3</v>
      </c>
      <c r="BC7" s="30">
        <f t="shared" si="7"/>
        <v>7</v>
      </c>
      <c r="BD7" s="30">
        <f t="shared" si="8"/>
        <v>3</v>
      </c>
      <c r="BE7" s="45">
        <f t="shared" si="9"/>
        <v>115</v>
      </c>
    </row>
    <row r="8" spans="1:57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+Mar!C8</f>
        <v>DIT</v>
      </c>
      <c r="D8" s="307">
        <v>0</v>
      </c>
      <c r="E8" s="307">
        <v>0</v>
      </c>
      <c r="F8" s="307">
        <v>0</v>
      </c>
      <c r="G8" s="307">
        <v>15</v>
      </c>
      <c r="H8" s="307">
        <v>2</v>
      </c>
      <c r="I8" s="307">
        <v>2</v>
      </c>
      <c r="J8" s="307">
        <v>2</v>
      </c>
      <c r="K8" s="307">
        <v>5</v>
      </c>
      <c r="L8" s="307">
        <v>0</v>
      </c>
      <c r="M8" s="307">
        <v>1</v>
      </c>
      <c r="N8" s="307">
        <v>1</v>
      </c>
      <c r="O8" s="307">
        <v>1</v>
      </c>
      <c r="P8" s="307">
        <v>10</v>
      </c>
      <c r="Q8" s="307">
        <v>2</v>
      </c>
      <c r="R8" s="307">
        <v>1</v>
      </c>
      <c r="S8" s="307">
        <v>3</v>
      </c>
      <c r="T8" s="307">
        <v>2</v>
      </c>
      <c r="U8" s="307">
        <v>0</v>
      </c>
      <c r="V8" s="307">
        <v>0</v>
      </c>
      <c r="W8" s="307">
        <v>0</v>
      </c>
      <c r="X8" s="307">
        <v>4</v>
      </c>
      <c r="Y8" s="307">
        <v>9</v>
      </c>
      <c r="Z8" s="307">
        <v>1</v>
      </c>
      <c r="AA8" s="307">
        <v>6</v>
      </c>
      <c r="AB8" s="307">
        <v>2</v>
      </c>
      <c r="AC8" s="307">
        <v>2</v>
      </c>
      <c r="AD8" s="307">
        <v>3</v>
      </c>
      <c r="AE8" s="307">
        <v>0</v>
      </c>
      <c r="AF8" s="307">
        <v>1</v>
      </c>
      <c r="AG8" s="307">
        <v>0</v>
      </c>
      <c r="AH8" s="307">
        <v>3</v>
      </c>
      <c r="AI8" s="307">
        <v>0</v>
      </c>
      <c r="AJ8" s="307">
        <v>4</v>
      </c>
      <c r="AK8" s="307">
        <v>2</v>
      </c>
      <c r="AL8" s="307">
        <v>1</v>
      </c>
      <c r="AM8" s="307">
        <v>3</v>
      </c>
      <c r="AN8" s="307">
        <v>0</v>
      </c>
      <c r="AO8" s="307">
        <v>0</v>
      </c>
      <c r="AP8" s="307">
        <v>0</v>
      </c>
      <c r="AQ8" s="307">
        <v>5</v>
      </c>
      <c r="AR8" s="307">
        <v>0</v>
      </c>
      <c r="AS8" s="307">
        <v>0</v>
      </c>
      <c r="AT8" s="307">
        <v>0</v>
      </c>
      <c r="AV8" s="30">
        <f t="shared" si="10"/>
        <v>0</v>
      </c>
      <c r="AW8" s="30">
        <f t="shared" si="1"/>
        <v>39</v>
      </c>
      <c r="AX8" s="30">
        <f t="shared" si="2"/>
        <v>6</v>
      </c>
      <c r="AY8" s="30">
        <f t="shared" si="3"/>
        <v>2</v>
      </c>
      <c r="AZ8" s="30">
        <f t="shared" si="4"/>
        <v>24</v>
      </c>
      <c r="BA8" s="30">
        <f t="shared" si="5"/>
        <v>7</v>
      </c>
      <c r="BB8" s="30">
        <f t="shared" si="6"/>
        <v>7</v>
      </c>
      <c r="BC8" s="30">
        <f t="shared" si="7"/>
        <v>3</v>
      </c>
      <c r="BD8" s="30">
        <f t="shared" si="8"/>
        <v>5</v>
      </c>
      <c r="BE8" s="45">
        <f t="shared" si="9"/>
        <v>93</v>
      </c>
    </row>
    <row r="9" spans="1:57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+Mar!C9</f>
        <v>DIT</v>
      </c>
      <c r="D9" s="307">
        <v>0</v>
      </c>
      <c r="E9" s="307">
        <v>0</v>
      </c>
      <c r="F9" s="307">
        <v>0</v>
      </c>
      <c r="G9" s="307">
        <v>8</v>
      </c>
      <c r="H9" s="307">
        <v>0</v>
      </c>
      <c r="I9" s="307">
        <v>2</v>
      </c>
      <c r="J9" s="307">
        <v>0</v>
      </c>
      <c r="K9" s="307">
        <v>2</v>
      </c>
      <c r="L9" s="307">
        <v>0</v>
      </c>
      <c r="M9" s="307">
        <v>0</v>
      </c>
      <c r="N9" s="307">
        <v>1</v>
      </c>
      <c r="O9" s="307">
        <v>0</v>
      </c>
      <c r="P9" s="307">
        <v>2</v>
      </c>
      <c r="Q9" s="307">
        <v>4</v>
      </c>
      <c r="R9" s="307">
        <v>0</v>
      </c>
      <c r="S9" s="307">
        <v>0</v>
      </c>
      <c r="T9" s="307">
        <v>2</v>
      </c>
      <c r="U9" s="307">
        <v>0</v>
      </c>
      <c r="V9" s="307">
        <v>0</v>
      </c>
      <c r="W9" s="307">
        <v>0</v>
      </c>
      <c r="X9" s="307">
        <v>1</v>
      </c>
      <c r="Y9" s="307">
        <v>3</v>
      </c>
      <c r="Z9" s="307">
        <v>0</v>
      </c>
      <c r="AA9" s="307">
        <v>3</v>
      </c>
      <c r="AB9" s="307">
        <v>0</v>
      </c>
      <c r="AC9" s="307">
        <v>0</v>
      </c>
      <c r="AD9" s="307">
        <v>4</v>
      </c>
      <c r="AE9" s="307">
        <v>0</v>
      </c>
      <c r="AF9" s="307">
        <v>1</v>
      </c>
      <c r="AG9" s="307">
        <v>0</v>
      </c>
      <c r="AH9" s="307">
        <v>0</v>
      </c>
      <c r="AI9" s="307">
        <v>0</v>
      </c>
      <c r="AJ9" s="307">
        <v>4</v>
      </c>
      <c r="AK9" s="307">
        <v>0</v>
      </c>
      <c r="AL9" s="307">
        <v>2</v>
      </c>
      <c r="AM9" s="307">
        <v>3</v>
      </c>
      <c r="AN9" s="307">
        <v>0</v>
      </c>
      <c r="AO9" s="307">
        <v>3</v>
      </c>
      <c r="AP9" s="307">
        <v>0</v>
      </c>
      <c r="AQ9" s="307">
        <v>7</v>
      </c>
      <c r="AR9" s="307">
        <v>0</v>
      </c>
      <c r="AS9" s="307">
        <v>0</v>
      </c>
      <c r="AT9" s="307">
        <v>0</v>
      </c>
      <c r="AV9" s="30">
        <f t="shared" si="10"/>
        <v>0</v>
      </c>
      <c r="AW9" s="30">
        <f t="shared" si="1"/>
        <v>15</v>
      </c>
      <c r="AX9" s="30">
        <f t="shared" si="2"/>
        <v>4</v>
      </c>
      <c r="AY9" s="30">
        <f t="shared" si="3"/>
        <v>2</v>
      </c>
      <c r="AZ9" s="30">
        <f t="shared" si="4"/>
        <v>7</v>
      </c>
      <c r="BA9" s="30">
        <f t="shared" si="5"/>
        <v>5</v>
      </c>
      <c r="BB9" s="30">
        <f t="shared" si="6"/>
        <v>6</v>
      </c>
      <c r="BC9" s="30">
        <f t="shared" si="7"/>
        <v>6</v>
      </c>
      <c r="BD9" s="30">
        <f t="shared" si="8"/>
        <v>7</v>
      </c>
      <c r="BE9" s="45">
        <f t="shared" si="9"/>
        <v>52</v>
      </c>
    </row>
    <row r="10" spans="1:57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+Mar!C10</f>
        <v>DIT</v>
      </c>
      <c r="D10" s="307">
        <v>0</v>
      </c>
      <c r="E10" s="307">
        <v>0</v>
      </c>
      <c r="F10" s="307">
        <v>0</v>
      </c>
      <c r="G10" s="307">
        <v>37</v>
      </c>
      <c r="H10" s="307">
        <v>2</v>
      </c>
      <c r="I10" s="307">
        <v>4</v>
      </c>
      <c r="J10" s="307">
        <v>3</v>
      </c>
      <c r="K10" s="307">
        <v>11</v>
      </c>
      <c r="L10" s="307">
        <v>0</v>
      </c>
      <c r="M10" s="307">
        <v>2</v>
      </c>
      <c r="N10" s="307">
        <v>4</v>
      </c>
      <c r="O10" s="307">
        <v>4</v>
      </c>
      <c r="P10" s="307">
        <v>33</v>
      </c>
      <c r="Q10" s="307">
        <v>11</v>
      </c>
      <c r="R10" s="307">
        <v>1</v>
      </c>
      <c r="S10" s="307">
        <v>4</v>
      </c>
      <c r="T10" s="307">
        <v>8</v>
      </c>
      <c r="U10" s="307">
        <v>0</v>
      </c>
      <c r="V10" s="307">
        <v>0</v>
      </c>
      <c r="W10" s="307">
        <v>1</v>
      </c>
      <c r="X10" s="307">
        <v>9</v>
      </c>
      <c r="Y10" s="307">
        <v>33</v>
      </c>
      <c r="Z10" s="307">
        <v>1</v>
      </c>
      <c r="AA10" s="307">
        <v>11</v>
      </c>
      <c r="AB10" s="307">
        <v>5</v>
      </c>
      <c r="AC10" s="307">
        <v>4</v>
      </c>
      <c r="AD10" s="307">
        <v>9</v>
      </c>
      <c r="AE10" s="307">
        <v>3</v>
      </c>
      <c r="AF10" s="307">
        <v>5</v>
      </c>
      <c r="AG10" s="307">
        <v>2</v>
      </c>
      <c r="AH10" s="307">
        <v>6</v>
      </c>
      <c r="AI10" s="307">
        <v>0</v>
      </c>
      <c r="AJ10" s="307">
        <v>10</v>
      </c>
      <c r="AK10" s="307">
        <v>2</v>
      </c>
      <c r="AL10" s="307">
        <v>4</v>
      </c>
      <c r="AM10" s="307">
        <v>11</v>
      </c>
      <c r="AN10" s="307">
        <v>0</v>
      </c>
      <c r="AO10" s="307">
        <v>4</v>
      </c>
      <c r="AP10" s="307">
        <v>1</v>
      </c>
      <c r="AQ10" s="307">
        <v>14</v>
      </c>
      <c r="AR10" s="307">
        <v>0</v>
      </c>
      <c r="AS10" s="307">
        <v>1</v>
      </c>
      <c r="AT10" s="307">
        <v>0</v>
      </c>
      <c r="AV10" s="30">
        <f t="shared" si="10"/>
        <v>0</v>
      </c>
      <c r="AW10" s="30">
        <f t="shared" si="1"/>
        <v>100</v>
      </c>
      <c r="AX10" s="30">
        <f t="shared" si="2"/>
        <v>16</v>
      </c>
      <c r="AY10" s="30">
        <f t="shared" si="3"/>
        <v>9</v>
      </c>
      <c r="AZ10" s="30">
        <f t="shared" si="4"/>
        <v>63</v>
      </c>
      <c r="BA10" s="30">
        <f t="shared" si="5"/>
        <v>25</v>
      </c>
      <c r="BB10" s="30">
        <f t="shared" si="6"/>
        <v>16</v>
      </c>
      <c r="BC10" s="30">
        <f t="shared" si="7"/>
        <v>16</v>
      </c>
      <c r="BD10" s="30">
        <f t="shared" si="8"/>
        <v>15</v>
      </c>
      <c r="BE10" s="45">
        <f t="shared" si="9"/>
        <v>260</v>
      </c>
    </row>
    <row r="11" spans="1:57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+Mar!C11</f>
        <v>DIT</v>
      </c>
      <c r="D11" s="307">
        <v>0</v>
      </c>
      <c r="E11" s="307">
        <v>0</v>
      </c>
      <c r="F11" s="307">
        <v>0</v>
      </c>
      <c r="G11" s="307">
        <v>29</v>
      </c>
      <c r="H11" s="307">
        <v>0</v>
      </c>
      <c r="I11" s="307">
        <v>0</v>
      </c>
      <c r="J11" s="307">
        <v>0</v>
      </c>
      <c r="K11" s="307">
        <v>2</v>
      </c>
      <c r="L11" s="307">
        <v>0</v>
      </c>
      <c r="M11" s="307">
        <v>0</v>
      </c>
      <c r="N11" s="307">
        <v>0</v>
      </c>
      <c r="O11" s="307">
        <v>0</v>
      </c>
      <c r="P11" s="307">
        <v>25</v>
      </c>
      <c r="Q11" s="307">
        <v>4</v>
      </c>
      <c r="R11" s="307">
        <v>0</v>
      </c>
      <c r="S11" s="307">
        <v>0</v>
      </c>
      <c r="T11" s="307">
        <v>1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3</v>
      </c>
      <c r="AE11" s="307">
        <v>0</v>
      </c>
      <c r="AF11" s="307">
        <v>1</v>
      </c>
      <c r="AG11" s="307">
        <v>0</v>
      </c>
      <c r="AH11" s="307">
        <v>0</v>
      </c>
      <c r="AI11" s="307">
        <v>0</v>
      </c>
      <c r="AJ11" s="307">
        <v>2</v>
      </c>
      <c r="AK11" s="307">
        <v>1</v>
      </c>
      <c r="AL11" s="307">
        <v>0</v>
      </c>
      <c r="AM11" s="307">
        <v>4</v>
      </c>
      <c r="AN11" s="307">
        <v>1</v>
      </c>
      <c r="AO11" s="307">
        <v>1</v>
      </c>
      <c r="AP11" s="307">
        <v>1</v>
      </c>
      <c r="AQ11" s="307">
        <v>3</v>
      </c>
      <c r="AR11" s="307">
        <v>0</v>
      </c>
      <c r="AS11" s="307">
        <v>0</v>
      </c>
      <c r="AT11" s="307">
        <v>0</v>
      </c>
      <c r="AV11" s="30">
        <f t="shared" si="10"/>
        <v>0</v>
      </c>
      <c r="AW11" s="30">
        <f t="shared" si="1"/>
        <v>56</v>
      </c>
      <c r="AX11" s="30">
        <f t="shared" si="2"/>
        <v>4</v>
      </c>
      <c r="AY11" s="30">
        <f t="shared" si="3"/>
        <v>1</v>
      </c>
      <c r="AZ11" s="30">
        <f t="shared" si="4"/>
        <v>0</v>
      </c>
      <c r="BA11" s="30">
        <f t="shared" si="5"/>
        <v>4</v>
      </c>
      <c r="BB11" s="30">
        <f t="shared" si="6"/>
        <v>3</v>
      </c>
      <c r="BC11" s="30">
        <f t="shared" si="7"/>
        <v>7</v>
      </c>
      <c r="BD11" s="30">
        <f t="shared" si="8"/>
        <v>3</v>
      </c>
      <c r="BE11" s="45">
        <f t="shared" si="9"/>
        <v>78</v>
      </c>
    </row>
    <row r="12" spans="1:57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+Mar!C12</f>
        <v>DIT</v>
      </c>
      <c r="D12" s="307">
        <v>0</v>
      </c>
      <c r="E12" s="307">
        <v>0</v>
      </c>
      <c r="F12" s="307">
        <v>0</v>
      </c>
      <c r="G12" s="307">
        <v>27</v>
      </c>
      <c r="H12" s="307">
        <v>0</v>
      </c>
      <c r="I12" s="307">
        <v>0</v>
      </c>
      <c r="J12" s="307">
        <v>0</v>
      </c>
      <c r="K12" s="307">
        <v>4</v>
      </c>
      <c r="L12" s="307">
        <v>0</v>
      </c>
      <c r="M12" s="307">
        <v>0</v>
      </c>
      <c r="N12" s="307">
        <v>0</v>
      </c>
      <c r="O12" s="307">
        <v>0</v>
      </c>
      <c r="P12" s="307">
        <v>18</v>
      </c>
      <c r="Q12" s="307">
        <v>3</v>
      </c>
      <c r="R12" s="307">
        <v>1</v>
      </c>
      <c r="S12" s="307">
        <v>2</v>
      </c>
      <c r="T12" s="307">
        <v>3</v>
      </c>
      <c r="U12" s="307">
        <v>0</v>
      </c>
      <c r="V12" s="307">
        <v>0</v>
      </c>
      <c r="W12" s="307">
        <v>0</v>
      </c>
      <c r="X12" s="307">
        <v>6</v>
      </c>
      <c r="Y12" s="307">
        <v>16</v>
      </c>
      <c r="Z12" s="307">
        <v>0</v>
      </c>
      <c r="AA12" s="307">
        <v>0</v>
      </c>
      <c r="AB12" s="307">
        <v>0</v>
      </c>
      <c r="AC12" s="307">
        <v>0</v>
      </c>
      <c r="AD12" s="307">
        <v>4</v>
      </c>
      <c r="AE12" s="307">
        <v>0</v>
      </c>
      <c r="AF12" s="307">
        <v>1</v>
      </c>
      <c r="AG12" s="307">
        <v>0</v>
      </c>
      <c r="AH12" s="307">
        <v>0</v>
      </c>
      <c r="AI12" s="307">
        <v>0</v>
      </c>
      <c r="AJ12" s="307">
        <v>3</v>
      </c>
      <c r="AK12" s="307">
        <v>0</v>
      </c>
      <c r="AL12" s="307">
        <v>0</v>
      </c>
      <c r="AM12" s="307">
        <v>4</v>
      </c>
      <c r="AN12" s="307">
        <v>0</v>
      </c>
      <c r="AO12" s="307">
        <v>0</v>
      </c>
      <c r="AP12" s="307">
        <v>0</v>
      </c>
      <c r="AQ12" s="307">
        <v>3</v>
      </c>
      <c r="AR12" s="307">
        <v>0</v>
      </c>
      <c r="AS12" s="307">
        <v>0</v>
      </c>
      <c r="AT12" s="307">
        <v>0</v>
      </c>
      <c r="AV12" s="30">
        <f t="shared" si="10"/>
        <v>0</v>
      </c>
      <c r="AW12" s="30">
        <f t="shared" si="1"/>
        <v>49</v>
      </c>
      <c r="AX12" s="30">
        <f t="shared" si="2"/>
        <v>6</v>
      </c>
      <c r="AY12" s="30">
        <f t="shared" si="3"/>
        <v>3</v>
      </c>
      <c r="AZ12" s="30">
        <f t="shared" si="4"/>
        <v>22</v>
      </c>
      <c r="BA12" s="30">
        <f t="shared" si="5"/>
        <v>5</v>
      </c>
      <c r="BB12" s="30">
        <f t="shared" si="6"/>
        <v>3</v>
      </c>
      <c r="BC12" s="30">
        <f t="shared" si="7"/>
        <v>4</v>
      </c>
      <c r="BD12" s="30">
        <f t="shared" si="8"/>
        <v>3</v>
      </c>
      <c r="BE12" s="45">
        <f t="shared" si="9"/>
        <v>95</v>
      </c>
    </row>
    <row r="13" spans="1:57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+Mar!C13</f>
        <v>DIT</v>
      </c>
      <c r="D13" s="307">
        <v>0</v>
      </c>
      <c r="E13" s="307">
        <v>0</v>
      </c>
      <c r="F13" s="307">
        <v>0</v>
      </c>
      <c r="G13" s="307">
        <v>56</v>
      </c>
      <c r="H13" s="307">
        <v>0</v>
      </c>
      <c r="I13" s="307">
        <v>0</v>
      </c>
      <c r="J13" s="307">
        <v>0</v>
      </c>
      <c r="K13" s="307">
        <v>6</v>
      </c>
      <c r="L13" s="307">
        <v>0</v>
      </c>
      <c r="M13" s="307">
        <v>0</v>
      </c>
      <c r="N13" s="307">
        <v>0</v>
      </c>
      <c r="O13" s="307">
        <v>0</v>
      </c>
      <c r="P13" s="307">
        <v>43</v>
      </c>
      <c r="Q13" s="307">
        <v>7</v>
      </c>
      <c r="R13" s="307">
        <v>1</v>
      </c>
      <c r="S13" s="307">
        <v>2</v>
      </c>
      <c r="T13" s="307">
        <v>4</v>
      </c>
      <c r="U13" s="307">
        <v>0</v>
      </c>
      <c r="V13" s="307">
        <v>0</v>
      </c>
      <c r="W13" s="307">
        <v>0</v>
      </c>
      <c r="X13" s="307">
        <v>6</v>
      </c>
      <c r="Y13" s="307">
        <v>16</v>
      </c>
      <c r="Z13" s="307">
        <v>0</v>
      </c>
      <c r="AA13" s="307">
        <v>0</v>
      </c>
      <c r="AB13" s="307">
        <v>0</v>
      </c>
      <c r="AC13" s="307">
        <v>0</v>
      </c>
      <c r="AD13" s="307">
        <v>7</v>
      </c>
      <c r="AE13" s="307">
        <v>0</v>
      </c>
      <c r="AF13" s="307">
        <v>2</v>
      </c>
      <c r="AG13" s="307">
        <v>0</v>
      </c>
      <c r="AH13" s="307">
        <v>0</v>
      </c>
      <c r="AI13" s="307">
        <v>0</v>
      </c>
      <c r="AJ13" s="307">
        <v>5</v>
      </c>
      <c r="AK13" s="307">
        <v>1</v>
      </c>
      <c r="AL13" s="307">
        <v>0</v>
      </c>
      <c r="AM13" s="307">
        <v>8</v>
      </c>
      <c r="AN13" s="307">
        <v>1</v>
      </c>
      <c r="AO13" s="307">
        <v>1</v>
      </c>
      <c r="AP13" s="307">
        <v>1</v>
      </c>
      <c r="AQ13" s="307">
        <v>6</v>
      </c>
      <c r="AR13" s="307">
        <v>0</v>
      </c>
      <c r="AS13" s="307">
        <v>0</v>
      </c>
      <c r="AT13" s="307">
        <v>0</v>
      </c>
      <c r="AV13" s="30">
        <f t="shared" si="10"/>
        <v>0</v>
      </c>
      <c r="AW13" s="30">
        <f t="shared" si="1"/>
        <v>105</v>
      </c>
      <c r="AX13" s="30">
        <f t="shared" si="2"/>
        <v>10</v>
      </c>
      <c r="AY13" s="30">
        <f t="shared" si="3"/>
        <v>4</v>
      </c>
      <c r="AZ13" s="30">
        <f t="shared" si="4"/>
        <v>22</v>
      </c>
      <c r="BA13" s="30">
        <f t="shared" si="5"/>
        <v>9</v>
      </c>
      <c r="BB13" s="30">
        <f t="shared" si="6"/>
        <v>6</v>
      </c>
      <c r="BC13" s="30">
        <f t="shared" si="7"/>
        <v>11</v>
      </c>
      <c r="BD13" s="30">
        <f t="shared" si="8"/>
        <v>6</v>
      </c>
      <c r="BE13" s="45">
        <f t="shared" si="9"/>
        <v>173</v>
      </c>
    </row>
    <row r="14" spans="1:57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+Mar!C14</f>
        <v>INMUNIZACIONES</v>
      </c>
      <c r="D14" s="355">
        <v>148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5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20</v>
      </c>
      <c r="Z14" s="355">
        <v>0</v>
      </c>
      <c r="AA14" s="355">
        <v>0</v>
      </c>
      <c r="AB14" s="355">
        <v>0</v>
      </c>
      <c r="AC14" s="355">
        <v>0</v>
      </c>
      <c r="AD14" s="355">
        <v>4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8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5</v>
      </c>
      <c r="AR14" s="355">
        <v>0</v>
      </c>
      <c r="AS14" s="355">
        <v>0</v>
      </c>
      <c r="AT14" s="355">
        <v>0</v>
      </c>
      <c r="AV14" s="358">
        <f t="shared" si="10"/>
        <v>148</v>
      </c>
      <c r="AW14" s="358">
        <f t="shared" si="1"/>
        <v>0</v>
      </c>
      <c r="AX14" s="358">
        <f t="shared" si="2"/>
        <v>5</v>
      </c>
      <c r="AY14" s="358">
        <f t="shared" si="3"/>
        <v>0</v>
      </c>
      <c r="AZ14" s="358">
        <f t="shared" si="4"/>
        <v>20</v>
      </c>
      <c r="BA14" s="358">
        <f t="shared" si="5"/>
        <v>4</v>
      </c>
      <c r="BB14" s="358">
        <f t="shared" si="6"/>
        <v>8</v>
      </c>
      <c r="BC14" s="358">
        <f t="shared" si="7"/>
        <v>0</v>
      </c>
      <c r="BD14" s="358">
        <f t="shared" si="8"/>
        <v>5</v>
      </c>
      <c r="BE14" s="45">
        <f t="shared" si="9"/>
        <v>190</v>
      </c>
    </row>
    <row r="15" spans="1:57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+Mar!C15</f>
        <v>INMUNIZACIONES</v>
      </c>
      <c r="D15" s="355">
        <v>148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5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20</v>
      </c>
      <c r="Z15" s="355">
        <v>0</v>
      </c>
      <c r="AA15" s="355">
        <v>0</v>
      </c>
      <c r="AB15" s="355">
        <v>0</v>
      </c>
      <c r="AC15" s="355">
        <v>0</v>
      </c>
      <c r="AD15" s="355">
        <v>4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8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5</v>
      </c>
      <c r="AR15" s="355">
        <v>0</v>
      </c>
      <c r="AS15" s="355">
        <v>0</v>
      </c>
      <c r="AT15" s="355">
        <v>0</v>
      </c>
      <c r="AV15" s="358">
        <f t="shared" si="10"/>
        <v>148</v>
      </c>
      <c r="AW15" s="358">
        <f t="shared" si="1"/>
        <v>0</v>
      </c>
      <c r="AX15" s="358">
        <f t="shared" si="2"/>
        <v>5</v>
      </c>
      <c r="AY15" s="358">
        <f t="shared" si="3"/>
        <v>0</v>
      </c>
      <c r="AZ15" s="358">
        <f t="shared" si="4"/>
        <v>20</v>
      </c>
      <c r="BA15" s="358">
        <f t="shared" si="5"/>
        <v>4</v>
      </c>
      <c r="BB15" s="358">
        <f t="shared" si="6"/>
        <v>8</v>
      </c>
      <c r="BC15" s="358">
        <f t="shared" si="7"/>
        <v>0</v>
      </c>
      <c r="BD15" s="358">
        <f t="shared" si="8"/>
        <v>5</v>
      </c>
      <c r="BE15" s="45">
        <f t="shared" si="9"/>
        <v>190</v>
      </c>
    </row>
    <row r="16" spans="1:57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+Mar!C16</f>
        <v>INMUNIZACIONES</v>
      </c>
      <c r="D16" s="355">
        <v>0</v>
      </c>
      <c r="E16" s="355">
        <v>0</v>
      </c>
      <c r="F16" s="355">
        <v>0</v>
      </c>
      <c r="G16" s="355">
        <v>25</v>
      </c>
      <c r="H16" s="355">
        <v>1</v>
      </c>
      <c r="I16" s="355">
        <v>2</v>
      </c>
      <c r="J16" s="355">
        <v>0</v>
      </c>
      <c r="K16" s="355">
        <v>6</v>
      </c>
      <c r="L16" s="355">
        <v>1</v>
      </c>
      <c r="M16" s="355">
        <v>1</v>
      </c>
      <c r="N16" s="355">
        <v>1</v>
      </c>
      <c r="O16" s="355">
        <v>4</v>
      </c>
      <c r="P16" s="355">
        <v>19</v>
      </c>
      <c r="Q16" s="355">
        <v>2</v>
      </c>
      <c r="R16" s="355">
        <v>3</v>
      </c>
      <c r="S16" s="355">
        <v>1</v>
      </c>
      <c r="T16" s="355">
        <v>9</v>
      </c>
      <c r="U16" s="355">
        <v>0</v>
      </c>
      <c r="V16" s="355">
        <v>0</v>
      </c>
      <c r="W16" s="355">
        <v>2</v>
      </c>
      <c r="X16" s="355">
        <v>3</v>
      </c>
      <c r="Y16" s="355">
        <v>20</v>
      </c>
      <c r="Z16" s="355">
        <v>2</v>
      </c>
      <c r="AA16" s="355">
        <v>3</v>
      </c>
      <c r="AB16" s="355">
        <v>2</v>
      </c>
      <c r="AC16" s="355">
        <v>1</v>
      </c>
      <c r="AD16" s="355">
        <v>6</v>
      </c>
      <c r="AE16" s="355">
        <v>4</v>
      </c>
      <c r="AF16" s="355">
        <v>1</v>
      </c>
      <c r="AG16" s="355">
        <v>0</v>
      </c>
      <c r="AH16" s="355">
        <v>2</v>
      </c>
      <c r="AI16" s="355">
        <v>0</v>
      </c>
      <c r="AJ16" s="355">
        <v>5</v>
      </c>
      <c r="AK16" s="355">
        <v>2</v>
      </c>
      <c r="AL16" s="355">
        <v>1</v>
      </c>
      <c r="AM16" s="355">
        <v>7</v>
      </c>
      <c r="AN16" s="355">
        <v>0</v>
      </c>
      <c r="AO16" s="355">
        <v>3</v>
      </c>
      <c r="AP16" s="355">
        <v>0</v>
      </c>
      <c r="AQ16" s="355">
        <v>2</v>
      </c>
      <c r="AR16" s="355">
        <v>0</v>
      </c>
      <c r="AS16" s="355">
        <v>1</v>
      </c>
      <c r="AT16" s="355">
        <v>1</v>
      </c>
      <c r="AV16" s="358">
        <f t="shared" si="10"/>
        <v>0</v>
      </c>
      <c r="AW16" s="358">
        <f t="shared" si="1"/>
        <v>60</v>
      </c>
      <c r="AX16" s="358">
        <f t="shared" si="2"/>
        <v>6</v>
      </c>
      <c r="AY16" s="358">
        <f t="shared" si="3"/>
        <v>11</v>
      </c>
      <c r="AZ16" s="358">
        <f t="shared" si="4"/>
        <v>31</v>
      </c>
      <c r="BA16" s="358">
        <f t="shared" si="5"/>
        <v>13</v>
      </c>
      <c r="BB16" s="358">
        <f t="shared" si="6"/>
        <v>8</v>
      </c>
      <c r="BC16" s="358">
        <f t="shared" si="7"/>
        <v>10</v>
      </c>
      <c r="BD16" s="358">
        <f t="shared" si="8"/>
        <v>4</v>
      </c>
      <c r="BE16" s="45">
        <f t="shared" si="9"/>
        <v>143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+Mar!C17</f>
        <v>INMUNIZACIONES</v>
      </c>
      <c r="D17" s="355">
        <v>0</v>
      </c>
      <c r="E17" s="355">
        <v>0</v>
      </c>
      <c r="F17" s="355">
        <v>0</v>
      </c>
      <c r="G17" s="355">
        <v>25</v>
      </c>
      <c r="H17" s="355">
        <v>1</v>
      </c>
      <c r="I17" s="355">
        <v>2</v>
      </c>
      <c r="J17" s="355">
        <v>1</v>
      </c>
      <c r="K17" s="355">
        <v>5</v>
      </c>
      <c r="L17" s="355">
        <v>1</v>
      </c>
      <c r="M17" s="355">
        <v>1</v>
      </c>
      <c r="N17" s="355">
        <v>1</v>
      </c>
      <c r="O17" s="355">
        <v>4</v>
      </c>
      <c r="P17" s="355">
        <v>20</v>
      </c>
      <c r="Q17" s="355">
        <v>2</v>
      </c>
      <c r="R17" s="355">
        <v>3</v>
      </c>
      <c r="S17" s="355">
        <v>1</v>
      </c>
      <c r="T17" s="355">
        <v>9</v>
      </c>
      <c r="U17" s="355">
        <v>0</v>
      </c>
      <c r="V17" s="355">
        <v>0</v>
      </c>
      <c r="W17" s="355">
        <v>2</v>
      </c>
      <c r="X17" s="355">
        <v>3</v>
      </c>
      <c r="Y17" s="355">
        <v>20</v>
      </c>
      <c r="Z17" s="355">
        <v>2</v>
      </c>
      <c r="AA17" s="355">
        <v>3</v>
      </c>
      <c r="AB17" s="355">
        <v>2</v>
      </c>
      <c r="AC17" s="355">
        <v>1</v>
      </c>
      <c r="AD17" s="355">
        <v>6</v>
      </c>
      <c r="AE17" s="355">
        <v>4</v>
      </c>
      <c r="AF17" s="355">
        <v>1</v>
      </c>
      <c r="AG17" s="355">
        <v>0</v>
      </c>
      <c r="AH17" s="355">
        <v>2</v>
      </c>
      <c r="AI17" s="355">
        <v>0</v>
      </c>
      <c r="AJ17" s="355">
        <v>5</v>
      </c>
      <c r="AK17" s="355">
        <v>2</v>
      </c>
      <c r="AL17" s="355">
        <v>1</v>
      </c>
      <c r="AM17" s="355">
        <v>7</v>
      </c>
      <c r="AN17" s="355">
        <v>0</v>
      </c>
      <c r="AO17" s="355">
        <v>3</v>
      </c>
      <c r="AP17" s="355">
        <v>0</v>
      </c>
      <c r="AQ17" s="355">
        <v>4</v>
      </c>
      <c r="AR17" s="355">
        <v>0</v>
      </c>
      <c r="AS17" s="355">
        <v>1</v>
      </c>
      <c r="AT17" s="355">
        <v>1</v>
      </c>
      <c r="AV17" s="358">
        <f t="shared" si="10"/>
        <v>0</v>
      </c>
      <c r="AW17" s="358">
        <f t="shared" si="1"/>
        <v>61</v>
      </c>
      <c r="AX17" s="358">
        <f t="shared" si="2"/>
        <v>6</v>
      </c>
      <c r="AY17" s="358">
        <f t="shared" si="3"/>
        <v>11</v>
      </c>
      <c r="AZ17" s="358">
        <f t="shared" si="4"/>
        <v>31</v>
      </c>
      <c r="BA17" s="358">
        <f t="shared" si="5"/>
        <v>13</v>
      </c>
      <c r="BB17" s="358">
        <f t="shared" si="6"/>
        <v>8</v>
      </c>
      <c r="BC17" s="358">
        <f t="shared" si="7"/>
        <v>10</v>
      </c>
      <c r="BD17" s="358">
        <f t="shared" si="8"/>
        <v>6</v>
      </c>
      <c r="BE17" s="45">
        <f t="shared" si="9"/>
        <v>146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+Mar!C18</f>
        <v>INMUNIZACIONES</v>
      </c>
      <c r="D18" s="355">
        <v>0</v>
      </c>
      <c r="E18" s="355">
        <v>0</v>
      </c>
      <c r="F18" s="355">
        <v>0</v>
      </c>
      <c r="G18" s="355">
        <v>34</v>
      </c>
      <c r="H18" s="355">
        <v>0</v>
      </c>
      <c r="I18" s="355">
        <v>0</v>
      </c>
      <c r="J18" s="355">
        <v>1</v>
      </c>
      <c r="K18" s="355">
        <v>3</v>
      </c>
      <c r="L18" s="355">
        <v>0</v>
      </c>
      <c r="M18" s="355">
        <v>1</v>
      </c>
      <c r="N18" s="355">
        <v>3</v>
      </c>
      <c r="O18" s="355">
        <v>3</v>
      </c>
      <c r="P18" s="355">
        <v>13</v>
      </c>
      <c r="Q18" s="355">
        <v>1</v>
      </c>
      <c r="R18" s="355">
        <v>2</v>
      </c>
      <c r="S18" s="355">
        <v>2</v>
      </c>
      <c r="T18" s="355">
        <v>2</v>
      </c>
      <c r="U18" s="355">
        <v>1</v>
      </c>
      <c r="V18" s="355">
        <v>0</v>
      </c>
      <c r="W18" s="355">
        <v>3</v>
      </c>
      <c r="X18" s="355">
        <v>5</v>
      </c>
      <c r="Y18" s="355">
        <v>21</v>
      </c>
      <c r="Z18" s="355">
        <v>2</v>
      </c>
      <c r="AA18" s="355">
        <v>2</v>
      </c>
      <c r="AB18" s="355">
        <v>1</v>
      </c>
      <c r="AC18" s="355">
        <v>0</v>
      </c>
      <c r="AD18" s="355">
        <v>4</v>
      </c>
      <c r="AE18" s="355">
        <v>1</v>
      </c>
      <c r="AF18" s="355">
        <v>2</v>
      </c>
      <c r="AG18" s="355">
        <v>1</v>
      </c>
      <c r="AH18" s="355">
        <v>1</v>
      </c>
      <c r="AI18" s="355">
        <v>0</v>
      </c>
      <c r="AJ18" s="355">
        <v>7</v>
      </c>
      <c r="AK18" s="355">
        <v>0</v>
      </c>
      <c r="AL18" s="355">
        <v>0</v>
      </c>
      <c r="AM18" s="355">
        <v>2</v>
      </c>
      <c r="AN18" s="355">
        <v>1</v>
      </c>
      <c r="AO18" s="355">
        <v>0</v>
      </c>
      <c r="AP18" s="355">
        <v>0</v>
      </c>
      <c r="AQ18" s="355">
        <v>8</v>
      </c>
      <c r="AR18" s="355">
        <v>0</v>
      </c>
      <c r="AS18" s="355">
        <v>2</v>
      </c>
      <c r="AT18" s="355">
        <v>1</v>
      </c>
      <c r="AV18" s="358">
        <f t="shared" si="10"/>
        <v>0</v>
      </c>
      <c r="AW18" s="358">
        <f t="shared" si="1"/>
        <v>58</v>
      </c>
      <c r="AX18" s="358">
        <f t="shared" si="2"/>
        <v>5</v>
      </c>
      <c r="AY18" s="358">
        <f t="shared" si="3"/>
        <v>6</v>
      </c>
      <c r="AZ18" s="358">
        <f t="shared" si="4"/>
        <v>31</v>
      </c>
      <c r="BA18" s="358">
        <f t="shared" si="5"/>
        <v>9</v>
      </c>
      <c r="BB18" s="358">
        <f t="shared" si="6"/>
        <v>7</v>
      </c>
      <c r="BC18" s="358">
        <f t="shared" si="7"/>
        <v>3</v>
      </c>
      <c r="BD18" s="358">
        <f t="shared" si="8"/>
        <v>11</v>
      </c>
      <c r="BE18" s="45">
        <f t="shared" si="9"/>
        <v>130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+Mar!C19</f>
        <v>INMUNIZACIONES</v>
      </c>
      <c r="D19" s="355">
        <v>0</v>
      </c>
      <c r="E19" s="355">
        <v>0</v>
      </c>
      <c r="F19" s="355">
        <v>0</v>
      </c>
      <c r="G19" s="355">
        <v>32</v>
      </c>
      <c r="H19" s="355">
        <v>0</v>
      </c>
      <c r="I19" s="355">
        <v>0</v>
      </c>
      <c r="J19" s="355">
        <v>1</v>
      </c>
      <c r="K19" s="355">
        <v>3</v>
      </c>
      <c r="L19" s="355">
        <v>0</v>
      </c>
      <c r="M19" s="355">
        <v>1</v>
      </c>
      <c r="N19" s="355">
        <v>3</v>
      </c>
      <c r="O19" s="355">
        <v>1</v>
      </c>
      <c r="P19" s="355">
        <v>13</v>
      </c>
      <c r="Q19" s="355">
        <v>0</v>
      </c>
      <c r="R19" s="355">
        <v>2</v>
      </c>
      <c r="S19" s="355">
        <v>2</v>
      </c>
      <c r="T19" s="355">
        <v>2</v>
      </c>
      <c r="U19" s="355">
        <v>1</v>
      </c>
      <c r="V19" s="355">
        <v>0</v>
      </c>
      <c r="W19" s="355">
        <v>3</v>
      </c>
      <c r="X19" s="355">
        <v>5</v>
      </c>
      <c r="Y19" s="355">
        <v>21</v>
      </c>
      <c r="Z19" s="355">
        <v>2</v>
      </c>
      <c r="AA19" s="355">
        <v>2</v>
      </c>
      <c r="AB19" s="355">
        <v>1</v>
      </c>
      <c r="AC19" s="355">
        <v>0</v>
      </c>
      <c r="AD19" s="355">
        <v>4</v>
      </c>
      <c r="AE19" s="355">
        <v>1</v>
      </c>
      <c r="AF19" s="355">
        <v>2</v>
      </c>
      <c r="AG19" s="355">
        <v>1</v>
      </c>
      <c r="AH19" s="355">
        <v>1</v>
      </c>
      <c r="AI19" s="355">
        <v>0</v>
      </c>
      <c r="AJ19" s="355">
        <v>7</v>
      </c>
      <c r="AK19" s="355">
        <v>0</v>
      </c>
      <c r="AL19" s="355">
        <v>0</v>
      </c>
      <c r="AM19" s="355">
        <v>2</v>
      </c>
      <c r="AN19" s="355">
        <v>1</v>
      </c>
      <c r="AO19" s="355">
        <v>0</v>
      </c>
      <c r="AP19" s="355">
        <v>0</v>
      </c>
      <c r="AQ19" s="355">
        <v>5</v>
      </c>
      <c r="AR19" s="355">
        <v>0</v>
      </c>
      <c r="AS19" s="355">
        <v>1</v>
      </c>
      <c r="AT19" s="355">
        <v>1</v>
      </c>
      <c r="AV19" s="358">
        <f t="shared" si="10"/>
        <v>0</v>
      </c>
      <c r="AW19" s="358">
        <f t="shared" si="1"/>
        <v>54</v>
      </c>
      <c r="AX19" s="358">
        <f t="shared" si="2"/>
        <v>4</v>
      </c>
      <c r="AY19" s="358">
        <f t="shared" si="3"/>
        <v>6</v>
      </c>
      <c r="AZ19" s="358">
        <f t="shared" si="4"/>
        <v>31</v>
      </c>
      <c r="BA19" s="358">
        <f t="shared" si="5"/>
        <v>9</v>
      </c>
      <c r="BB19" s="358">
        <f t="shared" si="6"/>
        <v>7</v>
      </c>
      <c r="BC19" s="358">
        <f t="shared" si="7"/>
        <v>3</v>
      </c>
      <c r="BD19" s="358">
        <f t="shared" si="8"/>
        <v>7</v>
      </c>
      <c r="BE19" s="45">
        <f t="shared" si="9"/>
        <v>121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+Mar!C20</f>
        <v>INMUNIZACIONES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V20" s="355">
        <v>0</v>
      </c>
      <c r="W20" s="355">
        <v>0</v>
      </c>
      <c r="X20" s="355">
        <v>0</v>
      </c>
      <c r="Y20" s="355">
        <v>0</v>
      </c>
      <c r="Z20" s="355">
        <v>0</v>
      </c>
      <c r="AA20" s="355">
        <v>0</v>
      </c>
      <c r="AB20" s="355">
        <v>0</v>
      </c>
      <c r="AC20" s="355">
        <v>0</v>
      </c>
      <c r="AD20" s="355">
        <v>0</v>
      </c>
      <c r="AE20" s="355">
        <v>0</v>
      </c>
      <c r="AF20" s="355">
        <v>0</v>
      </c>
      <c r="AG20" s="355">
        <v>0</v>
      </c>
      <c r="AH20" s="355">
        <v>0</v>
      </c>
      <c r="AI20" s="355">
        <v>0</v>
      </c>
      <c r="AJ20" s="355">
        <v>0</v>
      </c>
      <c r="AK20" s="355">
        <v>0</v>
      </c>
      <c r="AL20" s="355">
        <v>0</v>
      </c>
      <c r="AM20" s="355">
        <v>0</v>
      </c>
      <c r="AN20" s="355">
        <v>0</v>
      </c>
      <c r="AO20" s="355">
        <v>0</v>
      </c>
      <c r="AP20" s="355">
        <v>0</v>
      </c>
      <c r="AQ20" s="355">
        <v>0</v>
      </c>
      <c r="AR20" s="355">
        <v>0</v>
      </c>
      <c r="AS20" s="355">
        <v>0</v>
      </c>
      <c r="AT20" s="355">
        <v>0</v>
      </c>
      <c r="AV20" s="358">
        <f t="shared" si="10"/>
        <v>0</v>
      </c>
      <c r="AW20" s="358">
        <f t="shared" si="1"/>
        <v>0</v>
      </c>
      <c r="AX20" s="358">
        <f t="shared" si="2"/>
        <v>0</v>
      </c>
      <c r="AY20" s="358">
        <f t="shared" si="3"/>
        <v>0</v>
      </c>
      <c r="AZ20" s="358">
        <f t="shared" si="4"/>
        <v>0</v>
      </c>
      <c r="BA20" s="358">
        <f t="shared" si="5"/>
        <v>0</v>
      </c>
      <c r="BB20" s="358">
        <f t="shared" si="6"/>
        <v>0</v>
      </c>
      <c r="BC20" s="358">
        <f t="shared" si="7"/>
        <v>0</v>
      </c>
      <c r="BD20" s="358">
        <f t="shared" si="8"/>
        <v>0</v>
      </c>
      <c r="BE20" s="45">
        <f t="shared" si="9"/>
        <v>0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+Mar!C21</f>
        <v>INMUNIZACIONES</v>
      </c>
      <c r="D21" s="355">
        <v>0</v>
      </c>
      <c r="E21" s="355">
        <v>0</v>
      </c>
      <c r="F21" s="355">
        <v>0</v>
      </c>
      <c r="G21" s="355">
        <v>30</v>
      </c>
      <c r="H21" s="355">
        <v>0</v>
      </c>
      <c r="I21" s="355">
        <v>0</v>
      </c>
      <c r="J21" s="355">
        <v>1</v>
      </c>
      <c r="K21" s="355">
        <v>6</v>
      </c>
      <c r="L21" s="355">
        <v>0</v>
      </c>
      <c r="M21" s="355">
        <v>1</v>
      </c>
      <c r="N21" s="355">
        <v>2</v>
      </c>
      <c r="O21" s="355">
        <v>2</v>
      </c>
      <c r="P21" s="355">
        <v>27</v>
      </c>
      <c r="Q21" s="355">
        <v>4</v>
      </c>
      <c r="R21" s="355">
        <v>1</v>
      </c>
      <c r="S21" s="355">
        <v>0</v>
      </c>
      <c r="T21" s="355">
        <v>5</v>
      </c>
      <c r="U21" s="355">
        <v>0</v>
      </c>
      <c r="V21" s="355">
        <v>0</v>
      </c>
      <c r="W21" s="355">
        <v>1</v>
      </c>
      <c r="X21" s="355">
        <v>5</v>
      </c>
      <c r="Y21" s="355">
        <v>27</v>
      </c>
      <c r="Z21" s="355">
        <v>1</v>
      </c>
      <c r="AA21" s="355">
        <v>3</v>
      </c>
      <c r="AB21" s="355">
        <v>5</v>
      </c>
      <c r="AC21" s="355">
        <v>2</v>
      </c>
      <c r="AD21" s="355">
        <v>4</v>
      </c>
      <c r="AE21" s="355">
        <v>2</v>
      </c>
      <c r="AF21" s="355">
        <v>4</v>
      </c>
      <c r="AG21" s="355">
        <v>4</v>
      </c>
      <c r="AH21" s="355">
        <v>4</v>
      </c>
      <c r="AI21" s="355">
        <v>0</v>
      </c>
      <c r="AJ21" s="355">
        <v>6</v>
      </c>
      <c r="AK21" s="355">
        <v>1</v>
      </c>
      <c r="AL21" s="355">
        <v>2</v>
      </c>
      <c r="AM21" s="355">
        <v>3</v>
      </c>
      <c r="AN21" s="355">
        <v>1</v>
      </c>
      <c r="AO21" s="355">
        <v>1</v>
      </c>
      <c r="AP21" s="355">
        <v>1</v>
      </c>
      <c r="AQ21" s="355">
        <v>3</v>
      </c>
      <c r="AR21" s="355">
        <v>0</v>
      </c>
      <c r="AS21" s="355">
        <v>2</v>
      </c>
      <c r="AT21" s="355">
        <v>3</v>
      </c>
      <c r="AV21" s="358">
        <f t="shared" si="10"/>
        <v>0</v>
      </c>
      <c r="AW21" s="358">
        <f t="shared" si="1"/>
        <v>69</v>
      </c>
      <c r="AX21" s="358">
        <f t="shared" si="2"/>
        <v>5</v>
      </c>
      <c r="AY21" s="358">
        <f t="shared" si="3"/>
        <v>6</v>
      </c>
      <c r="AZ21" s="358">
        <f t="shared" si="4"/>
        <v>43</v>
      </c>
      <c r="BA21" s="358">
        <f t="shared" si="5"/>
        <v>18</v>
      </c>
      <c r="BB21" s="358">
        <f t="shared" si="6"/>
        <v>9</v>
      </c>
      <c r="BC21" s="358">
        <f t="shared" si="7"/>
        <v>6</v>
      </c>
      <c r="BD21" s="358">
        <f t="shared" si="8"/>
        <v>8</v>
      </c>
      <c r="BE21" s="45">
        <f t="shared" si="9"/>
        <v>164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+Mar!C22</f>
        <v>INMUNIZACIONES</v>
      </c>
      <c r="D22" s="355">
        <v>0</v>
      </c>
      <c r="E22" s="355">
        <v>0</v>
      </c>
      <c r="F22" s="355">
        <v>0</v>
      </c>
      <c r="G22" s="355">
        <v>29</v>
      </c>
      <c r="H22" s="355">
        <v>0</v>
      </c>
      <c r="I22" s="355">
        <v>0</v>
      </c>
      <c r="J22" s="355">
        <v>1</v>
      </c>
      <c r="K22" s="355">
        <v>5</v>
      </c>
      <c r="L22" s="355">
        <v>0</v>
      </c>
      <c r="M22" s="355">
        <v>1</v>
      </c>
      <c r="N22" s="355">
        <v>2</v>
      </c>
      <c r="O22" s="355">
        <v>2</v>
      </c>
      <c r="P22" s="355">
        <v>26</v>
      </c>
      <c r="Q22" s="355">
        <v>4</v>
      </c>
      <c r="R22" s="355">
        <v>1</v>
      </c>
      <c r="S22" s="355">
        <v>0</v>
      </c>
      <c r="T22" s="355">
        <v>5</v>
      </c>
      <c r="U22" s="355">
        <v>0</v>
      </c>
      <c r="V22" s="355">
        <v>0</v>
      </c>
      <c r="W22" s="355">
        <v>1</v>
      </c>
      <c r="X22" s="355">
        <v>5</v>
      </c>
      <c r="Y22" s="355">
        <v>28</v>
      </c>
      <c r="Z22" s="355">
        <v>1</v>
      </c>
      <c r="AA22" s="355">
        <v>1</v>
      </c>
      <c r="AB22" s="355">
        <v>5</v>
      </c>
      <c r="AC22" s="355">
        <v>2</v>
      </c>
      <c r="AD22" s="355">
        <v>4</v>
      </c>
      <c r="AE22" s="355">
        <v>2</v>
      </c>
      <c r="AF22" s="355">
        <v>3</v>
      </c>
      <c r="AG22" s="355">
        <v>4</v>
      </c>
      <c r="AH22" s="355">
        <v>4</v>
      </c>
      <c r="AI22" s="355">
        <v>0</v>
      </c>
      <c r="AJ22" s="355">
        <v>8</v>
      </c>
      <c r="AK22" s="355">
        <v>0</v>
      </c>
      <c r="AL22" s="355">
        <v>2</v>
      </c>
      <c r="AM22" s="355">
        <v>3</v>
      </c>
      <c r="AN22" s="355">
        <v>1</v>
      </c>
      <c r="AO22" s="355">
        <v>1</v>
      </c>
      <c r="AP22" s="355">
        <v>1</v>
      </c>
      <c r="AQ22" s="355">
        <v>4</v>
      </c>
      <c r="AR22" s="355">
        <v>0</v>
      </c>
      <c r="AS22" s="355">
        <v>2</v>
      </c>
      <c r="AT22" s="355">
        <v>4</v>
      </c>
      <c r="AV22" s="358">
        <f t="shared" si="10"/>
        <v>0</v>
      </c>
      <c r="AW22" s="358">
        <f t="shared" si="1"/>
        <v>66</v>
      </c>
      <c r="AX22" s="358">
        <f t="shared" si="2"/>
        <v>5</v>
      </c>
      <c r="AY22" s="358">
        <f t="shared" si="3"/>
        <v>6</v>
      </c>
      <c r="AZ22" s="358">
        <f t="shared" si="4"/>
        <v>42</v>
      </c>
      <c r="BA22" s="358">
        <f t="shared" si="5"/>
        <v>17</v>
      </c>
      <c r="BB22" s="358">
        <f t="shared" si="6"/>
        <v>10</v>
      </c>
      <c r="BC22" s="358">
        <f t="shared" si="7"/>
        <v>6</v>
      </c>
      <c r="BD22" s="358">
        <f t="shared" si="8"/>
        <v>10</v>
      </c>
      <c r="BE22" s="45">
        <f t="shared" si="9"/>
        <v>162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+Mar!C23</f>
        <v>INMUNIZACIONES</v>
      </c>
      <c r="D23" s="355">
        <v>0</v>
      </c>
      <c r="E23" s="355">
        <v>0</v>
      </c>
      <c r="F23" s="355">
        <v>0</v>
      </c>
      <c r="G23" s="355">
        <v>21</v>
      </c>
      <c r="H23" s="355">
        <v>1</v>
      </c>
      <c r="I23" s="355">
        <v>1</v>
      </c>
      <c r="J23" s="355">
        <v>2</v>
      </c>
      <c r="K23" s="355">
        <v>2</v>
      </c>
      <c r="L23" s="355">
        <v>2</v>
      </c>
      <c r="M23" s="355">
        <v>1</v>
      </c>
      <c r="N23" s="355">
        <v>2</v>
      </c>
      <c r="O23" s="355">
        <v>0</v>
      </c>
      <c r="P23" s="355">
        <v>16</v>
      </c>
      <c r="Q23" s="355">
        <v>1</v>
      </c>
      <c r="R23" s="355">
        <v>1</v>
      </c>
      <c r="S23" s="355">
        <v>2</v>
      </c>
      <c r="T23" s="355">
        <v>2</v>
      </c>
      <c r="U23" s="355">
        <v>1</v>
      </c>
      <c r="V23" s="355">
        <v>2</v>
      </c>
      <c r="W23" s="355">
        <v>0</v>
      </c>
      <c r="X23" s="355">
        <v>2</v>
      </c>
      <c r="Y23" s="355">
        <v>22</v>
      </c>
      <c r="Z23" s="355">
        <v>1</v>
      </c>
      <c r="AA23" s="355">
        <v>2</v>
      </c>
      <c r="AB23" s="355">
        <v>3</v>
      </c>
      <c r="AC23" s="355">
        <v>0</v>
      </c>
      <c r="AD23" s="355">
        <v>8</v>
      </c>
      <c r="AE23" s="355">
        <v>0</v>
      </c>
      <c r="AF23" s="355">
        <v>5</v>
      </c>
      <c r="AG23" s="355">
        <v>1</v>
      </c>
      <c r="AH23" s="355">
        <v>0</v>
      </c>
      <c r="AI23" s="355">
        <v>0</v>
      </c>
      <c r="AJ23" s="355">
        <v>18</v>
      </c>
      <c r="AK23" s="355">
        <v>0</v>
      </c>
      <c r="AL23" s="355">
        <v>4</v>
      </c>
      <c r="AM23" s="355">
        <v>6</v>
      </c>
      <c r="AN23" s="355">
        <v>1</v>
      </c>
      <c r="AO23" s="355">
        <v>0</v>
      </c>
      <c r="AP23" s="355">
        <v>1</v>
      </c>
      <c r="AQ23" s="355">
        <v>6</v>
      </c>
      <c r="AR23" s="355">
        <v>0</v>
      </c>
      <c r="AS23" s="355">
        <v>0</v>
      </c>
      <c r="AT23" s="355">
        <v>3</v>
      </c>
      <c r="AV23" s="358">
        <f t="shared" si="10"/>
        <v>0</v>
      </c>
      <c r="AW23" s="358">
        <f t="shared" si="1"/>
        <v>48</v>
      </c>
      <c r="AX23" s="358">
        <f t="shared" si="2"/>
        <v>4</v>
      </c>
      <c r="AY23" s="358">
        <f t="shared" si="3"/>
        <v>5</v>
      </c>
      <c r="AZ23" s="358">
        <f t="shared" si="4"/>
        <v>30</v>
      </c>
      <c r="BA23" s="358">
        <f t="shared" si="5"/>
        <v>14</v>
      </c>
      <c r="BB23" s="358">
        <f t="shared" si="6"/>
        <v>22</v>
      </c>
      <c r="BC23" s="358">
        <f t="shared" si="7"/>
        <v>8</v>
      </c>
      <c r="BD23" s="358">
        <f t="shared" si="8"/>
        <v>9</v>
      </c>
      <c r="BE23" s="45">
        <f t="shared" si="9"/>
        <v>140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+Mar!C24</f>
        <v>INMUNIZACIONES</v>
      </c>
      <c r="D24" s="355">
        <v>0</v>
      </c>
      <c r="E24" s="355">
        <v>0</v>
      </c>
      <c r="F24" s="355">
        <v>0</v>
      </c>
      <c r="G24" s="355">
        <v>21</v>
      </c>
      <c r="H24" s="355">
        <v>1</v>
      </c>
      <c r="I24" s="355">
        <v>1</v>
      </c>
      <c r="J24" s="355">
        <v>2</v>
      </c>
      <c r="K24" s="355">
        <v>1</v>
      </c>
      <c r="L24" s="355">
        <v>2</v>
      </c>
      <c r="M24" s="355">
        <v>1</v>
      </c>
      <c r="N24" s="355">
        <v>0</v>
      </c>
      <c r="O24" s="355">
        <v>0</v>
      </c>
      <c r="P24" s="355">
        <v>15</v>
      </c>
      <c r="Q24" s="355">
        <v>0</v>
      </c>
      <c r="R24" s="355">
        <v>1</v>
      </c>
      <c r="S24" s="355">
        <v>2</v>
      </c>
      <c r="T24" s="355">
        <v>1</v>
      </c>
      <c r="U24" s="355">
        <v>1</v>
      </c>
      <c r="V24" s="355">
        <v>2</v>
      </c>
      <c r="W24" s="355">
        <v>0</v>
      </c>
      <c r="X24" s="355">
        <v>2</v>
      </c>
      <c r="Y24" s="355">
        <v>22</v>
      </c>
      <c r="Z24" s="355">
        <v>0</v>
      </c>
      <c r="AA24" s="355">
        <v>4</v>
      </c>
      <c r="AB24" s="355">
        <v>3</v>
      </c>
      <c r="AC24" s="355">
        <v>0</v>
      </c>
      <c r="AD24" s="355">
        <v>8</v>
      </c>
      <c r="AE24" s="355">
        <v>0</v>
      </c>
      <c r="AF24" s="355">
        <v>5</v>
      </c>
      <c r="AG24" s="355">
        <v>1</v>
      </c>
      <c r="AH24" s="355">
        <v>0</v>
      </c>
      <c r="AI24" s="355">
        <v>0</v>
      </c>
      <c r="AJ24" s="355">
        <v>16</v>
      </c>
      <c r="AK24" s="355">
        <v>2</v>
      </c>
      <c r="AL24" s="355">
        <v>4</v>
      </c>
      <c r="AM24" s="355">
        <v>6</v>
      </c>
      <c r="AN24" s="355">
        <v>1</v>
      </c>
      <c r="AO24" s="355">
        <v>0</v>
      </c>
      <c r="AP24" s="355">
        <v>1</v>
      </c>
      <c r="AQ24" s="355">
        <v>5</v>
      </c>
      <c r="AR24" s="355">
        <v>0</v>
      </c>
      <c r="AS24" s="355">
        <v>0</v>
      </c>
      <c r="AT24" s="355">
        <v>1</v>
      </c>
      <c r="AV24" s="358">
        <f t="shared" si="10"/>
        <v>0</v>
      </c>
      <c r="AW24" s="358">
        <f t="shared" si="1"/>
        <v>44</v>
      </c>
      <c r="AX24" s="358">
        <f t="shared" si="2"/>
        <v>3</v>
      </c>
      <c r="AY24" s="358">
        <f t="shared" si="3"/>
        <v>4</v>
      </c>
      <c r="AZ24" s="358">
        <f t="shared" si="4"/>
        <v>31</v>
      </c>
      <c r="BA24" s="358">
        <f t="shared" si="5"/>
        <v>14</v>
      </c>
      <c r="BB24" s="358">
        <f t="shared" si="6"/>
        <v>22</v>
      </c>
      <c r="BC24" s="358">
        <f t="shared" si="7"/>
        <v>8</v>
      </c>
      <c r="BD24" s="358">
        <f t="shared" si="8"/>
        <v>6</v>
      </c>
      <c r="BE24" s="45">
        <f t="shared" si="9"/>
        <v>132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+Mar!C25</f>
        <v>INMUNIZACIONES</v>
      </c>
      <c r="D25" s="355">
        <v>0</v>
      </c>
      <c r="E25" s="355">
        <v>0</v>
      </c>
      <c r="F25" s="355">
        <v>0</v>
      </c>
      <c r="G25" s="355">
        <v>18</v>
      </c>
      <c r="H25" s="355">
        <v>1</v>
      </c>
      <c r="I25" s="355">
        <v>1</v>
      </c>
      <c r="J25" s="355">
        <v>2</v>
      </c>
      <c r="K25" s="355">
        <v>1</v>
      </c>
      <c r="L25" s="355">
        <v>0</v>
      </c>
      <c r="M25" s="355">
        <v>1</v>
      </c>
      <c r="N25" s="355">
        <v>2</v>
      </c>
      <c r="O25" s="355">
        <v>0</v>
      </c>
      <c r="P25" s="355">
        <v>16</v>
      </c>
      <c r="Q25" s="355">
        <v>1</v>
      </c>
      <c r="R25" s="355">
        <v>1</v>
      </c>
      <c r="S25" s="355">
        <v>2</v>
      </c>
      <c r="T25" s="355">
        <v>2</v>
      </c>
      <c r="U25" s="355">
        <v>1</v>
      </c>
      <c r="V25" s="355">
        <v>2</v>
      </c>
      <c r="W25" s="355">
        <v>0</v>
      </c>
      <c r="X25" s="355">
        <v>2</v>
      </c>
      <c r="Y25" s="355">
        <v>22</v>
      </c>
      <c r="Z25" s="355">
        <v>1</v>
      </c>
      <c r="AA25" s="355">
        <v>3</v>
      </c>
      <c r="AB25" s="355">
        <v>3</v>
      </c>
      <c r="AC25" s="355">
        <v>0</v>
      </c>
      <c r="AD25" s="355">
        <v>10</v>
      </c>
      <c r="AE25" s="355">
        <v>0</v>
      </c>
      <c r="AF25" s="355">
        <v>5</v>
      </c>
      <c r="AG25" s="355">
        <v>1</v>
      </c>
      <c r="AH25" s="355">
        <v>0</v>
      </c>
      <c r="AI25" s="355">
        <v>0</v>
      </c>
      <c r="AJ25" s="355">
        <v>16</v>
      </c>
      <c r="AK25" s="355">
        <v>2</v>
      </c>
      <c r="AL25" s="355">
        <v>4</v>
      </c>
      <c r="AM25" s="355">
        <v>11</v>
      </c>
      <c r="AN25" s="355">
        <v>1</v>
      </c>
      <c r="AO25" s="355">
        <v>0</v>
      </c>
      <c r="AP25" s="355">
        <v>1</v>
      </c>
      <c r="AQ25" s="355">
        <v>4</v>
      </c>
      <c r="AR25" s="355">
        <v>0</v>
      </c>
      <c r="AS25" s="355">
        <v>0</v>
      </c>
      <c r="AT25" s="355">
        <v>1</v>
      </c>
      <c r="AV25" s="358">
        <f t="shared" si="10"/>
        <v>0</v>
      </c>
      <c r="AW25" s="358">
        <f t="shared" si="1"/>
        <v>42</v>
      </c>
      <c r="AX25" s="358">
        <f t="shared" si="2"/>
        <v>4</v>
      </c>
      <c r="AY25" s="358">
        <f t="shared" si="3"/>
        <v>5</v>
      </c>
      <c r="AZ25" s="358">
        <f t="shared" si="4"/>
        <v>31</v>
      </c>
      <c r="BA25" s="358">
        <f t="shared" si="5"/>
        <v>16</v>
      </c>
      <c r="BB25" s="358">
        <f t="shared" si="6"/>
        <v>22</v>
      </c>
      <c r="BC25" s="358">
        <f t="shared" si="7"/>
        <v>13</v>
      </c>
      <c r="BD25" s="358">
        <f t="shared" si="8"/>
        <v>5</v>
      </c>
      <c r="BE25" s="45">
        <f t="shared" si="9"/>
        <v>138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+Mar!C26</f>
        <v>INMUNIZACIONES</v>
      </c>
      <c r="D26" s="355">
        <v>0</v>
      </c>
      <c r="E26" s="355">
        <v>0</v>
      </c>
      <c r="F26" s="355">
        <v>0</v>
      </c>
      <c r="G26" s="355">
        <v>88</v>
      </c>
      <c r="H26" s="355">
        <v>1</v>
      </c>
      <c r="I26" s="355">
        <v>0</v>
      </c>
      <c r="J26" s="355">
        <v>2</v>
      </c>
      <c r="K26" s="355">
        <v>5</v>
      </c>
      <c r="L26" s="355">
        <v>0</v>
      </c>
      <c r="M26" s="355">
        <v>3</v>
      </c>
      <c r="N26" s="355">
        <v>1</v>
      </c>
      <c r="O26" s="355">
        <v>0</v>
      </c>
      <c r="P26" s="355">
        <v>10</v>
      </c>
      <c r="Q26" s="355">
        <v>8</v>
      </c>
      <c r="R26" s="355">
        <v>1</v>
      </c>
      <c r="S26" s="355">
        <v>1</v>
      </c>
      <c r="T26" s="355">
        <v>4</v>
      </c>
      <c r="U26" s="355">
        <v>1</v>
      </c>
      <c r="V26" s="355">
        <v>1</v>
      </c>
      <c r="W26" s="355">
        <v>0</v>
      </c>
      <c r="X26" s="355">
        <v>0</v>
      </c>
      <c r="Y26" s="355">
        <v>14</v>
      </c>
      <c r="Z26" s="355">
        <v>1</v>
      </c>
      <c r="AA26" s="355">
        <v>1</v>
      </c>
      <c r="AB26" s="355">
        <v>3</v>
      </c>
      <c r="AC26" s="355">
        <v>1</v>
      </c>
      <c r="AD26" s="355">
        <v>4</v>
      </c>
      <c r="AE26" s="355">
        <v>1</v>
      </c>
      <c r="AF26" s="355">
        <v>0</v>
      </c>
      <c r="AG26" s="355">
        <v>0</v>
      </c>
      <c r="AH26" s="355">
        <v>1</v>
      </c>
      <c r="AI26" s="355">
        <v>0</v>
      </c>
      <c r="AJ26" s="355">
        <v>1</v>
      </c>
      <c r="AK26" s="355">
        <v>1</v>
      </c>
      <c r="AL26" s="355">
        <v>0</v>
      </c>
      <c r="AM26" s="355">
        <v>8</v>
      </c>
      <c r="AN26" s="355">
        <v>1</v>
      </c>
      <c r="AO26" s="355">
        <v>1</v>
      </c>
      <c r="AP26" s="355">
        <v>0</v>
      </c>
      <c r="AQ26" s="355">
        <v>5</v>
      </c>
      <c r="AR26" s="355">
        <v>0</v>
      </c>
      <c r="AS26" s="355">
        <v>1</v>
      </c>
      <c r="AT26" s="355">
        <v>0</v>
      </c>
      <c r="AV26" s="358">
        <f t="shared" si="10"/>
        <v>0</v>
      </c>
      <c r="AW26" s="358">
        <f t="shared" si="1"/>
        <v>110</v>
      </c>
      <c r="AX26" s="358">
        <f t="shared" si="2"/>
        <v>10</v>
      </c>
      <c r="AY26" s="358">
        <f t="shared" si="3"/>
        <v>6</v>
      </c>
      <c r="AZ26" s="358">
        <f t="shared" si="4"/>
        <v>20</v>
      </c>
      <c r="BA26" s="358">
        <f t="shared" si="5"/>
        <v>6</v>
      </c>
      <c r="BB26" s="358">
        <f t="shared" si="6"/>
        <v>2</v>
      </c>
      <c r="BC26" s="358">
        <f t="shared" si="7"/>
        <v>10</v>
      </c>
      <c r="BD26" s="358">
        <f t="shared" si="8"/>
        <v>6</v>
      </c>
      <c r="BE26" s="45">
        <f t="shared" si="9"/>
        <v>170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+Mar!C27</f>
        <v>INMUNIZACIONES</v>
      </c>
      <c r="D27" s="355">
        <v>0</v>
      </c>
      <c r="E27" s="355">
        <v>0</v>
      </c>
      <c r="F27" s="355">
        <v>0</v>
      </c>
      <c r="G27" s="355">
        <v>90</v>
      </c>
      <c r="H27" s="355">
        <v>1</v>
      </c>
      <c r="I27" s="355">
        <v>0</v>
      </c>
      <c r="J27" s="355">
        <v>2</v>
      </c>
      <c r="K27" s="355">
        <v>5</v>
      </c>
      <c r="L27" s="355">
        <v>0</v>
      </c>
      <c r="M27" s="355">
        <v>3</v>
      </c>
      <c r="N27" s="355">
        <v>2</v>
      </c>
      <c r="O27" s="355">
        <v>0</v>
      </c>
      <c r="P27" s="355">
        <v>10</v>
      </c>
      <c r="Q27" s="355">
        <v>10</v>
      </c>
      <c r="R27" s="355">
        <v>1</v>
      </c>
      <c r="S27" s="355">
        <v>1</v>
      </c>
      <c r="T27" s="355">
        <v>4</v>
      </c>
      <c r="U27" s="355">
        <v>0</v>
      </c>
      <c r="V27" s="355">
        <v>1</v>
      </c>
      <c r="W27" s="355">
        <v>0</v>
      </c>
      <c r="X27" s="355">
        <v>0</v>
      </c>
      <c r="Y27" s="355">
        <v>14</v>
      </c>
      <c r="Z27" s="355">
        <v>1</v>
      </c>
      <c r="AA27" s="355">
        <v>3</v>
      </c>
      <c r="AB27" s="355">
        <v>3</v>
      </c>
      <c r="AC27" s="355">
        <v>1</v>
      </c>
      <c r="AD27" s="355">
        <v>4</v>
      </c>
      <c r="AE27" s="355">
        <v>1</v>
      </c>
      <c r="AF27" s="355">
        <v>2</v>
      </c>
      <c r="AG27" s="355">
        <v>0</v>
      </c>
      <c r="AH27" s="355">
        <v>1</v>
      </c>
      <c r="AI27" s="355">
        <v>0</v>
      </c>
      <c r="AJ27" s="355">
        <v>3</v>
      </c>
      <c r="AK27" s="355">
        <v>1</v>
      </c>
      <c r="AL27" s="355">
        <v>0</v>
      </c>
      <c r="AM27" s="355">
        <v>12</v>
      </c>
      <c r="AN27" s="355">
        <v>1</v>
      </c>
      <c r="AO27" s="355">
        <v>1</v>
      </c>
      <c r="AP27" s="355">
        <v>0</v>
      </c>
      <c r="AQ27" s="355">
        <v>7</v>
      </c>
      <c r="AR27" s="355">
        <v>0</v>
      </c>
      <c r="AS27" s="355">
        <v>0</v>
      </c>
      <c r="AT27" s="355">
        <v>0</v>
      </c>
      <c r="AV27" s="358">
        <f t="shared" si="10"/>
        <v>0</v>
      </c>
      <c r="AW27" s="358">
        <f t="shared" si="1"/>
        <v>113</v>
      </c>
      <c r="AX27" s="358">
        <f t="shared" si="2"/>
        <v>12</v>
      </c>
      <c r="AY27" s="358">
        <f t="shared" si="3"/>
        <v>5</v>
      </c>
      <c r="AZ27" s="358">
        <f t="shared" si="4"/>
        <v>22</v>
      </c>
      <c r="BA27" s="358">
        <f t="shared" si="5"/>
        <v>8</v>
      </c>
      <c r="BB27" s="358">
        <f t="shared" si="6"/>
        <v>4</v>
      </c>
      <c r="BC27" s="358">
        <f t="shared" si="7"/>
        <v>14</v>
      </c>
      <c r="BD27" s="358">
        <f t="shared" si="8"/>
        <v>7</v>
      </c>
      <c r="BE27" s="45">
        <f t="shared" si="9"/>
        <v>185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+Mar!C28</f>
        <v>INMUNIZACIONES</v>
      </c>
      <c r="D28" s="355">
        <v>0</v>
      </c>
      <c r="E28" s="355">
        <v>0</v>
      </c>
      <c r="F28" s="355">
        <v>0</v>
      </c>
      <c r="G28" s="355">
        <v>692</v>
      </c>
      <c r="H28" s="355">
        <v>1</v>
      </c>
      <c r="I28" s="355">
        <v>26</v>
      </c>
      <c r="J28" s="355">
        <v>22</v>
      </c>
      <c r="K28" s="355">
        <v>83</v>
      </c>
      <c r="L28" s="355">
        <v>3</v>
      </c>
      <c r="M28" s="355">
        <v>63</v>
      </c>
      <c r="N28" s="355">
        <v>0</v>
      </c>
      <c r="O28" s="355">
        <v>0</v>
      </c>
      <c r="P28" s="355">
        <v>0</v>
      </c>
      <c r="Q28" s="355">
        <v>31</v>
      </c>
      <c r="R28" s="355">
        <v>13</v>
      </c>
      <c r="S28" s="355">
        <v>0</v>
      </c>
      <c r="T28" s="355">
        <v>47</v>
      </c>
      <c r="U28" s="355">
        <v>13</v>
      </c>
      <c r="V28" s="355">
        <v>14</v>
      </c>
      <c r="W28" s="355">
        <v>31</v>
      </c>
      <c r="X28" s="355">
        <v>25</v>
      </c>
      <c r="Y28" s="355">
        <v>131</v>
      </c>
      <c r="Z28" s="355">
        <v>0</v>
      </c>
      <c r="AA28" s="355">
        <v>14</v>
      </c>
      <c r="AB28" s="355">
        <v>8</v>
      </c>
      <c r="AC28" s="355">
        <v>39</v>
      </c>
      <c r="AD28" s="355">
        <v>29</v>
      </c>
      <c r="AE28" s="355">
        <v>25</v>
      </c>
      <c r="AF28" s="355">
        <v>40</v>
      </c>
      <c r="AG28" s="355">
        <v>67</v>
      </c>
      <c r="AH28" s="355">
        <v>75</v>
      </c>
      <c r="AI28" s="355">
        <v>0</v>
      </c>
      <c r="AJ28" s="355">
        <v>86</v>
      </c>
      <c r="AK28" s="355">
        <v>22</v>
      </c>
      <c r="AL28" s="355">
        <v>53</v>
      </c>
      <c r="AM28" s="355">
        <v>78</v>
      </c>
      <c r="AN28" s="355">
        <v>27</v>
      </c>
      <c r="AO28" s="355">
        <v>0</v>
      </c>
      <c r="AP28" s="355">
        <v>5</v>
      </c>
      <c r="AQ28" s="355">
        <v>33</v>
      </c>
      <c r="AR28" s="355">
        <v>12</v>
      </c>
      <c r="AS28" s="355">
        <v>12</v>
      </c>
      <c r="AT28" s="355">
        <v>0</v>
      </c>
      <c r="AV28" s="358">
        <f t="shared" si="10"/>
        <v>0</v>
      </c>
      <c r="AW28" s="358">
        <f t="shared" si="1"/>
        <v>890</v>
      </c>
      <c r="AX28" s="358">
        <f t="shared" si="2"/>
        <v>44</v>
      </c>
      <c r="AY28" s="358">
        <f t="shared" si="3"/>
        <v>105</v>
      </c>
      <c r="AZ28" s="358">
        <f t="shared" si="4"/>
        <v>217</v>
      </c>
      <c r="BA28" s="358">
        <f t="shared" si="5"/>
        <v>236</v>
      </c>
      <c r="BB28" s="358">
        <f t="shared" si="6"/>
        <v>161</v>
      </c>
      <c r="BC28" s="358">
        <f t="shared" si="7"/>
        <v>110</v>
      </c>
      <c r="BD28" s="358">
        <f t="shared" si="8"/>
        <v>57</v>
      </c>
      <c r="BE28" s="45">
        <f t="shared" si="9"/>
        <v>1820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+Mar!C29</f>
        <v>INMUNIZACIONES</v>
      </c>
      <c r="D29" s="355">
        <v>0</v>
      </c>
      <c r="E29" s="355">
        <v>0</v>
      </c>
      <c r="F29" s="355">
        <v>0</v>
      </c>
      <c r="G29" s="355">
        <v>40</v>
      </c>
      <c r="H29" s="355">
        <v>0</v>
      </c>
      <c r="I29" s="355">
        <v>1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5">
        <v>0</v>
      </c>
      <c r="R29" s="355">
        <v>0</v>
      </c>
      <c r="S29" s="355">
        <v>0</v>
      </c>
      <c r="T29" s="355">
        <v>0</v>
      </c>
      <c r="U29" s="355">
        <v>0</v>
      </c>
      <c r="V29" s="355">
        <v>0</v>
      </c>
      <c r="W29" s="355">
        <v>0</v>
      </c>
      <c r="X29" s="355">
        <v>0</v>
      </c>
      <c r="Y29" s="355">
        <v>6</v>
      </c>
      <c r="Z29" s="355">
        <v>5</v>
      </c>
      <c r="AA29" s="355">
        <v>3</v>
      </c>
      <c r="AB29" s="355">
        <v>0</v>
      </c>
      <c r="AC29" s="355">
        <v>0</v>
      </c>
      <c r="AD29" s="355">
        <v>8</v>
      </c>
      <c r="AE29" s="355">
        <v>0</v>
      </c>
      <c r="AF29" s="355">
        <v>0</v>
      </c>
      <c r="AG29" s="355">
        <v>1</v>
      </c>
      <c r="AH29" s="355">
        <v>0</v>
      </c>
      <c r="AI29" s="355">
        <v>0</v>
      </c>
      <c r="AJ29" s="355">
        <v>8</v>
      </c>
      <c r="AK29" s="355">
        <v>0</v>
      </c>
      <c r="AL29" s="355">
        <v>0</v>
      </c>
      <c r="AM29" s="355">
        <v>3</v>
      </c>
      <c r="AN29" s="355">
        <v>0</v>
      </c>
      <c r="AO29" s="355">
        <v>2</v>
      </c>
      <c r="AP29" s="355">
        <v>0</v>
      </c>
      <c r="AQ29" s="355">
        <v>1</v>
      </c>
      <c r="AR29" s="355">
        <v>0</v>
      </c>
      <c r="AS29" s="355">
        <v>1</v>
      </c>
      <c r="AT29" s="355">
        <v>0</v>
      </c>
      <c r="AV29" s="358">
        <f t="shared" si="10"/>
        <v>0</v>
      </c>
      <c r="AW29" s="358">
        <f t="shared" si="1"/>
        <v>41</v>
      </c>
      <c r="AX29" s="358">
        <f t="shared" si="2"/>
        <v>0</v>
      </c>
      <c r="AY29" s="358">
        <f t="shared" si="3"/>
        <v>0</v>
      </c>
      <c r="AZ29" s="358">
        <f t="shared" si="4"/>
        <v>14</v>
      </c>
      <c r="BA29" s="358">
        <f t="shared" si="5"/>
        <v>9</v>
      </c>
      <c r="BB29" s="358">
        <f t="shared" si="6"/>
        <v>8</v>
      </c>
      <c r="BC29" s="358">
        <f t="shared" si="7"/>
        <v>5</v>
      </c>
      <c r="BD29" s="358">
        <f t="shared" si="8"/>
        <v>2</v>
      </c>
      <c r="BE29" s="45">
        <f t="shared" si="9"/>
        <v>79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+Mar!C30</f>
        <v>INMUNIZACIONES</v>
      </c>
      <c r="D30" s="355">
        <v>2</v>
      </c>
      <c r="E30" s="355">
        <v>0</v>
      </c>
      <c r="F30" s="355">
        <v>0</v>
      </c>
      <c r="G30" s="355">
        <v>137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20</v>
      </c>
      <c r="U30" s="355">
        <v>0</v>
      </c>
      <c r="V30" s="355">
        <v>0</v>
      </c>
      <c r="W30" s="355">
        <v>0</v>
      </c>
      <c r="X30" s="355">
        <v>0</v>
      </c>
      <c r="Y30" s="355">
        <v>11</v>
      </c>
      <c r="Z30" s="355">
        <v>0</v>
      </c>
      <c r="AA30" s="355">
        <v>0</v>
      </c>
      <c r="AB30" s="355">
        <v>0</v>
      </c>
      <c r="AC30" s="355">
        <v>0</v>
      </c>
      <c r="AD30" s="355">
        <v>23</v>
      </c>
      <c r="AE30" s="355">
        <v>0</v>
      </c>
      <c r="AF30" s="355">
        <v>0</v>
      </c>
      <c r="AG30" s="355">
        <v>15</v>
      </c>
      <c r="AH30" s="355">
        <v>0</v>
      </c>
      <c r="AI30" s="355">
        <v>0</v>
      </c>
      <c r="AJ30" s="355">
        <v>3</v>
      </c>
      <c r="AK30" s="355">
        <v>0</v>
      </c>
      <c r="AL30" s="355">
        <v>0</v>
      </c>
      <c r="AM30" s="355">
        <v>30</v>
      </c>
      <c r="AN30" s="355">
        <v>8</v>
      </c>
      <c r="AO30" s="355">
        <v>7</v>
      </c>
      <c r="AP30" s="355">
        <v>0</v>
      </c>
      <c r="AQ30" s="355">
        <v>9</v>
      </c>
      <c r="AR30" s="355">
        <v>1</v>
      </c>
      <c r="AS30" s="355">
        <v>1</v>
      </c>
      <c r="AT30" s="355">
        <v>2</v>
      </c>
      <c r="AV30" s="358">
        <f t="shared" si="10"/>
        <v>2</v>
      </c>
      <c r="AW30" s="358">
        <f t="shared" si="1"/>
        <v>137</v>
      </c>
      <c r="AX30" s="358">
        <f t="shared" si="2"/>
        <v>0</v>
      </c>
      <c r="AY30" s="358">
        <f t="shared" si="3"/>
        <v>20</v>
      </c>
      <c r="AZ30" s="358">
        <f t="shared" si="4"/>
        <v>11</v>
      </c>
      <c r="BA30" s="358">
        <f t="shared" si="5"/>
        <v>38</v>
      </c>
      <c r="BB30" s="358">
        <f t="shared" si="6"/>
        <v>3</v>
      </c>
      <c r="BC30" s="358">
        <f t="shared" si="7"/>
        <v>45</v>
      </c>
      <c r="BD30" s="358">
        <f t="shared" si="8"/>
        <v>13</v>
      </c>
      <c r="BE30" s="45">
        <f t="shared" si="9"/>
        <v>269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+Mar!C31</f>
        <v>INMUNIZACIONES</v>
      </c>
      <c r="D31" s="355">
        <v>0</v>
      </c>
      <c r="E31" s="355">
        <v>0</v>
      </c>
      <c r="F31" s="355">
        <v>0</v>
      </c>
      <c r="G31" s="355">
        <v>47</v>
      </c>
      <c r="H31" s="355">
        <v>2</v>
      </c>
      <c r="I31" s="355">
        <v>0</v>
      </c>
      <c r="J31" s="355">
        <v>3</v>
      </c>
      <c r="K31" s="355">
        <v>2</v>
      </c>
      <c r="L31" s="355">
        <v>0</v>
      </c>
      <c r="M31" s="355">
        <v>0</v>
      </c>
      <c r="N31" s="355">
        <v>0</v>
      </c>
      <c r="O31" s="355">
        <v>0</v>
      </c>
      <c r="P31" s="355">
        <v>0</v>
      </c>
      <c r="Q31" s="355">
        <v>10</v>
      </c>
      <c r="R31" s="355">
        <v>1</v>
      </c>
      <c r="S31" s="355">
        <v>8</v>
      </c>
      <c r="T31" s="355">
        <v>6</v>
      </c>
      <c r="U31" s="355">
        <v>1</v>
      </c>
      <c r="V31" s="355">
        <v>0</v>
      </c>
      <c r="W31" s="355">
        <v>0</v>
      </c>
      <c r="X31" s="355">
        <v>0</v>
      </c>
      <c r="Y31" s="355">
        <v>0</v>
      </c>
      <c r="Z31" s="355">
        <v>1</v>
      </c>
      <c r="AA31" s="355">
        <v>0</v>
      </c>
      <c r="AB31" s="355">
        <v>1</v>
      </c>
      <c r="AC31" s="355">
        <v>2</v>
      </c>
      <c r="AD31" s="355">
        <v>4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2</v>
      </c>
      <c r="AK31" s="355">
        <v>0</v>
      </c>
      <c r="AL31" s="355">
        <v>0</v>
      </c>
      <c r="AM31" s="355">
        <v>8</v>
      </c>
      <c r="AN31" s="355">
        <v>0</v>
      </c>
      <c r="AO31" s="355">
        <v>0</v>
      </c>
      <c r="AP31" s="355">
        <v>0</v>
      </c>
      <c r="AQ31" s="355">
        <v>6</v>
      </c>
      <c r="AR31" s="355">
        <v>1</v>
      </c>
      <c r="AS31" s="355">
        <v>0</v>
      </c>
      <c r="AT31" s="355">
        <v>2</v>
      </c>
      <c r="AV31" s="358">
        <f t="shared" si="10"/>
        <v>0</v>
      </c>
      <c r="AW31" s="358">
        <f t="shared" si="1"/>
        <v>54</v>
      </c>
      <c r="AX31" s="358">
        <f t="shared" si="2"/>
        <v>19</v>
      </c>
      <c r="AY31" s="358">
        <f t="shared" si="3"/>
        <v>7</v>
      </c>
      <c r="AZ31" s="358">
        <f t="shared" si="4"/>
        <v>4</v>
      </c>
      <c r="BA31" s="358">
        <f t="shared" si="5"/>
        <v>4</v>
      </c>
      <c r="BB31" s="358">
        <f t="shared" si="6"/>
        <v>2</v>
      </c>
      <c r="BC31" s="358">
        <f t="shared" si="7"/>
        <v>8</v>
      </c>
      <c r="BD31" s="358">
        <f t="shared" si="8"/>
        <v>9</v>
      </c>
      <c r="BE31" s="45">
        <f t="shared" si="9"/>
        <v>107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226</v>
      </c>
      <c r="E32" s="350">
        <v>21</v>
      </c>
      <c r="F32" s="350">
        <v>0</v>
      </c>
      <c r="G32" s="350">
        <v>934</v>
      </c>
      <c r="H32" s="350">
        <v>73</v>
      </c>
      <c r="I32" s="350">
        <v>45</v>
      </c>
      <c r="J32" s="350">
        <v>68</v>
      </c>
      <c r="K32" s="350">
        <v>92</v>
      </c>
      <c r="L32" s="350">
        <v>6</v>
      </c>
      <c r="M32" s="350">
        <v>86</v>
      </c>
      <c r="N32" s="350">
        <v>52</v>
      </c>
      <c r="O32" s="350">
        <v>62</v>
      </c>
      <c r="P32" s="350">
        <v>359</v>
      </c>
      <c r="Q32" s="350">
        <v>118</v>
      </c>
      <c r="R32" s="350">
        <v>35</v>
      </c>
      <c r="S32" s="350">
        <v>51</v>
      </c>
      <c r="T32" s="350">
        <v>137</v>
      </c>
      <c r="U32" s="350">
        <v>22</v>
      </c>
      <c r="V32" s="350">
        <v>34</v>
      </c>
      <c r="W32" s="350">
        <v>53</v>
      </c>
      <c r="X32" s="350">
        <v>124</v>
      </c>
      <c r="Y32" s="350">
        <v>543</v>
      </c>
      <c r="Z32" s="350">
        <v>64</v>
      </c>
      <c r="AA32" s="350">
        <v>108</v>
      </c>
      <c r="AB32" s="350">
        <v>69</v>
      </c>
      <c r="AC32" s="350">
        <v>61</v>
      </c>
      <c r="AD32" s="350">
        <v>216</v>
      </c>
      <c r="AE32" s="350">
        <v>28</v>
      </c>
      <c r="AF32" s="350">
        <v>80</v>
      </c>
      <c r="AG32" s="350">
        <v>71</v>
      </c>
      <c r="AH32" s="350">
        <v>70</v>
      </c>
      <c r="AI32" s="350">
        <v>0</v>
      </c>
      <c r="AJ32" s="350">
        <v>233</v>
      </c>
      <c r="AK32" s="350">
        <v>39</v>
      </c>
      <c r="AL32" s="350">
        <v>61</v>
      </c>
      <c r="AM32" s="350">
        <v>203</v>
      </c>
      <c r="AN32" s="350">
        <v>20</v>
      </c>
      <c r="AO32" s="350">
        <v>32</v>
      </c>
      <c r="AP32" s="350">
        <v>24</v>
      </c>
      <c r="AQ32" s="350">
        <v>163</v>
      </c>
      <c r="AR32" s="350">
        <v>27</v>
      </c>
      <c r="AS32" s="350">
        <v>49</v>
      </c>
      <c r="AT32" s="350">
        <v>70</v>
      </c>
      <c r="AV32" s="352">
        <f t="shared" si="10"/>
        <v>226</v>
      </c>
      <c r="AW32" s="352">
        <f t="shared" si="1"/>
        <v>1777</v>
      </c>
      <c r="AX32" s="352">
        <f t="shared" si="2"/>
        <v>204</v>
      </c>
      <c r="AY32" s="352">
        <f t="shared" si="3"/>
        <v>246</v>
      </c>
      <c r="AZ32" s="352">
        <f t="shared" si="4"/>
        <v>969</v>
      </c>
      <c r="BA32" s="352">
        <f t="shared" si="5"/>
        <v>465</v>
      </c>
      <c r="BB32" s="352">
        <f t="shared" si="6"/>
        <v>333</v>
      </c>
      <c r="BC32" s="352">
        <f t="shared" si="7"/>
        <v>279</v>
      </c>
      <c r="BD32" s="352">
        <f t="shared" si="8"/>
        <v>309</v>
      </c>
      <c r="BE32" s="45"/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+Mar!C33</f>
        <v>NUTRICIÓN</v>
      </c>
      <c r="D33" s="350">
        <v>0</v>
      </c>
      <c r="E33" s="350">
        <v>0</v>
      </c>
      <c r="F33" s="350">
        <v>0</v>
      </c>
      <c r="G33" s="350">
        <v>6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2</v>
      </c>
      <c r="U33" s="350">
        <v>0</v>
      </c>
      <c r="V33" s="350">
        <v>0</v>
      </c>
      <c r="W33" s="350">
        <v>0</v>
      </c>
      <c r="X33" s="350">
        <v>0</v>
      </c>
      <c r="Y33" s="350">
        <v>6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1</v>
      </c>
      <c r="AN33" s="350">
        <v>0</v>
      </c>
      <c r="AO33" s="350">
        <v>0</v>
      </c>
      <c r="AP33" s="350">
        <v>0</v>
      </c>
      <c r="AQ33" s="350">
        <v>2</v>
      </c>
      <c r="AR33" s="350">
        <v>0</v>
      </c>
      <c r="AS33" s="350">
        <v>0</v>
      </c>
      <c r="AT33" s="350">
        <v>0</v>
      </c>
      <c r="AV33" s="352">
        <f t="shared" si="10"/>
        <v>0</v>
      </c>
      <c r="AW33" s="352">
        <f t="shared" si="1"/>
        <v>6</v>
      </c>
      <c r="AX33" s="352">
        <f t="shared" si="2"/>
        <v>0</v>
      </c>
      <c r="AY33" s="352">
        <f t="shared" si="3"/>
        <v>2</v>
      </c>
      <c r="AZ33" s="352">
        <f t="shared" si="4"/>
        <v>6</v>
      </c>
      <c r="BA33" s="352">
        <f t="shared" si="5"/>
        <v>0</v>
      </c>
      <c r="BB33" s="352">
        <f t="shared" si="6"/>
        <v>0</v>
      </c>
      <c r="BC33" s="352">
        <f t="shared" si="7"/>
        <v>1</v>
      </c>
      <c r="BD33" s="352">
        <f t="shared" si="8"/>
        <v>2</v>
      </c>
      <c r="BE33" s="45">
        <f>SUM(AV33:BD33)</f>
        <v>17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137</v>
      </c>
      <c r="E34" s="350">
        <v>5</v>
      </c>
      <c r="F34" s="350">
        <v>0</v>
      </c>
      <c r="G34" s="350">
        <v>573</v>
      </c>
      <c r="H34" s="350">
        <v>37</v>
      </c>
      <c r="I34" s="350">
        <v>40</v>
      </c>
      <c r="J34" s="350">
        <v>49</v>
      </c>
      <c r="K34" s="350">
        <v>88</v>
      </c>
      <c r="L34" s="350">
        <v>8</v>
      </c>
      <c r="M34" s="350">
        <v>45</v>
      </c>
      <c r="N34" s="350">
        <v>34</v>
      </c>
      <c r="O34" s="350">
        <v>44</v>
      </c>
      <c r="P34" s="350">
        <v>330</v>
      </c>
      <c r="Q34" s="350">
        <v>75</v>
      </c>
      <c r="R34" s="350">
        <v>30</v>
      </c>
      <c r="S34" s="350">
        <v>45</v>
      </c>
      <c r="T34" s="350">
        <v>90</v>
      </c>
      <c r="U34" s="350">
        <v>21</v>
      </c>
      <c r="V34" s="350">
        <v>21</v>
      </c>
      <c r="W34" s="350">
        <v>49</v>
      </c>
      <c r="X34" s="350">
        <v>82</v>
      </c>
      <c r="Y34" s="350">
        <v>456</v>
      </c>
      <c r="Z34" s="350">
        <v>40</v>
      </c>
      <c r="AA34" s="350">
        <v>105</v>
      </c>
      <c r="AB34" s="350">
        <v>46</v>
      </c>
      <c r="AC34" s="350">
        <v>52</v>
      </c>
      <c r="AD34" s="350">
        <v>150</v>
      </c>
      <c r="AE34" s="350">
        <v>27</v>
      </c>
      <c r="AF34" s="350">
        <v>54</v>
      </c>
      <c r="AG34" s="350">
        <v>56</v>
      </c>
      <c r="AH34" s="350">
        <v>55</v>
      </c>
      <c r="AI34" s="350">
        <v>0</v>
      </c>
      <c r="AJ34" s="350">
        <v>196</v>
      </c>
      <c r="AK34" s="350">
        <v>26</v>
      </c>
      <c r="AL34" s="350">
        <v>37</v>
      </c>
      <c r="AM34" s="350">
        <v>143</v>
      </c>
      <c r="AN34" s="350">
        <v>13</v>
      </c>
      <c r="AO34" s="350">
        <v>29</v>
      </c>
      <c r="AP34" s="350">
        <v>9</v>
      </c>
      <c r="AQ34" s="350">
        <v>157</v>
      </c>
      <c r="AR34" s="350">
        <v>19</v>
      </c>
      <c r="AS34" s="350">
        <v>53</v>
      </c>
      <c r="AT34" s="350">
        <v>65</v>
      </c>
      <c r="AV34" s="352">
        <f t="shared" si="10"/>
        <v>137</v>
      </c>
      <c r="AW34" s="352">
        <f t="shared" si="1"/>
        <v>1248</v>
      </c>
      <c r="AX34" s="352">
        <f t="shared" si="2"/>
        <v>150</v>
      </c>
      <c r="AY34" s="352">
        <f t="shared" si="3"/>
        <v>181</v>
      </c>
      <c r="AZ34" s="352">
        <f t="shared" si="4"/>
        <v>781</v>
      </c>
      <c r="BA34" s="352">
        <f t="shared" si="5"/>
        <v>342</v>
      </c>
      <c r="BB34" s="352">
        <f t="shared" si="6"/>
        <v>259</v>
      </c>
      <c r="BC34" s="352">
        <f t="shared" si="7"/>
        <v>194</v>
      </c>
      <c r="BD34" s="352">
        <f t="shared" si="8"/>
        <v>294</v>
      </c>
      <c r="BE34" s="45"/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+Mar!C35</f>
        <v>NUTRICIÓN</v>
      </c>
      <c r="D35" s="350">
        <v>1</v>
      </c>
      <c r="E35" s="350">
        <v>0</v>
      </c>
      <c r="F35" s="350">
        <v>0</v>
      </c>
      <c r="G35" s="350">
        <v>10</v>
      </c>
      <c r="H35" s="350">
        <v>1</v>
      </c>
      <c r="I35" s="350">
        <v>1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1</v>
      </c>
      <c r="R35" s="350">
        <v>0</v>
      </c>
      <c r="S35" s="350">
        <v>0</v>
      </c>
      <c r="T35" s="350">
        <v>2</v>
      </c>
      <c r="U35" s="350">
        <v>0</v>
      </c>
      <c r="V35" s="350">
        <v>0</v>
      </c>
      <c r="W35" s="350">
        <v>1</v>
      </c>
      <c r="X35" s="350">
        <v>1</v>
      </c>
      <c r="Y35" s="350">
        <v>3</v>
      </c>
      <c r="Z35" s="350">
        <v>0</v>
      </c>
      <c r="AA35" s="350">
        <v>0</v>
      </c>
      <c r="AB35" s="350">
        <v>0</v>
      </c>
      <c r="AC35" s="350">
        <v>0</v>
      </c>
      <c r="AD35" s="350">
        <v>2</v>
      </c>
      <c r="AE35" s="350">
        <v>0</v>
      </c>
      <c r="AF35" s="350">
        <v>0</v>
      </c>
      <c r="AG35" s="350">
        <v>0</v>
      </c>
      <c r="AH35" s="350">
        <v>1</v>
      </c>
      <c r="AI35" s="350">
        <v>0</v>
      </c>
      <c r="AJ35" s="350">
        <v>1</v>
      </c>
      <c r="AK35" s="350">
        <v>0</v>
      </c>
      <c r="AL35" s="350">
        <v>0</v>
      </c>
      <c r="AM35" s="350">
        <v>2</v>
      </c>
      <c r="AN35" s="350">
        <v>1</v>
      </c>
      <c r="AO35" s="350">
        <v>0</v>
      </c>
      <c r="AP35" s="350">
        <v>0</v>
      </c>
      <c r="AQ35" s="350">
        <v>3</v>
      </c>
      <c r="AR35" s="350">
        <v>0</v>
      </c>
      <c r="AS35" s="350">
        <v>0</v>
      </c>
      <c r="AT35" s="350">
        <v>0</v>
      </c>
      <c r="AV35" s="352">
        <f t="shared" si="10"/>
        <v>1</v>
      </c>
      <c r="AW35" s="352">
        <f t="shared" si="1"/>
        <v>13</v>
      </c>
      <c r="AX35" s="352">
        <f t="shared" si="2"/>
        <v>1</v>
      </c>
      <c r="AY35" s="352">
        <f t="shared" si="3"/>
        <v>3</v>
      </c>
      <c r="AZ35" s="352">
        <f t="shared" si="4"/>
        <v>4</v>
      </c>
      <c r="BA35" s="352">
        <f t="shared" si="5"/>
        <v>3</v>
      </c>
      <c r="BB35" s="352">
        <f t="shared" si="6"/>
        <v>1</v>
      </c>
      <c r="BC35" s="352">
        <f t="shared" si="7"/>
        <v>3</v>
      </c>
      <c r="BD35" s="352">
        <f t="shared" si="8"/>
        <v>3</v>
      </c>
      <c r="BE35" s="45">
        <f t="shared" ref="BE35:BE61" si="11">SUM(AV35:BD35)</f>
        <v>32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+Mar!C36</f>
        <v>NUTRICIÓN</v>
      </c>
      <c r="D36" s="350">
        <v>0</v>
      </c>
      <c r="E36" s="350">
        <v>0</v>
      </c>
      <c r="F36" s="350">
        <v>0</v>
      </c>
      <c r="G36" s="350">
        <v>23</v>
      </c>
      <c r="H36" s="350">
        <v>0</v>
      </c>
      <c r="I36" s="350">
        <v>0</v>
      </c>
      <c r="J36" s="350">
        <v>0</v>
      </c>
      <c r="K36" s="350">
        <v>2</v>
      </c>
      <c r="L36" s="350">
        <v>0</v>
      </c>
      <c r="M36" s="350">
        <v>1</v>
      </c>
      <c r="N36" s="350">
        <v>3</v>
      </c>
      <c r="O36" s="350">
        <v>3</v>
      </c>
      <c r="P36" s="350">
        <v>13</v>
      </c>
      <c r="Q36" s="350">
        <v>0</v>
      </c>
      <c r="R36" s="350">
        <v>2</v>
      </c>
      <c r="S36" s="350">
        <v>3</v>
      </c>
      <c r="T36" s="350">
        <v>2</v>
      </c>
      <c r="U36" s="350">
        <v>1</v>
      </c>
      <c r="V36" s="350">
        <v>0</v>
      </c>
      <c r="W36" s="350">
        <v>4</v>
      </c>
      <c r="X36" s="350">
        <v>5</v>
      </c>
      <c r="Y36" s="350">
        <v>19</v>
      </c>
      <c r="Z36" s="350">
        <v>1</v>
      </c>
      <c r="AA36" s="350">
        <v>3</v>
      </c>
      <c r="AB36" s="350">
        <v>2</v>
      </c>
      <c r="AC36" s="350">
        <v>0</v>
      </c>
      <c r="AD36" s="350">
        <v>3</v>
      </c>
      <c r="AE36" s="350">
        <v>0</v>
      </c>
      <c r="AF36" s="350">
        <v>2</v>
      </c>
      <c r="AG36" s="350">
        <v>1</v>
      </c>
      <c r="AH36" s="350">
        <v>1</v>
      </c>
      <c r="AI36" s="350">
        <v>0</v>
      </c>
      <c r="AJ36" s="350">
        <v>6</v>
      </c>
      <c r="AK36" s="350">
        <v>1</v>
      </c>
      <c r="AL36" s="350">
        <v>0</v>
      </c>
      <c r="AM36" s="350">
        <v>3</v>
      </c>
      <c r="AN36" s="350">
        <v>1</v>
      </c>
      <c r="AO36" s="350">
        <v>0</v>
      </c>
      <c r="AP36" s="350">
        <v>0</v>
      </c>
      <c r="AQ36" s="350">
        <v>7</v>
      </c>
      <c r="AR36" s="350">
        <v>0</v>
      </c>
      <c r="AS36" s="350">
        <v>4</v>
      </c>
      <c r="AT36" s="350">
        <v>1</v>
      </c>
      <c r="AV36" s="352">
        <f t="shared" si="10"/>
        <v>0</v>
      </c>
      <c r="AW36" s="352">
        <f t="shared" ref="AW36:AW64" si="12">+SUM(G36:P36)</f>
        <v>45</v>
      </c>
      <c r="AX36" s="352">
        <f t="shared" ref="AX36:AX64" si="13">+SUM(Q36:S36)</f>
        <v>5</v>
      </c>
      <c r="AY36" s="352">
        <f t="shared" ref="AY36:AY64" si="14">+SUM(T36:W36)</f>
        <v>7</v>
      </c>
      <c r="AZ36" s="352">
        <f t="shared" ref="AZ36:AZ64" si="15">+SUM(X36:AC36)</f>
        <v>30</v>
      </c>
      <c r="BA36" s="352">
        <f t="shared" ref="BA36:BA64" si="16">+SUM(AD36:AI36)</f>
        <v>7</v>
      </c>
      <c r="BB36" s="352">
        <f t="shared" ref="BB36:BB64" si="17">+SUM(AJ36:AL36)</f>
        <v>7</v>
      </c>
      <c r="BC36" s="352">
        <f t="shared" ref="BC36:BC64" si="18">+SUM(AM36:AP36)</f>
        <v>4</v>
      </c>
      <c r="BD36" s="352">
        <f t="shared" ref="BD36:BD64" si="19">SUM(AQ36:AT36)</f>
        <v>12</v>
      </c>
      <c r="BE36" s="45">
        <f t="shared" si="11"/>
        <v>117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+Mar!C37</f>
        <v>NUTRICIÓN</v>
      </c>
      <c r="D37" s="350">
        <v>0</v>
      </c>
      <c r="E37" s="350">
        <v>0</v>
      </c>
      <c r="F37" s="350">
        <v>0</v>
      </c>
      <c r="G37" s="350">
        <v>6</v>
      </c>
      <c r="H37" s="350">
        <v>1</v>
      </c>
      <c r="I37" s="350">
        <v>2</v>
      </c>
      <c r="J37" s="350">
        <v>1</v>
      </c>
      <c r="K37" s="350">
        <v>3</v>
      </c>
      <c r="L37" s="350">
        <v>0</v>
      </c>
      <c r="M37" s="350">
        <v>1</v>
      </c>
      <c r="N37" s="350">
        <v>0</v>
      </c>
      <c r="O37" s="350">
        <v>0</v>
      </c>
      <c r="P37" s="350">
        <v>2</v>
      </c>
      <c r="Q37" s="350">
        <v>1</v>
      </c>
      <c r="R37" s="350">
        <v>1</v>
      </c>
      <c r="S37" s="350">
        <v>2</v>
      </c>
      <c r="T37" s="350">
        <v>2</v>
      </c>
      <c r="U37" s="350">
        <v>0</v>
      </c>
      <c r="V37" s="350">
        <v>1</v>
      </c>
      <c r="W37" s="350">
        <v>2</v>
      </c>
      <c r="X37" s="350">
        <v>6</v>
      </c>
      <c r="Y37" s="350">
        <v>19</v>
      </c>
      <c r="Z37" s="350">
        <v>3</v>
      </c>
      <c r="AA37" s="350">
        <v>3</v>
      </c>
      <c r="AB37" s="350">
        <v>1</v>
      </c>
      <c r="AC37" s="350">
        <v>6</v>
      </c>
      <c r="AD37" s="350">
        <v>5</v>
      </c>
      <c r="AE37" s="350">
        <v>3</v>
      </c>
      <c r="AF37" s="350">
        <v>2</v>
      </c>
      <c r="AG37" s="350">
        <v>2</v>
      </c>
      <c r="AH37" s="350">
        <v>2</v>
      </c>
      <c r="AI37" s="350">
        <v>0</v>
      </c>
      <c r="AJ37" s="350">
        <v>5</v>
      </c>
      <c r="AK37" s="350">
        <v>0</v>
      </c>
      <c r="AL37" s="350">
        <v>0</v>
      </c>
      <c r="AM37" s="350">
        <v>6</v>
      </c>
      <c r="AN37" s="350">
        <v>0</v>
      </c>
      <c r="AO37" s="350">
        <v>0</v>
      </c>
      <c r="AP37" s="350">
        <v>0</v>
      </c>
      <c r="AQ37" s="350">
        <v>2</v>
      </c>
      <c r="AR37" s="350">
        <v>0</v>
      </c>
      <c r="AS37" s="350">
        <v>0</v>
      </c>
      <c r="AT37" s="350">
        <v>5</v>
      </c>
      <c r="AV37" s="352">
        <f t="shared" si="10"/>
        <v>0</v>
      </c>
      <c r="AW37" s="352">
        <f t="shared" si="12"/>
        <v>16</v>
      </c>
      <c r="AX37" s="352">
        <f t="shared" si="13"/>
        <v>4</v>
      </c>
      <c r="AY37" s="352">
        <f t="shared" si="14"/>
        <v>5</v>
      </c>
      <c r="AZ37" s="352">
        <f t="shared" si="15"/>
        <v>38</v>
      </c>
      <c r="BA37" s="352">
        <f t="shared" si="16"/>
        <v>14</v>
      </c>
      <c r="BB37" s="352">
        <f t="shared" si="17"/>
        <v>5</v>
      </c>
      <c r="BC37" s="352">
        <f t="shared" si="18"/>
        <v>6</v>
      </c>
      <c r="BD37" s="352">
        <f t="shared" si="19"/>
        <v>7</v>
      </c>
      <c r="BE37" s="45">
        <f t="shared" si="11"/>
        <v>95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+Mar!C38</f>
        <v>NUTRICIÓN</v>
      </c>
      <c r="D38" s="350">
        <v>0</v>
      </c>
      <c r="E38" s="350">
        <v>0</v>
      </c>
      <c r="F38" s="350">
        <v>0</v>
      </c>
      <c r="G38" s="350">
        <v>1</v>
      </c>
      <c r="H38" s="350">
        <v>0</v>
      </c>
      <c r="I38" s="350">
        <v>0</v>
      </c>
      <c r="J38" s="350">
        <v>1</v>
      </c>
      <c r="K38" s="350">
        <v>6</v>
      </c>
      <c r="L38" s="350">
        <v>0</v>
      </c>
      <c r="M38" s="350">
        <v>0</v>
      </c>
      <c r="N38" s="350">
        <v>0</v>
      </c>
      <c r="O38" s="350">
        <v>0</v>
      </c>
      <c r="P38" s="350">
        <v>4</v>
      </c>
      <c r="Q38" s="350">
        <v>3</v>
      </c>
      <c r="R38" s="350">
        <v>1</v>
      </c>
      <c r="S38" s="350">
        <v>1</v>
      </c>
      <c r="T38" s="350">
        <v>0</v>
      </c>
      <c r="U38" s="350">
        <v>0</v>
      </c>
      <c r="V38" s="350">
        <v>1</v>
      </c>
      <c r="W38" s="350">
        <v>1</v>
      </c>
      <c r="X38" s="350">
        <v>1</v>
      </c>
      <c r="Y38" s="350">
        <v>1</v>
      </c>
      <c r="Z38" s="350">
        <v>1</v>
      </c>
      <c r="AA38" s="350">
        <v>1</v>
      </c>
      <c r="AB38" s="350">
        <v>0</v>
      </c>
      <c r="AC38" s="350">
        <v>1</v>
      </c>
      <c r="AD38" s="350">
        <v>1</v>
      </c>
      <c r="AE38" s="350">
        <v>0</v>
      </c>
      <c r="AF38" s="350">
        <v>0</v>
      </c>
      <c r="AG38" s="350">
        <v>0</v>
      </c>
      <c r="AH38" s="350">
        <v>3</v>
      </c>
      <c r="AI38" s="350">
        <v>0</v>
      </c>
      <c r="AJ38" s="350">
        <v>1</v>
      </c>
      <c r="AK38" s="350">
        <v>0</v>
      </c>
      <c r="AL38" s="350">
        <v>0</v>
      </c>
      <c r="AM38" s="350">
        <v>0</v>
      </c>
      <c r="AN38" s="350">
        <v>1</v>
      </c>
      <c r="AO38" s="350">
        <v>1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10"/>
        <v>0</v>
      </c>
      <c r="AW38" s="352">
        <f t="shared" si="12"/>
        <v>12</v>
      </c>
      <c r="AX38" s="352">
        <f t="shared" si="13"/>
        <v>5</v>
      </c>
      <c r="AY38" s="352">
        <f t="shared" si="14"/>
        <v>2</v>
      </c>
      <c r="AZ38" s="352">
        <f t="shared" si="15"/>
        <v>5</v>
      </c>
      <c r="BA38" s="352">
        <f t="shared" si="16"/>
        <v>4</v>
      </c>
      <c r="BB38" s="352">
        <f t="shared" si="17"/>
        <v>1</v>
      </c>
      <c r="BC38" s="352">
        <f t="shared" si="18"/>
        <v>2</v>
      </c>
      <c r="BD38" s="352">
        <f t="shared" si="19"/>
        <v>0</v>
      </c>
      <c r="BE38" s="45">
        <f t="shared" si="11"/>
        <v>31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+Mar!C39</f>
        <v>NUTRICIÓN</v>
      </c>
      <c r="D39" s="350">
        <v>0</v>
      </c>
      <c r="E39" s="350">
        <v>0</v>
      </c>
      <c r="F39" s="350">
        <v>0</v>
      </c>
      <c r="G39" s="350">
        <v>7</v>
      </c>
      <c r="H39" s="350">
        <v>1</v>
      </c>
      <c r="I39" s="350">
        <v>2</v>
      </c>
      <c r="J39" s="350">
        <v>2</v>
      </c>
      <c r="K39" s="350">
        <v>9</v>
      </c>
      <c r="L39" s="350">
        <v>0</v>
      </c>
      <c r="M39" s="350">
        <v>1</v>
      </c>
      <c r="N39" s="350">
        <v>0</v>
      </c>
      <c r="O39" s="350">
        <v>0</v>
      </c>
      <c r="P39" s="350">
        <v>6</v>
      </c>
      <c r="Q39" s="350">
        <v>4</v>
      </c>
      <c r="R39" s="350">
        <v>2</v>
      </c>
      <c r="S39" s="350">
        <v>3</v>
      </c>
      <c r="T39" s="350">
        <v>2</v>
      </c>
      <c r="U39" s="350">
        <v>0</v>
      </c>
      <c r="V39" s="350">
        <v>2</v>
      </c>
      <c r="W39" s="350">
        <v>3</v>
      </c>
      <c r="X39" s="350">
        <v>7</v>
      </c>
      <c r="Y39" s="350">
        <v>20</v>
      </c>
      <c r="Z39" s="350">
        <v>4</v>
      </c>
      <c r="AA39" s="350">
        <v>4</v>
      </c>
      <c r="AB39" s="350">
        <v>1</v>
      </c>
      <c r="AC39" s="350">
        <v>7</v>
      </c>
      <c r="AD39" s="350">
        <v>6</v>
      </c>
      <c r="AE39" s="350">
        <v>3</v>
      </c>
      <c r="AF39" s="350">
        <v>2</v>
      </c>
      <c r="AG39" s="350">
        <v>2</v>
      </c>
      <c r="AH39" s="350">
        <v>5</v>
      </c>
      <c r="AI39" s="350">
        <v>0</v>
      </c>
      <c r="AJ39" s="350">
        <v>6</v>
      </c>
      <c r="AK39" s="350">
        <v>0</v>
      </c>
      <c r="AL39" s="350">
        <v>0</v>
      </c>
      <c r="AM39" s="350">
        <v>6</v>
      </c>
      <c r="AN39" s="350">
        <v>1</v>
      </c>
      <c r="AO39" s="350">
        <v>1</v>
      </c>
      <c r="AP39" s="350">
        <v>0</v>
      </c>
      <c r="AQ39" s="350">
        <v>2</v>
      </c>
      <c r="AR39" s="350">
        <v>0</v>
      </c>
      <c r="AS39" s="350">
        <v>0</v>
      </c>
      <c r="AT39" s="350">
        <v>5</v>
      </c>
      <c r="AV39" s="352">
        <f t="shared" si="10"/>
        <v>0</v>
      </c>
      <c r="AW39" s="352">
        <f t="shared" si="12"/>
        <v>28</v>
      </c>
      <c r="AX39" s="352">
        <f t="shared" si="13"/>
        <v>9</v>
      </c>
      <c r="AY39" s="352">
        <f t="shared" si="14"/>
        <v>7</v>
      </c>
      <c r="AZ39" s="352">
        <f t="shared" si="15"/>
        <v>43</v>
      </c>
      <c r="BA39" s="352">
        <f t="shared" si="16"/>
        <v>18</v>
      </c>
      <c r="BB39" s="352">
        <f t="shared" si="17"/>
        <v>6</v>
      </c>
      <c r="BC39" s="352">
        <f t="shared" si="18"/>
        <v>8</v>
      </c>
      <c r="BD39" s="352">
        <f t="shared" si="19"/>
        <v>7</v>
      </c>
      <c r="BE39" s="45">
        <f t="shared" si="11"/>
        <v>126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+Mar!C40</f>
        <v>NUTRICIÓN</v>
      </c>
      <c r="D40" s="350">
        <v>0</v>
      </c>
      <c r="E40" s="350">
        <v>0</v>
      </c>
      <c r="F40" s="350">
        <v>0</v>
      </c>
      <c r="G40" s="350">
        <v>9</v>
      </c>
      <c r="H40" s="350">
        <v>1</v>
      </c>
      <c r="I40" s="350">
        <v>3</v>
      </c>
      <c r="J40" s="350">
        <v>1</v>
      </c>
      <c r="K40" s="350">
        <v>5</v>
      </c>
      <c r="L40" s="350">
        <v>1</v>
      </c>
      <c r="M40" s="350">
        <v>1</v>
      </c>
      <c r="N40" s="350">
        <v>0</v>
      </c>
      <c r="O40" s="350">
        <v>4</v>
      </c>
      <c r="P40" s="350">
        <v>17</v>
      </c>
      <c r="Q40" s="350">
        <v>2</v>
      </c>
      <c r="R40" s="350">
        <v>3</v>
      </c>
      <c r="S40" s="350">
        <v>1</v>
      </c>
      <c r="T40" s="350">
        <v>4</v>
      </c>
      <c r="U40" s="350">
        <v>0</v>
      </c>
      <c r="V40" s="350">
        <v>0</v>
      </c>
      <c r="W40" s="350">
        <v>2</v>
      </c>
      <c r="X40" s="350">
        <v>3</v>
      </c>
      <c r="Y40" s="350">
        <v>19</v>
      </c>
      <c r="Z40" s="350">
        <v>1</v>
      </c>
      <c r="AA40" s="350">
        <v>1</v>
      </c>
      <c r="AB40" s="350">
        <v>0</v>
      </c>
      <c r="AC40" s="350">
        <v>1</v>
      </c>
      <c r="AD40" s="350">
        <v>9</v>
      </c>
      <c r="AE40" s="350">
        <v>4</v>
      </c>
      <c r="AF40" s="350">
        <v>1</v>
      </c>
      <c r="AG40" s="350">
        <v>0</v>
      </c>
      <c r="AH40" s="350">
        <v>2</v>
      </c>
      <c r="AI40" s="350">
        <v>0</v>
      </c>
      <c r="AJ40" s="350">
        <v>0</v>
      </c>
      <c r="AK40" s="350">
        <v>1</v>
      </c>
      <c r="AL40" s="350">
        <v>2</v>
      </c>
      <c r="AM40" s="350">
        <v>7</v>
      </c>
      <c r="AN40" s="350">
        <v>0</v>
      </c>
      <c r="AO40" s="350">
        <v>3</v>
      </c>
      <c r="AP40" s="350">
        <v>0</v>
      </c>
      <c r="AQ40" s="350">
        <v>9</v>
      </c>
      <c r="AR40" s="350">
        <v>0</v>
      </c>
      <c r="AS40" s="350">
        <v>0</v>
      </c>
      <c r="AT40" s="350">
        <v>0</v>
      </c>
      <c r="AV40" s="352">
        <f t="shared" si="10"/>
        <v>0</v>
      </c>
      <c r="AW40" s="352">
        <f t="shared" si="12"/>
        <v>42</v>
      </c>
      <c r="AX40" s="352">
        <f t="shared" si="13"/>
        <v>6</v>
      </c>
      <c r="AY40" s="352">
        <f t="shared" si="14"/>
        <v>6</v>
      </c>
      <c r="AZ40" s="352">
        <f t="shared" si="15"/>
        <v>25</v>
      </c>
      <c r="BA40" s="352">
        <f t="shared" si="16"/>
        <v>16</v>
      </c>
      <c r="BB40" s="352">
        <f t="shared" si="17"/>
        <v>3</v>
      </c>
      <c r="BC40" s="352">
        <f t="shared" si="18"/>
        <v>10</v>
      </c>
      <c r="BD40" s="352">
        <f t="shared" si="19"/>
        <v>9</v>
      </c>
      <c r="BE40" s="45">
        <f t="shared" si="11"/>
        <v>117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+Mar!C41</f>
        <v>NUTRICIÓN</v>
      </c>
      <c r="D41" s="350">
        <v>0</v>
      </c>
      <c r="E41" s="350">
        <v>0</v>
      </c>
      <c r="F41" s="350">
        <v>0</v>
      </c>
      <c r="G41" s="350">
        <v>54</v>
      </c>
      <c r="H41" s="350">
        <v>5</v>
      </c>
      <c r="I41" s="350">
        <v>4</v>
      </c>
      <c r="J41" s="350">
        <v>0</v>
      </c>
      <c r="K41" s="350">
        <v>5</v>
      </c>
      <c r="L41" s="350">
        <v>2</v>
      </c>
      <c r="M41" s="350">
        <v>9</v>
      </c>
      <c r="N41" s="350">
        <v>7</v>
      </c>
      <c r="O41" s="350">
        <v>2</v>
      </c>
      <c r="P41" s="350">
        <v>42</v>
      </c>
      <c r="Q41" s="350">
        <v>0</v>
      </c>
      <c r="R41" s="350">
        <v>0</v>
      </c>
      <c r="S41" s="350">
        <v>0</v>
      </c>
      <c r="T41" s="350">
        <v>7</v>
      </c>
      <c r="U41" s="350">
        <v>1</v>
      </c>
      <c r="V41" s="350">
        <v>2</v>
      </c>
      <c r="W41" s="350">
        <v>4</v>
      </c>
      <c r="X41" s="350">
        <v>0</v>
      </c>
      <c r="Y41" s="350">
        <v>14</v>
      </c>
      <c r="Z41" s="350">
        <v>0</v>
      </c>
      <c r="AA41" s="350">
        <v>0</v>
      </c>
      <c r="AB41" s="350">
        <v>3</v>
      </c>
      <c r="AC41" s="350">
        <v>1</v>
      </c>
      <c r="AD41" s="350">
        <v>13</v>
      </c>
      <c r="AE41" s="350">
        <v>1</v>
      </c>
      <c r="AF41" s="350">
        <v>8</v>
      </c>
      <c r="AG41" s="350">
        <v>1</v>
      </c>
      <c r="AH41" s="350">
        <v>0</v>
      </c>
      <c r="AI41" s="350">
        <v>0</v>
      </c>
      <c r="AJ41" s="350">
        <v>0</v>
      </c>
      <c r="AK41" s="350">
        <v>4</v>
      </c>
      <c r="AL41" s="350">
        <v>5</v>
      </c>
      <c r="AM41" s="350">
        <v>13</v>
      </c>
      <c r="AN41" s="350">
        <v>2</v>
      </c>
      <c r="AO41" s="350">
        <v>6</v>
      </c>
      <c r="AP41" s="350">
        <v>2</v>
      </c>
      <c r="AQ41" s="350">
        <v>8</v>
      </c>
      <c r="AR41" s="350">
        <v>0</v>
      </c>
      <c r="AS41" s="350">
        <v>3</v>
      </c>
      <c r="AT41" s="350">
        <v>0</v>
      </c>
      <c r="AV41" s="352">
        <f t="shared" si="10"/>
        <v>0</v>
      </c>
      <c r="AW41" s="352">
        <f t="shared" si="12"/>
        <v>130</v>
      </c>
      <c r="AX41" s="352">
        <f t="shared" si="13"/>
        <v>0</v>
      </c>
      <c r="AY41" s="352">
        <f t="shared" si="14"/>
        <v>14</v>
      </c>
      <c r="AZ41" s="352">
        <f t="shared" si="15"/>
        <v>18</v>
      </c>
      <c r="BA41" s="352">
        <f t="shared" si="16"/>
        <v>23</v>
      </c>
      <c r="BB41" s="352">
        <f t="shared" si="17"/>
        <v>9</v>
      </c>
      <c r="BC41" s="352">
        <f t="shared" si="18"/>
        <v>23</v>
      </c>
      <c r="BD41" s="352">
        <f t="shared" si="19"/>
        <v>11</v>
      </c>
      <c r="BE41" s="45">
        <f t="shared" si="11"/>
        <v>228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+Mar!C42</f>
        <v>NUTRICIÓN</v>
      </c>
      <c r="D42" s="350">
        <v>0</v>
      </c>
      <c r="E42" s="350">
        <v>0</v>
      </c>
      <c r="F42" s="350">
        <v>0</v>
      </c>
      <c r="G42" s="350">
        <v>63</v>
      </c>
      <c r="H42" s="350">
        <v>6</v>
      </c>
      <c r="I42" s="350">
        <v>7</v>
      </c>
      <c r="J42" s="350">
        <v>1</v>
      </c>
      <c r="K42" s="350">
        <v>10</v>
      </c>
      <c r="L42" s="350">
        <v>3</v>
      </c>
      <c r="M42" s="350">
        <v>10</v>
      </c>
      <c r="N42" s="350">
        <v>7</v>
      </c>
      <c r="O42" s="350">
        <v>6</v>
      </c>
      <c r="P42" s="350">
        <v>59</v>
      </c>
      <c r="Q42" s="350">
        <v>2</v>
      </c>
      <c r="R42" s="350">
        <v>3</v>
      </c>
      <c r="S42" s="350">
        <v>1</v>
      </c>
      <c r="T42" s="350">
        <v>11</v>
      </c>
      <c r="U42" s="350">
        <v>1</v>
      </c>
      <c r="V42" s="350">
        <v>2</v>
      </c>
      <c r="W42" s="350">
        <v>6</v>
      </c>
      <c r="X42" s="350">
        <v>3</v>
      </c>
      <c r="Y42" s="350">
        <v>33</v>
      </c>
      <c r="Z42" s="350">
        <v>1</v>
      </c>
      <c r="AA42" s="350">
        <v>1</v>
      </c>
      <c r="AB42" s="350">
        <v>3</v>
      </c>
      <c r="AC42" s="350">
        <v>2</v>
      </c>
      <c r="AD42" s="350">
        <v>22</v>
      </c>
      <c r="AE42" s="350">
        <v>5</v>
      </c>
      <c r="AF42" s="350">
        <v>9</v>
      </c>
      <c r="AG42" s="350">
        <v>1</v>
      </c>
      <c r="AH42" s="350">
        <v>2</v>
      </c>
      <c r="AI42" s="350">
        <v>0</v>
      </c>
      <c r="AJ42" s="350">
        <v>0</v>
      </c>
      <c r="AK42" s="350">
        <v>5</v>
      </c>
      <c r="AL42" s="350">
        <v>7</v>
      </c>
      <c r="AM42" s="350">
        <v>20</v>
      </c>
      <c r="AN42" s="350">
        <v>2</v>
      </c>
      <c r="AO42" s="350">
        <v>9</v>
      </c>
      <c r="AP42" s="350">
        <v>2</v>
      </c>
      <c r="AQ42" s="350">
        <v>17</v>
      </c>
      <c r="AR42" s="350">
        <v>0</v>
      </c>
      <c r="AS42" s="350">
        <v>3</v>
      </c>
      <c r="AT42" s="350">
        <v>0</v>
      </c>
      <c r="AV42" s="352">
        <f t="shared" si="10"/>
        <v>0</v>
      </c>
      <c r="AW42" s="352">
        <f t="shared" si="12"/>
        <v>172</v>
      </c>
      <c r="AX42" s="352">
        <f t="shared" si="13"/>
        <v>6</v>
      </c>
      <c r="AY42" s="352">
        <f t="shared" si="14"/>
        <v>20</v>
      </c>
      <c r="AZ42" s="352">
        <f t="shared" si="15"/>
        <v>43</v>
      </c>
      <c r="BA42" s="352">
        <f t="shared" si="16"/>
        <v>39</v>
      </c>
      <c r="BB42" s="352">
        <f t="shared" si="17"/>
        <v>12</v>
      </c>
      <c r="BC42" s="352">
        <f t="shared" si="18"/>
        <v>33</v>
      </c>
      <c r="BD42" s="352">
        <f t="shared" si="19"/>
        <v>20</v>
      </c>
      <c r="BE42" s="45">
        <f t="shared" si="11"/>
        <v>345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+Mar!C43</f>
        <v>NUTRICIÓN</v>
      </c>
      <c r="D43" s="350">
        <v>0</v>
      </c>
      <c r="E43" s="350">
        <v>0</v>
      </c>
      <c r="F43" s="350">
        <v>0</v>
      </c>
      <c r="G43" s="350">
        <v>27</v>
      </c>
      <c r="H43" s="350">
        <v>1</v>
      </c>
      <c r="I43" s="350">
        <v>3</v>
      </c>
      <c r="J43" s="350">
        <v>1</v>
      </c>
      <c r="K43" s="350">
        <v>5</v>
      </c>
      <c r="L43" s="350">
        <v>1</v>
      </c>
      <c r="M43" s="350">
        <v>1</v>
      </c>
      <c r="N43" s="350">
        <v>0</v>
      </c>
      <c r="O43" s="350">
        <v>4</v>
      </c>
      <c r="P43" s="350">
        <v>20</v>
      </c>
      <c r="Q43" s="350">
        <v>2</v>
      </c>
      <c r="R43" s="350">
        <v>3</v>
      </c>
      <c r="S43" s="350">
        <v>1</v>
      </c>
      <c r="T43" s="350">
        <v>4</v>
      </c>
      <c r="U43" s="350">
        <v>0</v>
      </c>
      <c r="V43" s="350">
        <v>0</v>
      </c>
      <c r="W43" s="350">
        <v>2</v>
      </c>
      <c r="X43" s="350">
        <v>3</v>
      </c>
      <c r="Y43" s="350">
        <v>22</v>
      </c>
      <c r="Z43" s="350">
        <v>2</v>
      </c>
      <c r="AA43" s="350">
        <v>3</v>
      </c>
      <c r="AB43" s="350">
        <v>2</v>
      </c>
      <c r="AC43" s="350">
        <v>1</v>
      </c>
      <c r="AD43" s="350">
        <v>11</v>
      </c>
      <c r="AE43" s="350">
        <v>4</v>
      </c>
      <c r="AF43" s="350">
        <v>1</v>
      </c>
      <c r="AG43" s="350">
        <v>0</v>
      </c>
      <c r="AH43" s="350">
        <v>2</v>
      </c>
      <c r="AI43" s="350">
        <v>0</v>
      </c>
      <c r="AJ43" s="350">
        <v>6</v>
      </c>
      <c r="AK43" s="350">
        <v>2</v>
      </c>
      <c r="AL43" s="350">
        <v>2</v>
      </c>
      <c r="AM43" s="350">
        <v>7</v>
      </c>
      <c r="AN43" s="350">
        <v>0</v>
      </c>
      <c r="AO43" s="350">
        <v>3</v>
      </c>
      <c r="AP43" s="350">
        <v>0</v>
      </c>
      <c r="AQ43" s="350">
        <v>9</v>
      </c>
      <c r="AR43" s="350">
        <v>0</v>
      </c>
      <c r="AS43" s="350">
        <v>3</v>
      </c>
      <c r="AT43" s="350">
        <v>4</v>
      </c>
      <c r="AV43" s="352">
        <f t="shared" si="10"/>
        <v>0</v>
      </c>
      <c r="AW43" s="352">
        <f t="shared" si="12"/>
        <v>63</v>
      </c>
      <c r="AX43" s="352">
        <f t="shared" si="13"/>
        <v>6</v>
      </c>
      <c r="AY43" s="352">
        <f t="shared" si="14"/>
        <v>6</v>
      </c>
      <c r="AZ43" s="352">
        <f t="shared" si="15"/>
        <v>33</v>
      </c>
      <c r="BA43" s="352">
        <f t="shared" si="16"/>
        <v>18</v>
      </c>
      <c r="BB43" s="352">
        <f t="shared" si="17"/>
        <v>10</v>
      </c>
      <c r="BC43" s="352">
        <f t="shared" si="18"/>
        <v>10</v>
      </c>
      <c r="BD43" s="352">
        <f t="shared" si="19"/>
        <v>16</v>
      </c>
      <c r="BE43" s="45">
        <f t="shared" si="11"/>
        <v>162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+Mar!C44</f>
        <v>NUTRICIÓN</v>
      </c>
      <c r="D44" s="350">
        <v>0</v>
      </c>
      <c r="E44" s="350">
        <v>0</v>
      </c>
      <c r="F44" s="350">
        <v>0</v>
      </c>
      <c r="G44" s="350">
        <v>26</v>
      </c>
      <c r="H44" s="350">
        <v>2</v>
      </c>
      <c r="I44" s="350">
        <v>1</v>
      </c>
      <c r="J44" s="350">
        <v>3</v>
      </c>
      <c r="K44" s="350">
        <v>1</v>
      </c>
      <c r="L44" s="350">
        <v>2</v>
      </c>
      <c r="M44" s="350">
        <v>1</v>
      </c>
      <c r="N44" s="350">
        <v>2</v>
      </c>
      <c r="O44" s="350">
        <v>2</v>
      </c>
      <c r="P44" s="350">
        <v>17</v>
      </c>
      <c r="Q44" s="350">
        <v>2</v>
      </c>
      <c r="R44" s="350">
        <v>2</v>
      </c>
      <c r="S44" s="350">
        <v>2</v>
      </c>
      <c r="T44" s="350">
        <v>3</v>
      </c>
      <c r="U44" s="350">
        <v>1</v>
      </c>
      <c r="V44" s="350">
        <v>2</v>
      </c>
      <c r="W44" s="350">
        <v>3</v>
      </c>
      <c r="X44" s="350">
        <v>3</v>
      </c>
      <c r="Y44" s="350">
        <v>24</v>
      </c>
      <c r="Z44" s="350">
        <v>1</v>
      </c>
      <c r="AA44" s="350">
        <v>7</v>
      </c>
      <c r="AB44" s="350">
        <v>2</v>
      </c>
      <c r="AC44" s="350">
        <v>0</v>
      </c>
      <c r="AD44" s="350">
        <v>8</v>
      </c>
      <c r="AE44" s="350">
        <v>0</v>
      </c>
      <c r="AF44" s="350">
        <v>5</v>
      </c>
      <c r="AG44" s="350">
        <v>2</v>
      </c>
      <c r="AH44" s="350">
        <v>0</v>
      </c>
      <c r="AI44" s="350">
        <v>0</v>
      </c>
      <c r="AJ44" s="350">
        <v>9</v>
      </c>
      <c r="AK44" s="350">
        <v>1</v>
      </c>
      <c r="AL44" s="350">
        <v>3</v>
      </c>
      <c r="AM44" s="350">
        <v>8</v>
      </c>
      <c r="AN44" s="350">
        <v>2</v>
      </c>
      <c r="AO44" s="350">
        <v>0</v>
      </c>
      <c r="AP44" s="350">
        <v>1</v>
      </c>
      <c r="AQ44" s="350">
        <v>6</v>
      </c>
      <c r="AR44" s="350">
        <v>0</v>
      </c>
      <c r="AS44" s="350">
        <v>1</v>
      </c>
      <c r="AT44" s="350">
        <v>1</v>
      </c>
      <c r="AV44" s="352">
        <f t="shared" si="10"/>
        <v>0</v>
      </c>
      <c r="AW44" s="352">
        <f t="shared" si="12"/>
        <v>57</v>
      </c>
      <c r="AX44" s="352">
        <f t="shared" si="13"/>
        <v>6</v>
      </c>
      <c r="AY44" s="352">
        <f t="shared" si="14"/>
        <v>9</v>
      </c>
      <c r="AZ44" s="352">
        <f t="shared" si="15"/>
        <v>37</v>
      </c>
      <c r="BA44" s="352">
        <f t="shared" si="16"/>
        <v>15</v>
      </c>
      <c r="BB44" s="352">
        <f t="shared" si="17"/>
        <v>13</v>
      </c>
      <c r="BC44" s="352">
        <f t="shared" si="18"/>
        <v>11</v>
      </c>
      <c r="BD44" s="352">
        <f t="shared" si="19"/>
        <v>8</v>
      </c>
      <c r="BE44" s="45">
        <f t="shared" si="11"/>
        <v>156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+Mar!C45</f>
        <v>NUTRICIÓN</v>
      </c>
      <c r="D45" s="350">
        <v>0</v>
      </c>
      <c r="E45" s="350">
        <v>0</v>
      </c>
      <c r="F45" s="350">
        <v>0</v>
      </c>
      <c r="G45" s="350">
        <v>29</v>
      </c>
      <c r="H45" s="350">
        <v>11</v>
      </c>
      <c r="I45" s="350">
        <v>3</v>
      </c>
      <c r="J45" s="350">
        <v>2</v>
      </c>
      <c r="K45" s="350">
        <v>4</v>
      </c>
      <c r="L45" s="350">
        <v>0</v>
      </c>
      <c r="M45" s="350">
        <v>1</v>
      </c>
      <c r="N45" s="350">
        <v>0</v>
      </c>
      <c r="O45" s="350">
        <v>2</v>
      </c>
      <c r="P45" s="350">
        <v>19</v>
      </c>
      <c r="Q45" s="350">
        <v>3</v>
      </c>
      <c r="R45" s="350">
        <v>1</v>
      </c>
      <c r="S45" s="350">
        <v>2</v>
      </c>
      <c r="T45" s="350">
        <v>4</v>
      </c>
      <c r="U45" s="350">
        <v>2</v>
      </c>
      <c r="V45" s="350">
        <v>0</v>
      </c>
      <c r="W45" s="350">
        <v>0</v>
      </c>
      <c r="X45" s="350">
        <v>6</v>
      </c>
      <c r="Y45" s="350">
        <v>24</v>
      </c>
      <c r="Z45" s="350">
        <v>1</v>
      </c>
      <c r="AA45" s="350">
        <v>7</v>
      </c>
      <c r="AB45" s="350">
        <v>0</v>
      </c>
      <c r="AC45" s="350">
        <v>3</v>
      </c>
      <c r="AD45" s="350">
        <v>8</v>
      </c>
      <c r="AE45" s="350">
        <v>0</v>
      </c>
      <c r="AF45" s="350">
        <v>2</v>
      </c>
      <c r="AG45" s="350">
        <v>2</v>
      </c>
      <c r="AH45" s="350">
        <v>6</v>
      </c>
      <c r="AI45" s="350">
        <v>0</v>
      </c>
      <c r="AJ45" s="350">
        <v>13</v>
      </c>
      <c r="AK45" s="350">
        <v>2</v>
      </c>
      <c r="AL45" s="350">
        <v>1</v>
      </c>
      <c r="AM45" s="350">
        <v>4</v>
      </c>
      <c r="AN45" s="350">
        <v>0</v>
      </c>
      <c r="AO45" s="350">
        <v>0</v>
      </c>
      <c r="AP45" s="350">
        <v>0</v>
      </c>
      <c r="AQ45" s="350">
        <v>11</v>
      </c>
      <c r="AR45" s="350">
        <v>2</v>
      </c>
      <c r="AS45" s="350">
        <v>1</v>
      </c>
      <c r="AT45" s="350">
        <v>3</v>
      </c>
      <c r="AV45" s="352">
        <f t="shared" si="10"/>
        <v>0</v>
      </c>
      <c r="AW45" s="352">
        <f t="shared" si="12"/>
        <v>71</v>
      </c>
      <c r="AX45" s="352">
        <f t="shared" si="13"/>
        <v>6</v>
      </c>
      <c r="AY45" s="352">
        <f t="shared" si="14"/>
        <v>6</v>
      </c>
      <c r="AZ45" s="352">
        <f t="shared" si="15"/>
        <v>41</v>
      </c>
      <c r="BA45" s="352">
        <f t="shared" si="16"/>
        <v>18</v>
      </c>
      <c r="BB45" s="352">
        <f t="shared" si="17"/>
        <v>16</v>
      </c>
      <c r="BC45" s="352">
        <f t="shared" si="18"/>
        <v>4</v>
      </c>
      <c r="BD45" s="352">
        <f t="shared" si="19"/>
        <v>17</v>
      </c>
      <c r="BE45" s="45">
        <f t="shared" si="11"/>
        <v>179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+Mar!C46</f>
        <v>NUTRICIÓN</v>
      </c>
      <c r="D46" s="350">
        <v>0</v>
      </c>
      <c r="E46" s="350">
        <v>0</v>
      </c>
      <c r="F46" s="350">
        <v>0</v>
      </c>
      <c r="G46" s="350">
        <v>82</v>
      </c>
      <c r="H46" s="350">
        <v>14</v>
      </c>
      <c r="I46" s="350">
        <v>7</v>
      </c>
      <c r="J46" s="350">
        <v>6</v>
      </c>
      <c r="K46" s="350">
        <v>10</v>
      </c>
      <c r="L46" s="350">
        <v>3</v>
      </c>
      <c r="M46" s="350">
        <v>3</v>
      </c>
      <c r="N46" s="350">
        <v>2</v>
      </c>
      <c r="O46" s="350">
        <v>8</v>
      </c>
      <c r="P46" s="350">
        <v>56</v>
      </c>
      <c r="Q46" s="350">
        <v>7</v>
      </c>
      <c r="R46" s="350">
        <v>6</v>
      </c>
      <c r="S46" s="350">
        <v>5</v>
      </c>
      <c r="T46" s="350">
        <v>11</v>
      </c>
      <c r="U46" s="350">
        <v>3</v>
      </c>
      <c r="V46" s="350">
        <v>2</v>
      </c>
      <c r="W46" s="350">
        <v>5</v>
      </c>
      <c r="X46" s="350">
        <v>12</v>
      </c>
      <c r="Y46" s="350">
        <v>70</v>
      </c>
      <c r="Z46" s="350">
        <v>4</v>
      </c>
      <c r="AA46" s="350">
        <v>17</v>
      </c>
      <c r="AB46" s="350">
        <v>4</v>
      </c>
      <c r="AC46" s="350">
        <v>4</v>
      </c>
      <c r="AD46" s="350">
        <v>27</v>
      </c>
      <c r="AE46" s="350">
        <v>4</v>
      </c>
      <c r="AF46" s="350">
        <v>8</v>
      </c>
      <c r="AG46" s="350">
        <v>4</v>
      </c>
      <c r="AH46" s="350">
        <v>8</v>
      </c>
      <c r="AI46" s="350">
        <v>0</v>
      </c>
      <c r="AJ46" s="350">
        <v>28</v>
      </c>
      <c r="AK46" s="350">
        <v>5</v>
      </c>
      <c r="AL46" s="350">
        <v>6</v>
      </c>
      <c r="AM46" s="350">
        <v>19</v>
      </c>
      <c r="AN46" s="350">
        <v>2</v>
      </c>
      <c r="AO46" s="350">
        <v>3</v>
      </c>
      <c r="AP46" s="350">
        <v>1</v>
      </c>
      <c r="AQ46" s="350">
        <v>26</v>
      </c>
      <c r="AR46" s="350">
        <v>2</v>
      </c>
      <c r="AS46" s="350">
        <v>5</v>
      </c>
      <c r="AT46" s="350">
        <v>8</v>
      </c>
      <c r="AV46" s="352">
        <f t="shared" si="10"/>
        <v>0</v>
      </c>
      <c r="AW46" s="352">
        <f t="shared" si="12"/>
        <v>191</v>
      </c>
      <c r="AX46" s="352">
        <f t="shared" si="13"/>
        <v>18</v>
      </c>
      <c r="AY46" s="352">
        <f t="shared" si="14"/>
        <v>21</v>
      </c>
      <c r="AZ46" s="352">
        <f t="shared" si="15"/>
        <v>111</v>
      </c>
      <c r="BA46" s="352">
        <f t="shared" si="16"/>
        <v>51</v>
      </c>
      <c r="BB46" s="352">
        <f t="shared" si="17"/>
        <v>39</v>
      </c>
      <c r="BC46" s="352">
        <f t="shared" si="18"/>
        <v>25</v>
      </c>
      <c r="BD46" s="352">
        <f t="shared" si="19"/>
        <v>41</v>
      </c>
      <c r="BE46" s="45">
        <f t="shared" si="11"/>
        <v>497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+Mar!C47</f>
        <v>NUTRICIÓN</v>
      </c>
      <c r="D47" s="350">
        <v>0</v>
      </c>
      <c r="E47" s="350">
        <v>0</v>
      </c>
      <c r="F47" s="350">
        <v>0</v>
      </c>
      <c r="G47" s="350">
        <v>3</v>
      </c>
      <c r="H47" s="350">
        <v>0</v>
      </c>
      <c r="I47" s="350">
        <v>0</v>
      </c>
      <c r="J47" s="350">
        <v>0</v>
      </c>
      <c r="K47" s="350">
        <v>0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0</v>
      </c>
      <c r="U47" s="350">
        <v>0</v>
      </c>
      <c r="V47" s="350">
        <v>0</v>
      </c>
      <c r="W47" s="350">
        <v>1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2</v>
      </c>
      <c r="AE47" s="350">
        <v>0</v>
      </c>
      <c r="AF47" s="350">
        <v>0</v>
      </c>
      <c r="AG47" s="350">
        <v>0</v>
      </c>
      <c r="AH47" s="350">
        <v>1</v>
      </c>
      <c r="AI47" s="350">
        <v>0</v>
      </c>
      <c r="AJ47" s="350">
        <v>0</v>
      </c>
      <c r="AK47" s="350">
        <v>0</v>
      </c>
      <c r="AL47" s="350">
        <v>0</v>
      </c>
      <c r="AM47" s="350">
        <v>1</v>
      </c>
      <c r="AN47" s="350">
        <v>0</v>
      </c>
      <c r="AO47" s="350">
        <v>0</v>
      </c>
      <c r="AP47" s="350">
        <v>0</v>
      </c>
      <c r="AQ47" s="350">
        <v>3</v>
      </c>
      <c r="AR47" s="350">
        <v>0</v>
      </c>
      <c r="AS47" s="350">
        <v>0</v>
      </c>
      <c r="AT47" s="350">
        <v>0</v>
      </c>
      <c r="AV47" s="352">
        <f t="shared" si="10"/>
        <v>0</v>
      </c>
      <c r="AW47" s="352">
        <f t="shared" si="12"/>
        <v>3</v>
      </c>
      <c r="AX47" s="352">
        <f t="shared" si="13"/>
        <v>0</v>
      </c>
      <c r="AY47" s="352">
        <f t="shared" si="14"/>
        <v>1</v>
      </c>
      <c r="AZ47" s="352">
        <f t="shared" si="15"/>
        <v>0</v>
      </c>
      <c r="BA47" s="352">
        <f t="shared" si="16"/>
        <v>3</v>
      </c>
      <c r="BB47" s="352">
        <f t="shared" si="17"/>
        <v>0</v>
      </c>
      <c r="BC47" s="352">
        <f t="shared" si="18"/>
        <v>1</v>
      </c>
      <c r="BD47" s="352">
        <f t="shared" si="19"/>
        <v>3</v>
      </c>
      <c r="BE47" s="45">
        <f t="shared" si="11"/>
        <v>11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+Mar!C48</f>
        <v>NUTRICIÓN</v>
      </c>
      <c r="D48" s="350">
        <v>0</v>
      </c>
      <c r="E48" s="350">
        <v>0</v>
      </c>
      <c r="F48" s="350">
        <v>0</v>
      </c>
      <c r="G48" s="350">
        <v>2</v>
      </c>
      <c r="H48" s="350">
        <v>2</v>
      </c>
      <c r="I48" s="350">
        <v>0</v>
      </c>
      <c r="J48" s="350">
        <v>0</v>
      </c>
      <c r="K48" s="350">
        <v>1</v>
      </c>
      <c r="L48" s="350">
        <v>0</v>
      </c>
      <c r="M48" s="350">
        <v>0</v>
      </c>
      <c r="N48" s="350">
        <v>0</v>
      </c>
      <c r="O48" s="350">
        <v>0</v>
      </c>
      <c r="P48" s="350">
        <v>1</v>
      </c>
      <c r="Q48" s="350">
        <v>0</v>
      </c>
      <c r="R48" s="350">
        <v>0</v>
      </c>
      <c r="S48" s="350">
        <v>1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1</v>
      </c>
      <c r="Z48" s="350">
        <v>0</v>
      </c>
      <c r="AA48" s="350">
        <v>0</v>
      </c>
      <c r="AB48" s="350">
        <v>0</v>
      </c>
      <c r="AC48" s="350">
        <v>0</v>
      </c>
      <c r="AD48" s="350">
        <v>1</v>
      </c>
      <c r="AE48" s="350">
        <v>0</v>
      </c>
      <c r="AF48" s="350">
        <v>0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>
        <v>1</v>
      </c>
      <c r="AN48" s="350">
        <v>0</v>
      </c>
      <c r="AO48" s="350">
        <v>0</v>
      </c>
      <c r="AP48" s="350">
        <v>0</v>
      </c>
      <c r="AQ48" s="350">
        <v>0</v>
      </c>
      <c r="AR48" s="350">
        <v>0</v>
      </c>
      <c r="AS48" s="350">
        <v>1</v>
      </c>
      <c r="AT48" s="350">
        <v>0</v>
      </c>
      <c r="AV48" s="352">
        <f t="shared" si="10"/>
        <v>0</v>
      </c>
      <c r="AW48" s="352">
        <f t="shared" si="12"/>
        <v>6</v>
      </c>
      <c r="AX48" s="352">
        <f t="shared" si="13"/>
        <v>1</v>
      </c>
      <c r="AY48" s="352">
        <f t="shared" si="14"/>
        <v>1</v>
      </c>
      <c r="AZ48" s="352">
        <f t="shared" si="15"/>
        <v>1</v>
      </c>
      <c r="BA48" s="352">
        <f t="shared" si="16"/>
        <v>1</v>
      </c>
      <c r="BB48" s="352">
        <f t="shared" si="17"/>
        <v>0</v>
      </c>
      <c r="BC48" s="352">
        <f t="shared" si="18"/>
        <v>1</v>
      </c>
      <c r="BD48" s="352">
        <f t="shared" si="19"/>
        <v>1</v>
      </c>
      <c r="BE48" s="45">
        <f t="shared" si="11"/>
        <v>12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+Mar!C49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0</v>
      </c>
      <c r="K49" s="350">
        <v>1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1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1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1</v>
      </c>
      <c r="AR49" s="350">
        <v>0</v>
      </c>
      <c r="AS49" s="350">
        <v>0</v>
      </c>
      <c r="AT49" s="350">
        <v>0</v>
      </c>
      <c r="AV49" s="352">
        <f t="shared" si="10"/>
        <v>0</v>
      </c>
      <c r="AW49" s="352">
        <f t="shared" si="12"/>
        <v>2</v>
      </c>
      <c r="AX49" s="352">
        <f t="shared" si="13"/>
        <v>1</v>
      </c>
      <c r="AY49" s="352">
        <f t="shared" si="14"/>
        <v>0</v>
      </c>
      <c r="AZ49" s="352">
        <f t="shared" si="15"/>
        <v>1</v>
      </c>
      <c r="BA49" s="352">
        <f t="shared" si="16"/>
        <v>0</v>
      </c>
      <c r="BB49" s="352">
        <f t="shared" si="17"/>
        <v>0</v>
      </c>
      <c r="BC49" s="352">
        <f t="shared" si="18"/>
        <v>0</v>
      </c>
      <c r="BD49" s="352">
        <f t="shared" si="19"/>
        <v>1</v>
      </c>
      <c r="BE49" s="45">
        <f t="shared" si="11"/>
        <v>5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+Mar!C50</f>
        <v>NUTRICIÓN</v>
      </c>
      <c r="D50" s="350">
        <v>0</v>
      </c>
      <c r="E50" s="350">
        <v>0</v>
      </c>
      <c r="F50" s="350">
        <v>0</v>
      </c>
      <c r="G50" s="350">
        <v>6</v>
      </c>
      <c r="H50" s="350">
        <v>2</v>
      </c>
      <c r="I50" s="350">
        <v>0</v>
      </c>
      <c r="J50" s="350">
        <v>0</v>
      </c>
      <c r="K50" s="350">
        <v>2</v>
      </c>
      <c r="L50" s="350">
        <v>0</v>
      </c>
      <c r="M50" s="350">
        <v>0</v>
      </c>
      <c r="N50" s="350">
        <v>0</v>
      </c>
      <c r="O50" s="350">
        <v>0</v>
      </c>
      <c r="P50" s="350">
        <v>1</v>
      </c>
      <c r="Q50" s="350">
        <v>0</v>
      </c>
      <c r="R50" s="350">
        <v>1</v>
      </c>
      <c r="S50" s="350">
        <v>1</v>
      </c>
      <c r="T50" s="350">
        <v>1</v>
      </c>
      <c r="U50" s="350">
        <v>0</v>
      </c>
      <c r="V50" s="350">
        <v>0</v>
      </c>
      <c r="W50" s="350">
        <v>1</v>
      </c>
      <c r="X50" s="350">
        <v>0</v>
      </c>
      <c r="Y50" s="350">
        <v>2</v>
      </c>
      <c r="Z50" s="350">
        <v>0</v>
      </c>
      <c r="AA50" s="350">
        <v>0</v>
      </c>
      <c r="AB50" s="350">
        <v>0</v>
      </c>
      <c r="AC50" s="350">
        <v>0</v>
      </c>
      <c r="AD50" s="350">
        <v>3</v>
      </c>
      <c r="AE50" s="350">
        <v>0</v>
      </c>
      <c r="AF50" s="350">
        <v>0</v>
      </c>
      <c r="AG50" s="350">
        <v>0</v>
      </c>
      <c r="AH50" s="350">
        <v>1</v>
      </c>
      <c r="AI50" s="350">
        <v>0</v>
      </c>
      <c r="AJ50" s="350">
        <v>0</v>
      </c>
      <c r="AK50" s="350">
        <v>0</v>
      </c>
      <c r="AL50" s="350">
        <v>0</v>
      </c>
      <c r="AM50" s="350">
        <v>2</v>
      </c>
      <c r="AN50" s="350">
        <v>0</v>
      </c>
      <c r="AO50" s="350">
        <v>0</v>
      </c>
      <c r="AP50" s="350">
        <v>0</v>
      </c>
      <c r="AQ50" s="350">
        <v>4</v>
      </c>
      <c r="AR50" s="350">
        <v>0</v>
      </c>
      <c r="AS50" s="350">
        <v>1</v>
      </c>
      <c r="AT50" s="350">
        <v>0</v>
      </c>
      <c r="AV50" s="352">
        <f t="shared" si="10"/>
        <v>0</v>
      </c>
      <c r="AW50" s="352">
        <f t="shared" si="12"/>
        <v>11</v>
      </c>
      <c r="AX50" s="352">
        <f t="shared" si="13"/>
        <v>2</v>
      </c>
      <c r="AY50" s="352">
        <f t="shared" si="14"/>
        <v>2</v>
      </c>
      <c r="AZ50" s="352">
        <f t="shared" si="15"/>
        <v>2</v>
      </c>
      <c r="BA50" s="352">
        <f t="shared" si="16"/>
        <v>4</v>
      </c>
      <c r="BB50" s="352">
        <f t="shared" si="17"/>
        <v>0</v>
      </c>
      <c r="BC50" s="352">
        <f t="shared" si="18"/>
        <v>2</v>
      </c>
      <c r="BD50" s="352">
        <f t="shared" si="19"/>
        <v>5</v>
      </c>
      <c r="BE50" s="45">
        <f t="shared" si="11"/>
        <v>28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+Mar!C51</f>
        <v>NUTRICIÓN</v>
      </c>
      <c r="D51" s="350">
        <v>0</v>
      </c>
      <c r="E51" s="350">
        <v>0</v>
      </c>
      <c r="F51" s="350">
        <v>0</v>
      </c>
      <c r="G51" s="350">
        <v>3</v>
      </c>
      <c r="H51" s="350">
        <v>0</v>
      </c>
      <c r="I51" s="350">
        <v>0</v>
      </c>
      <c r="J51" s="350">
        <v>0</v>
      </c>
      <c r="K51" s="350">
        <v>0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0</v>
      </c>
      <c r="U51" s="350">
        <v>0</v>
      </c>
      <c r="V51" s="350">
        <v>0</v>
      </c>
      <c r="W51" s="350">
        <v>1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2</v>
      </c>
      <c r="AE51" s="350">
        <v>0</v>
      </c>
      <c r="AF51" s="350">
        <v>0</v>
      </c>
      <c r="AG51" s="350">
        <v>0</v>
      </c>
      <c r="AH51" s="350">
        <v>1</v>
      </c>
      <c r="AI51" s="350">
        <v>0</v>
      </c>
      <c r="AJ51" s="350">
        <v>0</v>
      </c>
      <c r="AK51" s="350">
        <v>0</v>
      </c>
      <c r="AL51" s="350">
        <v>0</v>
      </c>
      <c r="AM51" s="350">
        <v>1</v>
      </c>
      <c r="AN51" s="350">
        <v>0</v>
      </c>
      <c r="AO51" s="350">
        <v>0</v>
      </c>
      <c r="AP51" s="350">
        <v>0</v>
      </c>
      <c r="AQ51" s="350">
        <v>3</v>
      </c>
      <c r="AR51" s="350">
        <v>0</v>
      </c>
      <c r="AS51" s="350">
        <v>0</v>
      </c>
      <c r="AT51" s="350">
        <v>0</v>
      </c>
      <c r="AV51" s="352">
        <f t="shared" si="10"/>
        <v>0</v>
      </c>
      <c r="AW51" s="352">
        <f t="shared" si="12"/>
        <v>3</v>
      </c>
      <c r="AX51" s="352">
        <f t="shared" si="13"/>
        <v>0</v>
      </c>
      <c r="AY51" s="352">
        <f t="shared" si="14"/>
        <v>1</v>
      </c>
      <c r="AZ51" s="352">
        <f t="shared" si="15"/>
        <v>0</v>
      </c>
      <c r="BA51" s="352">
        <f t="shared" si="16"/>
        <v>3</v>
      </c>
      <c r="BB51" s="352">
        <f t="shared" si="17"/>
        <v>0</v>
      </c>
      <c r="BC51" s="352">
        <f t="shared" si="18"/>
        <v>1</v>
      </c>
      <c r="BD51" s="352">
        <f t="shared" si="19"/>
        <v>3</v>
      </c>
      <c r="BE51" s="45">
        <f t="shared" si="11"/>
        <v>11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+Mar!C52</f>
        <v>NUTRICIÓN</v>
      </c>
      <c r="D52" s="350">
        <v>0</v>
      </c>
      <c r="E52" s="350">
        <v>0</v>
      </c>
      <c r="F52" s="350">
        <v>0</v>
      </c>
      <c r="G52" s="350">
        <v>2</v>
      </c>
      <c r="H52" s="350">
        <v>0</v>
      </c>
      <c r="I52" s="350">
        <v>0</v>
      </c>
      <c r="J52" s="350">
        <v>0</v>
      </c>
      <c r="K52" s="350">
        <v>0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1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1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1</v>
      </c>
      <c r="AR52" s="350">
        <v>0</v>
      </c>
      <c r="AS52" s="350">
        <v>0</v>
      </c>
      <c r="AT52" s="350">
        <v>0</v>
      </c>
      <c r="AV52" s="352">
        <f t="shared" si="10"/>
        <v>0</v>
      </c>
      <c r="AW52" s="352">
        <f t="shared" si="12"/>
        <v>2</v>
      </c>
      <c r="AX52" s="352">
        <f t="shared" si="13"/>
        <v>0</v>
      </c>
      <c r="AY52" s="352">
        <f t="shared" si="14"/>
        <v>1</v>
      </c>
      <c r="AZ52" s="352">
        <f t="shared" si="15"/>
        <v>0</v>
      </c>
      <c r="BA52" s="352">
        <f t="shared" si="16"/>
        <v>1</v>
      </c>
      <c r="BB52" s="352">
        <f t="shared" si="17"/>
        <v>0</v>
      </c>
      <c r="BC52" s="352">
        <f t="shared" si="18"/>
        <v>0</v>
      </c>
      <c r="BD52" s="352">
        <f t="shared" si="19"/>
        <v>1</v>
      </c>
      <c r="BE52" s="45">
        <f t="shared" si="11"/>
        <v>5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+Mar!C53</f>
        <v>NUTRICIÓN</v>
      </c>
      <c r="D53" s="350">
        <v>0</v>
      </c>
      <c r="E53" s="350">
        <v>0</v>
      </c>
      <c r="F53" s="350">
        <v>0</v>
      </c>
      <c r="G53" s="350">
        <v>2</v>
      </c>
      <c r="H53" s="350">
        <v>2</v>
      </c>
      <c r="I53" s="350">
        <v>0</v>
      </c>
      <c r="J53" s="350">
        <v>0</v>
      </c>
      <c r="K53" s="350">
        <v>1</v>
      </c>
      <c r="L53" s="350">
        <v>0</v>
      </c>
      <c r="M53" s="350">
        <v>0</v>
      </c>
      <c r="N53" s="350">
        <v>0</v>
      </c>
      <c r="O53" s="350">
        <v>0</v>
      </c>
      <c r="P53" s="350">
        <v>1</v>
      </c>
      <c r="Q53" s="350">
        <v>0</v>
      </c>
      <c r="R53" s="350">
        <v>0</v>
      </c>
      <c r="S53" s="350">
        <v>1</v>
      </c>
      <c r="T53" s="350">
        <v>1</v>
      </c>
      <c r="U53" s="350">
        <v>0</v>
      </c>
      <c r="V53" s="350">
        <v>0</v>
      </c>
      <c r="W53" s="350">
        <v>0</v>
      </c>
      <c r="X53" s="350">
        <v>0</v>
      </c>
      <c r="Y53" s="350">
        <v>1</v>
      </c>
      <c r="Z53" s="350">
        <v>0</v>
      </c>
      <c r="AA53" s="350">
        <v>0</v>
      </c>
      <c r="AB53" s="350">
        <v>0</v>
      </c>
      <c r="AC53" s="350">
        <v>0</v>
      </c>
      <c r="AD53" s="350">
        <v>1</v>
      </c>
      <c r="AE53" s="350">
        <v>0</v>
      </c>
      <c r="AF53" s="350">
        <v>0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>
        <v>1</v>
      </c>
      <c r="AN53" s="350">
        <v>0</v>
      </c>
      <c r="AO53" s="350">
        <v>0</v>
      </c>
      <c r="AP53" s="350">
        <v>0</v>
      </c>
      <c r="AQ53" s="350">
        <v>0</v>
      </c>
      <c r="AR53" s="350">
        <v>0</v>
      </c>
      <c r="AS53" s="350">
        <v>1</v>
      </c>
      <c r="AT53" s="350">
        <v>0</v>
      </c>
      <c r="AV53" s="352">
        <f t="shared" si="10"/>
        <v>0</v>
      </c>
      <c r="AW53" s="352">
        <f t="shared" si="12"/>
        <v>6</v>
      </c>
      <c r="AX53" s="352">
        <f t="shared" si="13"/>
        <v>1</v>
      </c>
      <c r="AY53" s="352">
        <f t="shared" si="14"/>
        <v>1</v>
      </c>
      <c r="AZ53" s="352">
        <f t="shared" si="15"/>
        <v>1</v>
      </c>
      <c r="BA53" s="352">
        <f t="shared" si="16"/>
        <v>1</v>
      </c>
      <c r="BB53" s="352">
        <f t="shared" si="17"/>
        <v>0</v>
      </c>
      <c r="BC53" s="352">
        <f t="shared" si="18"/>
        <v>1</v>
      </c>
      <c r="BD53" s="352">
        <f t="shared" si="19"/>
        <v>1</v>
      </c>
      <c r="BE53" s="45">
        <f t="shared" si="11"/>
        <v>12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+Mar!C54</f>
        <v>NUTRICIÓN</v>
      </c>
      <c r="D54" s="350">
        <v>0</v>
      </c>
      <c r="E54" s="350">
        <v>0</v>
      </c>
      <c r="F54" s="350">
        <v>0</v>
      </c>
      <c r="G54" s="350">
        <v>2</v>
      </c>
      <c r="H54" s="350">
        <v>2</v>
      </c>
      <c r="I54" s="350">
        <v>0</v>
      </c>
      <c r="J54" s="350">
        <v>0</v>
      </c>
      <c r="K54" s="350">
        <v>1</v>
      </c>
      <c r="L54" s="350">
        <v>0</v>
      </c>
      <c r="M54" s="350">
        <v>0</v>
      </c>
      <c r="N54" s="350">
        <v>0</v>
      </c>
      <c r="O54" s="350">
        <v>0</v>
      </c>
      <c r="P54" s="350">
        <v>1</v>
      </c>
      <c r="Q54" s="350">
        <v>0</v>
      </c>
      <c r="R54" s="350">
        <v>0</v>
      </c>
      <c r="S54" s="350">
        <v>1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1</v>
      </c>
      <c r="Z54" s="350">
        <v>0</v>
      </c>
      <c r="AA54" s="350">
        <v>0</v>
      </c>
      <c r="AB54" s="350">
        <v>0</v>
      </c>
      <c r="AC54" s="350">
        <v>0</v>
      </c>
      <c r="AD54" s="350">
        <v>1</v>
      </c>
      <c r="AE54" s="350">
        <v>0</v>
      </c>
      <c r="AF54" s="350">
        <v>0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>
        <v>0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1</v>
      </c>
      <c r="AT54" s="350">
        <v>0</v>
      </c>
      <c r="AV54" s="352">
        <f t="shared" si="10"/>
        <v>0</v>
      </c>
      <c r="AW54" s="352">
        <f t="shared" si="12"/>
        <v>6</v>
      </c>
      <c r="AX54" s="352">
        <f t="shared" si="13"/>
        <v>1</v>
      </c>
      <c r="AY54" s="352">
        <f t="shared" si="14"/>
        <v>1</v>
      </c>
      <c r="AZ54" s="352">
        <f t="shared" si="15"/>
        <v>1</v>
      </c>
      <c r="BA54" s="352">
        <f t="shared" si="16"/>
        <v>1</v>
      </c>
      <c r="BB54" s="352">
        <f t="shared" si="17"/>
        <v>0</v>
      </c>
      <c r="BC54" s="352">
        <f t="shared" si="18"/>
        <v>0</v>
      </c>
      <c r="BD54" s="352">
        <f t="shared" si="19"/>
        <v>1</v>
      </c>
      <c r="BE54" s="45">
        <f t="shared" si="11"/>
        <v>11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+Mar!C55</f>
        <v>NUTRICIÓN</v>
      </c>
      <c r="D55" s="350">
        <v>0</v>
      </c>
      <c r="E55" s="350">
        <v>0</v>
      </c>
      <c r="F55" s="350">
        <v>0</v>
      </c>
      <c r="G55" s="350">
        <v>1</v>
      </c>
      <c r="H55" s="350">
        <v>0</v>
      </c>
      <c r="I55" s="350">
        <v>0</v>
      </c>
      <c r="J55" s="350">
        <v>0</v>
      </c>
      <c r="K55" s="350">
        <v>1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1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2">
        <f t="shared" si="10"/>
        <v>0</v>
      </c>
      <c r="AW55" s="352">
        <f t="shared" si="12"/>
        <v>2</v>
      </c>
      <c r="AX55" s="352">
        <f t="shared" si="13"/>
        <v>1</v>
      </c>
      <c r="AY55" s="352">
        <f t="shared" si="14"/>
        <v>0</v>
      </c>
      <c r="AZ55" s="352">
        <f t="shared" si="15"/>
        <v>0</v>
      </c>
      <c r="BA55" s="352">
        <f t="shared" si="16"/>
        <v>0</v>
      </c>
      <c r="BB55" s="352">
        <f t="shared" si="17"/>
        <v>0</v>
      </c>
      <c r="BC55" s="352">
        <f t="shared" si="18"/>
        <v>0</v>
      </c>
      <c r="BD55" s="352">
        <f t="shared" si="19"/>
        <v>0</v>
      </c>
      <c r="BE55" s="45">
        <f t="shared" si="11"/>
        <v>3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+Mar!C56</f>
        <v>NUTRICIÓN</v>
      </c>
      <c r="D56" s="350">
        <v>0</v>
      </c>
      <c r="E56" s="350">
        <v>0</v>
      </c>
      <c r="F56" s="350">
        <v>0</v>
      </c>
      <c r="G56" s="350">
        <v>1</v>
      </c>
      <c r="H56" s="350">
        <v>0</v>
      </c>
      <c r="I56" s="350">
        <v>0</v>
      </c>
      <c r="J56" s="350">
        <v>0</v>
      </c>
      <c r="K56" s="350">
        <v>1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1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2">
        <f t="shared" si="10"/>
        <v>0</v>
      </c>
      <c r="AW56" s="352">
        <f t="shared" si="12"/>
        <v>2</v>
      </c>
      <c r="AX56" s="352">
        <f t="shared" si="13"/>
        <v>1</v>
      </c>
      <c r="AY56" s="352">
        <f t="shared" si="14"/>
        <v>0</v>
      </c>
      <c r="AZ56" s="352">
        <f t="shared" si="15"/>
        <v>0</v>
      </c>
      <c r="BA56" s="352">
        <f t="shared" si="16"/>
        <v>0</v>
      </c>
      <c r="BB56" s="352">
        <f t="shared" si="17"/>
        <v>0</v>
      </c>
      <c r="BC56" s="352">
        <f t="shared" si="18"/>
        <v>0</v>
      </c>
      <c r="BD56" s="352">
        <f t="shared" si="19"/>
        <v>0</v>
      </c>
      <c r="BE56" s="45">
        <f t="shared" si="11"/>
        <v>3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+Mar!C57</f>
        <v>NUTRICIÓN</v>
      </c>
      <c r="D57" s="350">
        <v>0</v>
      </c>
      <c r="E57" s="350">
        <v>0</v>
      </c>
      <c r="F57" s="350">
        <v>0</v>
      </c>
      <c r="G57" s="350">
        <v>6</v>
      </c>
      <c r="H57" s="350">
        <v>2</v>
      </c>
      <c r="I57" s="350">
        <v>0</v>
      </c>
      <c r="J57" s="350">
        <v>0</v>
      </c>
      <c r="K57" s="350">
        <v>2</v>
      </c>
      <c r="L57" s="350">
        <v>0</v>
      </c>
      <c r="M57" s="350">
        <v>0</v>
      </c>
      <c r="N57" s="350">
        <v>0</v>
      </c>
      <c r="O57" s="350">
        <v>0</v>
      </c>
      <c r="P57" s="350">
        <v>1</v>
      </c>
      <c r="Q57" s="350">
        <v>0</v>
      </c>
      <c r="R57" s="350">
        <v>1</v>
      </c>
      <c r="S57" s="350">
        <v>1</v>
      </c>
      <c r="T57" s="350">
        <v>1</v>
      </c>
      <c r="U57" s="350">
        <v>0</v>
      </c>
      <c r="V57" s="350">
        <v>0</v>
      </c>
      <c r="W57" s="350">
        <v>1</v>
      </c>
      <c r="X57" s="350">
        <v>0</v>
      </c>
      <c r="Y57" s="350">
        <v>1</v>
      </c>
      <c r="Z57" s="350">
        <v>0</v>
      </c>
      <c r="AA57" s="350">
        <v>0</v>
      </c>
      <c r="AB57" s="350">
        <v>0</v>
      </c>
      <c r="AC57" s="350">
        <v>0</v>
      </c>
      <c r="AD57" s="350">
        <v>3</v>
      </c>
      <c r="AE57" s="350">
        <v>0</v>
      </c>
      <c r="AF57" s="350">
        <v>0</v>
      </c>
      <c r="AG57" s="350">
        <v>0</v>
      </c>
      <c r="AH57" s="350">
        <v>1</v>
      </c>
      <c r="AI57" s="350">
        <v>0</v>
      </c>
      <c r="AJ57" s="350">
        <v>0</v>
      </c>
      <c r="AK57" s="350">
        <v>0</v>
      </c>
      <c r="AL57" s="350">
        <v>0</v>
      </c>
      <c r="AM57" s="350">
        <v>2</v>
      </c>
      <c r="AN57" s="350">
        <v>0</v>
      </c>
      <c r="AO57" s="350">
        <v>0</v>
      </c>
      <c r="AP57" s="350">
        <v>0</v>
      </c>
      <c r="AQ57" s="350">
        <v>3</v>
      </c>
      <c r="AR57" s="350">
        <v>0</v>
      </c>
      <c r="AS57" s="350">
        <v>1</v>
      </c>
      <c r="AT57" s="350">
        <v>0</v>
      </c>
      <c r="AV57" s="352">
        <f t="shared" si="10"/>
        <v>0</v>
      </c>
      <c r="AW57" s="352">
        <f t="shared" si="12"/>
        <v>11</v>
      </c>
      <c r="AX57" s="352">
        <f t="shared" si="13"/>
        <v>2</v>
      </c>
      <c r="AY57" s="352">
        <f t="shared" si="14"/>
        <v>2</v>
      </c>
      <c r="AZ57" s="352">
        <f t="shared" si="15"/>
        <v>1</v>
      </c>
      <c r="BA57" s="352">
        <f t="shared" si="16"/>
        <v>4</v>
      </c>
      <c r="BB57" s="352">
        <f t="shared" si="17"/>
        <v>0</v>
      </c>
      <c r="BC57" s="352">
        <f t="shared" si="18"/>
        <v>2</v>
      </c>
      <c r="BD57" s="352">
        <f t="shared" si="19"/>
        <v>4</v>
      </c>
      <c r="BE57" s="45">
        <f t="shared" si="11"/>
        <v>26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+Mar!C58</f>
        <v>NUTRICIÓN</v>
      </c>
      <c r="D58" s="350">
        <v>0</v>
      </c>
      <c r="E58" s="350">
        <v>0</v>
      </c>
      <c r="F58" s="350">
        <v>0</v>
      </c>
      <c r="G58" s="350">
        <v>5</v>
      </c>
      <c r="H58" s="350">
        <v>2</v>
      </c>
      <c r="I58" s="350">
        <v>0</v>
      </c>
      <c r="J58" s="350">
        <v>0</v>
      </c>
      <c r="K58" s="350">
        <v>2</v>
      </c>
      <c r="L58" s="350">
        <v>0</v>
      </c>
      <c r="M58" s="350">
        <v>0</v>
      </c>
      <c r="N58" s="350">
        <v>0</v>
      </c>
      <c r="O58" s="350">
        <v>0</v>
      </c>
      <c r="P58" s="350">
        <v>1</v>
      </c>
      <c r="Q58" s="350">
        <v>0</v>
      </c>
      <c r="R58" s="350">
        <v>1</v>
      </c>
      <c r="S58" s="350">
        <v>1</v>
      </c>
      <c r="T58" s="350">
        <v>1</v>
      </c>
      <c r="U58" s="350">
        <v>0</v>
      </c>
      <c r="V58" s="350">
        <v>0</v>
      </c>
      <c r="W58" s="350">
        <v>1</v>
      </c>
      <c r="X58" s="350">
        <v>0</v>
      </c>
      <c r="Y58" s="350">
        <v>1</v>
      </c>
      <c r="Z58" s="350">
        <v>0</v>
      </c>
      <c r="AA58" s="350">
        <v>0</v>
      </c>
      <c r="AB58" s="350">
        <v>0</v>
      </c>
      <c r="AC58" s="350">
        <v>0</v>
      </c>
      <c r="AD58" s="350">
        <v>1</v>
      </c>
      <c r="AE58" s="350">
        <v>0</v>
      </c>
      <c r="AF58" s="350">
        <v>0</v>
      </c>
      <c r="AG58" s="350">
        <v>0</v>
      </c>
      <c r="AH58" s="350">
        <v>1</v>
      </c>
      <c r="AI58" s="350">
        <v>0</v>
      </c>
      <c r="AJ58" s="350">
        <v>0</v>
      </c>
      <c r="AK58" s="350">
        <v>0</v>
      </c>
      <c r="AL58" s="350">
        <v>0</v>
      </c>
      <c r="AM58" s="350">
        <v>0</v>
      </c>
      <c r="AN58" s="350">
        <v>0</v>
      </c>
      <c r="AO58" s="350">
        <v>0</v>
      </c>
      <c r="AP58" s="350">
        <v>0</v>
      </c>
      <c r="AQ58" s="350">
        <v>1</v>
      </c>
      <c r="AR58" s="350">
        <v>0</v>
      </c>
      <c r="AS58" s="350">
        <v>1</v>
      </c>
      <c r="AT58" s="350">
        <v>0</v>
      </c>
      <c r="AV58" s="352">
        <f t="shared" si="10"/>
        <v>0</v>
      </c>
      <c r="AW58" s="352">
        <f t="shared" si="12"/>
        <v>10</v>
      </c>
      <c r="AX58" s="352">
        <f t="shared" si="13"/>
        <v>2</v>
      </c>
      <c r="AY58" s="352">
        <f t="shared" si="14"/>
        <v>2</v>
      </c>
      <c r="AZ58" s="352">
        <f t="shared" si="15"/>
        <v>1</v>
      </c>
      <c r="BA58" s="352">
        <f t="shared" si="16"/>
        <v>2</v>
      </c>
      <c r="BB58" s="352">
        <f t="shared" si="17"/>
        <v>0</v>
      </c>
      <c r="BC58" s="352">
        <f t="shared" si="18"/>
        <v>0</v>
      </c>
      <c r="BD58" s="352">
        <f t="shared" si="19"/>
        <v>2</v>
      </c>
      <c r="BE58" s="45">
        <f t="shared" si="11"/>
        <v>19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+Mar!C59</f>
        <v>NUTRICIÓN</v>
      </c>
      <c r="D59" s="350">
        <v>0</v>
      </c>
      <c r="E59" s="350">
        <v>0</v>
      </c>
      <c r="F59" s="350">
        <v>0</v>
      </c>
      <c r="G59" s="350">
        <v>20</v>
      </c>
      <c r="H59" s="350">
        <v>1</v>
      </c>
      <c r="I59" s="350">
        <v>1</v>
      </c>
      <c r="J59" s="350">
        <v>1</v>
      </c>
      <c r="K59" s="350">
        <v>0</v>
      </c>
      <c r="L59" s="350">
        <v>0</v>
      </c>
      <c r="M59" s="350">
        <v>0</v>
      </c>
      <c r="N59" s="350">
        <v>0</v>
      </c>
      <c r="O59" s="350">
        <v>2</v>
      </c>
      <c r="P59" s="350">
        <v>19</v>
      </c>
      <c r="Q59" s="350">
        <v>1</v>
      </c>
      <c r="R59" s="350">
        <v>2</v>
      </c>
      <c r="S59" s="350">
        <v>0</v>
      </c>
      <c r="T59" s="350">
        <v>3</v>
      </c>
      <c r="U59" s="350">
        <v>1</v>
      </c>
      <c r="V59" s="350">
        <v>0</v>
      </c>
      <c r="W59" s="350">
        <v>2</v>
      </c>
      <c r="X59" s="350">
        <v>3</v>
      </c>
      <c r="Y59" s="350">
        <v>18</v>
      </c>
      <c r="Z59" s="350">
        <v>2</v>
      </c>
      <c r="AA59" s="350">
        <v>3</v>
      </c>
      <c r="AB59" s="350">
        <v>2</v>
      </c>
      <c r="AC59" s="350">
        <v>1</v>
      </c>
      <c r="AD59" s="350">
        <v>7</v>
      </c>
      <c r="AE59" s="350">
        <v>0</v>
      </c>
      <c r="AF59" s="350">
        <v>3</v>
      </c>
      <c r="AG59" s="350">
        <v>1</v>
      </c>
      <c r="AH59" s="350">
        <v>0</v>
      </c>
      <c r="AI59" s="350">
        <v>0</v>
      </c>
      <c r="AJ59" s="350">
        <v>4</v>
      </c>
      <c r="AK59" s="350">
        <v>1</v>
      </c>
      <c r="AL59" s="350">
        <v>0</v>
      </c>
      <c r="AM59" s="350">
        <v>2</v>
      </c>
      <c r="AN59" s="350">
        <v>1</v>
      </c>
      <c r="AO59" s="350">
        <v>4</v>
      </c>
      <c r="AP59" s="350">
        <v>1</v>
      </c>
      <c r="AQ59" s="350">
        <v>4</v>
      </c>
      <c r="AR59" s="350">
        <v>0</v>
      </c>
      <c r="AS59" s="350">
        <v>0</v>
      </c>
      <c r="AT59" s="350">
        <v>1</v>
      </c>
      <c r="AV59" s="352">
        <f t="shared" si="10"/>
        <v>0</v>
      </c>
      <c r="AW59" s="352">
        <f t="shared" si="12"/>
        <v>44</v>
      </c>
      <c r="AX59" s="352">
        <f t="shared" si="13"/>
        <v>3</v>
      </c>
      <c r="AY59" s="352">
        <f t="shared" si="14"/>
        <v>6</v>
      </c>
      <c r="AZ59" s="352">
        <f t="shared" si="15"/>
        <v>29</v>
      </c>
      <c r="BA59" s="352">
        <f t="shared" si="16"/>
        <v>11</v>
      </c>
      <c r="BB59" s="352">
        <f t="shared" si="17"/>
        <v>5</v>
      </c>
      <c r="BC59" s="352">
        <f t="shared" si="18"/>
        <v>8</v>
      </c>
      <c r="BD59" s="352">
        <f t="shared" si="19"/>
        <v>5</v>
      </c>
      <c r="BE59" s="45">
        <f t="shared" si="11"/>
        <v>111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+Mar!C60</f>
        <v>NUTRICIÓN</v>
      </c>
      <c r="D60" s="350">
        <v>0</v>
      </c>
      <c r="E60" s="350">
        <v>0</v>
      </c>
      <c r="F60" s="350">
        <v>0</v>
      </c>
      <c r="G60" s="350">
        <v>20</v>
      </c>
      <c r="H60" s="350">
        <v>1</v>
      </c>
      <c r="I60" s="350">
        <v>1</v>
      </c>
      <c r="J60" s="350">
        <v>1</v>
      </c>
      <c r="K60" s="350">
        <v>0</v>
      </c>
      <c r="L60" s="350">
        <v>0</v>
      </c>
      <c r="M60" s="350">
        <v>0</v>
      </c>
      <c r="N60" s="350">
        <v>0</v>
      </c>
      <c r="O60" s="350">
        <v>2</v>
      </c>
      <c r="P60" s="350">
        <v>19</v>
      </c>
      <c r="Q60" s="350">
        <v>1</v>
      </c>
      <c r="R60" s="350">
        <v>2</v>
      </c>
      <c r="S60" s="350">
        <v>0</v>
      </c>
      <c r="T60" s="350">
        <v>3</v>
      </c>
      <c r="U60" s="350">
        <v>1</v>
      </c>
      <c r="V60" s="350">
        <v>0</v>
      </c>
      <c r="W60" s="350">
        <v>2</v>
      </c>
      <c r="X60" s="350">
        <v>3</v>
      </c>
      <c r="Y60" s="350">
        <v>18</v>
      </c>
      <c r="Z60" s="350">
        <v>2</v>
      </c>
      <c r="AA60" s="350">
        <v>3</v>
      </c>
      <c r="AB60" s="350">
        <v>2</v>
      </c>
      <c r="AC60" s="350">
        <v>1</v>
      </c>
      <c r="AD60" s="350">
        <v>7</v>
      </c>
      <c r="AE60" s="350">
        <v>0</v>
      </c>
      <c r="AF60" s="350">
        <v>3</v>
      </c>
      <c r="AG60" s="350">
        <v>1</v>
      </c>
      <c r="AH60" s="350">
        <v>0</v>
      </c>
      <c r="AI60" s="350">
        <v>0</v>
      </c>
      <c r="AJ60" s="350">
        <v>4</v>
      </c>
      <c r="AK60" s="350">
        <v>1</v>
      </c>
      <c r="AL60" s="350">
        <v>0</v>
      </c>
      <c r="AM60" s="350">
        <v>2</v>
      </c>
      <c r="AN60" s="350">
        <v>1</v>
      </c>
      <c r="AO60" s="350">
        <v>4</v>
      </c>
      <c r="AP60" s="350">
        <v>1</v>
      </c>
      <c r="AQ60" s="350">
        <v>4</v>
      </c>
      <c r="AR60" s="350">
        <v>0</v>
      </c>
      <c r="AS60" s="350">
        <v>0</v>
      </c>
      <c r="AT60" s="350">
        <v>1</v>
      </c>
      <c r="AV60" s="352">
        <f t="shared" si="10"/>
        <v>0</v>
      </c>
      <c r="AW60" s="352">
        <f t="shared" si="12"/>
        <v>44</v>
      </c>
      <c r="AX60" s="352">
        <f t="shared" si="13"/>
        <v>3</v>
      </c>
      <c r="AY60" s="352">
        <f t="shared" si="14"/>
        <v>6</v>
      </c>
      <c r="AZ60" s="352">
        <f t="shared" si="15"/>
        <v>29</v>
      </c>
      <c r="BA60" s="352">
        <f t="shared" si="16"/>
        <v>11</v>
      </c>
      <c r="BB60" s="352">
        <f t="shared" si="17"/>
        <v>5</v>
      </c>
      <c r="BC60" s="352">
        <f t="shared" si="18"/>
        <v>8</v>
      </c>
      <c r="BD60" s="352">
        <f t="shared" si="19"/>
        <v>5</v>
      </c>
      <c r="BE60" s="45">
        <f t="shared" si="11"/>
        <v>111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1</v>
      </c>
      <c r="E61" s="350">
        <v>0</v>
      </c>
      <c r="F61" s="350">
        <v>0</v>
      </c>
      <c r="G61" s="350">
        <v>10</v>
      </c>
      <c r="H61" s="350">
        <v>1</v>
      </c>
      <c r="I61" s="350">
        <v>1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1</v>
      </c>
      <c r="Q61" s="350">
        <v>1</v>
      </c>
      <c r="R61" s="350">
        <v>0</v>
      </c>
      <c r="S61" s="350">
        <v>0</v>
      </c>
      <c r="T61" s="350">
        <v>3</v>
      </c>
      <c r="U61" s="350">
        <v>0</v>
      </c>
      <c r="V61" s="350">
        <v>0</v>
      </c>
      <c r="W61" s="350">
        <v>3</v>
      </c>
      <c r="X61" s="350">
        <v>1</v>
      </c>
      <c r="Y61" s="350">
        <v>3</v>
      </c>
      <c r="Z61" s="350">
        <v>0</v>
      </c>
      <c r="AA61" s="350">
        <v>0</v>
      </c>
      <c r="AB61" s="350">
        <v>0</v>
      </c>
      <c r="AC61" s="350">
        <v>0</v>
      </c>
      <c r="AD61" s="350">
        <v>2</v>
      </c>
      <c r="AE61" s="350">
        <v>0</v>
      </c>
      <c r="AF61" s="350">
        <v>0</v>
      </c>
      <c r="AG61" s="350">
        <v>0</v>
      </c>
      <c r="AH61" s="350">
        <v>1</v>
      </c>
      <c r="AI61" s="350">
        <v>0</v>
      </c>
      <c r="AJ61" s="350">
        <v>1</v>
      </c>
      <c r="AK61" s="350">
        <v>0</v>
      </c>
      <c r="AL61" s="350">
        <v>0</v>
      </c>
      <c r="AM61" s="350">
        <v>3</v>
      </c>
      <c r="AN61" s="350">
        <v>1</v>
      </c>
      <c r="AO61" s="350">
        <v>0</v>
      </c>
      <c r="AP61" s="350">
        <v>0</v>
      </c>
      <c r="AQ61" s="350">
        <v>4</v>
      </c>
      <c r="AR61" s="350">
        <v>0</v>
      </c>
      <c r="AS61" s="350">
        <v>0</v>
      </c>
      <c r="AT61" s="350">
        <v>0</v>
      </c>
      <c r="AV61" s="352">
        <f t="shared" si="10"/>
        <v>1</v>
      </c>
      <c r="AW61" s="352">
        <f t="shared" si="12"/>
        <v>13</v>
      </c>
      <c r="AX61" s="352">
        <f t="shared" si="13"/>
        <v>1</v>
      </c>
      <c r="AY61" s="352">
        <f t="shared" si="14"/>
        <v>6</v>
      </c>
      <c r="AZ61" s="352">
        <f t="shared" si="15"/>
        <v>4</v>
      </c>
      <c r="BA61" s="352">
        <f t="shared" si="16"/>
        <v>3</v>
      </c>
      <c r="BB61" s="352">
        <f t="shared" si="17"/>
        <v>1</v>
      </c>
      <c r="BC61" s="352">
        <f t="shared" si="18"/>
        <v>4</v>
      </c>
      <c r="BD61" s="352">
        <f t="shared" si="19"/>
        <v>4</v>
      </c>
      <c r="BE61" s="45">
        <f t="shared" si="11"/>
        <v>37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+Mar!C62</f>
        <v>NUTRICIÓN</v>
      </c>
      <c r="D62" s="350">
        <v>1</v>
      </c>
      <c r="E62" s="350">
        <v>0</v>
      </c>
      <c r="F62" s="350">
        <v>0</v>
      </c>
      <c r="G62" s="350">
        <v>10</v>
      </c>
      <c r="H62" s="350">
        <v>1</v>
      </c>
      <c r="I62" s="350">
        <v>1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1</v>
      </c>
      <c r="R62" s="350">
        <v>0</v>
      </c>
      <c r="S62" s="350">
        <v>0</v>
      </c>
      <c r="T62" s="350">
        <v>3</v>
      </c>
      <c r="U62" s="350">
        <v>0</v>
      </c>
      <c r="V62" s="350">
        <v>0</v>
      </c>
      <c r="W62" s="350">
        <v>0</v>
      </c>
      <c r="X62" s="350">
        <v>0</v>
      </c>
      <c r="Y62" s="350">
        <v>3</v>
      </c>
      <c r="Z62" s="350">
        <v>0</v>
      </c>
      <c r="AA62" s="350">
        <v>0</v>
      </c>
      <c r="AB62" s="350">
        <v>0</v>
      </c>
      <c r="AC62" s="350">
        <v>0</v>
      </c>
      <c r="AD62" s="350">
        <v>2</v>
      </c>
      <c r="AE62" s="350">
        <v>0</v>
      </c>
      <c r="AF62" s="350">
        <v>0</v>
      </c>
      <c r="AG62" s="350">
        <v>0</v>
      </c>
      <c r="AH62" s="350">
        <v>1</v>
      </c>
      <c r="AI62" s="350">
        <v>0</v>
      </c>
      <c r="AJ62" s="350">
        <v>1</v>
      </c>
      <c r="AK62" s="350">
        <v>0</v>
      </c>
      <c r="AL62" s="350">
        <v>0</v>
      </c>
      <c r="AM62" s="350">
        <v>3</v>
      </c>
      <c r="AN62" s="350">
        <v>1</v>
      </c>
      <c r="AO62" s="350">
        <v>0</v>
      </c>
      <c r="AP62" s="350">
        <v>0</v>
      </c>
      <c r="AQ62" s="350">
        <v>4</v>
      </c>
      <c r="AR62" s="350">
        <v>0</v>
      </c>
      <c r="AS62" s="350">
        <v>0</v>
      </c>
      <c r="AT62" s="350">
        <v>0</v>
      </c>
      <c r="AV62" s="352">
        <f t="shared" si="10"/>
        <v>1</v>
      </c>
      <c r="AW62" s="352">
        <f t="shared" si="12"/>
        <v>13</v>
      </c>
      <c r="AX62" s="352">
        <f t="shared" si="13"/>
        <v>1</v>
      </c>
      <c r="AY62" s="352">
        <f t="shared" si="14"/>
        <v>3</v>
      </c>
      <c r="AZ62" s="352">
        <f t="shared" si="15"/>
        <v>3</v>
      </c>
      <c r="BA62" s="352">
        <f t="shared" si="16"/>
        <v>3</v>
      </c>
      <c r="BB62" s="352">
        <f t="shared" si="17"/>
        <v>1</v>
      </c>
      <c r="BC62" s="352">
        <f t="shared" si="18"/>
        <v>4</v>
      </c>
      <c r="BD62" s="352">
        <f t="shared" si="19"/>
        <v>4</v>
      </c>
      <c r="BE62" s="45">
        <f t="shared" ref="BE62:BE64" si="20">SUM(AV62:BD62)</f>
        <v>33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27</v>
      </c>
      <c r="H63" s="350">
        <v>1</v>
      </c>
      <c r="I63" s="350">
        <v>1</v>
      </c>
      <c r="J63" s="350">
        <v>1</v>
      </c>
      <c r="K63" s="350">
        <v>0</v>
      </c>
      <c r="L63" s="350">
        <v>0</v>
      </c>
      <c r="M63" s="350">
        <v>0</v>
      </c>
      <c r="N63" s="350">
        <v>0</v>
      </c>
      <c r="O63" s="350">
        <v>2</v>
      </c>
      <c r="P63" s="350">
        <v>18</v>
      </c>
      <c r="Q63" s="350">
        <v>1</v>
      </c>
      <c r="R63" s="350">
        <v>2</v>
      </c>
      <c r="S63" s="350">
        <v>0</v>
      </c>
      <c r="T63" s="350">
        <v>5</v>
      </c>
      <c r="U63" s="350">
        <v>1</v>
      </c>
      <c r="V63" s="350">
        <v>0</v>
      </c>
      <c r="W63" s="350">
        <v>2</v>
      </c>
      <c r="X63" s="350">
        <v>3</v>
      </c>
      <c r="Y63" s="350">
        <v>19</v>
      </c>
      <c r="Z63" s="350">
        <v>2</v>
      </c>
      <c r="AA63" s="350">
        <v>4</v>
      </c>
      <c r="AB63" s="350">
        <v>2</v>
      </c>
      <c r="AC63" s="350">
        <v>1</v>
      </c>
      <c r="AD63" s="350">
        <v>6</v>
      </c>
      <c r="AE63" s="350">
        <v>0</v>
      </c>
      <c r="AF63" s="350">
        <v>4</v>
      </c>
      <c r="AG63" s="350">
        <v>1</v>
      </c>
      <c r="AH63" s="350">
        <v>0</v>
      </c>
      <c r="AI63" s="350">
        <v>0</v>
      </c>
      <c r="AJ63" s="350">
        <v>4</v>
      </c>
      <c r="AK63" s="350">
        <v>1</v>
      </c>
      <c r="AL63" s="350">
        <v>0</v>
      </c>
      <c r="AM63" s="350">
        <v>1</v>
      </c>
      <c r="AN63" s="350">
        <v>1</v>
      </c>
      <c r="AO63" s="350">
        <v>4</v>
      </c>
      <c r="AP63" s="350">
        <v>1</v>
      </c>
      <c r="AQ63" s="350">
        <v>5</v>
      </c>
      <c r="AR63" s="350">
        <v>0</v>
      </c>
      <c r="AS63" s="350">
        <v>0</v>
      </c>
      <c r="AT63" s="350">
        <v>1</v>
      </c>
      <c r="AV63" s="352">
        <f t="shared" si="10"/>
        <v>0</v>
      </c>
      <c r="AW63" s="352">
        <f t="shared" si="12"/>
        <v>50</v>
      </c>
      <c r="AX63" s="352">
        <f t="shared" si="13"/>
        <v>3</v>
      </c>
      <c r="AY63" s="352">
        <f t="shared" si="14"/>
        <v>8</v>
      </c>
      <c r="AZ63" s="352">
        <f t="shared" si="15"/>
        <v>31</v>
      </c>
      <c r="BA63" s="352">
        <f t="shared" si="16"/>
        <v>11</v>
      </c>
      <c r="BB63" s="352">
        <f t="shared" si="17"/>
        <v>5</v>
      </c>
      <c r="BC63" s="352">
        <f t="shared" si="18"/>
        <v>7</v>
      </c>
      <c r="BD63" s="352">
        <f t="shared" si="19"/>
        <v>6</v>
      </c>
      <c r="BE63" s="45">
        <f t="shared" si="20"/>
        <v>121</v>
      </c>
    </row>
    <row r="64" spans="1:57" x14ac:dyDescent="0.25">
      <c r="A64" s="340">
        <f>METAS!A62</f>
        <v>59</v>
      </c>
      <c r="B64" s="348">
        <f>METAS!B62</f>
        <v>0</v>
      </c>
      <c r="C64" s="349">
        <f>+Mar!C64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10"/>
        <v>0</v>
      </c>
      <c r="AW64" s="352">
        <f t="shared" si="12"/>
        <v>0</v>
      </c>
      <c r="AX64" s="352">
        <f t="shared" si="13"/>
        <v>0</v>
      </c>
      <c r="AY64" s="352">
        <f t="shared" si="14"/>
        <v>0</v>
      </c>
      <c r="AZ64" s="352">
        <f t="shared" si="15"/>
        <v>0</v>
      </c>
      <c r="BA64" s="352">
        <f t="shared" si="16"/>
        <v>0</v>
      </c>
      <c r="BB64" s="352">
        <f t="shared" si="17"/>
        <v>0</v>
      </c>
      <c r="BC64" s="352">
        <f t="shared" si="18"/>
        <v>0</v>
      </c>
      <c r="BD64" s="352">
        <f t="shared" si="19"/>
        <v>0</v>
      </c>
      <c r="BE64" s="45">
        <f t="shared" si="20"/>
        <v>0</v>
      </c>
    </row>
  </sheetData>
  <sheetProtection selectLockedCells="1"/>
  <autoFilter ref="A3:BE51" xr:uid="{00000000-0001-0000-0500-000000000000}"/>
  <conditionalFormatting sqref="A3:AT3">
    <cfRule type="expression" dxfId="3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64"/>
  <sheetViews>
    <sheetView showGridLines="0" zoomScale="80" zoomScaleNormal="80" workbookViewId="0">
      <pane xSplit="3" ySplit="3" topLeftCell="D4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3.1406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4" width="7.42578125" customWidth="1"/>
  </cols>
  <sheetData>
    <row r="1" spans="1:57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57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57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+Abr!C4</f>
        <v>DIT</v>
      </c>
      <c r="D4" s="307">
        <v>0</v>
      </c>
      <c r="E4" s="307">
        <v>0</v>
      </c>
      <c r="F4" s="307">
        <v>0</v>
      </c>
      <c r="G4" s="307">
        <v>6</v>
      </c>
      <c r="H4" s="307">
        <v>0</v>
      </c>
      <c r="I4" s="307">
        <v>0</v>
      </c>
      <c r="J4" s="307">
        <v>0</v>
      </c>
      <c r="K4" s="307">
        <v>0</v>
      </c>
      <c r="L4" s="307">
        <v>0</v>
      </c>
      <c r="M4" s="307">
        <v>0</v>
      </c>
      <c r="N4" s="307">
        <v>0</v>
      </c>
      <c r="O4" s="307">
        <v>0</v>
      </c>
      <c r="P4" s="307">
        <v>2</v>
      </c>
      <c r="Q4" s="307">
        <v>0</v>
      </c>
      <c r="R4" s="307">
        <v>0</v>
      </c>
      <c r="S4" s="307">
        <v>0</v>
      </c>
      <c r="T4" s="307">
        <v>0</v>
      </c>
      <c r="U4" s="307">
        <v>0</v>
      </c>
      <c r="V4" s="307">
        <v>0</v>
      </c>
      <c r="W4" s="307">
        <v>0</v>
      </c>
      <c r="X4" s="307">
        <v>0</v>
      </c>
      <c r="Y4" s="307">
        <v>2</v>
      </c>
      <c r="Z4" s="307">
        <v>0</v>
      </c>
      <c r="AA4" s="307">
        <v>0</v>
      </c>
      <c r="AB4" s="307">
        <v>0</v>
      </c>
      <c r="AC4" s="307">
        <v>0</v>
      </c>
      <c r="AD4" s="307">
        <v>0</v>
      </c>
      <c r="AE4" s="307">
        <v>0</v>
      </c>
      <c r="AF4" s="307">
        <v>0</v>
      </c>
      <c r="AG4" s="307">
        <v>0</v>
      </c>
      <c r="AH4" s="307">
        <v>0</v>
      </c>
      <c r="AI4" s="307">
        <v>0</v>
      </c>
      <c r="AJ4" s="307">
        <v>0</v>
      </c>
      <c r="AK4" s="307">
        <v>0</v>
      </c>
      <c r="AL4" s="307">
        <v>0</v>
      </c>
      <c r="AM4" s="307">
        <v>0</v>
      </c>
      <c r="AN4" s="307">
        <v>0</v>
      </c>
      <c r="AO4" s="307">
        <v>0</v>
      </c>
      <c r="AP4" s="307">
        <v>0</v>
      </c>
      <c r="AQ4" s="307">
        <v>0</v>
      </c>
      <c r="AR4" s="307">
        <v>0</v>
      </c>
      <c r="AS4" s="307">
        <v>0</v>
      </c>
      <c r="AT4" s="307">
        <v>0</v>
      </c>
      <c r="AV4" s="30">
        <f t="shared" ref="AV4" si="0">SUM(D4)</f>
        <v>0</v>
      </c>
      <c r="AW4" s="30">
        <f t="shared" ref="AW4" si="1">+SUM(Q4:S4)</f>
        <v>0</v>
      </c>
      <c r="AX4" s="30">
        <f t="shared" ref="AX4" si="2">+SUM(T4:W4)</f>
        <v>0</v>
      </c>
      <c r="AY4" s="30">
        <f t="shared" ref="AY4" si="3">+SUM(X4:AC4)</f>
        <v>2</v>
      </c>
      <c r="AZ4" s="30">
        <f t="shared" ref="AZ4" si="4">+SUM(AD4:AH4)</f>
        <v>0</v>
      </c>
      <c r="BA4" s="30">
        <f>+SUM(AD4:AI4)</f>
        <v>0</v>
      </c>
      <c r="BB4" s="30">
        <f t="shared" ref="BB4" si="5">+SUM(AM4:AP4)</f>
        <v>0</v>
      </c>
      <c r="BC4" s="30">
        <f t="shared" ref="BC4" si="6">+SUM(AQ4:AT4)</f>
        <v>0</v>
      </c>
      <c r="BD4" s="30">
        <f>SUM(AQ4:AT4)</f>
        <v>0</v>
      </c>
      <c r="BE4" s="45">
        <f>SUM(AV4:BD4)</f>
        <v>2</v>
      </c>
    </row>
    <row r="5" spans="1:57" x14ac:dyDescent="0.25">
      <c r="A5" s="340">
        <f>METAS!A5</f>
        <v>2</v>
      </c>
      <c r="B5" s="306" t="str">
        <f>METAS!B5</f>
        <v>PORCENTAJE DE RECIEN NACIDOS CON PREMATURIDAD</v>
      </c>
      <c r="C5" s="290" t="str">
        <f>+Abr!C5</f>
        <v>DIT</v>
      </c>
      <c r="D5" s="307">
        <v>0</v>
      </c>
      <c r="E5" s="307">
        <v>0</v>
      </c>
      <c r="F5" s="307">
        <v>0</v>
      </c>
      <c r="G5" s="307">
        <v>7</v>
      </c>
      <c r="H5" s="307">
        <v>0</v>
      </c>
      <c r="I5" s="307">
        <v>0</v>
      </c>
      <c r="J5" s="307">
        <v>0</v>
      </c>
      <c r="K5" s="307">
        <v>0</v>
      </c>
      <c r="L5" s="307">
        <v>0</v>
      </c>
      <c r="M5" s="307">
        <v>0</v>
      </c>
      <c r="N5" s="307">
        <v>0</v>
      </c>
      <c r="O5" s="307">
        <v>0</v>
      </c>
      <c r="P5" s="307">
        <v>2</v>
      </c>
      <c r="Q5" s="307">
        <v>1</v>
      </c>
      <c r="R5" s="307">
        <v>0</v>
      </c>
      <c r="S5" s="307">
        <v>0</v>
      </c>
      <c r="T5" s="307">
        <v>0</v>
      </c>
      <c r="U5" s="307">
        <v>0</v>
      </c>
      <c r="V5" s="307">
        <v>0</v>
      </c>
      <c r="W5" s="307">
        <v>0</v>
      </c>
      <c r="X5" s="307">
        <v>0</v>
      </c>
      <c r="Y5" s="307">
        <v>1</v>
      </c>
      <c r="Z5" s="307">
        <v>0</v>
      </c>
      <c r="AA5" s="307">
        <v>0</v>
      </c>
      <c r="AB5" s="307">
        <v>0</v>
      </c>
      <c r="AC5" s="307">
        <v>0</v>
      </c>
      <c r="AD5" s="307">
        <v>1</v>
      </c>
      <c r="AE5" s="307">
        <v>0</v>
      </c>
      <c r="AF5" s="307">
        <v>0</v>
      </c>
      <c r="AG5" s="307">
        <v>0</v>
      </c>
      <c r="AH5" s="307">
        <v>1</v>
      </c>
      <c r="AI5" s="307">
        <v>0</v>
      </c>
      <c r="AJ5" s="307">
        <v>0</v>
      </c>
      <c r="AK5" s="307">
        <v>0</v>
      </c>
      <c r="AL5" s="307">
        <v>0</v>
      </c>
      <c r="AM5" s="307">
        <v>0</v>
      </c>
      <c r="AN5" s="307">
        <v>0</v>
      </c>
      <c r="AO5" s="307">
        <v>0</v>
      </c>
      <c r="AP5" s="307">
        <v>0</v>
      </c>
      <c r="AQ5" s="307">
        <v>1</v>
      </c>
      <c r="AR5" s="307">
        <v>0</v>
      </c>
      <c r="AS5" s="307">
        <v>0</v>
      </c>
      <c r="AT5" s="307">
        <v>0</v>
      </c>
      <c r="AV5" s="30">
        <f t="shared" ref="AV5:AV64" si="7">SUM(D5)</f>
        <v>0</v>
      </c>
      <c r="AW5" s="30">
        <f t="shared" ref="AW5:AW64" si="8">+SUM(Q5:S5)</f>
        <v>1</v>
      </c>
      <c r="AX5" s="30">
        <f t="shared" ref="AX5:AX64" si="9">+SUM(T5:W5)</f>
        <v>0</v>
      </c>
      <c r="AY5" s="30">
        <f t="shared" ref="AY5:AY64" si="10">+SUM(X5:AC5)</f>
        <v>1</v>
      </c>
      <c r="AZ5" s="30">
        <f t="shared" ref="AZ5:AZ64" si="11">+SUM(AD5:AH5)</f>
        <v>2</v>
      </c>
      <c r="BA5" s="30">
        <f t="shared" ref="BA5:BA64" si="12">+SUM(AD5:AI5)</f>
        <v>2</v>
      </c>
      <c r="BB5" s="30">
        <f t="shared" ref="BB5:BB64" si="13">+SUM(AM5:AP5)</f>
        <v>0</v>
      </c>
      <c r="BC5" s="30">
        <f t="shared" ref="BC5:BC64" si="14">+SUM(AQ5:AT5)</f>
        <v>1</v>
      </c>
      <c r="BD5" s="30">
        <f t="shared" ref="BD5:BD64" si="15">SUM(AQ5:AT5)</f>
        <v>1</v>
      </c>
      <c r="BE5" s="45">
        <f t="shared" ref="BE5:BE64" si="16">SUM(AV5:BD5)</f>
        <v>8</v>
      </c>
    </row>
    <row r="6" spans="1:57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+Abr!C6</f>
        <v>DIT</v>
      </c>
      <c r="D6" s="307">
        <v>0</v>
      </c>
      <c r="E6" s="307">
        <v>0</v>
      </c>
      <c r="F6" s="307">
        <v>0</v>
      </c>
      <c r="G6" s="307">
        <v>34</v>
      </c>
      <c r="H6" s="307">
        <v>3</v>
      </c>
      <c r="I6" s="307">
        <v>1</v>
      </c>
      <c r="J6" s="307">
        <v>1</v>
      </c>
      <c r="K6" s="307">
        <v>4</v>
      </c>
      <c r="L6" s="307">
        <v>2</v>
      </c>
      <c r="M6" s="307">
        <v>3</v>
      </c>
      <c r="N6" s="307">
        <v>0</v>
      </c>
      <c r="O6" s="307">
        <v>2</v>
      </c>
      <c r="P6" s="307">
        <v>17</v>
      </c>
      <c r="Q6" s="307">
        <v>1</v>
      </c>
      <c r="R6" s="307">
        <v>0</v>
      </c>
      <c r="S6" s="307">
        <v>3</v>
      </c>
      <c r="T6" s="307">
        <v>3</v>
      </c>
      <c r="U6" s="307">
        <v>1</v>
      </c>
      <c r="V6" s="307">
        <v>3</v>
      </c>
      <c r="W6" s="307">
        <v>0</v>
      </c>
      <c r="X6" s="307">
        <v>0</v>
      </c>
      <c r="Y6" s="307">
        <v>24</v>
      </c>
      <c r="Z6" s="307">
        <v>3</v>
      </c>
      <c r="AA6" s="307">
        <v>1</v>
      </c>
      <c r="AB6" s="307">
        <v>0</v>
      </c>
      <c r="AC6" s="307">
        <v>2</v>
      </c>
      <c r="AD6" s="307">
        <v>5</v>
      </c>
      <c r="AE6" s="307">
        <v>3</v>
      </c>
      <c r="AF6" s="307">
        <v>3</v>
      </c>
      <c r="AG6" s="307">
        <v>2</v>
      </c>
      <c r="AH6" s="307">
        <v>0</v>
      </c>
      <c r="AI6" s="307">
        <v>0</v>
      </c>
      <c r="AJ6" s="307">
        <v>6</v>
      </c>
      <c r="AK6" s="307">
        <v>0</v>
      </c>
      <c r="AL6" s="307">
        <v>0</v>
      </c>
      <c r="AM6" s="307">
        <v>5</v>
      </c>
      <c r="AN6" s="307">
        <v>0</v>
      </c>
      <c r="AO6" s="307">
        <v>0</v>
      </c>
      <c r="AP6" s="307">
        <v>0</v>
      </c>
      <c r="AQ6" s="307">
        <v>6</v>
      </c>
      <c r="AR6" s="307">
        <v>0</v>
      </c>
      <c r="AS6" s="307">
        <v>2</v>
      </c>
      <c r="AT6" s="307">
        <v>4</v>
      </c>
      <c r="AV6" s="30">
        <f t="shared" si="7"/>
        <v>0</v>
      </c>
      <c r="AW6" s="30">
        <f t="shared" si="8"/>
        <v>4</v>
      </c>
      <c r="AX6" s="30">
        <f t="shared" si="9"/>
        <v>7</v>
      </c>
      <c r="AY6" s="30">
        <f t="shared" si="10"/>
        <v>30</v>
      </c>
      <c r="AZ6" s="30">
        <f t="shared" si="11"/>
        <v>13</v>
      </c>
      <c r="BA6" s="30">
        <f t="shared" si="12"/>
        <v>13</v>
      </c>
      <c r="BB6" s="30">
        <f t="shared" si="13"/>
        <v>5</v>
      </c>
      <c r="BC6" s="30">
        <f t="shared" si="14"/>
        <v>12</v>
      </c>
      <c r="BD6" s="30">
        <f t="shared" si="15"/>
        <v>12</v>
      </c>
      <c r="BE6" s="45">
        <f t="shared" si="16"/>
        <v>96</v>
      </c>
    </row>
    <row r="7" spans="1:57" x14ac:dyDescent="0.25">
      <c r="A7" s="340">
        <f>METAS!A7</f>
        <v>4</v>
      </c>
      <c r="B7" s="306" t="str">
        <f>METAS!B7</f>
        <v>PORCENTAJE NIÑO  &lt; 1 AÑO CON CRED COMPLETO</v>
      </c>
      <c r="C7" s="290" t="str">
        <f>+Abr!C7</f>
        <v>DIT</v>
      </c>
      <c r="D7" s="307">
        <v>0</v>
      </c>
      <c r="E7" s="307">
        <v>0</v>
      </c>
      <c r="F7" s="307">
        <v>0</v>
      </c>
      <c r="G7" s="307">
        <v>16</v>
      </c>
      <c r="H7" s="307">
        <v>0</v>
      </c>
      <c r="I7" s="307">
        <v>1</v>
      </c>
      <c r="J7" s="307">
        <v>4</v>
      </c>
      <c r="K7" s="307">
        <v>3</v>
      </c>
      <c r="L7" s="307">
        <v>1</v>
      </c>
      <c r="M7" s="307">
        <v>2</v>
      </c>
      <c r="N7" s="307">
        <v>0</v>
      </c>
      <c r="O7" s="307">
        <v>2</v>
      </c>
      <c r="P7" s="307">
        <v>4</v>
      </c>
      <c r="Q7" s="307">
        <v>2</v>
      </c>
      <c r="R7" s="307">
        <v>1</v>
      </c>
      <c r="S7" s="307">
        <v>4</v>
      </c>
      <c r="T7" s="307">
        <v>2</v>
      </c>
      <c r="U7" s="307">
        <v>1</v>
      </c>
      <c r="V7" s="307">
        <v>0</v>
      </c>
      <c r="W7" s="307">
        <v>3</v>
      </c>
      <c r="X7" s="307">
        <v>0</v>
      </c>
      <c r="Y7" s="307">
        <v>18</v>
      </c>
      <c r="Z7" s="307">
        <v>3</v>
      </c>
      <c r="AA7" s="307">
        <v>3</v>
      </c>
      <c r="AB7" s="307">
        <v>0</v>
      </c>
      <c r="AC7" s="307">
        <v>4</v>
      </c>
      <c r="AD7" s="307">
        <v>4</v>
      </c>
      <c r="AE7" s="307">
        <v>0</v>
      </c>
      <c r="AF7" s="307">
        <v>4</v>
      </c>
      <c r="AG7" s="307">
        <v>5</v>
      </c>
      <c r="AH7" s="307">
        <v>1</v>
      </c>
      <c r="AI7" s="307">
        <v>0</v>
      </c>
      <c r="AJ7" s="307">
        <v>5</v>
      </c>
      <c r="AK7" s="307">
        <v>0</v>
      </c>
      <c r="AL7" s="307">
        <v>0</v>
      </c>
      <c r="AM7" s="307">
        <v>5</v>
      </c>
      <c r="AN7" s="307">
        <v>0</v>
      </c>
      <c r="AO7" s="307">
        <v>2</v>
      </c>
      <c r="AP7" s="307">
        <v>0</v>
      </c>
      <c r="AQ7" s="307">
        <v>2</v>
      </c>
      <c r="AR7" s="307">
        <v>0</v>
      </c>
      <c r="AS7" s="307">
        <v>2</v>
      </c>
      <c r="AT7" s="307">
        <v>3</v>
      </c>
      <c r="AV7" s="30">
        <f t="shared" si="7"/>
        <v>0</v>
      </c>
      <c r="AW7" s="30">
        <f t="shared" si="8"/>
        <v>7</v>
      </c>
      <c r="AX7" s="30">
        <f t="shared" si="9"/>
        <v>6</v>
      </c>
      <c r="AY7" s="30">
        <f t="shared" si="10"/>
        <v>28</v>
      </c>
      <c r="AZ7" s="30">
        <f t="shared" si="11"/>
        <v>14</v>
      </c>
      <c r="BA7" s="30">
        <f t="shared" si="12"/>
        <v>14</v>
      </c>
      <c r="BB7" s="30">
        <f t="shared" si="13"/>
        <v>7</v>
      </c>
      <c r="BC7" s="30">
        <f t="shared" si="14"/>
        <v>7</v>
      </c>
      <c r="BD7" s="30">
        <f t="shared" si="15"/>
        <v>7</v>
      </c>
      <c r="BE7" s="45">
        <f t="shared" si="16"/>
        <v>90</v>
      </c>
    </row>
    <row r="8" spans="1:57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+Abr!C8</f>
        <v>DIT</v>
      </c>
      <c r="D8" s="307">
        <v>0</v>
      </c>
      <c r="E8" s="307">
        <v>0</v>
      </c>
      <c r="F8" s="307">
        <v>0</v>
      </c>
      <c r="G8" s="307">
        <v>6</v>
      </c>
      <c r="H8" s="307">
        <v>0</v>
      </c>
      <c r="I8" s="307">
        <v>2</v>
      </c>
      <c r="J8" s="307">
        <v>0</v>
      </c>
      <c r="K8" s="307">
        <v>4</v>
      </c>
      <c r="L8" s="307">
        <v>1</v>
      </c>
      <c r="M8" s="307">
        <v>2</v>
      </c>
      <c r="N8" s="307">
        <v>0</v>
      </c>
      <c r="O8" s="307">
        <v>1</v>
      </c>
      <c r="P8" s="307">
        <v>5</v>
      </c>
      <c r="Q8" s="307">
        <v>4</v>
      </c>
      <c r="R8" s="307">
        <v>1</v>
      </c>
      <c r="S8" s="307">
        <v>2</v>
      </c>
      <c r="T8" s="307">
        <v>5</v>
      </c>
      <c r="U8" s="307">
        <v>0</v>
      </c>
      <c r="V8" s="307">
        <v>0</v>
      </c>
      <c r="W8" s="307">
        <v>2</v>
      </c>
      <c r="X8" s="307">
        <v>0</v>
      </c>
      <c r="Y8" s="307">
        <v>9</v>
      </c>
      <c r="Z8" s="307">
        <v>2</v>
      </c>
      <c r="AA8" s="307">
        <v>0</v>
      </c>
      <c r="AB8" s="307">
        <v>1</v>
      </c>
      <c r="AC8" s="307">
        <v>3</v>
      </c>
      <c r="AD8" s="307">
        <v>3</v>
      </c>
      <c r="AE8" s="307">
        <v>1</v>
      </c>
      <c r="AF8" s="307">
        <v>0</v>
      </c>
      <c r="AG8" s="307">
        <v>0</v>
      </c>
      <c r="AH8" s="307">
        <v>3</v>
      </c>
      <c r="AI8" s="307">
        <v>0</v>
      </c>
      <c r="AJ8" s="307">
        <v>2</v>
      </c>
      <c r="AK8" s="307">
        <v>1</v>
      </c>
      <c r="AL8" s="307">
        <v>0</v>
      </c>
      <c r="AM8" s="307">
        <v>5</v>
      </c>
      <c r="AN8" s="307">
        <v>0</v>
      </c>
      <c r="AO8" s="307">
        <v>1</v>
      </c>
      <c r="AP8" s="307">
        <v>0</v>
      </c>
      <c r="AQ8" s="307">
        <v>1</v>
      </c>
      <c r="AR8" s="307">
        <v>0</v>
      </c>
      <c r="AS8" s="307">
        <v>0</v>
      </c>
      <c r="AT8" s="307">
        <v>0</v>
      </c>
      <c r="AV8" s="30">
        <f t="shared" si="7"/>
        <v>0</v>
      </c>
      <c r="AW8" s="30">
        <f t="shared" si="8"/>
        <v>7</v>
      </c>
      <c r="AX8" s="30">
        <f t="shared" si="9"/>
        <v>7</v>
      </c>
      <c r="AY8" s="30">
        <f t="shared" si="10"/>
        <v>15</v>
      </c>
      <c r="AZ8" s="30">
        <f t="shared" si="11"/>
        <v>7</v>
      </c>
      <c r="BA8" s="30">
        <f t="shared" si="12"/>
        <v>7</v>
      </c>
      <c r="BB8" s="30">
        <f t="shared" si="13"/>
        <v>6</v>
      </c>
      <c r="BC8" s="30">
        <f t="shared" si="14"/>
        <v>1</v>
      </c>
      <c r="BD8" s="30">
        <f t="shared" si="15"/>
        <v>1</v>
      </c>
      <c r="BE8" s="45">
        <f t="shared" si="16"/>
        <v>51</v>
      </c>
    </row>
    <row r="9" spans="1:57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+Abr!C9</f>
        <v>DIT</v>
      </c>
      <c r="D9" s="307">
        <v>0</v>
      </c>
      <c r="E9" s="307">
        <v>0</v>
      </c>
      <c r="F9" s="307">
        <v>0</v>
      </c>
      <c r="G9" s="307">
        <v>6</v>
      </c>
      <c r="H9" s="307">
        <v>1</v>
      </c>
      <c r="I9" s="307">
        <v>0</v>
      </c>
      <c r="J9" s="307">
        <v>0</v>
      </c>
      <c r="K9" s="307">
        <v>3</v>
      </c>
      <c r="L9" s="307">
        <v>0</v>
      </c>
      <c r="M9" s="307">
        <v>0</v>
      </c>
      <c r="N9" s="307">
        <v>0</v>
      </c>
      <c r="O9" s="307">
        <v>1</v>
      </c>
      <c r="P9" s="307">
        <v>1</v>
      </c>
      <c r="Q9" s="307">
        <v>0</v>
      </c>
      <c r="R9" s="307">
        <v>1</v>
      </c>
      <c r="S9" s="307">
        <v>0</v>
      </c>
      <c r="T9" s="307">
        <v>1</v>
      </c>
      <c r="U9" s="307">
        <v>0</v>
      </c>
      <c r="V9" s="307">
        <v>1</v>
      </c>
      <c r="W9" s="307">
        <v>0</v>
      </c>
      <c r="X9" s="307">
        <v>1</v>
      </c>
      <c r="Y9" s="307">
        <v>11</v>
      </c>
      <c r="Z9" s="307">
        <v>0</v>
      </c>
      <c r="AA9" s="307">
        <v>2</v>
      </c>
      <c r="AB9" s="307">
        <v>0</v>
      </c>
      <c r="AC9" s="307">
        <v>0</v>
      </c>
      <c r="AD9" s="307">
        <v>3</v>
      </c>
      <c r="AE9" s="307">
        <v>1</v>
      </c>
      <c r="AF9" s="307">
        <v>0</v>
      </c>
      <c r="AG9" s="307">
        <v>0</v>
      </c>
      <c r="AH9" s="307">
        <v>1</v>
      </c>
      <c r="AI9" s="307">
        <v>0</v>
      </c>
      <c r="AJ9" s="307">
        <v>4</v>
      </c>
      <c r="AK9" s="307">
        <v>0</v>
      </c>
      <c r="AL9" s="307">
        <v>0</v>
      </c>
      <c r="AM9" s="307">
        <v>2</v>
      </c>
      <c r="AN9" s="307">
        <v>0</v>
      </c>
      <c r="AO9" s="307">
        <v>0</v>
      </c>
      <c r="AP9" s="307">
        <v>0</v>
      </c>
      <c r="AQ9" s="307">
        <v>1</v>
      </c>
      <c r="AR9" s="307">
        <v>0</v>
      </c>
      <c r="AS9" s="307">
        <v>0</v>
      </c>
      <c r="AT9" s="307">
        <v>1</v>
      </c>
      <c r="AV9" s="30">
        <f t="shared" si="7"/>
        <v>0</v>
      </c>
      <c r="AW9" s="30">
        <f t="shared" si="8"/>
        <v>1</v>
      </c>
      <c r="AX9" s="30">
        <f t="shared" si="9"/>
        <v>2</v>
      </c>
      <c r="AY9" s="30">
        <f t="shared" si="10"/>
        <v>14</v>
      </c>
      <c r="AZ9" s="30">
        <f t="shared" si="11"/>
        <v>5</v>
      </c>
      <c r="BA9" s="30">
        <f t="shared" si="12"/>
        <v>5</v>
      </c>
      <c r="BB9" s="30">
        <f t="shared" si="13"/>
        <v>2</v>
      </c>
      <c r="BC9" s="30">
        <f t="shared" si="14"/>
        <v>2</v>
      </c>
      <c r="BD9" s="30">
        <f t="shared" si="15"/>
        <v>2</v>
      </c>
      <c r="BE9" s="45">
        <f t="shared" si="16"/>
        <v>33</v>
      </c>
    </row>
    <row r="10" spans="1:57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+Abr!C10</f>
        <v>DIT</v>
      </c>
      <c r="D10" s="307">
        <v>0</v>
      </c>
      <c r="E10" s="307">
        <v>0</v>
      </c>
      <c r="F10" s="307">
        <v>0</v>
      </c>
      <c r="G10" s="307">
        <v>28</v>
      </c>
      <c r="H10" s="307">
        <v>1</v>
      </c>
      <c r="I10" s="307">
        <v>3</v>
      </c>
      <c r="J10" s="307">
        <v>4</v>
      </c>
      <c r="K10" s="307">
        <v>10</v>
      </c>
      <c r="L10" s="307">
        <v>2</v>
      </c>
      <c r="M10" s="307">
        <v>4</v>
      </c>
      <c r="N10" s="307">
        <v>0</v>
      </c>
      <c r="O10" s="307">
        <v>4</v>
      </c>
      <c r="P10" s="307">
        <v>10</v>
      </c>
      <c r="Q10" s="307">
        <v>6</v>
      </c>
      <c r="R10" s="307">
        <v>3</v>
      </c>
      <c r="S10" s="307">
        <v>6</v>
      </c>
      <c r="T10" s="307">
        <v>8</v>
      </c>
      <c r="U10" s="307">
        <v>1</v>
      </c>
      <c r="V10" s="307">
        <v>1</v>
      </c>
      <c r="W10" s="307">
        <v>5</v>
      </c>
      <c r="X10" s="307">
        <v>1</v>
      </c>
      <c r="Y10" s="307">
        <v>38</v>
      </c>
      <c r="Z10" s="307">
        <v>5</v>
      </c>
      <c r="AA10" s="307">
        <v>5</v>
      </c>
      <c r="AB10" s="307">
        <v>1</v>
      </c>
      <c r="AC10" s="307">
        <v>7</v>
      </c>
      <c r="AD10" s="307">
        <v>10</v>
      </c>
      <c r="AE10" s="307">
        <v>2</v>
      </c>
      <c r="AF10" s="307">
        <v>4</v>
      </c>
      <c r="AG10" s="307">
        <v>5</v>
      </c>
      <c r="AH10" s="307">
        <v>5</v>
      </c>
      <c r="AI10" s="307">
        <v>0</v>
      </c>
      <c r="AJ10" s="307">
        <v>11</v>
      </c>
      <c r="AK10" s="307">
        <v>1</v>
      </c>
      <c r="AL10" s="307">
        <v>0</v>
      </c>
      <c r="AM10" s="307">
        <v>12</v>
      </c>
      <c r="AN10" s="307">
        <v>0</v>
      </c>
      <c r="AO10" s="307">
        <v>3</v>
      </c>
      <c r="AP10" s="307">
        <v>0</v>
      </c>
      <c r="AQ10" s="307">
        <v>4</v>
      </c>
      <c r="AR10" s="307">
        <v>0</v>
      </c>
      <c r="AS10" s="307">
        <v>2</v>
      </c>
      <c r="AT10" s="307">
        <v>4</v>
      </c>
      <c r="AV10" s="30">
        <f t="shared" si="7"/>
        <v>0</v>
      </c>
      <c r="AW10" s="30">
        <f t="shared" si="8"/>
        <v>15</v>
      </c>
      <c r="AX10" s="30">
        <f t="shared" si="9"/>
        <v>15</v>
      </c>
      <c r="AY10" s="30">
        <f t="shared" si="10"/>
        <v>57</v>
      </c>
      <c r="AZ10" s="30">
        <f t="shared" si="11"/>
        <v>26</v>
      </c>
      <c r="BA10" s="30">
        <f t="shared" si="12"/>
        <v>26</v>
      </c>
      <c r="BB10" s="30">
        <f t="shared" si="13"/>
        <v>15</v>
      </c>
      <c r="BC10" s="30">
        <f t="shared" si="14"/>
        <v>10</v>
      </c>
      <c r="BD10" s="30">
        <f t="shared" si="15"/>
        <v>10</v>
      </c>
      <c r="BE10" s="45">
        <f t="shared" si="16"/>
        <v>174</v>
      </c>
    </row>
    <row r="11" spans="1:57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+Abr!C11</f>
        <v>DIT</v>
      </c>
      <c r="D11" s="307">
        <v>0</v>
      </c>
      <c r="E11" s="307">
        <v>0</v>
      </c>
      <c r="F11" s="307">
        <v>0</v>
      </c>
      <c r="G11" s="307">
        <v>27</v>
      </c>
      <c r="H11" s="307">
        <v>0</v>
      </c>
      <c r="I11" s="307">
        <v>0</v>
      </c>
      <c r="J11" s="307">
        <v>0</v>
      </c>
      <c r="K11" s="307">
        <v>3</v>
      </c>
      <c r="L11" s="307">
        <v>0</v>
      </c>
      <c r="M11" s="307">
        <v>0</v>
      </c>
      <c r="N11" s="307">
        <v>0</v>
      </c>
      <c r="O11" s="307">
        <v>0</v>
      </c>
      <c r="P11" s="307">
        <v>8</v>
      </c>
      <c r="Q11" s="307">
        <v>3</v>
      </c>
      <c r="R11" s="307">
        <v>0</v>
      </c>
      <c r="S11" s="307">
        <v>4</v>
      </c>
      <c r="T11" s="307">
        <v>3</v>
      </c>
      <c r="U11" s="307">
        <v>0</v>
      </c>
      <c r="V11" s="307">
        <v>0</v>
      </c>
      <c r="W11" s="307">
        <v>0</v>
      </c>
      <c r="X11" s="307">
        <v>0</v>
      </c>
      <c r="Y11" s="307">
        <v>3</v>
      </c>
      <c r="Z11" s="307">
        <v>0</v>
      </c>
      <c r="AA11" s="307">
        <v>0</v>
      </c>
      <c r="AB11" s="307">
        <v>0</v>
      </c>
      <c r="AC11" s="307">
        <v>1</v>
      </c>
      <c r="AD11" s="307">
        <v>5</v>
      </c>
      <c r="AE11" s="307">
        <v>0</v>
      </c>
      <c r="AF11" s="307">
        <v>3</v>
      </c>
      <c r="AG11" s="307">
        <v>0</v>
      </c>
      <c r="AH11" s="307">
        <v>0</v>
      </c>
      <c r="AI11" s="307">
        <v>0</v>
      </c>
      <c r="AJ11" s="307">
        <v>2</v>
      </c>
      <c r="AK11" s="307">
        <v>0</v>
      </c>
      <c r="AL11" s="307">
        <v>0</v>
      </c>
      <c r="AM11" s="307">
        <v>4</v>
      </c>
      <c r="AN11" s="307">
        <v>0</v>
      </c>
      <c r="AO11" s="307">
        <v>2</v>
      </c>
      <c r="AP11" s="307">
        <v>0</v>
      </c>
      <c r="AQ11" s="307">
        <v>6</v>
      </c>
      <c r="AR11" s="307">
        <v>0</v>
      </c>
      <c r="AS11" s="307">
        <v>0</v>
      </c>
      <c r="AT11" s="307">
        <v>1</v>
      </c>
      <c r="AV11" s="30">
        <f t="shared" si="7"/>
        <v>0</v>
      </c>
      <c r="AW11" s="30">
        <f t="shared" si="8"/>
        <v>7</v>
      </c>
      <c r="AX11" s="30">
        <f t="shared" si="9"/>
        <v>3</v>
      </c>
      <c r="AY11" s="30">
        <f t="shared" si="10"/>
        <v>4</v>
      </c>
      <c r="AZ11" s="30">
        <f t="shared" si="11"/>
        <v>8</v>
      </c>
      <c r="BA11" s="30">
        <f t="shared" si="12"/>
        <v>8</v>
      </c>
      <c r="BB11" s="30">
        <f t="shared" si="13"/>
        <v>6</v>
      </c>
      <c r="BC11" s="30">
        <f t="shared" si="14"/>
        <v>7</v>
      </c>
      <c r="BD11" s="30">
        <f t="shared" si="15"/>
        <v>7</v>
      </c>
      <c r="BE11" s="45">
        <f t="shared" si="16"/>
        <v>50</v>
      </c>
    </row>
    <row r="12" spans="1:57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+Abr!C12</f>
        <v>DIT</v>
      </c>
      <c r="D12" s="307">
        <v>0</v>
      </c>
      <c r="E12" s="307">
        <v>0</v>
      </c>
      <c r="F12" s="307">
        <v>0</v>
      </c>
      <c r="G12" s="307">
        <v>19</v>
      </c>
      <c r="H12" s="307">
        <v>0</v>
      </c>
      <c r="I12" s="307">
        <v>0</v>
      </c>
      <c r="J12" s="307">
        <v>0</v>
      </c>
      <c r="K12" s="307">
        <v>5</v>
      </c>
      <c r="L12" s="307">
        <v>0</v>
      </c>
      <c r="M12" s="307">
        <v>0</v>
      </c>
      <c r="N12" s="307">
        <v>0</v>
      </c>
      <c r="O12" s="307">
        <v>0</v>
      </c>
      <c r="P12" s="307">
        <v>9</v>
      </c>
      <c r="Q12" s="307">
        <v>2</v>
      </c>
      <c r="R12" s="307">
        <v>1</v>
      </c>
      <c r="S12" s="307">
        <v>3</v>
      </c>
      <c r="T12" s="307">
        <v>7</v>
      </c>
      <c r="U12" s="307">
        <v>0</v>
      </c>
      <c r="V12" s="307">
        <v>0</v>
      </c>
      <c r="W12" s="307">
        <v>1</v>
      </c>
      <c r="X12" s="307">
        <v>4</v>
      </c>
      <c r="Y12" s="307">
        <v>12</v>
      </c>
      <c r="Z12" s="307">
        <v>0</v>
      </c>
      <c r="AA12" s="307">
        <v>0</v>
      </c>
      <c r="AB12" s="307">
        <v>0</v>
      </c>
      <c r="AC12" s="307">
        <v>2</v>
      </c>
      <c r="AD12" s="307">
        <v>2</v>
      </c>
      <c r="AE12" s="307">
        <v>0</v>
      </c>
      <c r="AF12" s="307">
        <v>1</v>
      </c>
      <c r="AG12" s="307">
        <v>0</v>
      </c>
      <c r="AH12" s="307">
        <v>0</v>
      </c>
      <c r="AI12" s="307">
        <v>0</v>
      </c>
      <c r="AJ12" s="307">
        <v>8</v>
      </c>
      <c r="AK12" s="307">
        <v>0</v>
      </c>
      <c r="AL12" s="307">
        <v>0</v>
      </c>
      <c r="AM12" s="307">
        <v>8</v>
      </c>
      <c r="AN12" s="307">
        <v>0</v>
      </c>
      <c r="AO12" s="307">
        <v>1</v>
      </c>
      <c r="AP12" s="307">
        <v>0</v>
      </c>
      <c r="AQ12" s="307">
        <v>5</v>
      </c>
      <c r="AR12" s="307">
        <v>0</v>
      </c>
      <c r="AS12" s="307">
        <v>0</v>
      </c>
      <c r="AT12" s="307">
        <v>0</v>
      </c>
      <c r="AV12" s="30">
        <f t="shared" si="7"/>
        <v>0</v>
      </c>
      <c r="AW12" s="30">
        <f t="shared" si="8"/>
        <v>6</v>
      </c>
      <c r="AX12" s="30">
        <f t="shared" si="9"/>
        <v>8</v>
      </c>
      <c r="AY12" s="30">
        <f t="shared" si="10"/>
        <v>18</v>
      </c>
      <c r="AZ12" s="30">
        <f t="shared" si="11"/>
        <v>3</v>
      </c>
      <c r="BA12" s="30">
        <f t="shared" si="12"/>
        <v>3</v>
      </c>
      <c r="BB12" s="30">
        <f t="shared" si="13"/>
        <v>9</v>
      </c>
      <c r="BC12" s="30">
        <f t="shared" si="14"/>
        <v>5</v>
      </c>
      <c r="BD12" s="30">
        <f t="shared" si="15"/>
        <v>5</v>
      </c>
      <c r="BE12" s="45">
        <f t="shared" si="16"/>
        <v>57</v>
      </c>
    </row>
    <row r="13" spans="1:57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+Abr!C13</f>
        <v>DIT</v>
      </c>
      <c r="D13" s="307">
        <v>0</v>
      </c>
      <c r="E13" s="307">
        <v>0</v>
      </c>
      <c r="F13" s="307">
        <v>0</v>
      </c>
      <c r="G13" s="307">
        <v>46</v>
      </c>
      <c r="H13" s="307">
        <v>0</v>
      </c>
      <c r="I13" s="307">
        <v>0</v>
      </c>
      <c r="J13" s="307">
        <v>0</v>
      </c>
      <c r="K13" s="307">
        <v>8</v>
      </c>
      <c r="L13" s="307">
        <v>0</v>
      </c>
      <c r="M13" s="307">
        <v>0</v>
      </c>
      <c r="N13" s="307">
        <v>0</v>
      </c>
      <c r="O13" s="307">
        <v>0</v>
      </c>
      <c r="P13" s="307">
        <v>17</v>
      </c>
      <c r="Q13" s="307">
        <v>5</v>
      </c>
      <c r="R13" s="307">
        <v>1</v>
      </c>
      <c r="S13" s="307">
        <v>7</v>
      </c>
      <c r="T13" s="307">
        <v>10</v>
      </c>
      <c r="U13" s="307">
        <v>0</v>
      </c>
      <c r="V13" s="307">
        <v>0</v>
      </c>
      <c r="W13" s="307">
        <v>1</v>
      </c>
      <c r="X13" s="307">
        <v>4</v>
      </c>
      <c r="Y13" s="307">
        <v>15</v>
      </c>
      <c r="Z13" s="307">
        <v>0</v>
      </c>
      <c r="AA13" s="307">
        <v>0</v>
      </c>
      <c r="AB13" s="307">
        <v>0</v>
      </c>
      <c r="AC13" s="307">
        <v>3</v>
      </c>
      <c r="AD13" s="307">
        <v>7</v>
      </c>
      <c r="AE13" s="307">
        <v>0</v>
      </c>
      <c r="AF13" s="307">
        <v>4</v>
      </c>
      <c r="AG13" s="307">
        <v>0</v>
      </c>
      <c r="AH13" s="307">
        <v>0</v>
      </c>
      <c r="AI13" s="307">
        <v>0</v>
      </c>
      <c r="AJ13" s="307">
        <v>10</v>
      </c>
      <c r="AK13" s="307">
        <v>0</v>
      </c>
      <c r="AL13" s="307">
        <v>0</v>
      </c>
      <c r="AM13" s="307">
        <v>12</v>
      </c>
      <c r="AN13" s="307">
        <v>0</v>
      </c>
      <c r="AO13" s="307">
        <v>3</v>
      </c>
      <c r="AP13" s="307">
        <v>0</v>
      </c>
      <c r="AQ13" s="307">
        <v>11</v>
      </c>
      <c r="AR13" s="307">
        <v>0</v>
      </c>
      <c r="AS13" s="307">
        <v>0</v>
      </c>
      <c r="AT13" s="307">
        <v>1</v>
      </c>
      <c r="AV13" s="30">
        <f t="shared" si="7"/>
        <v>0</v>
      </c>
      <c r="AW13" s="30">
        <f t="shared" si="8"/>
        <v>13</v>
      </c>
      <c r="AX13" s="30">
        <f t="shared" si="9"/>
        <v>11</v>
      </c>
      <c r="AY13" s="30">
        <f t="shared" si="10"/>
        <v>22</v>
      </c>
      <c r="AZ13" s="30">
        <f t="shared" si="11"/>
        <v>11</v>
      </c>
      <c r="BA13" s="30">
        <f t="shared" si="12"/>
        <v>11</v>
      </c>
      <c r="BB13" s="30">
        <f t="shared" si="13"/>
        <v>15</v>
      </c>
      <c r="BC13" s="30">
        <f t="shared" si="14"/>
        <v>12</v>
      </c>
      <c r="BD13" s="30">
        <f t="shared" si="15"/>
        <v>12</v>
      </c>
      <c r="BE13" s="45">
        <f t="shared" si="16"/>
        <v>107</v>
      </c>
    </row>
    <row r="14" spans="1:57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+Abr!C14</f>
        <v>INMUNIZACIONES</v>
      </c>
      <c r="D14" s="355">
        <v>158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2</v>
      </c>
      <c r="R14" s="355">
        <v>0</v>
      </c>
      <c r="S14" s="355">
        <v>0</v>
      </c>
      <c r="T14" s="355">
        <v>1</v>
      </c>
      <c r="U14" s="355">
        <v>0</v>
      </c>
      <c r="V14" s="355">
        <v>0</v>
      </c>
      <c r="W14" s="355">
        <v>0</v>
      </c>
      <c r="X14" s="355">
        <v>0</v>
      </c>
      <c r="Y14" s="355">
        <v>16</v>
      </c>
      <c r="Z14" s="355">
        <v>0</v>
      </c>
      <c r="AA14" s="355">
        <v>0</v>
      </c>
      <c r="AB14" s="355">
        <v>0</v>
      </c>
      <c r="AC14" s="355">
        <v>0</v>
      </c>
      <c r="AD14" s="355">
        <v>4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10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1</v>
      </c>
      <c r="AR14" s="355">
        <v>0</v>
      </c>
      <c r="AS14" s="355">
        <v>0</v>
      </c>
      <c r="AT14" s="355">
        <v>0</v>
      </c>
      <c r="AV14" s="358">
        <f t="shared" si="7"/>
        <v>158</v>
      </c>
      <c r="AW14" s="358">
        <f t="shared" si="8"/>
        <v>2</v>
      </c>
      <c r="AX14" s="358">
        <f t="shared" si="9"/>
        <v>1</v>
      </c>
      <c r="AY14" s="358">
        <f t="shared" si="10"/>
        <v>16</v>
      </c>
      <c r="AZ14" s="358">
        <f t="shared" si="11"/>
        <v>4</v>
      </c>
      <c r="BA14" s="358">
        <f t="shared" si="12"/>
        <v>4</v>
      </c>
      <c r="BB14" s="358">
        <f t="shared" si="13"/>
        <v>0</v>
      </c>
      <c r="BC14" s="358">
        <f t="shared" si="14"/>
        <v>1</v>
      </c>
      <c r="BD14" s="358">
        <f t="shared" si="15"/>
        <v>1</v>
      </c>
      <c r="BE14" s="45">
        <f t="shared" si="16"/>
        <v>187</v>
      </c>
    </row>
    <row r="15" spans="1:57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+Abr!C15</f>
        <v>INMUNIZACIONES</v>
      </c>
      <c r="D15" s="355">
        <v>158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2</v>
      </c>
      <c r="R15" s="355">
        <v>0</v>
      </c>
      <c r="S15" s="355">
        <v>0</v>
      </c>
      <c r="T15" s="355">
        <v>1</v>
      </c>
      <c r="U15" s="355">
        <v>0</v>
      </c>
      <c r="V15" s="355">
        <v>0</v>
      </c>
      <c r="W15" s="355">
        <v>0</v>
      </c>
      <c r="X15" s="355">
        <v>0</v>
      </c>
      <c r="Y15" s="355">
        <v>16</v>
      </c>
      <c r="Z15" s="355">
        <v>0</v>
      </c>
      <c r="AA15" s="355">
        <v>0</v>
      </c>
      <c r="AB15" s="355">
        <v>0</v>
      </c>
      <c r="AC15" s="355">
        <v>0</v>
      </c>
      <c r="AD15" s="355">
        <v>4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10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1</v>
      </c>
      <c r="AR15" s="355">
        <v>0</v>
      </c>
      <c r="AS15" s="355">
        <v>0</v>
      </c>
      <c r="AT15" s="355">
        <v>0</v>
      </c>
      <c r="AV15" s="358">
        <f t="shared" si="7"/>
        <v>158</v>
      </c>
      <c r="AW15" s="358">
        <f t="shared" si="8"/>
        <v>2</v>
      </c>
      <c r="AX15" s="358">
        <f t="shared" si="9"/>
        <v>1</v>
      </c>
      <c r="AY15" s="358">
        <f t="shared" si="10"/>
        <v>16</v>
      </c>
      <c r="AZ15" s="358">
        <f t="shared" si="11"/>
        <v>4</v>
      </c>
      <c r="BA15" s="358">
        <f t="shared" si="12"/>
        <v>4</v>
      </c>
      <c r="BB15" s="358">
        <f t="shared" si="13"/>
        <v>0</v>
      </c>
      <c r="BC15" s="358">
        <f t="shared" si="14"/>
        <v>1</v>
      </c>
      <c r="BD15" s="358">
        <f t="shared" si="15"/>
        <v>1</v>
      </c>
      <c r="BE15" s="45">
        <f t="shared" si="16"/>
        <v>187</v>
      </c>
    </row>
    <row r="16" spans="1:57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+Abr!C16</f>
        <v>INMUNIZACIONES</v>
      </c>
      <c r="D16" s="355">
        <v>0</v>
      </c>
      <c r="E16" s="355">
        <v>0</v>
      </c>
      <c r="F16" s="355">
        <v>0</v>
      </c>
      <c r="G16" s="355">
        <v>39</v>
      </c>
      <c r="H16" s="355">
        <v>1</v>
      </c>
      <c r="I16" s="355">
        <v>0</v>
      </c>
      <c r="J16" s="355">
        <v>1</v>
      </c>
      <c r="K16" s="355">
        <v>2</v>
      </c>
      <c r="L16" s="355">
        <v>0</v>
      </c>
      <c r="M16" s="355">
        <v>2</v>
      </c>
      <c r="N16" s="355">
        <v>3</v>
      </c>
      <c r="O16" s="355">
        <v>1</v>
      </c>
      <c r="P16" s="355">
        <v>14</v>
      </c>
      <c r="Q16" s="355">
        <v>1</v>
      </c>
      <c r="R16" s="355">
        <v>0</v>
      </c>
      <c r="S16" s="355">
        <v>1</v>
      </c>
      <c r="T16" s="355">
        <v>2</v>
      </c>
      <c r="U16" s="355">
        <v>1</v>
      </c>
      <c r="V16" s="355">
        <v>1</v>
      </c>
      <c r="W16" s="355">
        <v>3</v>
      </c>
      <c r="X16" s="355">
        <v>3</v>
      </c>
      <c r="Y16" s="355">
        <v>14</v>
      </c>
      <c r="Z16" s="355">
        <v>1</v>
      </c>
      <c r="AA16" s="355">
        <v>2</v>
      </c>
      <c r="AB16" s="355">
        <v>1</v>
      </c>
      <c r="AC16" s="355">
        <v>2</v>
      </c>
      <c r="AD16" s="355">
        <v>5</v>
      </c>
      <c r="AE16" s="355">
        <v>1</v>
      </c>
      <c r="AF16" s="355">
        <v>2</v>
      </c>
      <c r="AG16" s="355">
        <v>2</v>
      </c>
      <c r="AH16" s="355">
        <v>1</v>
      </c>
      <c r="AI16" s="355">
        <v>0</v>
      </c>
      <c r="AJ16" s="355">
        <v>4</v>
      </c>
      <c r="AK16" s="355">
        <v>0</v>
      </c>
      <c r="AL16" s="355">
        <v>2</v>
      </c>
      <c r="AM16" s="355">
        <v>5</v>
      </c>
      <c r="AN16" s="355">
        <v>0</v>
      </c>
      <c r="AO16" s="355">
        <v>1</v>
      </c>
      <c r="AP16" s="355">
        <v>0</v>
      </c>
      <c r="AQ16" s="355">
        <v>4</v>
      </c>
      <c r="AR16" s="355">
        <v>0</v>
      </c>
      <c r="AS16" s="355">
        <v>1</v>
      </c>
      <c r="AT16" s="355">
        <v>1</v>
      </c>
      <c r="AV16" s="358">
        <f t="shared" si="7"/>
        <v>0</v>
      </c>
      <c r="AW16" s="358">
        <f t="shared" si="8"/>
        <v>2</v>
      </c>
      <c r="AX16" s="358">
        <f t="shared" si="9"/>
        <v>7</v>
      </c>
      <c r="AY16" s="358">
        <f t="shared" si="10"/>
        <v>23</v>
      </c>
      <c r="AZ16" s="358">
        <f t="shared" si="11"/>
        <v>11</v>
      </c>
      <c r="BA16" s="358">
        <f t="shared" si="12"/>
        <v>11</v>
      </c>
      <c r="BB16" s="358">
        <f t="shared" si="13"/>
        <v>6</v>
      </c>
      <c r="BC16" s="358">
        <f t="shared" si="14"/>
        <v>6</v>
      </c>
      <c r="BD16" s="358">
        <f t="shared" si="15"/>
        <v>6</v>
      </c>
      <c r="BE16" s="45">
        <f t="shared" si="16"/>
        <v>72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+Abr!C17</f>
        <v>INMUNIZACIONES</v>
      </c>
      <c r="D17" s="355">
        <v>0</v>
      </c>
      <c r="E17" s="355">
        <v>0</v>
      </c>
      <c r="F17" s="355">
        <v>0</v>
      </c>
      <c r="G17" s="355">
        <v>37</v>
      </c>
      <c r="H17" s="355">
        <v>1</v>
      </c>
      <c r="I17" s="355">
        <v>0</v>
      </c>
      <c r="J17" s="355">
        <v>1</v>
      </c>
      <c r="K17" s="355">
        <v>2</v>
      </c>
      <c r="L17" s="355">
        <v>0</v>
      </c>
      <c r="M17" s="355">
        <v>2</v>
      </c>
      <c r="N17" s="355">
        <v>3</v>
      </c>
      <c r="O17" s="355">
        <v>1</v>
      </c>
      <c r="P17" s="355">
        <v>14</v>
      </c>
      <c r="Q17" s="355">
        <v>1</v>
      </c>
      <c r="R17" s="355">
        <v>0</v>
      </c>
      <c r="S17" s="355">
        <v>1</v>
      </c>
      <c r="T17" s="355">
        <v>2</v>
      </c>
      <c r="U17" s="355">
        <v>1</v>
      </c>
      <c r="V17" s="355">
        <v>1</v>
      </c>
      <c r="W17" s="355">
        <v>3</v>
      </c>
      <c r="X17" s="355">
        <v>3</v>
      </c>
      <c r="Y17" s="355">
        <v>14</v>
      </c>
      <c r="Z17" s="355">
        <v>1</v>
      </c>
      <c r="AA17" s="355">
        <v>2</v>
      </c>
      <c r="AB17" s="355">
        <v>1</v>
      </c>
      <c r="AC17" s="355">
        <v>2</v>
      </c>
      <c r="AD17" s="355">
        <v>5</v>
      </c>
      <c r="AE17" s="355">
        <v>0</v>
      </c>
      <c r="AF17" s="355">
        <v>2</v>
      </c>
      <c r="AG17" s="355">
        <v>2</v>
      </c>
      <c r="AH17" s="355">
        <v>1</v>
      </c>
      <c r="AI17" s="355">
        <v>0</v>
      </c>
      <c r="AJ17" s="355">
        <v>5</v>
      </c>
      <c r="AK17" s="355">
        <v>0</v>
      </c>
      <c r="AL17" s="355">
        <v>2</v>
      </c>
      <c r="AM17" s="355">
        <v>5</v>
      </c>
      <c r="AN17" s="355">
        <v>0</v>
      </c>
      <c r="AO17" s="355">
        <v>1</v>
      </c>
      <c r="AP17" s="355">
        <v>0</v>
      </c>
      <c r="AQ17" s="355">
        <v>3</v>
      </c>
      <c r="AR17" s="355">
        <v>0</v>
      </c>
      <c r="AS17" s="355">
        <v>1</v>
      </c>
      <c r="AT17" s="355">
        <v>1</v>
      </c>
      <c r="AV17" s="358">
        <f t="shared" si="7"/>
        <v>0</v>
      </c>
      <c r="AW17" s="358">
        <f t="shared" si="8"/>
        <v>2</v>
      </c>
      <c r="AX17" s="358">
        <f t="shared" si="9"/>
        <v>7</v>
      </c>
      <c r="AY17" s="358">
        <f t="shared" si="10"/>
        <v>23</v>
      </c>
      <c r="AZ17" s="358">
        <f t="shared" si="11"/>
        <v>10</v>
      </c>
      <c r="BA17" s="358">
        <f t="shared" si="12"/>
        <v>10</v>
      </c>
      <c r="BB17" s="358">
        <f t="shared" si="13"/>
        <v>6</v>
      </c>
      <c r="BC17" s="358">
        <f t="shared" si="14"/>
        <v>5</v>
      </c>
      <c r="BD17" s="358">
        <f t="shared" si="15"/>
        <v>5</v>
      </c>
      <c r="BE17" s="45">
        <f t="shared" si="16"/>
        <v>68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+Abr!C18</f>
        <v>INMUNIZACIONES</v>
      </c>
      <c r="D18" s="355">
        <v>1</v>
      </c>
      <c r="E18" s="355">
        <v>0</v>
      </c>
      <c r="F18" s="355">
        <v>0</v>
      </c>
      <c r="G18" s="355">
        <v>29</v>
      </c>
      <c r="H18" s="355">
        <v>0</v>
      </c>
      <c r="I18" s="355">
        <v>2</v>
      </c>
      <c r="J18" s="355">
        <v>2</v>
      </c>
      <c r="K18" s="355">
        <v>2</v>
      </c>
      <c r="L18" s="355">
        <v>0</v>
      </c>
      <c r="M18" s="355">
        <v>2</v>
      </c>
      <c r="N18" s="355">
        <v>3</v>
      </c>
      <c r="O18" s="355">
        <v>4</v>
      </c>
      <c r="P18" s="355">
        <v>10</v>
      </c>
      <c r="Q18" s="355">
        <v>3</v>
      </c>
      <c r="R18" s="355">
        <v>1</v>
      </c>
      <c r="S18" s="355">
        <v>1</v>
      </c>
      <c r="T18" s="355">
        <v>4</v>
      </c>
      <c r="U18" s="355">
        <v>0</v>
      </c>
      <c r="V18" s="355">
        <v>5</v>
      </c>
      <c r="W18" s="355">
        <v>3</v>
      </c>
      <c r="X18" s="355">
        <v>3</v>
      </c>
      <c r="Y18" s="355">
        <v>20</v>
      </c>
      <c r="Z18" s="355">
        <v>1</v>
      </c>
      <c r="AA18" s="355">
        <v>6</v>
      </c>
      <c r="AB18" s="355">
        <v>2</v>
      </c>
      <c r="AC18" s="355">
        <v>7</v>
      </c>
      <c r="AD18" s="355">
        <v>3</v>
      </c>
      <c r="AE18" s="355">
        <v>1</v>
      </c>
      <c r="AF18" s="355">
        <v>0</v>
      </c>
      <c r="AG18" s="355">
        <v>1</v>
      </c>
      <c r="AH18" s="355">
        <v>1</v>
      </c>
      <c r="AI18" s="355">
        <v>0</v>
      </c>
      <c r="AJ18" s="355">
        <v>5</v>
      </c>
      <c r="AK18" s="355">
        <v>5</v>
      </c>
      <c r="AL18" s="355">
        <v>0</v>
      </c>
      <c r="AM18" s="355">
        <v>5</v>
      </c>
      <c r="AN18" s="355">
        <v>0</v>
      </c>
      <c r="AO18" s="355">
        <v>1</v>
      </c>
      <c r="AP18" s="355">
        <v>1</v>
      </c>
      <c r="AQ18" s="355">
        <v>8</v>
      </c>
      <c r="AR18" s="355">
        <v>0</v>
      </c>
      <c r="AS18" s="355">
        <v>0</v>
      </c>
      <c r="AT18" s="355">
        <v>1</v>
      </c>
      <c r="AV18" s="358">
        <f t="shared" si="7"/>
        <v>1</v>
      </c>
      <c r="AW18" s="358">
        <f t="shared" si="8"/>
        <v>5</v>
      </c>
      <c r="AX18" s="358">
        <f t="shared" si="9"/>
        <v>12</v>
      </c>
      <c r="AY18" s="358">
        <f t="shared" si="10"/>
        <v>39</v>
      </c>
      <c r="AZ18" s="358">
        <f t="shared" si="11"/>
        <v>6</v>
      </c>
      <c r="BA18" s="358">
        <f t="shared" si="12"/>
        <v>6</v>
      </c>
      <c r="BB18" s="358">
        <f t="shared" si="13"/>
        <v>7</v>
      </c>
      <c r="BC18" s="358">
        <f t="shared" si="14"/>
        <v>9</v>
      </c>
      <c r="BD18" s="358">
        <f t="shared" si="15"/>
        <v>9</v>
      </c>
      <c r="BE18" s="45">
        <f t="shared" si="16"/>
        <v>94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+Abr!C19</f>
        <v>INMUNIZACIONES</v>
      </c>
      <c r="D19" s="355">
        <v>1</v>
      </c>
      <c r="E19" s="355">
        <v>0</v>
      </c>
      <c r="F19" s="355">
        <v>0</v>
      </c>
      <c r="G19" s="355">
        <v>27</v>
      </c>
      <c r="H19" s="355">
        <v>0</v>
      </c>
      <c r="I19" s="355">
        <v>2</v>
      </c>
      <c r="J19" s="355">
        <v>2</v>
      </c>
      <c r="K19" s="355">
        <v>2</v>
      </c>
      <c r="L19" s="355">
        <v>0</v>
      </c>
      <c r="M19" s="355">
        <v>2</v>
      </c>
      <c r="N19" s="355">
        <v>3</v>
      </c>
      <c r="O19" s="355">
        <v>3</v>
      </c>
      <c r="P19" s="355">
        <v>9</v>
      </c>
      <c r="Q19" s="355">
        <v>3</v>
      </c>
      <c r="R19" s="355">
        <v>1</v>
      </c>
      <c r="S19" s="355">
        <v>1</v>
      </c>
      <c r="T19" s="355">
        <v>4</v>
      </c>
      <c r="U19" s="355">
        <v>0</v>
      </c>
      <c r="V19" s="355">
        <v>4</v>
      </c>
      <c r="W19" s="355">
        <v>3</v>
      </c>
      <c r="X19" s="355">
        <v>3</v>
      </c>
      <c r="Y19" s="355">
        <v>20</v>
      </c>
      <c r="Z19" s="355">
        <v>1</v>
      </c>
      <c r="AA19" s="355">
        <v>6</v>
      </c>
      <c r="AB19" s="355">
        <v>2</v>
      </c>
      <c r="AC19" s="355">
        <v>7</v>
      </c>
      <c r="AD19" s="355">
        <v>3</v>
      </c>
      <c r="AE19" s="355">
        <v>1</v>
      </c>
      <c r="AF19" s="355">
        <v>0</v>
      </c>
      <c r="AG19" s="355">
        <v>1</v>
      </c>
      <c r="AH19" s="355">
        <v>1</v>
      </c>
      <c r="AI19" s="355">
        <v>0</v>
      </c>
      <c r="AJ19" s="355">
        <v>4</v>
      </c>
      <c r="AK19" s="355">
        <v>3</v>
      </c>
      <c r="AL19" s="355">
        <v>0</v>
      </c>
      <c r="AM19" s="355">
        <v>5</v>
      </c>
      <c r="AN19" s="355">
        <v>0</v>
      </c>
      <c r="AO19" s="355">
        <v>1</v>
      </c>
      <c r="AP19" s="355">
        <v>1</v>
      </c>
      <c r="AQ19" s="355">
        <v>7</v>
      </c>
      <c r="AR19" s="355">
        <v>0</v>
      </c>
      <c r="AS19" s="355">
        <v>0</v>
      </c>
      <c r="AT19" s="355">
        <v>1</v>
      </c>
      <c r="AV19" s="358">
        <f t="shared" si="7"/>
        <v>1</v>
      </c>
      <c r="AW19" s="358">
        <f t="shared" si="8"/>
        <v>5</v>
      </c>
      <c r="AX19" s="358">
        <f t="shared" si="9"/>
        <v>11</v>
      </c>
      <c r="AY19" s="358">
        <f t="shared" si="10"/>
        <v>39</v>
      </c>
      <c r="AZ19" s="358">
        <f t="shared" si="11"/>
        <v>6</v>
      </c>
      <c r="BA19" s="358">
        <f t="shared" si="12"/>
        <v>6</v>
      </c>
      <c r="BB19" s="358">
        <f t="shared" si="13"/>
        <v>7</v>
      </c>
      <c r="BC19" s="358">
        <f t="shared" si="14"/>
        <v>8</v>
      </c>
      <c r="BD19" s="358">
        <f t="shared" si="15"/>
        <v>8</v>
      </c>
      <c r="BE19" s="45">
        <f t="shared" si="16"/>
        <v>91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+Abr!C20</f>
        <v>INMUNIZACIONES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V20" s="355">
        <v>0</v>
      </c>
      <c r="W20" s="355">
        <v>0</v>
      </c>
      <c r="X20" s="355">
        <v>0</v>
      </c>
      <c r="Y20" s="355">
        <v>0</v>
      </c>
      <c r="Z20" s="355">
        <v>0</v>
      </c>
      <c r="AA20" s="355">
        <v>0</v>
      </c>
      <c r="AB20" s="355">
        <v>0</v>
      </c>
      <c r="AC20" s="355">
        <v>0</v>
      </c>
      <c r="AD20" s="355">
        <v>0</v>
      </c>
      <c r="AE20" s="355">
        <v>0</v>
      </c>
      <c r="AF20" s="355">
        <v>0</v>
      </c>
      <c r="AG20" s="355">
        <v>0</v>
      </c>
      <c r="AH20" s="355">
        <v>0</v>
      </c>
      <c r="AI20" s="355">
        <v>0</v>
      </c>
      <c r="AJ20" s="355">
        <v>0</v>
      </c>
      <c r="AK20" s="355">
        <v>0</v>
      </c>
      <c r="AL20" s="355">
        <v>0</v>
      </c>
      <c r="AM20" s="355">
        <v>0</v>
      </c>
      <c r="AN20" s="355">
        <v>0</v>
      </c>
      <c r="AO20" s="355">
        <v>0</v>
      </c>
      <c r="AP20" s="355">
        <v>0</v>
      </c>
      <c r="AQ20" s="355">
        <v>0</v>
      </c>
      <c r="AR20" s="355">
        <v>0</v>
      </c>
      <c r="AS20" s="355">
        <v>0</v>
      </c>
      <c r="AT20" s="355">
        <v>0</v>
      </c>
      <c r="AV20" s="358">
        <f t="shared" si="7"/>
        <v>0</v>
      </c>
      <c r="AW20" s="358">
        <f t="shared" si="8"/>
        <v>0</v>
      </c>
      <c r="AX20" s="358">
        <f t="shared" si="9"/>
        <v>0</v>
      </c>
      <c r="AY20" s="358">
        <f t="shared" si="10"/>
        <v>0</v>
      </c>
      <c r="AZ20" s="358">
        <f t="shared" si="11"/>
        <v>0</v>
      </c>
      <c r="BA20" s="358">
        <f t="shared" si="12"/>
        <v>0</v>
      </c>
      <c r="BB20" s="358">
        <f t="shared" si="13"/>
        <v>0</v>
      </c>
      <c r="BC20" s="358">
        <f t="shared" si="14"/>
        <v>0</v>
      </c>
      <c r="BD20" s="358">
        <f t="shared" si="15"/>
        <v>0</v>
      </c>
      <c r="BE20" s="45">
        <f t="shared" si="16"/>
        <v>0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+Abr!C21</f>
        <v>INMUNIZACIONES</v>
      </c>
      <c r="D21" s="355">
        <v>0</v>
      </c>
      <c r="E21" s="355">
        <v>0</v>
      </c>
      <c r="F21" s="355">
        <v>0</v>
      </c>
      <c r="G21" s="355">
        <v>27</v>
      </c>
      <c r="H21" s="355">
        <v>1</v>
      </c>
      <c r="I21" s="355">
        <v>1</v>
      </c>
      <c r="J21" s="355">
        <v>3</v>
      </c>
      <c r="K21" s="355">
        <v>3</v>
      </c>
      <c r="L21" s="355">
        <v>1</v>
      </c>
      <c r="M21" s="355">
        <v>2</v>
      </c>
      <c r="N21" s="355">
        <v>0</v>
      </c>
      <c r="O21" s="355">
        <v>3</v>
      </c>
      <c r="P21" s="355">
        <v>10</v>
      </c>
      <c r="Q21" s="355">
        <v>2</v>
      </c>
      <c r="R21" s="355">
        <v>1</v>
      </c>
      <c r="S21" s="355">
        <v>3</v>
      </c>
      <c r="T21" s="355">
        <v>2</v>
      </c>
      <c r="U21" s="355">
        <v>2</v>
      </c>
      <c r="V21" s="355">
        <v>0</v>
      </c>
      <c r="W21" s="355">
        <v>0</v>
      </c>
      <c r="X21" s="355">
        <v>4</v>
      </c>
      <c r="Y21" s="355">
        <v>21</v>
      </c>
      <c r="Z21" s="355">
        <v>2</v>
      </c>
      <c r="AA21" s="355">
        <v>4</v>
      </c>
      <c r="AB21" s="355">
        <v>0</v>
      </c>
      <c r="AC21" s="355">
        <v>7</v>
      </c>
      <c r="AD21" s="355">
        <v>5</v>
      </c>
      <c r="AE21" s="355">
        <v>2</v>
      </c>
      <c r="AF21" s="355">
        <v>3</v>
      </c>
      <c r="AG21" s="355">
        <v>3</v>
      </c>
      <c r="AH21" s="355">
        <v>2</v>
      </c>
      <c r="AI21" s="355">
        <v>0</v>
      </c>
      <c r="AJ21" s="355">
        <v>5</v>
      </c>
      <c r="AK21" s="355">
        <v>2</v>
      </c>
      <c r="AL21" s="355">
        <v>0</v>
      </c>
      <c r="AM21" s="355">
        <v>4</v>
      </c>
      <c r="AN21" s="355">
        <v>0</v>
      </c>
      <c r="AO21" s="355">
        <v>2</v>
      </c>
      <c r="AP21" s="355">
        <v>0</v>
      </c>
      <c r="AQ21" s="355">
        <v>5</v>
      </c>
      <c r="AR21" s="355">
        <v>0</v>
      </c>
      <c r="AS21" s="355">
        <v>0</v>
      </c>
      <c r="AT21" s="355">
        <v>0</v>
      </c>
      <c r="AV21" s="358">
        <f t="shared" si="7"/>
        <v>0</v>
      </c>
      <c r="AW21" s="358">
        <f t="shared" si="8"/>
        <v>6</v>
      </c>
      <c r="AX21" s="358">
        <f t="shared" si="9"/>
        <v>4</v>
      </c>
      <c r="AY21" s="358">
        <f t="shared" si="10"/>
        <v>38</v>
      </c>
      <c r="AZ21" s="358">
        <f t="shared" si="11"/>
        <v>15</v>
      </c>
      <c r="BA21" s="358">
        <f t="shared" si="12"/>
        <v>15</v>
      </c>
      <c r="BB21" s="358">
        <f t="shared" si="13"/>
        <v>6</v>
      </c>
      <c r="BC21" s="358">
        <f t="shared" si="14"/>
        <v>5</v>
      </c>
      <c r="BD21" s="358">
        <f t="shared" si="15"/>
        <v>5</v>
      </c>
      <c r="BE21" s="45">
        <f t="shared" si="16"/>
        <v>94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+Abr!C22</f>
        <v>INMUNIZACIONES</v>
      </c>
      <c r="D22" s="355">
        <v>0</v>
      </c>
      <c r="E22" s="355">
        <v>0</v>
      </c>
      <c r="F22" s="355">
        <v>0</v>
      </c>
      <c r="G22" s="355">
        <v>27</v>
      </c>
      <c r="H22" s="355">
        <v>0</v>
      </c>
      <c r="I22" s="355">
        <v>1</v>
      </c>
      <c r="J22" s="355">
        <v>3</v>
      </c>
      <c r="K22" s="355">
        <v>3</v>
      </c>
      <c r="L22" s="355">
        <v>1</v>
      </c>
      <c r="M22" s="355">
        <v>2</v>
      </c>
      <c r="N22" s="355">
        <v>0</v>
      </c>
      <c r="O22" s="355">
        <v>3</v>
      </c>
      <c r="P22" s="355">
        <v>9</v>
      </c>
      <c r="Q22" s="355">
        <v>2</v>
      </c>
      <c r="R22" s="355">
        <v>1</v>
      </c>
      <c r="S22" s="355">
        <v>3</v>
      </c>
      <c r="T22" s="355">
        <v>2</v>
      </c>
      <c r="U22" s="355">
        <v>2</v>
      </c>
      <c r="V22" s="355">
        <v>0</v>
      </c>
      <c r="W22" s="355">
        <v>0</v>
      </c>
      <c r="X22" s="355">
        <v>3</v>
      </c>
      <c r="Y22" s="355">
        <v>20</v>
      </c>
      <c r="Z22" s="355">
        <v>2</v>
      </c>
      <c r="AA22" s="355">
        <v>4</v>
      </c>
      <c r="AB22" s="355">
        <v>0</v>
      </c>
      <c r="AC22" s="355">
        <v>7</v>
      </c>
      <c r="AD22" s="355">
        <v>4</v>
      </c>
      <c r="AE22" s="355">
        <v>2</v>
      </c>
      <c r="AF22" s="355">
        <v>3</v>
      </c>
      <c r="AG22" s="355">
        <v>3</v>
      </c>
      <c r="AH22" s="355">
        <v>2</v>
      </c>
      <c r="AI22" s="355">
        <v>0</v>
      </c>
      <c r="AJ22" s="355">
        <v>6</v>
      </c>
      <c r="AK22" s="355">
        <v>2</v>
      </c>
      <c r="AL22" s="355">
        <v>0</v>
      </c>
      <c r="AM22" s="355">
        <v>4</v>
      </c>
      <c r="AN22" s="355">
        <v>0</v>
      </c>
      <c r="AO22" s="355">
        <v>2</v>
      </c>
      <c r="AP22" s="355">
        <v>0</v>
      </c>
      <c r="AQ22" s="355">
        <v>4</v>
      </c>
      <c r="AR22" s="355">
        <v>0</v>
      </c>
      <c r="AS22" s="355">
        <v>0</v>
      </c>
      <c r="AT22" s="355">
        <v>0</v>
      </c>
      <c r="AV22" s="358">
        <f t="shared" si="7"/>
        <v>0</v>
      </c>
      <c r="AW22" s="358">
        <f t="shared" si="8"/>
        <v>6</v>
      </c>
      <c r="AX22" s="358">
        <f t="shared" si="9"/>
        <v>4</v>
      </c>
      <c r="AY22" s="358">
        <f t="shared" si="10"/>
        <v>36</v>
      </c>
      <c r="AZ22" s="358">
        <f t="shared" si="11"/>
        <v>14</v>
      </c>
      <c r="BA22" s="358">
        <f t="shared" si="12"/>
        <v>14</v>
      </c>
      <c r="BB22" s="358">
        <f t="shared" si="13"/>
        <v>6</v>
      </c>
      <c r="BC22" s="358">
        <f t="shared" si="14"/>
        <v>4</v>
      </c>
      <c r="BD22" s="358">
        <f t="shared" si="15"/>
        <v>4</v>
      </c>
      <c r="BE22" s="45">
        <f t="shared" si="16"/>
        <v>88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+Abr!C23</f>
        <v>INMUNIZACIONES</v>
      </c>
      <c r="D23" s="355">
        <v>0</v>
      </c>
      <c r="E23" s="355">
        <v>0</v>
      </c>
      <c r="F23" s="355">
        <v>0</v>
      </c>
      <c r="G23" s="355">
        <v>25</v>
      </c>
      <c r="H23" s="355">
        <v>1</v>
      </c>
      <c r="I23" s="355">
        <v>1</v>
      </c>
      <c r="J23" s="355">
        <v>3</v>
      </c>
      <c r="K23" s="355">
        <v>5</v>
      </c>
      <c r="L23" s="355">
        <v>0</v>
      </c>
      <c r="M23" s="355">
        <v>1</v>
      </c>
      <c r="N23" s="355">
        <v>1</v>
      </c>
      <c r="O23" s="355">
        <v>1</v>
      </c>
      <c r="P23" s="355">
        <v>15</v>
      </c>
      <c r="Q23" s="355">
        <v>6</v>
      </c>
      <c r="R23" s="355">
        <v>0</v>
      </c>
      <c r="S23" s="355">
        <v>1</v>
      </c>
      <c r="T23" s="355">
        <v>2</v>
      </c>
      <c r="U23" s="355">
        <v>0</v>
      </c>
      <c r="V23" s="355">
        <v>0</v>
      </c>
      <c r="W23" s="355">
        <v>1</v>
      </c>
      <c r="X23" s="355">
        <v>2</v>
      </c>
      <c r="Y23" s="355">
        <v>10</v>
      </c>
      <c r="Z23" s="355">
        <v>1</v>
      </c>
      <c r="AA23" s="355">
        <v>3</v>
      </c>
      <c r="AB23" s="355">
        <v>0</v>
      </c>
      <c r="AC23" s="355">
        <v>3</v>
      </c>
      <c r="AD23" s="355">
        <v>7</v>
      </c>
      <c r="AE23" s="355">
        <v>1</v>
      </c>
      <c r="AF23" s="355">
        <v>2</v>
      </c>
      <c r="AG23" s="355">
        <v>3</v>
      </c>
      <c r="AH23" s="355">
        <v>4</v>
      </c>
      <c r="AI23" s="355">
        <v>0</v>
      </c>
      <c r="AJ23" s="355">
        <v>8</v>
      </c>
      <c r="AK23" s="355">
        <v>4</v>
      </c>
      <c r="AL23" s="355">
        <v>1</v>
      </c>
      <c r="AM23" s="355">
        <v>3</v>
      </c>
      <c r="AN23" s="355">
        <v>0</v>
      </c>
      <c r="AO23" s="355">
        <v>0</v>
      </c>
      <c r="AP23" s="355">
        <v>0</v>
      </c>
      <c r="AQ23" s="355">
        <v>2</v>
      </c>
      <c r="AR23" s="355">
        <v>0</v>
      </c>
      <c r="AS23" s="355">
        <v>1</v>
      </c>
      <c r="AT23" s="355">
        <v>0</v>
      </c>
      <c r="AV23" s="358">
        <f t="shared" si="7"/>
        <v>0</v>
      </c>
      <c r="AW23" s="358">
        <f t="shared" si="8"/>
        <v>7</v>
      </c>
      <c r="AX23" s="358">
        <f t="shared" si="9"/>
        <v>3</v>
      </c>
      <c r="AY23" s="358">
        <f t="shared" si="10"/>
        <v>19</v>
      </c>
      <c r="AZ23" s="358">
        <f t="shared" si="11"/>
        <v>17</v>
      </c>
      <c r="BA23" s="358">
        <f t="shared" si="12"/>
        <v>17</v>
      </c>
      <c r="BB23" s="358">
        <f t="shared" si="13"/>
        <v>3</v>
      </c>
      <c r="BC23" s="358">
        <f t="shared" si="14"/>
        <v>3</v>
      </c>
      <c r="BD23" s="358">
        <f t="shared" si="15"/>
        <v>3</v>
      </c>
      <c r="BE23" s="45">
        <f t="shared" si="16"/>
        <v>72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+Abr!C24</f>
        <v>INMUNIZACIONES</v>
      </c>
      <c r="D24" s="355">
        <v>0</v>
      </c>
      <c r="E24" s="355">
        <v>0</v>
      </c>
      <c r="F24" s="355">
        <v>0</v>
      </c>
      <c r="G24" s="355">
        <v>24</v>
      </c>
      <c r="H24" s="355">
        <v>2</v>
      </c>
      <c r="I24" s="355">
        <v>1</v>
      </c>
      <c r="J24" s="355">
        <v>3</v>
      </c>
      <c r="K24" s="355">
        <v>6</v>
      </c>
      <c r="L24" s="355">
        <v>0</v>
      </c>
      <c r="M24" s="355">
        <v>1</v>
      </c>
      <c r="N24" s="355">
        <v>2</v>
      </c>
      <c r="O24" s="355">
        <v>1</v>
      </c>
      <c r="P24" s="355">
        <v>16</v>
      </c>
      <c r="Q24" s="355">
        <v>6</v>
      </c>
      <c r="R24" s="355">
        <v>0</v>
      </c>
      <c r="S24" s="355">
        <v>1</v>
      </c>
      <c r="T24" s="355">
        <v>2</v>
      </c>
      <c r="U24" s="355">
        <v>0</v>
      </c>
      <c r="V24" s="355">
        <v>0</v>
      </c>
      <c r="W24" s="355">
        <v>1</v>
      </c>
      <c r="X24" s="355">
        <v>2</v>
      </c>
      <c r="Y24" s="355">
        <v>10</v>
      </c>
      <c r="Z24" s="355">
        <v>1</v>
      </c>
      <c r="AA24" s="355">
        <v>3</v>
      </c>
      <c r="AB24" s="355">
        <v>0</v>
      </c>
      <c r="AC24" s="355">
        <v>3</v>
      </c>
      <c r="AD24" s="355">
        <v>8</v>
      </c>
      <c r="AE24" s="355">
        <v>0</v>
      </c>
      <c r="AF24" s="355">
        <v>2</v>
      </c>
      <c r="AG24" s="355">
        <v>3</v>
      </c>
      <c r="AH24" s="355">
        <v>4</v>
      </c>
      <c r="AI24" s="355">
        <v>0</v>
      </c>
      <c r="AJ24" s="355">
        <v>9</v>
      </c>
      <c r="AK24" s="355">
        <v>2</v>
      </c>
      <c r="AL24" s="355">
        <v>1</v>
      </c>
      <c r="AM24" s="355">
        <v>4</v>
      </c>
      <c r="AN24" s="355">
        <v>0</v>
      </c>
      <c r="AO24" s="355">
        <v>0</v>
      </c>
      <c r="AP24" s="355">
        <v>0</v>
      </c>
      <c r="AQ24" s="355">
        <v>3</v>
      </c>
      <c r="AR24" s="355">
        <v>0</v>
      </c>
      <c r="AS24" s="355">
        <v>3</v>
      </c>
      <c r="AT24" s="355">
        <v>0</v>
      </c>
      <c r="AV24" s="358">
        <f t="shared" si="7"/>
        <v>0</v>
      </c>
      <c r="AW24" s="358">
        <f t="shared" si="8"/>
        <v>7</v>
      </c>
      <c r="AX24" s="358">
        <f t="shared" si="9"/>
        <v>3</v>
      </c>
      <c r="AY24" s="358">
        <f t="shared" si="10"/>
        <v>19</v>
      </c>
      <c r="AZ24" s="358">
        <f t="shared" si="11"/>
        <v>17</v>
      </c>
      <c r="BA24" s="358">
        <f t="shared" si="12"/>
        <v>17</v>
      </c>
      <c r="BB24" s="358">
        <f t="shared" si="13"/>
        <v>4</v>
      </c>
      <c r="BC24" s="358">
        <f t="shared" si="14"/>
        <v>6</v>
      </c>
      <c r="BD24" s="358">
        <f t="shared" si="15"/>
        <v>6</v>
      </c>
      <c r="BE24" s="45">
        <f t="shared" si="16"/>
        <v>79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+Abr!C25</f>
        <v>INMUNIZACIONES</v>
      </c>
      <c r="D25" s="355">
        <v>0</v>
      </c>
      <c r="E25" s="355">
        <v>0</v>
      </c>
      <c r="F25" s="355">
        <v>0</v>
      </c>
      <c r="G25" s="355">
        <v>16</v>
      </c>
      <c r="H25" s="355">
        <v>1</v>
      </c>
      <c r="I25" s="355">
        <v>1</v>
      </c>
      <c r="J25" s="355">
        <v>3</v>
      </c>
      <c r="K25" s="355">
        <v>8</v>
      </c>
      <c r="L25" s="355">
        <v>2</v>
      </c>
      <c r="M25" s="355">
        <v>0</v>
      </c>
      <c r="N25" s="355">
        <v>1</v>
      </c>
      <c r="O25" s="355">
        <v>0</v>
      </c>
      <c r="P25" s="355">
        <v>15</v>
      </c>
      <c r="Q25" s="355">
        <v>6</v>
      </c>
      <c r="R25" s="355">
        <v>0</v>
      </c>
      <c r="S25" s="355">
        <v>1</v>
      </c>
      <c r="T25" s="355">
        <v>2</v>
      </c>
      <c r="U25" s="355">
        <v>0</v>
      </c>
      <c r="V25" s="355">
        <v>0</v>
      </c>
      <c r="W25" s="355">
        <v>1</v>
      </c>
      <c r="X25" s="355">
        <v>2</v>
      </c>
      <c r="Y25" s="355">
        <v>11</v>
      </c>
      <c r="Z25" s="355">
        <v>1</v>
      </c>
      <c r="AA25" s="355">
        <v>3</v>
      </c>
      <c r="AB25" s="355">
        <v>0</v>
      </c>
      <c r="AC25" s="355">
        <v>3</v>
      </c>
      <c r="AD25" s="355">
        <v>6</v>
      </c>
      <c r="AE25" s="355">
        <v>1</v>
      </c>
      <c r="AF25" s="355">
        <v>0</v>
      </c>
      <c r="AG25" s="355">
        <v>3</v>
      </c>
      <c r="AH25" s="355">
        <v>3</v>
      </c>
      <c r="AI25" s="355">
        <v>0</v>
      </c>
      <c r="AJ25" s="355">
        <v>9</v>
      </c>
      <c r="AK25" s="355">
        <v>3</v>
      </c>
      <c r="AL25" s="355">
        <v>1</v>
      </c>
      <c r="AM25" s="355">
        <v>3</v>
      </c>
      <c r="AN25" s="355">
        <v>0</v>
      </c>
      <c r="AO25" s="355">
        <v>0</v>
      </c>
      <c r="AP25" s="355">
        <v>0</v>
      </c>
      <c r="AQ25" s="355">
        <v>3</v>
      </c>
      <c r="AR25" s="355">
        <v>0</v>
      </c>
      <c r="AS25" s="355">
        <v>2</v>
      </c>
      <c r="AT25" s="355">
        <v>0</v>
      </c>
      <c r="AV25" s="358">
        <f t="shared" si="7"/>
        <v>0</v>
      </c>
      <c r="AW25" s="358">
        <f t="shared" si="8"/>
        <v>7</v>
      </c>
      <c r="AX25" s="358">
        <f t="shared" si="9"/>
        <v>3</v>
      </c>
      <c r="AY25" s="358">
        <f t="shared" si="10"/>
        <v>20</v>
      </c>
      <c r="AZ25" s="358">
        <f t="shared" si="11"/>
        <v>13</v>
      </c>
      <c r="BA25" s="358">
        <f t="shared" si="12"/>
        <v>13</v>
      </c>
      <c r="BB25" s="358">
        <f t="shared" si="13"/>
        <v>3</v>
      </c>
      <c r="BC25" s="358">
        <f t="shared" si="14"/>
        <v>5</v>
      </c>
      <c r="BD25" s="358">
        <f t="shared" si="15"/>
        <v>5</v>
      </c>
      <c r="BE25" s="45">
        <f t="shared" si="16"/>
        <v>69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+Abr!C26</f>
        <v>INMUNIZACIONES</v>
      </c>
      <c r="D26" s="355">
        <v>0</v>
      </c>
      <c r="E26" s="355">
        <v>0</v>
      </c>
      <c r="F26" s="355">
        <v>0</v>
      </c>
      <c r="G26" s="355">
        <v>50</v>
      </c>
      <c r="H26" s="355">
        <v>2</v>
      </c>
      <c r="I26" s="355">
        <v>0</v>
      </c>
      <c r="J26" s="355">
        <v>1</v>
      </c>
      <c r="K26" s="355">
        <v>0</v>
      </c>
      <c r="L26" s="355">
        <v>0</v>
      </c>
      <c r="M26" s="355">
        <v>0</v>
      </c>
      <c r="N26" s="355">
        <v>3</v>
      </c>
      <c r="O26" s="355">
        <v>0</v>
      </c>
      <c r="P26" s="355">
        <v>9</v>
      </c>
      <c r="Q26" s="355">
        <v>2</v>
      </c>
      <c r="R26" s="355">
        <v>1</v>
      </c>
      <c r="S26" s="355">
        <v>2</v>
      </c>
      <c r="T26" s="355">
        <v>2</v>
      </c>
      <c r="U26" s="355">
        <v>0</v>
      </c>
      <c r="V26" s="355">
        <v>2</v>
      </c>
      <c r="W26" s="355">
        <v>0</v>
      </c>
      <c r="X26" s="355">
        <v>2</v>
      </c>
      <c r="Y26" s="355">
        <v>10</v>
      </c>
      <c r="Z26" s="355">
        <v>0</v>
      </c>
      <c r="AA26" s="355">
        <v>1</v>
      </c>
      <c r="AB26" s="355">
        <v>0</v>
      </c>
      <c r="AC26" s="355">
        <v>2</v>
      </c>
      <c r="AD26" s="355">
        <v>1</v>
      </c>
      <c r="AE26" s="355">
        <v>1</v>
      </c>
      <c r="AF26" s="355">
        <v>1</v>
      </c>
      <c r="AG26" s="355">
        <v>4</v>
      </c>
      <c r="AH26" s="355">
        <v>5</v>
      </c>
      <c r="AI26" s="355">
        <v>0</v>
      </c>
      <c r="AJ26" s="355">
        <v>7</v>
      </c>
      <c r="AK26" s="355">
        <v>3</v>
      </c>
      <c r="AL26" s="355">
        <v>2</v>
      </c>
      <c r="AM26" s="355">
        <v>3</v>
      </c>
      <c r="AN26" s="355">
        <v>0</v>
      </c>
      <c r="AO26" s="355">
        <v>1</v>
      </c>
      <c r="AP26" s="355">
        <v>1</v>
      </c>
      <c r="AQ26" s="355">
        <v>1</v>
      </c>
      <c r="AR26" s="355">
        <v>0</v>
      </c>
      <c r="AS26" s="355">
        <v>0</v>
      </c>
      <c r="AT26" s="355">
        <v>0</v>
      </c>
      <c r="AV26" s="358">
        <f t="shared" si="7"/>
        <v>0</v>
      </c>
      <c r="AW26" s="358">
        <f t="shared" si="8"/>
        <v>5</v>
      </c>
      <c r="AX26" s="358">
        <f t="shared" si="9"/>
        <v>4</v>
      </c>
      <c r="AY26" s="358">
        <f t="shared" si="10"/>
        <v>15</v>
      </c>
      <c r="AZ26" s="358">
        <f t="shared" si="11"/>
        <v>12</v>
      </c>
      <c r="BA26" s="358">
        <f t="shared" si="12"/>
        <v>12</v>
      </c>
      <c r="BB26" s="358">
        <f t="shared" si="13"/>
        <v>5</v>
      </c>
      <c r="BC26" s="358">
        <f t="shared" si="14"/>
        <v>1</v>
      </c>
      <c r="BD26" s="358">
        <f t="shared" si="15"/>
        <v>1</v>
      </c>
      <c r="BE26" s="45">
        <f t="shared" si="16"/>
        <v>55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+Abr!C27</f>
        <v>INMUNIZACIONES</v>
      </c>
      <c r="D27" s="355">
        <v>0</v>
      </c>
      <c r="E27" s="355">
        <v>0</v>
      </c>
      <c r="F27" s="355">
        <v>0</v>
      </c>
      <c r="G27" s="355">
        <v>41</v>
      </c>
      <c r="H27" s="355">
        <v>2</v>
      </c>
      <c r="I27" s="355">
        <v>0</v>
      </c>
      <c r="J27" s="355">
        <v>1</v>
      </c>
      <c r="K27" s="355">
        <v>0</v>
      </c>
      <c r="L27" s="355">
        <v>0</v>
      </c>
      <c r="M27" s="355">
        <v>0</v>
      </c>
      <c r="N27" s="355">
        <v>3</v>
      </c>
      <c r="O27" s="355">
        <v>0</v>
      </c>
      <c r="P27" s="355">
        <v>8</v>
      </c>
      <c r="Q27" s="355">
        <v>2</v>
      </c>
      <c r="R27" s="355">
        <v>1</v>
      </c>
      <c r="S27" s="355">
        <v>2</v>
      </c>
      <c r="T27" s="355">
        <v>2</v>
      </c>
      <c r="U27" s="355">
        <v>0</v>
      </c>
      <c r="V27" s="355">
        <v>2</v>
      </c>
      <c r="W27" s="355">
        <v>0</v>
      </c>
      <c r="X27" s="355">
        <v>3</v>
      </c>
      <c r="Y27" s="355">
        <v>11</v>
      </c>
      <c r="Z27" s="355">
        <v>0</v>
      </c>
      <c r="AA27" s="355">
        <v>1</v>
      </c>
      <c r="AB27" s="355">
        <v>0</v>
      </c>
      <c r="AC27" s="355">
        <v>4</v>
      </c>
      <c r="AD27" s="355">
        <v>0</v>
      </c>
      <c r="AE27" s="355">
        <v>1</v>
      </c>
      <c r="AF27" s="355">
        <v>0</v>
      </c>
      <c r="AG27" s="355">
        <v>3</v>
      </c>
      <c r="AH27" s="355">
        <v>5</v>
      </c>
      <c r="AI27" s="355">
        <v>0</v>
      </c>
      <c r="AJ27" s="355">
        <v>8</v>
      </c>
      <c r="AK27" s="355">
        <v>3</v>
      </c>
      <c r="AL27" s="355">
        <v>4</v>
      </c>
      <c r="AM27" s="355">
        <v>3</v>
      </c>
      <c r="AN27" s="355">
        <v>0</v>
      </c>
      <c r="AO27" s="355">
        <v>1</v>
      </c>
      <c r="AP27" s="355">
        <v>2</v>
      </c>
      <c r="AQ27" s="355">
        <v>1</v>
      </c>
      <c r="AR27" s="355">
        <v>0</v>
      </c>
      <c r="AS27" s="355">
        <v>0</v>
      </c>
      <c r="AT27" s="355">
        <v>0</v>
      </c>
      <c r="AV27" s="358">
        <f t="shared" si="7"/>
        <v>0</v>
      </c>
      <c r="AW27" s="358">
        <f t="shared" si="8"/>
        <v>5</v>
      </c>
      <c r="AX27" s="358">
        <f t="shared" si="9"/>
        <v>4</v>
      </c>
      <c r="AY27" s="358">
        <f t="shared" si="10"/>
        <v>19</v>
      </c>
      <c r="AZ27" s="358">
        <f t="shared" si="11"/>
        <v>9</v>
      </c>
      <c r="BA27" s="358">
        <f t="shared" si="12"/>
        <v>9</v>
      </c>
      <c r="BB27" s="358">
        <f t="shared" si="13"/>
        <v>6</v>
      </c>
      <c r="BC27" s="358">
        <f t="shared" si="14"/>
        <v>1</v>
      </c>
      <c r="BD27" s="358">
        <f t="shared" si="15"/>
        <v>1</v>
      </c>
      <c r="BE27" s="45">
        <f t="shared" si="16"/>
        <v>54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+Abr!C28</f>
        <v>INMUNIZACIONES</v>
      </c>
      <c r="D28" s="355">
        <v>0</v>
      </c>
      <c r="E28" s="355">
        <v>0</v>
      </c>
      <c r="F28" s="355">
        <v>0</v>
      </c>
      <c r="G28" s="355">
        <v>591</v>
      </c>
      <c r="H28" s="355">
        <v>0</v>
      </c>
      <c r="I28" s="355">
        <v>1</v>
      </c>
      <c r="J28" s="355">
        <v>0</v>
      </c>
      <c r="K28" s="355">
        <v>0</v>
      </c>
      <c r="L28" s="355">
        <v>0</v>
      </c>
      <c r="M28" s="355">
        <v>0</v>
      </c>
      <c r="N28" s="355">
        <v>19</v>
      </c>
      <c r="O28" s="355">
        <v>23</v>
      </c>
      <c r="P28" s="355">
        <v>73</v>
      </c>
      <c r="Q28" s="355">
        <v>26</v>
      </c>
      <c r="R28" s="355">
        <v>2</v>
      </c>
      <c r="S28" s="355">
        <v>23</v>
      </c>
      <c r="T28" s="355">
        <v>5</v>
      </c>
      <c r="U28" s="355">
        <v>13</v>
      </c>
      <c r="V28" s="355">
        <v>1</v>
      </c>
      <c r="W28" s="355">
        <v>0</v>
      </c>
      <c r="X28" s="355">
        <v>0</v>
      </c>
      <c r="Y28" s="355">
        <v>364</v>
      </c>
      <c r="Z28" s="355">
        <v>29</v>
      </c>
      <c r="AA28" s="355">
        <v>78</v>
      </c>
      <c r="AB28" s="355">
        <v>25</v>
      </c>
      <c r="AC28" s="355">
        <v>0</v>
      </c>
      <c r="AD28" s="355">
        <v>149</v>
      </c>
      <c r="AE28" s="355">
        <v>0</v>
      </c>
      <c r="AF28" s="355">
        <v>0</v>
      </c>
      <c r="AG28" s="355">
        <v>0</v>
      </c>
      <c r="AH28" s="355">
        <v>0</v>
      </c>
      <c r="AI28" s="355">
        <v>0</v>
      </c>
      <c r="AJ28" s="355">
        <v>101</v>
      </c>
      <c r="AK28" s="355">
        <v>25</v>
      </c>
      <c r="AL28" s="355">
        <v>13</v>
      </c>
      <c r="AM28" s="355">
        <v>14</v>
      </c>
      <c r="AN28" s="355">
        <v>1</v>
      </c>
      <c r="AO28" s="355">
        <v>3</v>
      </c>
      <c r="AP28" s="355">
        <v>1</v>
      </c>
      <c r="AQ28" s="355">
        <v>102</v>
      </c>
      <c r="AR28" s="355">
        <v>1</v>
      </c>
      <c r="AS28" s="355">
        <v>8</v>
      </c>
      <c r="AT28" s="355">
        <v>24</v>
      </c>
      <c r="AV28" s="358">
        <f t="shared" si="7"/>
        <v>0</v>
      </c>
      <c r="AW28" s="358">
        <f t="shared" si="8"/>
        <v>51</v>
      </c>
      <c r="AX28" s="358">
        <f t="shared" si="9"/>
        <v>19</v>
      </c>
      <c r="AY28" s="358">
        <f t="shared" si="10"/>
        <v>496</v>
      </c>
      <c r="AZ28" s="358">
        <f t="shared" si="11"/>
        <v>149</v>
      </c>
      <c r="BA28" s="358">
        <f t="shared" si="12"/>
        <v>149</v>
      </c>
      <c r="BB28" s="358">
        <f t="shared" si="13"/>
        <v>19</v>
      </c>
      <c r="BC28" s="358">
        <f t="shared" si="14"/>
        <v>135</v>
      </c>
      <c r="BD28" s="358">
        <f t="shared" si="15"/>
        <v>135</v>
      </c>
      <c r="BE28" s="45">
        <f t="shared" si="16"/>
        <v>1153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+Abr!C29</f>
        <v>INMUNIZACIONES</v>
      </c>
      <c r="D29" s="355">
        <v>0</v>
      </c>
      <c r="E29" s="355">
        <v>0</v>
      </c>
      <c r="F29" s="355">
        <v>0</v>
      </c>
      <c r="G29" s="355">
        <v>9</v>
      </c>
      <c r="H29" s="355">
        <v>0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5">
        <v>0</v>
      </c>
      <c r="R29" s="355">
        <v>0</v>
      </c>
      <c r="S29" s="355">
        <v>0</v>
      </c>
      <c r="T29" s="355">
        <v>0</v>
      </c>
      <c r="U29" s="355">
        <v>1</v>
      </c>
      <c r="V29" s="355">
        <v>0</v>
      </c>
      <c r="W29" s="355">
        <v>0</v>
      </c>
      <c r="X29" s="355">
        <v>0</v>
      </c>
      <c r="Y29" s="355">
        <v>10</v>
      </c>
      <c r="Z29" s="355">
        <v>1</v>
      </c>
      <c r="AA29" s="355">
        <v>0</v>
      </c>
      <c r="AB29" s="355">
        <v>1</v>
      </c>
      <c r="AC29" s="355">
        <v>0</v>
      </c>
      <c r="AD29" s="355">
        <v>9</v>
      </c>
      <c r="AE29" s="355">
        <v>0</v>
      </c>
      <c r="AF29" s="355">
        <v>0</v>
      </c>
      <c r="AG29" s="355">
        <v>1</v>
      </c>
      <c r="AH29" s="355">
        <v>0</v>
      </c>
      <c r="AI29" s="355">
        <v>0</v>
      </c>
      <c r="AJ29" s="355">
        <v>5</v>
      </c>
      <c r="AK29" s="355">
        <v>0</v>
      </c>
      <c r="AL29" s="355">
        <v>2</v>
      </c>
      <c r="AM29" s="355">
        <v>12</v>
      </c>
      <c r="AN29" s="355">
        <v>0</v>
      </c>
      <c r="AO29" s="355">
        <v>0</v>
      </c>
      <c r="AP29" s="355">
        <v>1</v>
      </c>
      <c r="AQ29" s="355">
        <v>9</v>
      </c>
      <c r="AR29" s="355">
        <v>2</v>
      </c>
      <c r="AS29" s="355">
        <v>5</v>
      </c>
      <c r="AT29" s="355">
        <v>0</v>
      </c>
      <c r="AV29" s="358">
        <f t="shared" si="7"/>
        <v>0</v>
      </c>
      <c r="AW29" s="358">
        <f t="shared" si="8"/>
        <v>0</v>
      </c>
      <c r="AX29" s="358">
        <f t="shared" si="9"/>
        <v>1</v>
      </c>
      <c r="AY29" s="358">
        <f t="shared" si="10"/>
        <v>12</v>
      </c>
      <c r="AZ29" s="358">
        <f t="shared" si="11"/>
        <v>10</v>
      </c>
      <c r="BA29" s="358">
        <f t="shared" si="12"/>
        <v>10</v>
      </c>
      <c r="BB29" s="358">
        <f t="shared" si="13"/>
        <v>13</v>
      </c>
      <c r="BC29" s="358">
        <f t="shared" si="14"/>
        <v>16</v>
      </c>
      <c r="BD29" s="358">
        <f t="shared" si="15"/>
        <v>16</v>
      </c>
      <c r="BE29" s="45">
        <f t="shared" si="16"/>
        <v>78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+Abr!C30</f>
        <v>INMUNIZACIONES</v>
      </c>
      <c r="D30" s="355">
        <v>1</v>
      </c>
      <c r="E30" s="355">
        <v>0</v>
      </c>
      <c r="F30" s="355">
        <v>0</v>
      </c>
      <c r="G30" s="355">
        <v>137</v>
      </c>
      <c r="H30" s="355">
        <v>29</v>
      </c>
      <c r="I30" s="355">
        <v>0</v>
      </c>
      <c r="J30" s="355">
        <v>1</v>
      </c>
      <c r="K30" s="355">
        <v>1</v>
      </c>
      <c r="L30" s="355">
        <v>2</v>
      </c>
      <c r="M30" s="355">
        <v>3</v>
      </c>
      <c r="N30" s="355">
        <v>0</v>
      </c>
      <c r="O30" s="355">
        <v>2</v>
      </c>
      <c r="P30" s="355">
        <v>5</v>
      </c>
      <c r="Q30" s="355">
        <v>56</v>
      </c>
      <c r="R30" s="355">
        <v>10</v>
      </c>
      <c r="S30" s="355">
        <v>2</v>
      </c>
      <c r="T30" s="355">
        <v>4</v>
      </c>
      <c r="U30" s="355">
        <v>5</v>
      </c>
      <c r="V30" s="355">
        <v>0</v>
      </c>
      <c r="W30" s="355">
        <v>0</v>
      </c>
      <c r="X30" s="355">
        <v>0</v>
      </c>
      <c r="Y30" s="355">
        <v>7</v>
      </c>
      <c r="Z30" s="355">
        <v>0</v>
      </c>
      <c r="AA30" s="355">
        <v>1</v>
      </c>
      <c r="AB30" s="355">
        <v>0</v>
      </c>
      <c r="AC30" s="355">
        <v>0</v>
      </c>
      <c r="AD30" s="355">
        <v>2</v>
      </c>
      <c r="AE30" s="355">
        <v>0</v>
      </c>
      <c r="AF30" s="355">
        <v>0</v>
      </c>
      <c r="AG30" s="355">
        <v>0</v>
      </c>
      <c r="AH30" s="355">
        <v>1</v>
      </c>
      <c r="AI30" s="355">
        <v>0</v>
      </c>
      <c r="AJ30" s="355">
        <v>48</v>
      </c>
      <c r="AK30" s="355">
        <v>3</v>
      </c>
      <c r="AL30" s="355">
        <v>7</v>
      </c>
      <c r="AM30" s="355">
        <v>92</v>
      </c>
      <c r="AN30" s="355">
        <v>8</v>
      </c>
      <c r="AO30" s="355">
        <v>13</v>
      </c>
      <c r="AP30" s="355">
        <v>1</v>
      </c>
      <c r="AQ30" s="355">
        <v>25</v>
      </c>
      <c r="AR30" s="355">
        <v>1</v>
      </c>
      <c r="AS30" s="355">
        <v>0</v>
      </c>
      <c r="AT30" s="355">
        <v>0</v>
      </c>
      <c r="AV30" s="358">
        <f t="shared" si="7"/>
        <v>1</v>
      </c>
      <c r="AW30" s="358">
        <f t="shared" si="8"/>
        <v>68</v>
      </c>
      <c r="AX30" s="358">
        <f t="shared" si="9"/>
        <v>9</v>
      </c>
      <c r="AY30" s="358">
        <f t="shared" si="10"/>
        <v>8</v>
      </c>
      <c r="AZ30" s="358">
        <f t="shared" si="11"/>
        <v>3</v>
      </c>
      <c r="BA30" s="358">
        <f t="shared" si="12"/>
        <v>3</v>
      </c>
      <c r="BB30" s="358">
        <f t="shared" si="13"/>
        <v>114</v>
      </c>
      <c r="BC30" s="358">
        <f t="shared" si="14"/>
        <v>26</v>
      </c>
      <c r="BD30" s="358">
        <f t="shared" si="15"/>
        <v>26</v>
      </c>
      <c r="BE30" s="45">
        <f t="shared" si="16"/>
        <v>258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+Abr!C31</f>
        <v>INMUNIZACIONES</v>
      </c>
      <c r="D31" s="355">
        <v>0</v>
      </c>
      <c r="E31" s="355">
        <v>0</v>
      </c>
      <c r="F31" s="355">
        <v>0</v>
      </c>
      <c r="G31" s="355">
        <v>28</v>
      </c>
      <c r="H31" s="355">
        <v>8</v>
      </c>
      <c r="I31" s="355">
        <v>0</v>
      </c>
      <c r="J31" s="355">
        <v>0</v>
      </c>
      <c r="K31" s="355">
        <v>0</v>
      </c>
      <c r="L31" s="355">
        <v>0</v>
      </c>
      <c r="M31" s="355">
        <v>0</v>
      </c>
      <c r="N31" s="355">
        <v>0</v>
      </c>
      <c r="O31" s="355">
        <v>2</v>
      </c>
      <c r="P31" s="355">
        <v>0</v>
      </c>
      <c r="Q31" s="355">
        <v>5</v>
      </c>
      <c r="R31" s="355">
        <v>20</v>
      </c>
      <c r="S31" s="355">
        <v>20</v>
      </c>
      <c r="T31" s="355">
        <v>1</v>
      </c>
      <c r="U31" s="355">
        <v>0</v>
      </c>
      <c r="V31" s="355">
        <v>0</v>
      </c>
      <c r="W31" s="355">
        <v>0</v>
      </c>
      <c r="X31" s="355">
        <v>0</v>
      </c>
      <c r="Y31" s="355">
        <v>2</v>
      </c>
      <c r="Z31" s="355">
        <v>0</v>
      </c>
      <c r="AA31" s="355">
        <v>0</v>
      </c>
      <c r="AB31" s="355">
        <v>0</v>
      </c>
      <c r="AC31" s="355">
        <v>0</v>
      </c>
      <c r="AD31" s="355">
        <v>0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10</v>
      </c>
      <c r="AK31" s="355">
        <v>1</v>
      </c>
      <c r="AL31" s="355">
        <v>2</v>
      </c>
      <c r="AM31" s="355">
        <v>12</v>
      </c>
      <c r="AN31" s="355">
        <v>0</v>
      </c>
      <c r="AO31" s="355">
        <v>2</v>
      </c>
      <c r="AP31" s="355">
        <v>0</v>
      </c>
      <c r="AQ31" s="355">
        <v>9</v>
      </c>
      <c r="AR31" s="355">
        <v>1</v>
      </c>
      <c r="AS31" s="355">
        <v>0</v>
      </c>
      <c r="AT31" s="355">
        <v>0</v>
      </c>
      <c r="AV31" s="358">
        <f t="shared" si="7"/>
        <v>0</v>
      </c>
      <c r="AW31" s="358">
        <f t="shared" si="8"/>
        <v>45</v>
      </c>
      <c r="AX31" s="358">
        <f t="shared" si="9"/>
        <v>1</v>
      </c>
      <c r="AY31" s="358">
        <f t="shared" si="10"/>
        <v>2</v>
      </c>
      <c r="AZ31" s="358">
        <f t="shared" si="11"/>
        <v>0</v>
      </c>
      <c r="BA31" s="358">
        <f t="shared" si="12"/>
        <v>0</v>
      </c>
      <c r="BB31" s="358">
        <f t="shared" si="13"/>
        <v>14</v>
      </c>
      <c r="BC31" s="358">
        <f t="shared" si="14"/>
        <v>10</v>
      </c>
      <c r="BD31" s="358">
        <f t="shared" si="15"/>
        <v>10</v>
      </c>
      <c r="BE31" s="45">
        <f t="shared" si="16"/>
        <v>82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215</v>
      </c>
      <c r="E32" s="350">
        <v>28</v>
      </c>
      <c r="F32" s="350">
        <v>0</v>
      </c>
      <c r="G32" s="350">
        <v>1394</v>
      </c>
      <c r="H32" s="350">
        <v>46</v>
      </c>
      <c r="I32" s="350">
        <v>66</v>
      </c>
      <c r="J32" s="350">
        <v>50</v>
      </c>
      <c r="K32" s="350">
        <v>151</v>
      </c>
      <c r="L32" s="350">
        <v>5</v>
      </c>
      <c r="M32" s="350">
        <v>38</v>
      </c>
      <c r="N32" s="350">
        <v>48</v>
      </c>
      <c r="O32" s="350">
        <v>50</v>
      </c>
      <c r="P32" s="350">
        <v>382</v>
      </c>
      <c r="Q32" s="350">
        <v>88</v>
      </c>
      <c r="R32" s="350">
        <v>53</v>
      </c>
      <c r="S32" s="350">
        <v>81</v>
      </c>
      <c r="T32" s="350">
        <v>169</v>
      </c>
      <c r="U32" s="350">
        <v>51</v>
      </c>
      <c r="V32" s="350">
        <v>51</v>
      </c>
      <c r="W32" s="350">
        <v>81</v>
      </c>
      <c r="X32" s="350">
        <v>118</v>
      </c>
      <c r="Y32" s="350">
        <v>433</v>
      </c>
      <c r="Z32" s="350">
        <v>56</v>
      </c>
      <c r="AA32" s="350">
        <v>158</v>
      </c>
      <c r="AB32" s="350">
        <v>67</v>
      </c>
      <c r="AC32" s="350">
        <v>107</v>
      </c>
      <c r="AD32" s="350">
        <v>254</v>
      </c>
      <c r="AE32" s="350">
        <v>47</v>
      </c>
      <c r="AF32" s="350">
        <v>58</v>
      </c>
      <c r="AG32" s="350">
        <v>56</v>
      </c>
      <c r="AH32" s="350">
        <v>65</v>
      </c>
      <c r="AI32" s="350">
        <v>0</v>
      </c>
      <c r="AJ32" s="350">
        <v>312</v>
      </c>
      <c r="AK32" s="350">
        <v>41</v>
      </c>
      <c r="AL32" s="350">
        <v>75</v>
      </c>
      <c r="AM32" s="350">
        <v>170</v>
      </c>
      <c r="AN32" s="350">
        <v>15</v>
      </c>
      <c r="AO32" s="350">
        <v>36</v>
      </c>
      <c r="AP32" s="350">
        <v>15</v>
      </c>
      <c r="AQ32" s="350">
        <v>236</v>
      </c>
      <c r="AR32" s="350">
        <v>22</v>
      </c>
      <c r="AS32" s="350">
        <v>70</v>
      </c>
      <c r="AT32" s="350">
        <v>72</v>
      </c>
      <c r="AV32" s="352">
        <f t="shared" si="7"/>
        <v>215</v>
      </c>
      <c r="AW32" s="352">
        <f t="shared" si="8"/>
        <v>222</v>
      </c>
      <c r="AX32" s="352">
        <f t="shared" si="9"/>
        <v>352</v>
      </c>
      <c r="AY32" s="352">
        <f t="shared" si="10"/>
        <v>939</v>
      </c>
      <c r="AZ32" s="352">
        <f t="shared" si="11"/>
        <v>480</v>
      </c>
      <c r="BA32" s="352">
        <f t="shared" si="12"/>
        <v>480</v>
      </c>
      <c r="BB32" s="352">
        <f t="shared" si="13"/>
        <v>236</v>
      </c>
      <c r="BC32" s="352">
        <f t="shared" si="14"/>
        <v>400</v>
      </c>
      <c r="BD32" s="352">
        <f t="shared" si="15"/>
        <v>400</v>
      </c>
      <c r="BE32" s="45">
        <f t="shared" si="16"/>
        <v>3724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+Abr!C33</f>
        <v>NUTRICIÓN</v>
      </c>
      <c r="D33" s="350">
        <v>0</v>
      </c>
      <c r="E33" s="350"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1</v>
      </c>
      <c r="U33" s="350">
        <v>0</v>
      </c>
      <c r="V33" s="350">
        <v>0</v>
      </c>
      <c r="W33" s="350">
        <v>0</v>
      </c>
      <c r="X33" s="350">
        <v>0</v>
      </c>
      <c r="Y33" s="350">
        <v>2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1</v>
      </c>
      <c r="AR33" s="350">
        <v>0</v>
      </c>
      <c r="AS33" s="350">
        <v>0</v>
      </c>
      <c r="AT33" s="350">
        <v>0</v>
      </c>
      <c r="AV33" s="352">
        <f t="shared" si="7"/>
        <v>0</v>
      </c>
      <c r="AW33" s="352">
        <f t="shared" si="8"/>
        <v>0</v>
      </c>
      <c r="AX33" s="352">
        <f t="shared" si="9"/>
        <v>1</v>
      </c>
      <c r="AY33" s="352">
        <f t="shared" si="10"/>
        <v>2</v>
      </c>
      <c r="AZ33" s="352">
        <f t="shared" si="11"/>
        <v>0</v>
      </c>
      <c r="BA33" s="352">
        <f t="shared" si="12"/>
        <v>0</v>
      </c>
      <c r="BB33" s="352">
        <f t="shared" si="13"/>
        <v>0</v>
      </c>
      <c r="BC33" s="352">
        <f t="shared" si="14"/>
        <v>1</v>
      </c>
      <c r="BD33" s="352">
        <f t="shared" si="15"/>
        <v>1</v>
      </c>
      <c r="BE33" s="45">
        <f t="shared" si="16"/>
        <v>5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132</v>
      </c>
      <c r="E34" s="350">
        <v>6</v>
      </c>
      <c r="F34" s="350">
        <v>0</v>
      </c>
      <c r="G34" s="350">
        <v>588</v>
      </c>
      <c r="H34" s="350">
        <v>37</v>
      </c>
      <c r="I34" s="350">
        <v>41</v>
      </c>
      <c r="J34" s="350">
        <v>45</v>
      </c>
      <c r="K34" s="350">
        <v>95</v>
      </c>
      <c r="L34" s="350">
        <v>7</v>
      </c>
      <c r="M34" s="350">
        <v>38</v>
      </c>
      <c r="N34" s="350">
        <v>27</v>
      </c>
      <c r="O34" s="350">
        <v>50</v>
      </c>
      <c r="P34" s="350">
        <v>275</v>
      </c>
      <c r="Q34" s="350">
        <v>71</v>
      </c>
      <c r="R34" s="350">
        <v>30</v>
      </c>
      <c r="S34" s="350">
        <v>55</v>
      </c>
      <c r="T34" s="350">
        <v>100</v>
      </c>
      <c r="U34" s="350">
        <v>27</v>
      </c>
      <c r="V34" s="350">
        <v>34</v>
      </c>
      <c r="W34" s="350">
        <v>45</v>
      </c>
      <c r="X34" s="350">
        <v>94</v>
      </c>
      <c r="Y34" s="350">
        <v>417</v>
      </c>
      <c r="Z34" s="350">
        <v>45</v>
      </c>
      <c r="AA34" s="350">
        <v>115</v>
      </c>
      <c r="AB34" s="350">
        <v>31</v>
      </c>
      <c r="AC34" s="350">
        <v>64</v>
      </c>
      <c r="AD34" s="350">
        <v>156</v>
      </c>
      <c r="AE34" s="350">
        <v>33</v>
      </c>
      <c r="AF34" s="350">
        <v>54</v>
      </c>
      <c r="AG34" s="350">
        <v>45</v>
      </c>
      <c r="AH34" s="350">
        <v>54</v>
      </c>
      <c r="AI34" s="350">
        <v>0</v>
      </c>
      <c r="AJ34" s="350">
        <v>188</v>
      </c>
      <c r="AK34" s="350">
        <v>31</v>
      </c>
      <c r="AL34" s="350">
        <v>34</v>
      </c>
      <c r="AM34" s="350">
        <v>133</v>
      </c>
      <c r="AN34" s="350">
        <v>8</v>
      </c>
      <c r="AO34" s="350">
        <v>33</v>
      </c>
      <c r="AP34" s="350">
        <v>11</v>
      </c>
      <c r="AQ34" s="350">
        <v>162</v>
      </c>
      <c r="AR34" s="350">
        <v>9</v>
      </c>
      <c r="AS34" s="350">
        <v>53</v>
      </c>
      <c r="AT34" s="350">
        <v>50</v>
      </c>
      <c r="AV34" s="352">
        <f t="shared" si="7"/>
        <v>132</v>
      </c>
      <c r="AW34" s="352">
        <f t="shared" si="8"/>
        <v>156</v>
      </c>
      <c r="AX34" s="352">
        <f t="shared" si="9"/>
        <v>206</v>
      </c>
      <c r="AY34" s="352">
        <f t="shared" si="10"/>
        <v>766</v>
      </c>
      <c r="AZ34" s="352">
        <f t="shared" si="11"/>
        <v>342</v>
      </c>
      <c r="BA34" s="352">
        <f t="shared" si="12"/>
        <v>342</v>
      </c>
      <c r="BB34" s="352">
        <f t="shared" si="13"/>
        <v>185</v>
      </c>
      <c r="BC34" s="352">
        <f t="shared" si="14"/>
        <v>274</v>
      </c>
      <c r="BD34" s="352">
        <f t="shared" si="15"/>
        <v>274</v>
      </c>
      <c r="BE34" s="45">
        <f t="shared" si="16"/>
        <v>2677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+Abr!C35</f>
        <v>NUTRICIÓN</v>
      </c>
      <c r="D35" s="350">
        <v>0</v>
      </c>
      <c r="E35" s="350">
        <v>0</v>
      </c>
      <c r="F35" s="350">
        <v>0</v>
      </c>
      <c r="G35" s="350">
        <v>10</v>
      </c>
      <c r="H35" s="350">
        <v>0</v>
      </c>
      <c r="I35" s="350">
        <v>1</v>
      </c>
      <c r="J35" s="350">
        <v>0</v>
      </c>
      <c r="K35" s="350">
        <v>1</v>
      </c>
      <c r="L35" s="350">
        <v>0</v>
      </c>
      <c r="M35" s="350">
        <v>0</v>
      </c>
      <c r="N35" s="350">
        <v>0</v>
      </c>
      <c r="O35" s="350">
        <v>0</v>
      </c>
      <c r="P35" s="350">
        <v>2</v>
      </c>
      <c r="Q35" s="350">
        <v>1</v>
      </c>
      <c r="R35" s="350">
        <v>0</v>
      </c>
      <c r="S35" s="350">
        <v>0</v>
      </c>
      <c r="T35" s="350">
        <v>2</v>
      </c>
      <c r="U35" s="350">
        <v>0</v>
      </c>
      <c r="V35" s="350">
        <v>0</v>
      </c>
      <c r="W35" s="350">
        <v>1</v>
      </c>
      <c r="X35" s="350">
        <v>0</v>
      </c>
      <c r="Y35" s="350">
        <v>0</v>
      </c>
      <c r="Z35" s="350">
        <v>0</v>
      </c>
      <c r="AA35" s="350">
        <v>1</v>
      </c>
      <c r="AB35" s="350">
        <v>1</v>
      </c>
      <c r="AC35" s="350">
        <v>0</v>
      </c>
      <c r="AD35" s="350">
        <v>0</v>
      </c>
      <c r="AE35" s="350">
        <v>1</v>
      </c>
      <c r="AF35" s="350">
        <v>0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6</v>
      </c>
      <c r="AN35" s="350">
        <v>0</v>
      </c>
      <c r="AO35" s="350">
        <v>1</v>
      </c>
      <c r="AP35" s="350">
        <v>0</v>
      </c>
      <c r="AQ35" s="350">
        <v>1</v>
      </c>
      <c r="AR35" s="350">
        <v>0</v>
      </c>
      <c r="AS35" s="350">
        <v>2</v>
      </c>
      <c r="AT35" s="350">
        <v>2</v>
      </c>
      <c r="AV35" s="352">
        <f t="shared" si="7"/>
        <v>0</v>
      </c>
      <c r="AW35" s="352">
        <f t="shared" si="8"/>
        <v>1</v>
      </c>
      <c r="AX35" s="352">
        <f t="shared" si="9"/>
        <v>3</v>
      </c>
      <c r="AY35" s="352">
        <f t="shared" si="10"/>
        <v>2</v>
      </c>
      <c r="AZ35" s="352">
        <f t="shared" si="11"/>
        <v>1</v>
      </c>
      <c r="BA35" s="352">
        <f t="shared" si="12"/>
        <v>1</v>
      </c>
      <c r="BB35" s="352">
        <f t="shared" si="13"/>
        <v>7</v>
      </c>
      <c r="BC35" s="352">
        <f t="shared" si="14"/>
        <v>5</v>
      </c>
      <c r="BD35" s="352">
        <f t="shared" si="15"/>
        <v>5</v>
      </c>
      <c r="BE35" s="45">
        <f t="shared" si="16"/>
        <v>25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+Abr!C36</f>
        <v>NUTRICIÓN</v>
      </c>
      <c r="D36" s="350">
        <v>0</v>
      </c>
      <c r="E36" s="350">
        <v>0</v>
      </c>
      <c r="F36" s="350">
        <v>0</v>
      </c>
      <c r="G36" s="350">
        <v>24</v>
      </c>
      <c r="H36" s="350">
        <v>0</v>
      </c>
      <c r="I36" s="350">
        <v>2</v>
      </c>
      <c r="J36" s="350">
        <v>2</v>
      </c>
      <c r="K36" s="350">
        <v>1</v>
      </c>
      <c r="L36" s="350">
        <v>0</v>
      </c>
      <c r="M36" s="350">
        <v>2</v>
      </c>
      <c r="N36" s="350">
        <v>4</v>
      </c>
      <c r="O36" s="350">
        <v>3</v>
      </c>
      <c r="P36" s="350">
        <v>9</v>
      </c>
      <c r="Q36" s="350">
        <v>4</v>
      </c>
      <c r="R36" s="350">
        <v>1</v>
      </c>
      <c r="S36" s="350">
        <v>0</v>
      </c>
      <c r="T36" s="350">
        <v>5</v>
      </c>
      <c r="U36" s="350">
        <v>0</v>
      </c>
      <c r="V36" s="350">
        <v>5</v>
      </c>
      <c r="W36" s="350">
        <v>2</v>
      </c>
      <c r="X36" s="350">
        <v>4</v>
      </c>
      <c r="Y36" s="350">
        <v>22</v>
      </c>
      <c r="Z36" s="350">
        <v>0</v>
      </c>
      <c r="AA36" s="350">
        <v>6</v>
      </c>
      <c r="AB36" s="350">
        <v>2</v>
      </c>
      <c r="AC36" s="350">
        <v>6</v>
      </c>
      <c r="AD36" s="350">
        <v>3</v>
      </c>
      <c r="AE36" s="350">
        <v>1</v>
      </c>
      <c r="AF36" s="350">
        <v>0</v>
      </c>
      <c r="AG36" s="350">
        <v>0</v>
      </c>
      <c r="AH36" s="350">
        <v>1</v>
      </c>
      <c r="AI36" s="350">
        <v>0</v>
      </c>
      <c r="AJ36" s="350">
        <v>4</v>
      </c>
      <c r="AK36" s="350">
        <v>1</v>
      </c>
      <c r="AL36" s="350">
        <v>0</v>
      </c>
      <c r="AM36" s="350">
        <v>4</v>
      </c>
      <c r="AN36" s="350">
        <v>0</v>
      </c>
      <c r="AO36" s="350">
        <v>1</v>
      </c>
      <c r="AP36" s="350">
        <v>1</v>
      </c>
      <c r="AQ36" s="350">
        <v>9</v>
      </c>
      <c r="AR36" s="350">
        <v>0</v>
      </c>
      <c r="AS36" s="350">
        <v>1</v>
      </c>
      <c r="AT36" s="350">
        <v>3</v>
      </c>
      <c r="AV36" s="352">
        <f t="shared" si="7"/>
        <v>0</v>
      </c>
      <c r="AW36" s="352">
        <f t="shared" si="8"/>
        <v>5</v>
      </c>
      <c r="AX36" s="352">
        <f t="shared" si="9"/>
        <v>12</v>
      </c>
      <c r="AY36" s="352">
        <f t="shared" si="10"/>
        <v>40</v>
      </c>
      <c r="AZ36" s="352">
        <f t="shared" si="11"/>
        <v>5</v>
      </c>
      <c r="BA36" s="352">
        <f t="shared" si="12"/>
        <v>5</v>
      </c>
      <c r="BB36" s="352">
        <f t="shared" si="13"/>
        <v>6</v>
      </c>
      <c r="BC36" s="352">
        <f t="shared" si="14"/>
        <v>13</v>
      </c>
      <c r="BD36" s="352">
        <f t="shared" si="15"/>
        <v>13</v>
      </c>
      <c r="BE36" s="45">
        <f t="shared" si="16"/>
        <v>99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+Abr!C37</f>
        <v>NUTRICIÓN</v>
      </c>
      <c r="D37" s="350">
        <v>0</v>
      </c>
      <c r="E37" s="350">
        <v>0</v>
      </c>
      <c r="F37" s="350">
        <v>0</v>
      </c>
      <c r="G37" s="350">
        <v>6</v>
      </c>
      <c r="H37" s="350">
        <v>0</v>
      </c>
      <c r="I37" s="350">
        <v>0</v>
      </c>
      <c r="J37" s="350">
        <v>0</v>
      </c>
      <c r="K37" s="350">
        <v>4</v>
      </c>
      <c r="L37" s="350">
        <v>0</v>
      </c>
      <c r="M37" s="350">
        <v>0</v>
      </c>
      <c r="N37" s="350">
        <v>2</v>
      </c>
      <c r="O37" s="350">
        <v>2</v>
      </c>
      <c r="P37" s="350">
        <v>12</v>
      </c>
      <c r="Q37" s="350">
        <v>4</v>
      </c>
      <c r="R37" s="350">
        <v>0</v>
      </c>
      <c r="S37" s="350">
        <v>2</v>
      </c>
      <c r="T37" s="350">
        <v>4</v>
      </c>
      <c r="U37" s="350">
        <v>0</v>
      </c>
      <c r="V37" s="350">
        <v>0</v>
      </c>
      <c r="W37" s="350">
        <v>0</v>
      </c>
      <c r="X37" s="350">
        <v>0</v>
      </c>
      <c r="Y37" s="350">
        <v>21</v>
      </c>
      <c r="Z37" s="350">
        <v>1</v>
      </c>
      <c r="AA37" s="350">
        <v>6</v>
      </c>
      <c r="AB37" s="350">
        <v>2</v>
      </c>
      <c r="AC37" s="350">
        <v>2</v>
      </c>
      <c r="AD37" s="350">
        <v>2</v>
      </c>
      <c r="AE37" s="350">
        <v>2</v>
      </c>
      <c r="AF37" s="350">
        <v>3</v>
      </c>
      <c r="AG37" s="350">
        <v>1</v>
      </c>
      <c r="AH37" s="350">
        <v>1</v>
      </c>
      <c r="AI37" s="350">
        <v>0</v>
      </c>
      <c r="AJ37" s="350">
        <v>2</v>
      </c>
      <c r="AK37" s="350">
        <v>0</v>
      </c>
      <c r="AL37" s="350">
        <v>1</v>
      </c>
      <c r="AM37" s="350">
        <v>5</v>
      </c>
      <c r="AN37" s="350">
        <v>0</v>
      </c>
      <c r="AO37" s="350">
        <v>1</v>
      </c>
      <c r="AP37" s="350">
        <v>1</v>
      </c>
      <c r="AQ37" s="350">
        <v>3</v>
      </c>
      <c r="AR37" s="350">
        <v>0</v>
      </c>
      <c r="AS37" s="350">
        <v>1</v>
      </c>
      <c r="AT37" s="350">
        <v>0</v>
      </c>
      <c r="AV37" s="352">
        <f t="shared" si="7"/>
        <v>0</v>
      </c>
      <c r="AW37" s="352">
        <f t="shared" si="8"/>
        <v>6</v>
      </c>
      <c r="AX37" s="352">
        <f t="shared" si="9"/>
        <v>4</v>
      </c>
      <c r="AY37" s="352">
        <f t="shared" si="10"/>
        <v>32</v>
      </c>
      <c r="AZ37" s="352">
        <f t="shared" si="11"/>
        <v>9</v>
      </c>
      <c r="BA37" s="352">
        <f t="shared" si="12"/>
        <v>9</v>
      </c>
      <c r="BB37" s="352">
        <f t="shared" si="13"/>
        <v>7</v>
      </c>
      <c r="BC37" s="352">
        <f t="shared" si="14"/>
        <v>4</v>
      </c>
      <c r="BD37" s="352">
        <f t="shared" si="15"/>
        <v>4</v>
      </c>
      <c r="BE37" s="45">
        <f t="shared" si="16"/>
        <v>75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+Abr!C38</f>
        <v>NUTRICIÓN</v>
      </c>
      <c r="D38" s="350">
        <v>0</v>
      </c>
      <c r="E38" s="350">
        <v>0</v>
      </c>
      <c r="F38" s="350">
        <v>0</v>
      </c>
      <c r="G38" s="350">
        <v>0</v>
      </c>
      <c r="H38" s="350">
        <v>1</v>
      </c>
      <c r="I38" s="350">
        <v>1</v>
      </c>
      <c r="J38" s="350">
        <v>1</v>
      </c>
      <c r="K38" s="350">
        <v>2</v>
      </c>
      <c r="L38" s="350">
        <v>0</v>
      </c>
      <c r="M38" s="350">
        <v>2</v>
      </c>
      <c r="N38" s="350">
        <v>0</v>
      </c>
      <c r="O38" s="350">
        <v>0</v>
      </c>
      <c r="P38" s="350">
        <v>2</v>
      </c>
      <c r="Q38" s="350">
        <v>2</v>
      </c>
      <c r="R38" s="350">
        <v>0</v>
      </c>
      <c r="S38" s="350">
        <v>3</v>
      </c>
      <c r="T38" s="350">
        <v>1</v>
      </c>
      <c r="U38" s="350">
        <v>0</v>
      </c>
      <c r="V38" s="350">
        <v>0</v>
      </c>
      <c r="W38" s="350">
        <v>0</v>
      </c>
      <c r="X38" s="350">
        <v>0</v>
      </c>
      <c r="Y38" s="350">
        <v>8</v>
      </c>
      <c r="Z38" s="350">
        <v>4</v>
      </c>
      <c r="AA38" s="350">
        <v>2</v>
      </c>
      <c r="AB38" s="350">
        <v>0</v>
      </c>
      <c r="AC38" s="350">
        <v>0</v>
      </c>
      <c r="AD38" s="350">
        <v>1</v>
      </c>
      <c r="AE38" s="350">
        <v>0</v>
      </c>
      <c r="AF38" s="350">
        <v>0</v>
      </c>
      <c r="AG38" s="350">
        <v>1</v>
      </c>
      <c r="AH38" s="350">
        <v>3</v>
      </c>
      <c r="AI38" s="350">
        <v>0</v>
      </c>
      <c r="AJ38" s="350">
        <v>1</v>
      </c>
      <c r="AK38" s="350">
        <v>0</v>
      </c>
      <c r="AL38" s="350">
        <v>0</v>
      </c>
      <c r="AM38" s="350">
        <v>2</v>
      </c>
      <c r="AN38" s="350">
        <v>0</v>
      </c>
      <c r="AO38" s="350">
        <v>2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7"/>
        <v>0</v>
      </c>
      <c r="AW38" s="352">
        <f t="shared" si="8"/>
        <v>5</v>
      </c>
      <c r="AX38" s="352">
        <f t="shared" si="9"/>
        <v>1</v>
      </c>
      <c r="AY38" s="352">
        <f t="shared" si="10"/>
        <v>14</v>
      </c>
      <c r="AZ38" s="352">
        <f t="shared" si="11"/>
        <v>5</v>
      </c>
      <c r="BA38" s="352">
        <f t="shared" si="12"/>
        <v>5</v>
      </c>
      <c r="BB38" s="352">
        <f t="shared" si="13"/>
        <v>4</v>
      </c>
      <c r="BC38" s="352">
        <f t="shared" si="14"/>
        <v>0</v>
      </c>
      <c r="BD38" s="352">
        <f t="shared" si="15"/>
        <v>0</v>
      </c>
      <c r="BE38" s="45">
        <f t="shared" si="16"/>
        <v>34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+Abr!C39</f>
        <v>NUTRICIÓN</v>
      </c>
      <c r="D39" s="350">
        <v>0</v>
      </c>
      <c r="E39" s="350">
        <v>0</v>
      </c>
      <c r="F39" s="350">
        <v>0</v>
      </c>
      <c r="G39" s="350">
        <v>6</v>
      </c>
      <c r="H39" s="350">
        <v>1</v>
      </c>
      <c r="I39" s="350">
        <v>1</v>
      </c>
      <c r="J39" s="350">
        <v>1</v>
      </c>
      <c r="K39" s="350">
        <v>6</v>
      </c>
      <c r="L39" s="350">
        <v>0</v>
      </c>
      <c r="M39" s="350">
        <v>2</v>
      </c>
      <c r="N39" s="350">
        <v>2</v>
      </c>
      <c r="O39" s="350">
        <v>2</v>
      </c>
      <c r="P39" s="350">
        <v>14</v>
      </c>
      <c r="Q39" s="350">
        <v>6</v>
      </c>
      <c r="R39" s="350">
        <v>0</v>
      </c>
      <c r="S39" s="350">
        <v>5</v>
      </c>
      <c r="T39" s="350">
        <v>5</v>
      </c>
      <c r="U39" s="350">
        <v>0</v>
      </c>
      <c r="V39" s="350">
        <v>0</v>
      </c>
      <c r="W39" s="350">
        <v>0</v>
      </c>
      <c r="X39" s="350">
        <v>0</v>
      </c>
      <c r="Y39" s="350">
        <v>29</v>
      </c>
      <c r="Z39" s="350">
        <v>5</v>
      </c>
      <c r="AA39" s="350">
        <v>8</v>
      </c>
      <c r="AB39" s="350">
        <v>2</v>
      </c>
      <c r="AC39" s="350">
        <v>2</v>
      </c>
      <c r="AD39" s="350">
        <v>3</v>
      </c>
      <c r="AE39" s="350">
        <v>2</v>
      </c>
      <c r="AF39" s="350">
        <v>3</v>
      </c>
      <c r="AG39" s="350">
        <v>2</v>
      </c>
      <c r="AH39" s="350">
        <v>4</v>
      </c>
      <c r="AI39" s="350">
        <v>0</v>
      </c>
      <c r="AJ39" s="350">
        <v>3</v>
      </c>
      <c r="AK39" s="350">
        <v>0</v>
      </c>
      <c r="AL39" s="350">
        <v>1</v>
      </c>
      <c r="AM39" s="350">
        <v>7</v>
      </c>
      <c r="AN39" s="350">
        <v>0</v>
      </c>
      <c r="AO39" s="350">
        <v>3</v>
      </c>
      <c r="AP39" s="350">
        <v>1</v>
      </c>
      <c r="AQ39" s="350">
        <v>3</v>
      </c>
      <c r="AR39" s="350">
        <v>0</v>
      </c>
      <c r="AS39" s="350">
        <v>1</v>
      </c>
      <c r="AT39" s="350">
        <v>0</v>
      </c>
      <c r="AV39" s="352">
        <f t="shared" si="7"/>
        <v>0</v>
      </c>
      <c r="AW39" s="352">
        <f t="shared" si="8"/>
        <v>11</v>
      </c>
      <c r="AX39" s="352">
        <f t="shared" si="9"/>
        <v>5</v>
      </c>
      <c r="AY39" s="352">
        <f t="shared" si="10"/>
        <v>46</v>
      </c>
      <c r="AZ39" s="352">
        <f t="shared" si="11"/>
        <v>14</v>
      </c>
      <c r="BA39" s="352">
        <f t="shared" si="12"/>
        <v>14</v>
      </c>
      <c r="BB39" s="352">
        <f t="shared" si="13"/>
        <v>11</v>
      </c>
      <c r="BC39" s="352">
        <f t="shared" si="14"/>
        <v>4</v>
      </c>
      <c r="BD39" s="352">
        <f t="shared" si="15"/>
        <v>4</v>
      </c>
      <c r="BE39" s="45">
        <f t="shared" si="16"/>
        <v>109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+Abr!C40</f>
        <v>NUTRICIÓN</v>
      </c>
      <c r="D40" s="350">
        <v>0</v>
      </c>
      <c r="E40" s="350">
        <v>0</v>
      </c>
      <c r="F40" s="350">
        <v>0</v>
      </c>
      <c r="G40" s="350">
        <v>7</v>
      </c>
      <c r="H40" s="350">
        <v>1</v>
      </c>
      <c r="I40" s="350">
        <v>0</v>
      </c>
      <c r="J40" s="350">
        <v>1</v>
      </c>
      <c r="K40" s="350">
        <v>2</v>
      </c>
      <c r="L40" s="350">
        <v>0</v>
      </c>
      <c r="M40" s="350">
        <v>3</v>
      </c>
      <c r="N40" s="350">
        <v>3</v>
      </c>
      <c r="O40" s="350">
        <v>1</v>
      </c>
      <c r="P40" s="350">
        <v>7</v>
      </c>
      <c r="Q40" s="350">
        <v>2</v>
      </c>
      <c r="R40" s="350">
        <v>0</v>
      </c>
      <c r="S40" s="350">
        <v>0</v>
      </c>
      <c r="T40" s="350">
        <v>3</v>
      </c>
      <c r="U40" s="350">
        <v>1</v>
      </c>
      <c r="V40" s="350">
        <v>1</v>
      </c>
      <c r="W40" s="350">
        <v>4</v>
      </c>
      <c r="X40" s="350">
        <v>0</v>
      </c>
      <c r="Y40" s="350">
        <v>6</v>
      </c>
      <c r="Z40" s="350">
        <v>2</v>
      </c>
      <c r="AA40" s="350">
        <v>1</v>
      </c>
      <c r="AB40" s="350">
        <v>1</v>
      </c>
      <c r="AC40" s="350">
        <v>2</v>
      </c>
      <c r="AD40" s="350">
        <v>5</v>
      </c>
      <c r="AE40" s="350">
        <v>1</v>
      </c>
      <c r="AF40" s="350">
        <v>3</v>
      </c>
      <c r="AG40" s="350">
        <v>0</v>
      </c>
      <c r="AH40" s="350">
        <v>1</v>
      </c>
      <c r="AI40" s="350">
        <v>0</v>
      </c>
      <c r="AJ40" s="350">
        <v>0</v>
      </c>
      <c r="AK40" s="350">
        <v>0</v>
      </c>
      <c r="AL40" s="350">
        <v>2</v>
      </c>
      <c r="AM40" s="350">
        <v>5</v>
      </c>
      <c r="AN40" s="350">
        <v>0</v>
      </c>
      <c r="AO40" s="350">
        <v>3</v>
      </c>
      <c r="AP40" s="350">
        <v>0</v>
      </c>
      <c r="AQ40" s="350">
        <v>9</v>
      </c>
      <c r="AR40" s="350">
        <v>0</v>
      </c>
      <c r="AS40" s="350">
        <v>0</v>
      </c>
      <c r="AT40" s="350">
        <v>2</v>
      </c>
      <c r="AV40" s="352">
        <f t="shared" si="7"/>
        <v>0</v>
      </c>
      <c r="AW40" s="352">
        <f t="shared" si="8"/>
        <v>2</v>
      </c>
      <c r="AX40" s="352">
        <f t="shared" si="9"/>
        <v>9</v>
      </c>
      <c r="AY40" s="352">
        <f t="shared" si="10"/>
        <v>12</v>
      </c>
      <c r="AZ40" s="352">
        <f t="shared" si="11"/>
        <v>10</v>
      </c>
      <c r="BA40" s="352">
        <f t="shared" si="12"/>
        <v>10</v>
      </c>
      <c r="BB40" s="352">
        <f t="shared" si="13"/>
        <v>8</v>
      </c>
      <c r="BC40" s="352">
        <f t="shared" si="14"/>
        <v>11</v>
      </c>
      <c r="BD40" s="352">
        <f t="shared" si="15"/>
        <v>11</v>
      </c>
      <c r="BE40" s="45">
        <f t="shared" si="16"/>
        <v>73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+Abr!C41</f>
        <v>NUTRICIÓN</v>
      </c>
      <c r="D41" s="350">
        <v>0</v>
      </c>
      <c r="E41" s="350">
        <v>0</v>
      </c>
      <c r="F41" s="350">
        <v>0</v>
      </c>
      <c r="G41" s="350">
        <v>59</v>
      </c>
      <c r="H41" s="350">
        <v>3</v>
      </c>
      <c r="I41" s="350">
        <v>4</v>
      </c>
      <c r="J41" s="350">
        <v>6</v>
      </c>
      <c r="K41" s="350">
        <v>18</v>
      </c>
      <c r="L41" s="350">
        <v>1</v>
      </c>
      <c r="M41" s="350">
        <v>7</v>
      </c>
      <c r="N41" s="350">
        <v>1</v>
      </c>
      <c r="O41" s="350">
        <v>2</v>
      </c>
      <c r="P41" s="350">
        <v>43</v>
      </c>
      <c r="Q41" s="350">
        <v>0</v>
      </c>
      <c r="R41" s="350">
        <v>3</v>
      </c>
      <c r="S41" s="350">
        <v>0</v>
      </c>
      <c r="T41" s="350">
        <v>3</v>
      </c>
      <c r="U41" s="350">
        <v>4</v>
      </c>
      <c r="V41" s="350">
        <v>3</v>
      </c>
      <c r="W41" s="350">
        <v>5</v>
      </c>
      <c r="X41" s="350">
        <v>0</v>
      </c>
      <c r="Y41" s="350">
        <v>6</v>
      </c>
      <c r="Z41" s="350">
        <v>1</v>
      </c>
      <c r="AA41" s="350">
        <v>0</v>
      </c>
      <c r="AB41" s="350">
        <v>0</v>
      </c>
      <c r="AC41" s="350">
        <v>3</v>
      </c>
      <c r="AD41" s="350">
        <v>15</v>
      </c>
      <c r="AE41" s="350">
        <v>1</v>
      </c>
      <c r="AF41" s="350">
        <v>4</v>
      </c>
      <c r="AG41" s="350">
        <v>2</v>
      </c>
      <c r="AH41" s="350">
        <v>6</v>
      </c>
      <c r="AI41" s="350">
        <v>0</v>
      </c>
      <c r="AJ41" s="350">
        <v>0</v>
      </c>
      <c r="AK41" s="350">
        <v>4</v>
      </c>
      <c r="AL41" s="350">
        <v>4</v>
      </c>
      <c r="AM41" s="350">
        <v>20</v>
      </c>
      <c r="AN41" s="350">
        <v>1</v>
      </c>
      <c r="AO41" s="350">
        <v>1</v>
      </c>
      <c r="AP41" s="350">
        <v>0</v>
      </c>
      <c r="AQ41" s="350">
        <v>11</v>
      </c>
      <c r="AR41" s="350">
        <v>1</v>
      </c>
      <c r="AS41" s="350">
        <v>2</v>
      </c>
      <c r="AT41" s="350">
        <v>3</v>
      </c>
      <c r="AV41" s="352">
        <f t="shared" si="7"/>
        <v>0</v>
      </c>
      <c r="AW41" s="352">
        <f t="shared" si="8"/>
        <v>3</v>
      </c>
      <c r="AX41" s="352">
        <f t="shared" si="9"/>
        <v>15</v>
      </c>
      <c r="AY41" s="352">
        <f t="shared" si="10"/>
        <v>10</v>
      </c>
      <c r="AZ41" s="352">
        <f t="shared" si="11"/>
        <v>28</v>
      </c>
      <c r="BA41" s="352">
        <f t="shared" si="12"/>
        <v>28</v>
      </c>
      <c r="BB41" s="352">
        <f t="shared" si="13"/>
        <v>22</v>
      </c>
      <c r="BC41" s="352">
        <f t="shared" si="14"/>
        <v>17</v>
      </c>
      <c r="BD41" s="352">
        <f t="shared" si="15"/>
        <v>17</v>
      </c>
      <c r="BE41" s="45">
        <f t="shared" si="16"/>
        <v>140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+Abr!C42</f>
        <v>NUTRICIÓN</v>
      </c>
      <c r="D42" s="350">
        <v>0</v>
      </c>
      <c r="E42" s="350">
        <v>0</v>
      </c>
      <c r="F42" s="350">
        <v>0</v>
      </c>
      <c r="G42" s="350">
        <v>66</v>
      </c>
      <c r="H42" s="350">
        <v>4</v>
      </c>
      <c r="I42" s="350">
        <v>4</v>
      </c>
      <c r="J42" s="350">
        <v>7</v>
      </c>
      <c r="K42" s="350">
        <v>20</v>
      </c>
      <c r="L42" s="350">
        <v>1</v>
      </c>
      <c r="M42" s="350">
        <v>10</v>
      </c>
      <c r="N42" s="350">
        <v>4</v>
      </c>
      <c r="O42" s="350">
        <v>3</v>
      </c>
      <c r="P42" s="350">
        <v>50</v>
      </c>
      <c r="Q42" s="350">
        <v>2</v>
      </c>
      <c r="R42" s="350">
        <v>3</v>
      </c>
      <c r="S42" s="350">
        <v>0</v>
      </c>
      <c r="T42" s="350">
        <v>6</v>
      </c>
      <c r="U42" s="350">
        <v>5</v>
      </c>
      <c r="V42" s="350">
        <v>4</v>
      </c>
      <c r="W42" s="350">
        <v>9</v>
      </c>
      <c r="X42" s="350">
        <v>0</v>
      </c>
      <c r="Y42" s="350">
        <v>12</v>
      </c>
      <c r="Z42" s="350">
        <v>3</v>
      </c>
      <c r="AA42" s="350">
        <v>1</v>
      </c>
      <c r="AB42" s="350">
        <v>1</v>
      </c>
      <c r="AC42" s="350">
        <v>5</v>
      </c>
      <c r="AD42" s="350">
        <v>20</v>
      </c>
      <c r="AE42" s="350">
        <v>2</v>
      </c>
      <c r="AF42" s="350">
        <v>7</v>
      </c>
      <c r="AG42" s="350">
        <v>2</v>
      </c>
      <c r="AH42" s="350">
        <v>7</v>
      </c>
      <c r="AI42" s="350">
        <v>0</v>
      </c>
      <c r="AJ42" s="350">
        <v>0</v>
      </c>
      <c r="AK42" s="350">
        <v>4</v>
      </c>
      <c r="AL42" s="350">
        <v>6</v>
      </c>
      <c r="AM42" s="350">
        <v>25</v>
      </c>
      <c r="AN42" s="350">
        <v>1</v>
      </c>
      <c r="AO42" s="350">
        <v>4</v>
      </c>
      <c r="AP42" s="350">
        <v>0</v>
      </c>
      <c r="AQ42" s="350">
        <v>20</v>
      </c>
      <c r="AR42" s="350">
        <v>1</v>
      </c>
      <c r="AS42" s="350">
        <v>2</v>
      </c>
      <c r="AT42" s="350">
        <v>5</v>
      </c>
      <c r="AV42" s="352">
        <f t="shared" si="7"/>
        <v>0</v>
      </c>
      <c r="AW42" s="352">
        <f t="shared" si="8"/>
        <v>5</v>
      </c>
      <c r="AX42" s="352">
        <f t="shared" si="9"/>
        <v>24</v>
      </c>
      <c r="AY42" s="352">
        <f t="shared" si="10"/>
        <v>22</v>
      </c>
      <c r="AZ42" s="352">
        <f t="shared" si="11"/>
        <v>38</v>
      </c>
      <c r="BA42" s="352">
        <f t="shared" si="12"/>
        <v>38</v>
      </c>
      <c r="BB42" s="352">
        <f t="shared" si="13"/>
        <v>30</v>
      </c>
      <c r="BC42" s="352">
        <f t="shared" si="14"/>
        <v>28</v>
      </c>
      <c r="BD42" s="352">
        <f t="shared" si="15"/>
        <v>28</v>
      </c>
      <c r="BE42" s="45">
        <f t="shared" si="16"/>
        <v>213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+Abr!C43</f>
        <v>NUTRICIÓN</v>
      </c>
      <c r="D43" s="350">
        <v>0</v>
      </c>
      <c r="E43" s="350">
        <v>0</v>
      </c>
      <c r="F43" s="350">
        <v>0</v>
      </c>
      <c r="G43" s="350">
        <v>45</v>
      </c>
      <c r="H43" s="350">
        <v>1</v>
      </c>
      <c r="I43" s="350">
        <v>0</v>
      </c>
      <c r="J43" s="350">
        <v>1</v>
      </c>
      <c r="K43" s="350">
        <v>2</v>
      </c>
      <c r="L43" s="350">
        <v>0</v>
      </c>
      <c r="M43" s="350">
        <v>3</v>
      </c>
      <c r="N43" s="350">
        <v>3</v>
      </c>
      <c r="O43" s="350">
        <v>1</v>
      </c>
      <c r="P43" s="350">
        <v>14</v>
      </c>
      <c r="Q43" s="350">
        <v>2</v>
      </c>
      <c r="R43" s="350">
        <v>0</v>
      </c>
      <c r="S43" s="350">
        <v>3</v>
      </c>
      <c r="T43" s="350">
        <v>3</v>
      </c>
      <c r="U43" s="350">
        <v>1</v>
      </c>
      <c r="V43" s="350">
        <v>1</v>
      </c>
      <c r="W43" s="350">
        <v>4</v>
      </c>
      <c r="X43" s="350">
        <v>2</v>
      </c>
      <c r="Y43" s="350">
        <v>12</v>
      </c>
      <c r="Z43" s="350">
        <v>2</v>
      </c>
      <c r="AA43" s="350">
        <v>3</v>
      </c>
      <c r="AB43" s="350">
        <v>1</v>
      </c>
      <c r="AC43" s="350">
        <v>2</v>
      </c>
      <c r="AD43" s="350">
        <v>6</v>
      </c>
      <c r="AE43" s="350">
        <v>1</v>
      </c>
      <c r="AF43" s="350">
        <v>3</v>
      </c>
      <c r="AG43" s="350">
        <v>2</v>
      </c>
      <c r="AH43" s="350">
        <v>1</v>
      </c>
      <c r="AI43" s="350">
        <v>0</v>
      </c>
      <c r="AJ43" s="350">
        <v>12</v>
      </c>
      <c r="AK43" s="350">
        <v>1</v>
      </c>
      <c r="AL43" s="350">
        <v>2</v>
      </c>
      <c r="AM43" s="350">
        <v>5</v>
      </c>
      <c r="AN43" s="350">
        <v>0</v>
      </c>
      <c r="AO43" s="350">
        <v>3</v>
      </c>
      <c r="AP43" s="350">
        <v>0</v>
      </c>
      <c r="AQ43" s="350">
        <v>11</v>
      </c>
      <c r="AR43" s="350">
        <v>0</v>
      </c>
      <c r="AS43" s="350">
        <v>2</v>
      </c>
      <c r="AT43" s="350">
        <v>2</v>
      </c>
      <c r="AV43" s="352">
        <f t="shared" si="7"/>
        <v>0</v>
      </c>
      <c r="AW43" s="352">
        <f t="shared" si="8"/>
        <v>5</v>
      </c>
      <c r="AX43" s="352">
        <f t="shared" si="9"/>
        <v>9</v>
      </c>
      <c r="AY43" s="352">
        <f t="shared" si="10"/>
        <v>22</v>
      </c>
      <c r="AZ43" s="352">
        <f t="shared" si="11"/>
        <v>13</v>
      </c>
      <c r="BA43" s="352">
        <f t="shared" si="12"/>
        <v>13</v>
      </c>
      <c r="BB43" s="352">
        <f t="shared" si="13"/>
        <v>8</v>
      </c>
      <c r="BC43" s="352">
        <f t="shared" si="14"/>
        <v>15</v>
      </c>
      <c r="BD43" s="352">
        <f t="shared" si="15"/>
        <v>15</v>
      </c>
      <c r="BE43" s="45">
        <f t="shared" si="16"/>
        <v>100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+Abr!C44</f>
        <v>NUTRICIÓN</v>
      </c>
      <c r="D44" s="350">
        <v>0</v>
      </c>
      <c r="E44" s="350">
        <v>0</v>
      </c>
      <c r="F44" s="350">
        <v>0</v>
      </c>
      <c r="G44" s="350">
        <v>26</v>
      </c>
      <c r="H44" s="350">
        <v>2</v>
      </c>
      <c r="I44" s="350">
        <v>2</v>
      </c>
      <c r="J44" s="350">
        <v>3</v>
      </c>
      <c r="K44" s="350">
        <v>6</v>
      </c>
      <c r="L44" s="350">
        <v>1</v>
      </c>
      <c r="M44" s="350">
        <v>1</v>
      </c>
      <c r="N44" s="350">
        <v>1</v>
      </c>
      <c r="O44" s="350">
        <v>2</v>
      </c>
      <c r="P44" s="350">
        <v>15</v>
      </c>
      <c r="Q44" s="350">
        <v>7</v>
      </c>
      <c r="R44" s="350">
        <v>1</v>
      </c>
      <c r="S44" s="350">
        <v>0</v>
      </c>
      <c r="T44" s="350">
        <v>4</v>
      </c>
      <c r="U44" s="350">
        <v>0</v>
      </c>
      <c r="V44" s="350">
        <v>0</v>
      </c>
      <c r="W44" s="350">
        <v>0</v>
      </c>
      <c r="X44" s="350">
        <v>10</v>
      </c>
      <c r="Y44" s="350">
        <v>17</v>
      </c>
      <c r="Z44" s="350">
        <v>5</v>
      </c>
      <c r="AA44" s="350">
        <v>6</v>
      </c>
      <c r="AB44" s="350">
        <v>0</v>
      </c>
      <c r="AC44" s="350">
        <v>3</v>
      </c>
      <c r="AD44" s="350">
        <v>8</v>
      </c>
      <c r="AE44" s="350">
        <v>3</v>
      </c>
      <c r="AF44" s="350">
        <v>3</v>
      </c>
      <c r="AG44" s="350">
        <v>3</v>
      </c>
      <c r="AH44" s="350">
        <v>4</v>
      </c>
      <c r="AI44" s="350">
        <v>0</v>
      </c>
      <c r="AJ44" s="350">
        <v>13</v>
      </c>
      <c r="AK44" s="350">
        <v>3</v>
      </c>
      <c r="AL44" s="350">
        <v>1</v>
      </c>
      <c r="AM44" s="350">
        <v>8</v>
      </c>
      <c r="AN44" s="350">
        <v>0</v>
      </c>
      <c r="AO44" s="350">
        <v>0</v>
      </c>
      <c r="AP44" s="350">
        <v>0</v>
      </c>
      <c r="AQ44" s="350">
        <v>8</v>
      </c>
      <c r="AR44" s="350">
        <v>0</v>
      </c>
      <c r="AS44" s="350">
        <v>3</v>
      </c>
      <c r="AT44" s="350">
        <v>1</v>
      </c>
      <c r="AV44" s="352">
        <f t="shared" si="7"/>
        <v>0</v>
      </c>
      <c r="AW44" s="352">
        <f t="shared" si="8"/>
        <v>8</v>
      </c>
      <c r="AX44" s="352">
        <f t="shared" si="9"/>
        <v>4</v>
      </c>
      <c r="AY44" s="352">
        <f t="shared" si="10"/>
        <v>41</v>
      </c>
      <c r="AZ44" s="352">
        <f t="shared" si="11"/>
        <v>21</v>
      </c>
      <c r="BA44" s="352">
        <f t="shared" si="12"/>
        <v>21</v>
      </c>
      <c r="BB44" s="352">
        <f t="shared" si="13"/>
        <v>8</v>
      </c>
      <c r="BC44" s="352">
        <f t="shared" si="14"/>
        <v>12</v>
      </c>
      <c r="BD44" s="352">
        <f t="shared" si="15"/>
        <v>12</v>
      </c>
      <c r="BE44" s="45">
        <f t="shared" si="16"/>
        <v>127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+Abr!C45</f>
        <v>NUTRICIÓN</v>
      </c>
      <c r="D45" s="350">
        <v>0</v>
      </c>
      <c r="E45" s="350">
        <v>0</v>
      </c>
      <c r="F45" s="350">
        <v>0</v>
      </c>
      <c r="G45" s="350">
        <v>23</v>
      </c>
      <c r="H45" s="350">
        <v>0</v>
      </c>
      <c r="I45" s="350">
        <v>3</v>
      </c>
      <c r="J45" s="350">
        <v>0</v>
      </c>
      <c r="K45" s="350">
        <v>5</v>
      </c>
      <c r="L45" s="350">
        <v>0</v>
      </c>
      <c r="M45" s="350">
        <v>2</v>
      </c>
      <c r="N45" s="350">
        <v>0</v>
      </c>
      <c r="O45" s="350">
        <v>3</v>
      </c>
      <c r="P45" s="350">
        <v>9</v>
      </c>
      <c r="Q45" s="350">
        <v>2</v>
      </c>
      <c r="R45" s="350">
        <v>1</v>
      </c>
      <c r="S45" s="350">
        <v>3</v>
      </c>
      <c r="T45" s="350">
        <v>31</v>
      </c>
      <c r="U45" s="350">
        <v>4</v>
      </c>
      <c r="V45" s="350">
        <v>0</v>
      </c>
      <c r="W45" s="350">
        <v>2</v>
      </c>
      <c r="X45" s="350">
        <v>14</v>
      </c>
      <c r="Y45" s="350">
        <v>19</v>
      </c>
      <c r="Z45" s="350">
        <v>3</v>
      </c>
      <c r="AA45" s="350">
        <v>0</v>
      </c>
      <c r="AB45" s="350">
        <v>4</v>
      </c>
      <c r="AC45" s="350">
        <v>4</v>
      </c>
      <c r="AD45" s="350">
        <v>3</v>
      </c>
      <c r="AE45" s="350">
        <v>1</v>
      </c>
      <c r="AF45" s="350">
        <v>1</v>
      </c>
      <c r="AG45" s="350">
        <v>2</v>
      </c>
      <c r="AH45" s="350">
        <v>2</v>
      </c>
      <c r="AI45" s="350">
        <v>0</v>
      </c>
      <c r="AJ45" s="350">
        <v>11</v>
      </c>
      <c r="AK45" s="350">
        <v>0</v>
      </c>
      <c r="AL45" s="350">
        <v>0</v>
      </c>
      <c r="AM45" s="350">
        <v>10</v>
      </c>
      <c r="AN45" s="350">
        <v>0</v>
      </c>
      <c r="AO45" s="350">
        <v>1</v>
      </c>
      <c r="AP45" s="350">
        <v>0</v>
      </c>
      <c r="AQ45" s="350">
        <v>7</v>
      </c>
      <c r="AR45" s="350">
        <v>1</v>
      </c>
      <c r="AS45" s="350">
        <v>1</v>
      </c>
      <c r="AT45" s="350">
        <v>3</v>
      </c>
      <c r="AV45" s="352">
        <f t="shared" si="7"/>
        <v>0</v>
      </c>
      <c r="AW45" s="352">
        <f t="shared" si="8"/>
        <v>6</v>
      </c>
      <c r="AX45" s="352">
        <f t="shared" si="9"/>
        <v>37</v>
      </c>
      <c r="AY45" s="352">
        <f t="shared" si="10"/>
        <v>44</v>
      </c>
      <c r="AZ45" s="352">
        <f t="shared" si="11"/>
        <v>9</v>
      </c>
      <c r="BA45" s="352">
        <f t="shared" si="12"/>
        <v>9</v>
      </c>
      <c r="BB45" s="352">
        <f t="shared" si="13"/>
        <v>11</v>
      </c>
      <c r="BC45" s="352">
        <f t="shared" si="14"/>
        <v>12</v>
      </c>
      <c r="BD45" s="352">
        <f t="shared" si="15"/>
        <v>12</v>
      </c>
      <c r="BE45" s="45">
        <f t="shared" si="16"/>
        <v>140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+Abr!C46</f>
        <v>NUTRICIÓN</v>
      </c>
      <c r="D46" s="350">
        <v>0</v>
      </c>
      <c r="E46" s="350">
        <v>0</v>
      </c>
      <c r="F46" s="350">
        <v>0</v>
      </c>
      <c r="G46" s="350">
        <v>94</v>
      </c>
      <c r="H46" s="350">
        <v>3</v>
      </c>
      <c r="I46" s="350">
        <v>5</v>
      </c>
      <c r="J46" s="350">
        <v>4</v>
      </c>
      <c r="K46" s="350">
        <v>13</v>
      </c>
      <c r="L46" s="350">
        <v>1</v>
      </c>
      <c r="M46" s="350">
        <v>6</v>
      </c>
      <c r="N46" s="350">
        <v>4</v>
      </c>
      <c r="O46" s="350">
        <v>6</v>
      </c>
      <c r="P46" s="350">
        <v>38</v>
      </c>
      <c r="Q46" s="350">
        <v>11</v>
      </c>
      <c r="R46" s="350">
        <v>2</v>
      </c>
      <c r="S46" s="350">
        <v>6</v>
      </c>
      <c r="T46" s="350">
        <v>38</v>
      </c>
      <c r="U46" s="350">
        <v>5</v>
      </c>
      <c r="V46" s="350">
        <v>1</v>
      </c>
      <c r="W46" s="350">
        <v>6</v>
      </c>
      <c r="X46" s="350">
        <v>26</v>
      </c>
      <c r="Y46" s="350">
        <v>48</v>
      </c>
      <c r="Z46" s="350">
        <v>10</v>
      </c>
      <c r="AA46" s="350">
        <v>9</v>
      </c>
      <c r="AB46" s="350">
        <v>5</v>
      </c>
      <c r="AC46" s="350">
        <v>9</v>
      </c>
      <c r="AD46" s="350">
        <v>17</v>
      </c>
      <c r="AE46" s="350">
        <v>5</v>
      </c>
      <c r="AF46" s="350">
        <v>7</v>
      </c>
      <c r="AG46" s="350">
        <v>7</v>
      </c>
      <c r="AH46" s="350">
        <v>7</v>
      </c>
      <c r="AI46" s="350">
        <v>0</v>
      </c>
      <c r="AJ46" s="350">
        <v>36</v>
      </c>
      <c r="AK46" s="350">
        <v>4</v>
      </c>
      <c r="AL46" s="350">
        <v>3</v>
      </c>
      <c r="AM46" s="350">
        <v>23</v>
      </c>
      <c r="AN46" s="350">
        <v>0</v>
      </c>
      <c r="AO46" s="350">
        <v>4</v>
      </c>
      <c r="AP46" s="350">
        <v>0</v>
      </c>
      <c r="AQ46" s="350">
        <v>26</v>
      </c>
      <c r="AR46" s="350">
        <v>1</v>
      </c>
      <c r="AS46" s="350">
        <v>6</v>
      </c>
      <c r="AT46" s="350">
        <v>6</v>
      </c>
      <c r="AV46" s="352">
        <f t="shared" si="7"/>
        <v>0</v>
      </c>
      <c r="AW46" s="352">
        <f t="shared" si="8"/>
        <v>19</v>
      </c>
      <c r="AX46" s="352">
        <f t="shared" si="9"/>
        <v>50</v>
      </c>
      <c r="AY46" s="352">
        <f t="shared" si="10"/>
        <v>107</v>
      </c>
      <c r="AZ46" s="352">
        <f t="shared" si="11"/>
        <v>43</v>
      </c>
      <c r="BA46" s="352">
        <f t="shared" si="12"/>
        <v>43</v>
      </c>
      <c r="BB46" s="352">
        <f t="shared" si="13"/>
        <v>27</v>
      </c>
      <c r="BC46" s="352">
        <f t="shared" si="14"/>
        <v>39</v>
      </c>
      <c r="BD46" s="352">
        <f t="shared" si="15"/>
        <v>39</v>
      </c>
      <c r="BE46" s="45">
        <f t="shared" si="16"/>
        <v>367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+Abr!C47</f>
        <v>NUTRICIÓN</v>
      </c>
      <c r="D47" s="350">
        <v>0</v>
      </c>
      <c r="E47" s="350">
        <v>0</v>
      </c>
      <c r="F47" s="350">
        <v>0</v>
      </c>
      <c r="G47" s="350">
        <v>2</v>
      </c>
      <c r="H47" s="350">
        <v>0</v>
      </c>
      <c r="I47" s="350">
        <v>0</v>
      </c>
      <c r="J47" s="350">
        <v>1</v>
      </c>
      <c r="K47" s="350">
        <v>0</v>
      </c>
      <c r="L47" s="350">
        <v>0</v>
      </c>
      <c r="M47" s="350">
        <v>1</v>
      </c>
      <c r="N47" s="350">
        <v>0</v>
      </c>
      <c r="O47" s="350">
        <v>0</v>
      </c>
      <c r="P47" s="350">
        <v>0</v>
      </c>
      <c r="Q47" s="350">
        <v>1</v>
      </c>
      <c r="R47" s="350">
        <v>0</v>
      </c>
      <c r="S47" s="350">
        <v>0</v>
      </c>
      <c r="T47" s="350">
        <v>0</v>
      </c>
      <c r="U47" s="350">
        <v>0</v>
      </c>
      <c r="V47" s="350">
        <v>0</v>
      </c>
      <c r="W47" s="350">
        <v>0</v>
      </c>
      <c r="X47" s="350">
        <v>0</v>
      </c>
      <c r="Y47" s="350">
        <v>1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2</v>
      </c>
      <c r="AN47" s="350">
        <v>0</v>
      </c>
      <c r="AO47" s="350">
        <v>0</v>
      </c>
      <c r="AP47" s="350">
        <v>0</v>
      </c>
      <c r="AQ47" s="350">
        <v>1</v>
      </c>
      <c r="AR47" s="350">
        <v>0</v>
      </c>
      <c r="AS47" s="350">
        <v>0</v>
      </c>
      <c r="AT47" s="350">
        <v>0</v>
      </c>
      <c r="AV47" s="352">
        <f t="shared" si="7"/>
        <v>0</v>
      </c>
      <c r="AW47" s="352">
        <f t="shared" si="8"/>
        <v>1</v>
      </c>
      <c r="AX47" s="352">
        <f t="shared" si="9"/>
        <v>0</v>
      </c>
      <c r="AY47" s="352">
        <f t="shared" si="10"/>
        <v>1</v>
      </c>
      <c r="AZ47" s="352">
        <f t="shared" si="11"/>
        <v>0</v>
      </c>
      <c r="BA47" s="352">
        <f t="shared" si="12"/>
        <v>0</v>
      </c>
      <c r="BB47" s="352">
        <f t="shared" si="13"/>
        <v>2</v>
      </c>
      <c r="BC47" s="352">
        <f t="shared" si="14"/>
        <v>1</v>
      </c>
      <c r="BD47" s="352">
        <f t="shared" si="15"/>
        <v>1</v>
      </c>
      <c r="BE47" s="45">
        <f t="shared" si="16"/>
        <v>6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+Abr!C48</f>
        <v>NUTRICIÓN</v>
      </c>
      <c r="D48" s="350">
        <v>0</v>
      </c>
      <c r="E48" s="350">
        <v>0</v>
      </c>
      <c r="F48" s="350">
        <v>0</v>
      </c>
      <c r="G48" s="350">
        <v>3</v>
      </c>
      <c r="H48" s="350">
        <v>0</v>
      </c>
      <c r="I48" s="350">
        <v>1</v>
      </c>
      <c r="J48" s="350">
        <v>1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3</v>
      </c>
      <c r="Q48" s="350">
        <v>0</v>
      </c>
      <c r="R48" s="350">
        <v>0</v>
      </c>
      <c r="S48" s="350">
        <v>0</v>
      </c>
      <c r="T48" s="350">
        <v>0</v>
      </c>
      <c r="U48" s="350">
        <v>0</v>
      </c>
      <c r="V48" s="350">
        <v>0</v>
      </c>
      <c r="W48" s="350">
        <v>0</v>
      </c>
      <c r="X48" s="350">
        <v>0</v>
      </c>
      <c r="Y48" s="350">
        <v>4</v>
      </c>
      <c r="Z48" s="350">
        <v>0</v>
      </c>
      <c r="AA48" s="350">
        <v>0</v>
      </c>
      <c r="AB48" s="350">
        <v>0</v>
      </c>
      <c r="AC48" s="350">
        <v>0</v>
      </c>
      <c r="AD48" s="350">
        <v>0</v>
      </c>
      <c r="AE48" s="350">
        <v>0</v>
      </c>
      <c r="AF48" s="350">
        <v>0</v>
      </c>
      <c r="AG48" s="350">
        <v>0</v>
      </c>
      <c r="AH48" s="350">
        <v>0</v>
      </c>
      <c r="AI48" s="350">
        <v>0</v>
      </c>
      <c r="AJ48" s="350">
        <v>6</v>
      </c>
      <c r="AK48" s="350">
        <v>0</v>
      </c>
      <c r="AL48" s="350">
        <v>0</v>
      </c>
      <c r="AM48" s="350">
        <v>4</v>
      </c>
      <c r="AN48" s="350">
        <v>0</v>
      </c>
      <c r="AO48" s="350">
        <v>0</v>
      </c>
      <c r="AP48" s="350">
        <v>0</v>
      </c>
      <c r="AQ48" s="350">
        <v>0</v>
      </c>
      <c r="AR48" s="350">
        <v>0</v>
      </c>
      <c r="AS48" s="350">
        <v>0</v>
      </c>
      <c r="AT48" s="350">
        <v>0</v>
      </c>
      <c r="AV48" s="352">
        <f t="shared" si="7"/>
        <v>0</v>
      </c>
      <c r="AW48" s="352">
        <f t="shared" si="8"/>
        <v>0</v>
      </c>
      <c r="AX48" s="352">
        <f t="shared" si="9"/>
        <v>0</v>
      </c>
      <c r="AY48" s="352">
        <f t="shared" si="10"/>
        <v>4</v>
      </c>
      <c r="AZ48" s="352">
        <f t="shared" si="11"/>
        <v>0</v>
      </c>
      <c r="BA48" s="352">
        <f t="shared" si="12"/>
        <v>0</v>
      </c>
      <c r="BB48" s="352">
        <f t="shared" si="13"/>
        <v>4</v>
      </c>
      <c r="BC48" s="352">
        <f t="shared" si="14"/>
        <v>0</v>
      </c>
      <c r="BD48" s="352">
        <f t="shared" si="15"/>
        <v>0</v>
      </c>
      <c r="BE48" s="45">
        <f t="shared" si="16"/>
        <v>8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+Abr!C49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1</v>
      </c>
      <c r="N49" s="350">
        <v>0</v>
      </c>
      <c r="O49" s="350">
        <v>0</v>
      </c>
      <c r="P49" s="350">
        <v>0</v>
      </c>
      <c r="Q49" s="350">
        <v>1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2</v>
      </c>
      <c r="AR49" s="350">
        <v>0</v>
      </c>
      <c r="AS49" s="350">
        <v>0</v>
      </c>
      <c r="AT49" s="350">
        <v>0</v>
      </c>
      <c r="AV49" s="352">
        <f t="shared" si="7"/>
        <v>0</v>
      </c>
      <c r="AW49" s="352">
        <f t="shared" si="8"/>
        <v>1</v>
      </c>
      <c r="AX49" s="352">
        <f t="shared" si="9"/>
        <v>0</v>
      </c>
      <c r="AY49" s="352">
        <f t="shared" si="10"/>
        <v>0</v>
      </c>
      <c r="AZ49" s="352">
        <f t="shared" si="11"/>
        <v>0</v>
      </c>
      <c r="BA49" s="352">
        <f t="shared" si="12"/>
        <v>0</v>
      </c>
      <c r="BB49" s="352">
        <f t="shared" si="13"/>
        <v>0</v>
      </c>
      <c r="BC49" s="352">
        <f t="shared" si="14"/>
        <v>2</v>
      </c>
      <c r="BD49" s="352">
        <f t="shared" si="15"/>
        <v>2</v>
      </c>
      <c r="BE49" s="45">
        <f t="shared" si="16"/>
        <v>5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+Abr!C50</f>
        <v>NUTRICIÓN</v>
      </c>
      <c r="D50" s="350">
        <v>0</v>
      </c>
      <c r="E50" s="350">
        <v>0</v>
      </c>
      <c r="F50" s="350">
        <v>0</v>
      </c>
      <c r="G50" s="350">
        <v>6</v>
      </c>
      <c r="H50" s="350">
        <v>0</v>
      </c>
      <c r="I50" s="350">
        <v>1</v>
      </c>
      <c r="J50" s="350">
        <v>2</v>
      </c>
      <c r="K50" s="350">
        <v>0</v>
      </c>
      <c r="L50" s="350">
        <v>0</v>
      </c>
      <c r="M50" s="350">
        <v>2</v>
      </c>
      <c r="N50" s="350">
        <v>0</v>
      </c>
      <c r="O50" s="350">
        <v>0</v>
      </c>
      <c r="P50" s="350">
        <v>3</v>
      </c>
      <c r="Q50" s="350">
        <v>2</v>
      </c>
      <c r="R50" s="350">
        <v>0</v>
      </c>
      <c r="S50" s="350">
        <v>0</v>
      </c>
      <c r="T50" s="350">
        <v>0</v>
      </c>
      <c r="U50" s="350">
        <v>0</v>
      </c>
      <c r="V50" s="350">
        <v>0</v>
      </c>
      <c r="W50" s="350">
        <v>0</v>
      </c>
      <c r="X50" s="350">
        <v>0</v>
      </c>
      <c r="Y50" s="350">
        <v>5</v>
      </c>
      <c r="Z50" s="350">
        <v>0</v>
      </c>
      <c r="AA50" s="350">
        <v>0</v>
      </c>
      <c r="AB50" s="350">
        <v>0</v>
      </c>
      <c r="AC50" s="350">
        <v>0</v>
      </c>
      <c r="AD50" s="350">
        <v>0</v>
      </c>
      <c r="AE50" s="350">
        <v>0</v>
      </c>
      <c r="AF50" s="350">
        <v>0</v>
      </c>
      <c r="AG50" s="350">
        <v>0</v>
      </c>
      <c r="AH50" s="350">
        <v>0</v>
      </c>
      <c r="AI50" s="350">
        <v>0</v>
      </c>
      <c r="AJ50" s="350">
        <v>6</v>
      </c>
      <c r="AK50" s="350">
        <v>0</v>
      </c>
      <c r="AL50" s="350">
        <v>0</v>
      </c>
      <c r="AM50" s="350">
        <v>6</v>
      </c>
      <c r="AN50" s="350">
        <v>0</v>
      </c>
      <c r="AO50" s="350">
        <v>0</v>
      </c>
      <c r="AP50" s="350">
        <v>0</v>
      </c>
      <c r="AQ50" s="350">
        <v>3</v>
      </c>
      <c r="AR50" s="350">
        <v>0</v>
      </c>
      <c r="AS50" s="350">
        <v>0</v>
      </c>
      <c r="AT50" s="350">
        <v>0</v>
      </c>
      <c r="AV50" s="352">
        <f t="shared" si="7"/>
        <v>0</v>
      </c>
      <c r="AW50" s="352">
        <f t="shared" si="8"/>
        <v>2</v>
      </c>
      <c r="AX50" s="352">
        <f t="shared" si="9"/>
        <v>0</v>
      </c>
      <c r="AY50" s="352">
        <f t="shared" si="10"/>
        <v>5</v>
      </c>
      <c r="AZ50" s="352">
        <f t="shared" si="11"/>
        <v>0</v>
      </c>
      <c r="BA50" s="352">
        <f t="shared" si="12"/>
        <v>0</v>
      </c>
      <c r="BB50" s="352">
        <f t="shared" si="13"/>
        <v>6</v>
      </c>
      <c r="BC50" s="352">
        <f t="shared" si="14"/>
        <v>3</v>
      </c>
      <c r="BD50" s="352">
        <f t="shared" si="15"/>
        <v>3</v>
      </c>
      <c r="BE50" s="45">
        <f t="shared" si="16"/>
        <v>19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+Abr!C51</f>
        <v>NUTRICIÓN</v>
      </c>
      <c r="D51" s="350">
        <v>0</v>
      </c>
      <c r="E51" s="350">
        <v>0</v>
      </c>
      <c r="F51" s="350">
        <v>0</v>
      </c>
      <c r="G51" s="350">
        <v>2</v>
      </c>
      <c r="H51" s="350">
        <v>0</v>
      </c>
      <c r="I51" s="350">
        <v>0</v>
      </c>
      <c r="J51" s="350">
        <v>1</v>
      </c>
      <c r="K51" s="350">
        <v>0</v>
      </c>
      <c r="L51" s="350">
        <v>0</v>
      </c>
      <c r="M51" s="350">
        <v>1</v>
      </c>
      <c r="N51" s="350">
        <v>0</v>
      </c>
      <c r="O51" s="350">
        <v>0</v>
      </c>
      <c r="P51" s="350">
        <v>0</v>
      </c>
      <c r="Q51" s="350">
        <v>1</v>
      </c>
      <c r="R51" s="350">
        <v>0</v>
      </c>
      <c r="S51" s="350">
        <v>0</v>
      </c>
      <c r="T51" s="350">
        <v>0</v>
      </c>
      <c r="U51" s="350">
        <v>0</v>
      </c>
      <c r="V51" s="350">
        <v>0</v>
      </c>
      <c r="W51" s="350">
        <v>0</v>
      </c>
      <c r="X51" s="350">
        <v>0</v>
      </c>
      <c r="Y51" s="350">
        <v>1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2</v>
      </c>
      <c r="AN51" s="350">
        <v>0</v>
      </c>
      <c r="AO51" s="350">
        <v>0</v>
      </c>
      <c r="AP51" s="350">
        <v>0</v>
      </c>
      <c r="AQ51" s="350">
        <v>1</v>
      </c>
      <c r="AR51" s="350">
        <v>0</v>
      </c>
      <c r="AS51" s="350">
        <v>0</v>
      </c>
      <c r="AT51" s="350">
        <v>0</v>
      </c>
      <c r="AV51" s="352">
        <f t="shared" si="7"/>
        <v>0</v>
      </c>
      <c r="AW51" s="352">
        <f t="shared" si="8"/>
        <v>1</v>
      </c>
      <c r="AX51" s="352">
        <f t="shared" si="9"/>
        <v>0</v>
      </c>
      <c r="AY51" s="352">
        <f t="shared" si="10"/>
        <v>1</v>
      </c>
      <c r="AZ51" s="352">
        <f t="shared" si="11"/>
        <v>0</v>
      </c>
      <c r="BA51" s="352">
        <f t="shared" si="12"/>
        <v>0</v>
      </c>
      <c r="BB51" s="352">
        <f t="shared" si="13"/>
        <v>2</v>
      </c>
      <c r="BC51" s="352">
        <f t="shared" si="14"/>
        <v>1</v>
      </c>
      <c r="BD51" s="352">
        <f t="shared" si="15"/>
        <v>1</v>
      </c>
      <c r="BE51" s="45">
        <f t="shared" si="16"/>
        <v>6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+Abr!C52</f>
        <v>NUTRICIÓN</v>
      </c>
      <c r="D52" s="350">
        <v>0</v>
      </c>
      <c r="E52" s="350">
        <v>0</v>
      </c>
      <c r="F52" s="350">
        <v>0</v>
      </c>
      <c r="G52" s="350">
        <v>2</v>
      </c>
      <c r="H52" s="350">
        <v>0</v>
      </c>
      <c r="I52" s="350">
        <v>0</v>
      </c>
      <c r="J52" s="350">
        <v>1</v>
      </c>
      <c r="K52" s="350">
        <v>0</v>
      </c>
      <c r="L52" s="350">
        <v>0</v>
      </c>
      <c r="M52" s="350">
        <v>1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0</v>
      </c>
      <c r="X52" s="350">
        <v>0</v>
      </c>
      <c r="Y52" s="350">
        <v>1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2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2">
        <f t="shared" si="7"/>
        <v>0</v>
      </c>
      <c r="AW52" s="352">
        <f t="shared" si="8"/>
        <v>0</v>
      </c>
      <c r="AX52" s="352">
        <f t="shared" si="9"/>
        <v>0</v>
      </c>
      <c r="AY52" s="352">
        <f t="shared" si="10"/>
        <v>1</v>
      </c>
      <c r="AZ52" s="352">
        <f t="shared" si="11"/>
        <v>0</v>
      </c>
      <c r="BA52" s="352">
        <f t="shared" si="12"/>
        <v>0</v>
      </c>
      <c r="BB52" s="352">
        <f t="shared" si="13"/>
        <v>2</v>
      </c>
      <c r="BC52" s="352">
        <f t="shared" si="14"/>
        <v>0</v>
      </c>
      <c r="BD52" s="352">
        <f t="shared" si="15"/>
        <v>0</v>
      </c>
      <c r="BE52" s="45">
        <f t="shared" si="16"/>
        <v>3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+Abr!C53</f>
        <v>NUTRICIÓN</v>
      </c>
      <c r="D53" s="350">
        <v>0</v>
      </c>
      <c r="E53" s="350">
        <v>0</v>
      </c>
      <c r="F53" s="350">
        <v>0</v>
      </c>
      <c r="G53" s="350">
        <v>3</v>
      </c>
      <c r="H53" s="350">
        <v>0</v>
      </c>
      <c r="I53" s="350">
        <v>1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1</v>
      </c>
      <c r="Q53" s="350">
        <v>0</v>
      </c>
      <c r="R53" s="350">
        <v>0</v>
      </c>
      <c r="S53" s="350">
        <v>0</v>
      </c>
      <c r="T53" s="350">
        <v>0</v>
      </c>
      <c r="U53" s="350">
        <v>0</v>
      </c>
      <c r="V53" s="350">
        <v>0</v>
      </c>
      <c r="W53" s="350">
        <v>0</v>
      </c>
      <c r="X53" s="350">
        <v>0</v>
      </c>
      <c r="Y53" s="350">
        <v>2</v>
      </c>
      <c r="Z53" s="350">
        <v>0</v>
      </c>
      <c r="AA53" s="350">
        <v>0</v>
      </c>
      <c r="AB53" s="350">
        <v>0</v>
      </c>
      <c r="AC53" s="350">
        <v>0</v>
      </c>
      <c r="AD53" s="350">
        <v>0</v>
      </c>
      <c r="AE53" s="350">
        <v>0</v>
      </c>
      <c r="AF53" s="350">
        <v>0</v>
      </c>
      <c r="AG53" s="350">
        <v>0</v>
      </c>
      <c r="AH53" s="350">
        <v>0</v>
      </c>
      <c r="AI53" s="350">
        <v>0</v>
      </c>
      <c r="AJ53" s="350">
        <v>6</v>
      </c>
      <c r="AK53" s="350">
        <v>0</v>
      </c>
      <c r="AL53" s="350">
        <v>0</v>
      </c>
      <c r="AM53" s="350">
        <v>4</v>
      </c>
      <c r="AN53" s="350">
        <v>0</v>
      </c>
      <c r="AO53" s="350">
        <v>0</v>
      </c>
      <c r="AP53" s="350">
        <v>0</v>
      </c>
      <c r="AQ53" s="350">
        <v>0</v>
      </c>
      <c r="AR53" s="350">
        <v>0</v>
      </c>
      <c r="AS53" s="350">
        <v>0</v>
      </c>
      <c r="AT53" s="350">
        <v>0</v>
      </c>
      <c r="AV53" s="352">
        <f t="shared" si="7"/>
        <v>0</v>
      </c>
      <c r="AW53" s="352">
        <f t="shared" si="8"/>
        <v>0</v>
      </c>
      <c r="AX53" s="352">
        <f t="shared" si="9"/>
        <v>0</v>
      </c>
      <c r="AY53" s="352">
        <f t="shared" si="10"/>
        <v>2</v>
      </c>
      <c r="AZ53" s="352">
        <f t="shared" si="11"/>
        <v>0</v>
      </c>
      <c r="BA53" s="352">
        <f t="shared" si="12"/>
        <v>0</v>
      </c>
      <c r="BB53" s="352">
        <f t="shared" si="13"/>
        <v>4</v>
      </c>
      <c r="BC53" s="352">
        <f t="shared" si="14"/>
        <v>0</v>
      </c>
      <c r="BD53" s="352">
        <f t="shared" si="15"/>
        <v>0</v>
      </c>
      <c r="BE53" s="45">
        <f t="shared" si="16"/>
        <v>6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+Abr!C54</f>
        <v>NUTRICIÓN</v>
      </c>
      <c r="D54" s="350">
        <v>0</v>
      </c>
      <c r="E54" s="350">
        <v>0</v>
      </c>
      <c r="F54" s="350">
        <v>0</v>
      </c>
      <c r="G54" s="350">
        <v>3</v>
      </c>
      <c r="H54" s="350">
        <v>0</v>
      </c>
      <c r="I54" s="350">
        <v>1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1</v>
      </c>
      <c r="Q54" s="350">
        <v>0</v>
      </c>
      <c r="R54" s="350">
        <v>0</v>
      </c>
      <c r="S54" s="350">
        <v>0</v>
      </c>
      <c r="T54" s="350">
        <v>0</v>
      </c>
      <c r="U54" s="350">
        <v>0</v>
      </c>
      <c r="V54" s="350">
        <v>0</v>
      </c>
      <c r="W54" s="350">
        <v>0</v>
      </c>
      <c r="X54" s="350">
        <v>0</v>
      </c>
      <c r="Y54" s="350">
        <v>1</v>
      </c>
      <c r="Z54" s="350">
        <v>0</v>
      </c>
      <c r="AA54" s="350">
        <v>0</v>
      </c>
      <c r="AB54" s="350">
        <v>0</v>
      </c>
      <c r="AC54" s="350">
        <v>0</v>
      </c>
      <c r="AD54" s="350">
        <v>0</v>
      </c>
      <c r="AE54" s="350">
        <v>0</v>
      </c>
      <c r="AF54" s="350">
        <v>0</v>
      </c>
      <c r="AG54" s="350">
        <v>0</v>
      </c>
      <c r="AH54" s="350">
        <v>0</v>
      </c>
      <c r="AI54" s="350">
        <v>0</v>
      </c>
      <c r="AJ54" s="350">
        <v>6</v>
      </c>
      <c r="AK54" s="350">
        <v>0</v>
      </c>
      <c r="AL54" s="350">
        <v>0</v>
      </c>
      <c r="AM54" s="350">
        <v>3</v>
      </c>
      <c r="AN54" s="350">
        <v>0</v>
      </c>
      <c r="AO54" s="350">
        <v>0</v>
      </c>
      <c r="AP54" s="350">
        <v>0</v>
      </c>
      <c r="AQ54" s="350">
        <v>0</v>
      </c>
      <c r="AR54" s="350">
        <v>0</v>
      </c>
      <c r="AS54" s="350">
        <v>0</v>
      </c>
      <c r="AT54" s="350">
        <v>0</v>
      </c>
      <c r="AV54" s="352">
        <f t="shared" si="7"/>
        <v>0</v>
      </c>
      <c r="AW54" s="352">
        <f t="shared" si="8"/>
        <v>0</v>
      </c>
      <c r="AX54" s="352">
        <f t="shared" si="9"/>
        <v>0</v>
      </c>
      <c r="AY54" s="352">
        <f t="shared" si="10"/>
        <v>1</v>
      </c>
      <c r="AZ54" s="352">
        <f t="shared" si="11"/>
        <v>0</v>
      </c>
      <c r="BA54" s="352">
        <f t="shared" si="12"/>
        <v>0</v>
      </c>
      <c r="BB54" s="352">
        <f t="shared" si="13"/>
        <v>3</v>
      </c>
      <c r="BC54" s="352">
        <f t="shared" si="14"/>
        <v>0</v>
      </c>
      <c r="BD54" s="352">
        <f t="shared" si="15"/>
        <v>0</v>
      </c>
      <c r="BE54" s="45">
        <f t="shared" si="16"/>
        <v>4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+Abr!C55</f>
        <v>NUTRICIÓN</v>
      </c>
      <c r="D55" s="350">
        <v>0</v>
      </c>
      <c r="E55" s="350">
        <v>0</v>
      </c>
      <c r="F55" s="350">
        <v>0</v>
      </c>
      <c r="G55" s="350">
        <v>1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1</v>
      </c>
      <c r="N55" s="350">
        <v>0</v>
      </c>
      <c r="O55" s="350">
        <v>0</v>
      </c>
      <c r="P55" s="350">
        <v>0</v>
      </c>
      <c r="Q55" s="350">
        <v>1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1</v>
      </c>
      <c r="AR55" s="350">
        <v>0</v>
      </c>
      <c r="AS55" s="350">
        <v>0</v>
      </c>
      <c r="AT55" s="350">
        <v>0</v>
      </c>
      <c r="AV55" s="352">
        <f t="shared" si="7"/>
        <v>0</v>
      </c>
      <c r="AW55" s="352">
        <f t="shared" si="8"/>
        <v>1</v>
      </c>
      <c r="AX55" s="352">
        <f t="shared" si="9"/>
        <v>0</v>
      </c>
      <c r="AY55" s="352">
        <f t="shared" si="10"/>
        <v>0</v>
      </c>
      <c r="AZ55" s="352">
        <f t="shared" si="11"/>
        <v>0</v>
      </c>
      <c r="BA55" s="352">
        <f t="shared" si="12"/>
        <v>0</v>
      </c>
      <c r="BB55" s="352">
        <f t="shared" si="13"/>
        <v>0</v>
      </c>
      <c r="BC55" s="352">
        <f t="shared" si="14"/>
        <v>1</v>
      </c>
      <c r="BD55" s="352">
        <f t="shared" si="15"/>
        <v>1</v>
      </c>
      <c r="BE55" s="45">
        <f t="shared" si="16"/>
        <v>3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+Abr!C56</f>
        <v>NUTRICIÓN</v>
      </c>
      <c r="D56" s="350">
        <v>0</v>
      </c>
      <c r="E56" s="350">
        <v>0</v>
      </c>
      <c r="F56" s="350">
        <v>0</v>
      </c>
      <c r="G56" s="350">
        <v>1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1</v>
      </c>
      <c r="N56" s="350">
        <v>0</v>
      </c>
      <c r="O56" s="350">
        <v>0</v>
      </c>
      <c r="P56" s="350">
        <v>0</v>
      </c>
      <c r="Q56" s="350">
        <v>1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1</v>
      </c>
      <c r="AR56" s="350">
        <v>0</v>
      </c>
      <c r="AS56" s="350">
        <v>0</v>
      </c>
      <c r="AT56" s="350">
        <v>0</v>
      </c>
      <c r="AV56" s="352">
        <f t="shared" si="7"/>
        <v>0</v>
      </c>
      <c r="AW56" s="352">
        <f t="shared" si="8"/>
        <v>1</v>
      </c>
      <c r="AX56" s="352">
        <f t="shared" si="9"/>
        <v>0</v>
      </c>
      <c r="AY56" s="352">
        <f t="shared" si="10"/>
        <v>0</v>
      </c>
      <c r="AZ56" s="352">
        <f t="shared" si="11"/>
        <v>0</v>
      </c>
      <c r="BA56" s="352">
        <f t="shared" si="12"/>
        <v>0</v>
      </c>
      <c r="BB56" s="352">
        <f t="shared" si="13"/>
        <v>0</v>
      </c>
      <c r="BC56" s="352">
        <f t="shared" si="14"/>
        <v>1</v>
      </c>
      <c r="BD56" s="352">
        <f t="shared" si="15"/>
        <v>1</v>
      </c>
      <c r="BE56" s="45">
        <f t="shared" si="16"/>
        <v>3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+Abr!C57</f>
        <v>NUTRICIÓN</v>
      </c>
      <c r="D57" s="350">
        <v>0</v>
      </c>
      <c r="E57" s="350">
        <v>0</v>
      </c>
      <c r="F57" s="350">
        <v>0</v>
      </c>
      <c r="G57" s="350">
        <v>6</v>
      </c>
      <c r="H57" s="350">
        <v>0</v>
      </c>
      <c r="I57" s="350">
        <v>1</v>
      </c>
      <c r="J57" s="350">
        <v>1</v>
      </c>
      <c r="K57" s="350">
        <v>0</v>
      </c>
      <c r="L57" s="350">
        <v>0</v>
      </c>
      <c r="M57" s="350">
        <v>2</v>
      </c>
      <c r="N57" s="350">
        <v>0</v>
      </c>
      <c r="O57" s="350">
        <v>0</v>
      </c>
      <c r="P57" s="350">
        <v>1</v>
      </c>
      <c r="Q57" s="350">
        <v>2</v>
      </c>
      <c r="R57" s="350">
        <v>0</v>
      </c>
      <c r="S57" s="350">
        <v>0</v>
      </c>
      <c r="T57" s="350">
        <v>0</v>
      </c>
      <c r="U57" s="350">
        <v>0</v>
      </c>
      <c r="V57" s="350">
        <v>0</v>
      </c>
      <c r="W57" s="350">
        <v>0</v>
      </c>
      <c r="X57" s="350">
        <v>0</v>
      </c>
      <c r="Y57" s="350">
        <v>3</v>
      </c>
      <c r="Z57" s="350">
        <v>0</v>
      </c>
      <c r="AA57" s="350">
        <v>0</v>
      </c>
      <c r="AB57" s="350">
        <v>0</v>
      </c>
      <c r="AC57" s="350">
        <v>0</v>
      </c>
      <c r="AD57" s="350">
        <v>0</v>
      </c>
      <c r="AE57" s="350">
        <v>0</v>
      </c>
      <c r="AF57" s="350">
        <v>0</v>
      </c>
      <c r="AG57" s="350">
        <v>0</v>
      </c>
      <c r="AH57" s="350">
        <v>0</v>
      </c>
      <c r="AI57" s="350">
        <v>0</v>
      </c>
      <c r="AJ57" s="350">
        <v>6</v>
      </c>
      <c r="AK57" s="350">
        <v>0</v>
      </c>
      <c r="AL57" s="350">
        <v>0</v>
      </c>
      <c r="AM57" s="350">
        <v>6</v>
      </c>
      <c r="AN57" s="350">
        <v>0</v>
      </c>
      <c r="AO57" s="350">
        <v>0</v>
      </c>
      <c r="AP57" s="350">
        <v>0</v>
      </c>
      <c r="AQ57" s="350">
        <v>2</v>
      </c>
      <c r="AR57" s="350">
        <v>0</v>
      </c>
      <c r="AS57" s="350">
        <v>0</v>
      </c>
      <c r="AT57" s="350">
        <v>0</v>
      </c>
      <c r="AV57" s="352">
        <f t="shared" si="7"/>
        <v>0</v>
      </c>
      <c r="AW57" s="352">
        <f t="shared" si="8"/>
        <v>2</v>
      </c>
      <c r="AX57" s="352">
        <f t="shared" si="9"/>
        <v>0</v>
      </c>
      <c r="AY57" s="352">
        <f t="shared" si="10"/>
        <v>3</v>
      </c>
      <c r="AZ57" s="352">
        <f t="shared" si="11"/>
        <v>0</v>
      </c>
      <c r="BA57" s="352">
        <f t="shared" si="12"/>
        <v>0</v>
      </c>
      <c r="BB57" s="352">
        <f t="shared" si="13"/>
        <v>6</v>
      </c>
      <c r="BC57" s="352">
        <f t="shared" si="14"/>
        <v>2</v>
      </c>
      <c r="BD57" s="352">
        <f t="shared" si="15"/>
        <v>2</v>
      </c>
      <c r="BE57" s="45">
        <f t="shared" si="16"/>
        <v>15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+Abr!C58</f>
        <v>NUTRICIÓN</v>
      </c>
      <c r="D58" s="350">
        <v>0</v>
      </c>
      <c r="E58" s="350">
        <v>0</v>
      </c>
      <c r="F58" s="350">
        <v>0</v>
      </c>
      <c r="G58" s="350">
        <v>6</v>
      </c>
      <c r="H58" s="350">
        <v>0</v>
      </c>
      <c r="I58" s="350">
        <v>1</v>
      </c>
      <c r="J58" s="350">
        <v>1</v>
      </c>
      <c r="K58" s="350">
        <v>0</v>
      </c>
      <c r="L58" s="350">
        <v>0</v>
      </c>
      <c r="M58" s="350">
        <v>2</v>
      </c>
      <c r="N58" s="350">
        <v>0</v>
      </c>
      <c r="O58" s="350">
        <v>0</v>
      </c>
      <c r="P58" s="350">
        <v>1</v>
      </c>
      <c r="Q58" s="350">
        <v>1</v>
      </c>
      <c r="R58" s="350">
        <v>0</v>
      </c>
      <c r="S58" s="350">
        <v>0</v>
      </c>
      <c r="T58" s="350">
        <v>0</v>
      </c>
      <c r="U58" s="350">
        <v>0</v>
      </c>
      <c r="V58" s="350">
        <v>0</v>
      </c>
      <c r="W58" s="350">
        <v>0</v>
      </c>
      <c r="X58" s="350">
        <v>0</v>
      </c>
      <c r="Y58" s="350">
        <v>2</v>
      </c>
      <c r="Z58" s="350">
        <v>0</v>
      </c>
      <c r="AA58" s="350">
        <v>0</v>
      </c>
      <c r="AB58" s="350">
        <v>0</v>
      </c>
      <c r="AC58" s="350">
        <v>0</v>
      </c>
      <c r="AD58" s="350">
        <v>0</v>
      </c>
      <c r="AE58" s="350">
        <v>0</v>
      </c>
      <c r="AF58" s="350">
        <v>0</v>
      </c>
      <c r="AG58" s="350">
        <v>0</v>
      </c>
      <c r="AH58" s="350">
        <v>0</v>
      </c>
      <c r="AI58" s="350">
        <v>0</v>
      </c>
      <c r="AJ58" s="350">
        <v>6</v>
      </c>
      <c r="AK58" s="350">
        <v>0</v>
      </c>
      <c r="AL58" s="350">
        <v>0</v>
      </c>
      <c r="AM58" s="350">
        <v>5</v>
      </c>
      <c r="AN58" s="350">
        <v>0</v>
      </c>
      <c r="AO58" s="350">
        <v>0</v>
      </c>
      <c r="AP58" s="350">
        <v>0</v>
      </c>
      <c r="AQ58" s="350">
        <v>1</v>
      </c>
      <c r="AR58" s="350">
        <v>0</v>
      </c>
      <c r="AS58" s="350">
        <v>0</v>
      </c>
      <c r="AT58" s="350">
        <v>0</v>
      </c>
      <c r="AV58" s="352">
        <f t="shared" si="7"/>
        <v>0</v>
      </c>
      <c r="AW58" s="352">
        <f t="shared" si="8"/>
        <v>1</v>
      </c>
      <c r="AX58" s="352">
        <f t="shared" si="9"/>
        <v>0</v>
      </c>
      <c r="AY58" s="352">
        <f t="shared" si="10"/>
        <v>2</v>
      </c>
      <c r="AZ58" s="352">
        <f t="shared" si="11"/>
        <v>0</v>
      </c>
      <c r="BA58" s="352">
        <f t="shared" si="12"/>
        <v>0</v>
      </c>
      <c r="BB58" s="352">
        <f t="shared" si="13"/>
        <v>5</v>
      </c>
      <c r="BC58" s="352">
        <f t="shared" si="14"/>
        <v>1</v>
      </c>
      <c r="BD58" s="352">
        <f t="shared" si="15"/>
        <v>1</v>
      </c>
      <c r="BE58" s="45">
        <f t="shared" si="16"/>
        <v>10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+Abr!C59</f>
        <v>NUTRICIÓN</v>
      </c>
      <c r="D59" s="350">
        <v>0</v>
      </c>
      <c r="E59" s="350">
        <v>0</v>
      </c>
      <c r="F59" s="350">
        <v>0</v>
      </c>
      <c r="G59" s="350">
        <v>19</v>
      </c>
      <c r="H59" s="350">
        <v>1</v>
      </c>
      <c r="I59" s="350">
        <v>1</v>
      </c>
      <c r="J59" s="350">
        <v>1</v>
      </c>
      <c r="K59" s="350">
        <v>4</v>
      </c>
      <c r="L59" s="350">
        <v>1</v>
      </c>
      <c r="M59" s="350">
        <v>2</v>
      </c>
      <c r="N59" s="350">
        <v>2</v>
      </c>
      <c r="O59" s="350">
        <v>3</v>
      </c>
      <c r="P59" s="350">
        <v>18</v>
      </c>
      <c r="Q59" s="350">
        <v>2</v>
      </c>
      <c r="R59" s="350">
        <v>2</v>
      </c>
      <c r="S59" s="350">
        <v>1</v>
      </c>
      <c r="T59" s="350">
        <v>1</v>
      </c>
      <c r="U59" s="350">
        <v>0</v>
      </c>
      <c r="V59" s="350">
        <v>0</v>
      </c>
      <c r="W59" s="350">
        <v>1</v>
      </c>
      <c r="X59" s="350">
        <v>0</v>
      </c>
      <c r="Y59" s="350">
        <v>16</v>
      </c>
      <c r="Z59" s="350">
        <v>2</v>
      </c>
      <c r="AA59" s="350">
        <v>5</v>
      </c>
      <c r="AB59" s="350">
        <v>1</v>
      </c>
      <c r="AC59" s="350">
        <v>1</v>
      </c>
      <c r="AD59" s="350">
        <v>6</v>
      </c>
      <c r="AE59" s="350">
        <v>3</v>
      </c>
      <c r="AF59" s="350">
        <v>2</v>
      </c>
      <c r="AG59" s="350">
        <v>2</v>
      </c>
      <c r="AH59" s="350">
        <v>3</v>
      </c>
      <c r="AI59" s="350">
        <v>0</v>
      </c>
      <c r="AJ59" s="350">
        <v>3</v>
      </c>
      <c r="AK59" s="350">
        <v>1</v>
      </c>
      <c r="AL59" s="350">
        <v>1</v>
      </c>
      <c r="AM59" s="350">
        <v>4</v>
      </c>
      <c r="AN59" s="350">
        <v>0</v>
      </c>
      <c r="AO59" s="350">
        <v>2</v>
      </c>
      <c r="AP59" s="350">
        <v>0</v>
      </c>
      <c r="AQ59" s="350">
        <v>8</v>
      </c>
      <c r="AR59" s="350">
        <v>0</v>
      </c>
      <c r="AS59" s="350">
        <v>2</v>
      </c>
      <c r="AT59" s="350">
        <v>2</v>
      </c>
      <c r="AV59" s="352">
        <f t="shared" si="7"/>
        <v>0</v>
      </c>
      <c r="AW59" s="352">
        <f t="shared" si="8"/>
        <v>5</v>
      </c>
      <c r="AX59" s="352">
        <f t="shared" si="9"/>
        <v>2</v>
      </c>
      <c r="AY59" s="352">
        <f t="shared" si="10"/>
        <v>25</v>
      </c>
      <c r="AZ59" s="352">
        <f t="shared" si="11"/>
        <v>16</v>
      </c>
      <c r="BA59" s="352">
        <f t="shared" si="12"/>
        <v>16</v>
      </c>
      <c r="BB59" s="352">
        <f t="shared" si="13"/>
        <v>6</v>
      </c>
      <c r="BC59" s="352">
        <f t="shared" si="14"/>
        <v>12</v>
      </c>
      <c r="BD59" s="352">
        <f t="shared" si="15"/>
        <v>12</v>
      </c>
      <c r="BE59" s="45">
        <f t="shared" si="16"/>
        <v>94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+Abr!C60</f>
        <v>NUTRICIÓN</v>
      </c>
      <c r="D60" s="350">
        <v>0</v>
      </c>
      <c r="E60" s="350">
        <v>0</v>
      </c>
      <c r="F60" s="350">
        <v>0</v>
      </c>
      <c r="G60" s="350">
        <v>19</v>
      </c>
      <c r="H60" s="350">
        <v>1</v>
      </c>
      <c r="I60" s="350">
        <v>1</v>
      </c>
      <c r="J60" s="350">
        <v>1</v>
      </c>
      <c r="K60" s="350">
        <v>4</v>
      </c>
      <c r="L60" s="350">
        <v>1</v>
      </c>
      <c r="M60" s="350">
        <v>2</v>
      </c>
      <c r="N60" s="350">
        <v>2</v>
      </c>
      <c r="O60" s="350">
        <v>3</v>
      </c>
      <c r="P60" s="350">
        <v>18</v>
      </c>
      <c r="Q60" s="350">
        <v>2</v>
      </c>
      <c r="R60" s="350">
        <v>2</v>
      </c>
      <c r="S60" s="350">
        <v>1</v>
      </c>
      <c r="T60" s="350">
        <v>1</v>
      </c>
      <c r="U60" s="350">
        <v>0</v>
      </c>
      <c r="V60" s="350">
        <v>0</v>
      </c>
      <c r="W60" s="350">
        <v>1</v>
      </c>
      <c r="X60" s="350">
        <v>0</v>
      </c>
      <c r="Y60" s="350">
        <v>16</v>
      </c>
      <c r="Z60" s="350">
        <v>2</v>
      </c>
      <c r="AA60" s="350">
        <v>5</v>
      </c>
      <c r="AB60" s="350">
        <v>1</v>
      </c>
      <c r="AC60" s="350">
        <v>1</v>
      </c>
      <c r="AD60" s="350">
        <v>6</v>
      </c>
      <c r="AE60" s="350">
        <v>3</v>
      </c>
      <c r="AF60" s="350">
        <v>2</v>
      </c>
      <c r="AG60" s="350">
        <v>2</v>
      </c>
      <c r="AH60" s="350">
        <v>3</v>
      </c>
      <c r="AI60" s="350">
        <v>0</v>
      </c>
      <c r="AJ60" s="350">
        <v>3</v>
      </c>
      <c r="AK60" s="350">
        <v>1</v>
      </c>
      <c r="AL60" s="350">
        <v>1</v>
      </c>
      <c r="AM60" s="350">
        <v>4</v>
      </c>
      <c r="AN60" s="350">
        <v>0</v>
      </c>
      <c r="AO60" s="350">
        <v>2</v>
      </c>
      <c r="AP60" s="350">
        <v>0</v>
      </c>
      <c r="AQ60" s="350">
        <v>8</v>
      </c>
      <c r="AR60" s="350">
        <v>0</v>
      </c>
      <c r="AS60" s="350">
        <v>2</v>
      </c>
      <c r="AT60" s="350">
        <v>2</v>
      </c>
      <c r="AV60" s="352">
        <f t="shared" si="7"/>
        <v>0</v>
      </c>
      <c r="AW60" s="352">
        <f t="shared" si="8"/>
        <v>5</v>
      </c>
      <c r="AX60" s="352">
        <f t="shared" si="9"/>
        <v>2</v>
      </c>
      <c r="AY60" s="352">
        <f t="shared" si="10"/>
        <v>25</v>
      </c>
      <c r="AZ60" s="352">
        <f t="shared" si="11"/>
        <v>16</v>
      </c>
      <c r="BA60" s="352">
        <f t="shared" si="12"/>
        <v>16</v>
      </c>
      <c r="BB60" s="352">
        <f t="shared" si="13"/>
        <v>6</v>
      </c>
      <c r="BC60" s="352">
        <f t="shared" si="14"/>
        <v>12</v>
      </c>
      <c r="BD60" s="352">
        <f t="shared" si="15"/>
        <v>12</v>
      </c>
      <c r="BE60" s="45">
        <f t="shared" si="16"/>
        <v>94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1</v>
      </c>
      <c r="E61" s="350">
        <v>0</v>
      </c>
      <c r="F61" s="350">
        <v>0</v>
      </c>
      <c r="G61" s="350">
        <v>10</v>
      </c>
      <c r="H61" s="350">
        <v>0</v>
      </c>
      <c r="I61" s="350">
        <v>1</v>
      </c>
      <c r="J61" s="350">
        <v>0</v>
      </c>
      <c r="K61" s="350">
        <v>4</v>
      </c>
      <c r="L61" s="350">
        <v>0</v>
      </c>
      <c r="M61" s="350">
        <v>0</v>
      </c>
      <c r="N61" s="350">
        <v>0</v>
      </c>
      <c r="O61" s="350">
        <v>0</v>
      </c>
      <c r="P61" s="350">
        <v>2</v>
      </c>
      <c r="Q61" s="350">
        <v>1</v>
      </c>
      <c r="R61" s="350">
        <v>0</v>
      </c>
      <c r="S61" s="350">
        <v>0</v>
      </c>
      <c r="T61" s="350">
        <v>3</v>
      </c>
      <c r="U61" s="350">
        <v>0</v>
      </c>
      <c r="V61" s="350">
        <v>2</v>
      </c>
      <c r="W61" s="350">
        <v>2</v>
      </c>
      <c r="X61" s="350">
        <v>0</v>
      </c>
      <c r="Y61" s="350">
        <v>0</v>
      </c>
      <c r="Z61" s="350">
        <v>0</v>
      </c>
      <c r="AA61" s="350">
        <v>1</v>
      </c>
      <c r="AB61" s="350">
        <v>1</v>
      </c>
      <c r="AC61" s="350">
        <v>0</v>
      </c>
      <c r="AD61" s="350">
        <v>0</v>
      </c>
      <c r="AE61" s="350">
        <v>1</v>
      </c>
      <c r="AF61" s="350">
        <v>0</v>
      </c>
      <c r="AG61" s="350">
        <v>0</v>
      </c>
      <c r="AH61" s="350">
        <v>1</v>
      </c>
      <c r="AI61" s="350">
        <v>0</v>
      </c>
      <c r="AJ61" s="350">
        <v>0</v>
      </c>
      <c r="AK61" s="350">
        <v>0</v>
      </c>
      <c r="AL61" s="350">
        <v>0</v>
      </c>
      <c r="AM61" s="350">
        <v>6</v>
      </c>
      <c r="AN61" s="350">
        <v>0</v>
      </c>
      <c r="AO61" s="350">
        <v>1</v>
      </c>
      <c r="AP61" s="350">
        <v>0</v>
      </c>
      <c r="AQ61" s="350">
        <v>2</v>
      </c>
      <c r="AR61" s="350">
        <v>0</v>
      </c>
      <c r="AS61" s="350">
        <v>2</v>
      </c>
      <c r="AT61" s="350">
        <v>2</v>
      </c>
      <c r="AV61" s="352">
        <f t="shared" si="7"/>
        <v>1</v>
      </c>
      <c r="AW61" s="352">
        <f t="shared" si="8"/>
        <v>1</v>
      </c>
      <c r="AX61" s="352">
        <f t="shared" si="9"/>
        <v>7</v>
      </c>
      <c r="AY61" s="352">
        <f t="shared" si="10"/>
        <v>2</v>
      </c>
      <c r="AZ61" s="352">
        <f t="shared" si="11"/>
        <v>2</v>
      </c>
      <c r="BA61" s="352">
        <f t="shared" si="12"/>
        <v>2</v>
      </c>
      <c r="BB61" s="352">
        <f t="shared" si="13"/>
        <v>7</v>
      </c>
      <c r="BC61" s="352">
        <f t="shared" si="14"/>
        <v>6</v>
      </c>
      <c r="BD61" s="352">
        <f t="shared" si="15"/>
        <v>6</v>
      </c>
      <c r="BE61" s="45">
        <f t="shared" si="16"/>
        <v>34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+Abr!C62</f>
        <v>NUTRICIÓN</v>
      </c>
      <c r="D62" s="350">
        <v>0</v>
      </c>
      <c r="E62" s="350">
        <v>0</v>
      </c>
      <c r="F62" s="350">
        <v>0</v>
      </c>
      <c r="G62" s="350">
        <v>10</v>
      </c>
      <c r="H62" s="350">
        <v>0</v>
      </c>
      <c r="I62" s="350">
        <v>1</v>
      </c>
      <c r="J62" s="350">
        <v>0</v>
      </c>
      <c r="K62" s="350">
        <v>4</v>
      </c>
      <c r="L62" s="350">
        <v>0</v>
      </c>
      <c r="M62" s="350">
        <v>0</v>
      </c>
      <c r="N62" s="350">
        <v>0</v>
      </c>
      <c r="O62" s="350">
        <v>0</v>
      </c>
      <c r="P62" s="350">
        <v>2</v>
      </c>
      <c r="Q62" s="350">
        <v>1</v>
      </c>
      <c r="R62" s="350">
        <v>0</v>
      </c>
      <c r="S62" s="350">
        <v>0</v>
      </c>
      <c r="T62" s="350">
        <v>2</v>
      </c>
      <c r="U62" s="350">
        <v>0</v>
      </c>
      <c r="V62" s="350">
        <v>2</v>
      </c>
      <c r="W62" s="350">
        <v>2</v>
      </c>
      <c r="X62" s="350">
        <v>0</v>
      </c>
      <c r="Y62" s="350">
        <v>0</v>
      </c>
      <c r="Z62" s="350">
        <v>0</v>
      </c>
      <c r="AA62" s="350">
        <v>1</v>
      </c>
      <c r="AB62" s="350">
        <v>1</v>
      </c>
      <c r="AC62" s="350">
        <v>0</v>
      </c>
      <c r="AD62" s="350">
        <v>0</v>
      </c>
      <c r="AE62" s="350">
        <v>1</v>
      </c>
      <c r="AF62" s="350">
        <v>0</v>
      </c>
      <c r="AG62" s="350">
        <v>0</v>
      </c>
      <c r="AH62" s="350">
        <v>1</v>
      </c>
      <c r="AI62" s="350">
        <v>0</v>
      </c>
      <c r="AJ62" s="350">
        <v>0</v>
      </c>
      <c r="AK62" s="350">
        <v>0</v>
      </c>
      <c r="AL62" s="350">
        <v>0</v>
      </c>
      <c r="AM62" s="350">
        <v>6</v>
      </c>
      <c r="AN62" s="350">
        <v>0</v>
      </c>
      <c r="AO62" s="350">
        <v>1</v>
      </c>
      <c r="AP62" s="350">
        <v>0</v>
      </c>
      <c r="AQ62" s="350">
        <v>2</v>
      </c>
      <c r="AR62" s="350">
        <v>0</v>
      </c>
      <c r="AS62" s="350">
        <v>2</v>
      </c>
      <c r="AT62" s="350">
        <v>2</v>
      </c>
      <c r="AV62" s="352">
        <f t="shared" si="7"/>
        <v>0</v>
      </c>
      <c r="AW62" s="352">
        <f t="shared" si="8"/>
        <v>1</v>
      </c>
      <c r="AX62" s="352">
        <f t="shared" si="9"/>
        <v>6</v>
      </c>
      <c r="AY62" s="352">
        <f t="shared" si="10"/>
        <v>2</v>
      </c>
      <c r="AZ62" s="352">
        <f t="shared" si="11"/>
        <v>2</v>
      </c>
      <c r="BA62" s="352">
        <f t="shared" si="12"/>
        <v>2</v>
      </c>
      <c r="BB62" s="352">
        <f t="shared" si="13"/>
        <v>7</v>
      </c>
      <c r="BC62" s="352">
        <f t="shared" si="14"/>
        <v>6</v>
      </c>
      <c r="BD62" s="352">
        <f t="shared" si="15"/>
        <v>6</v>
      </c>
      <c r="BE62" s="45">
        <f t="shared" si="16"/>
        <v>32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34</v>
      </c>
      <c r="H63" s="350">
        <v>1</v>
      </c>
      <c r="I63" s="350">
        <v>2</v>
      </c>
      <c r="J63" s="350">
        <v>1</v>
      </c>
      <c r="K63" s="350">
        <v>4</v>
      </c>
      <c r="L63" s="350">
        <v>1</v>
      </c>
      <c r="M63" s="350">
        <v>2</v>
      </c>
      <c r="N63" s="350">
        <v>2</v>
      </c>
      <c r="O63" s="350">
        <v>3</v>
      </c>
      <c r="P63" s="350">
        <v>11</v>
      </c>
      <c r="Q63" s="350">
        <v>2</v>
      </c>
      <c r="R63" s="350">
        <v>2</v>
      </c>
      <c r="S63" s="350">
        <v>1</v>
      </c>
      <c r="T63" s="350">
        <v>1</v>
      </c>
      <c r="U63" s="350">
        <v>0</v>
      </c>
      <c r="V63" s="350">
        <v>0</v>
      </c>
      <c r="W63" s="350">
        <v>1</v>
      </c>
      <c r="X63" s="350">
        <v>0</v>
      </c>
      <c r="Y63" s="350">
        <v>17</v>
      </c>
      <c r="Z63" s="350">
        <v>2</v>
      </c>
      <c r="AA63" s="350">
        <v>4</v>
      </c>
      <c r="AB63" s="350">
        <v>2</v>
      </c>
      <c r="AC63" s="350">
        <v>3</v>
      </c>
      <c r="AD63" s="350">
        <v>8</v>
      </c>
      <c r="AE63" s="350">
        <v>3</v>
      </c>
      <c r="AF63" s="350">
        <v>2</v>
      </c>
      <c r="AG63" s="350">
        <v>2</v>
      </c>
      <c r="AH63" s="350">
        <v>3</v>
      </c>
      <c r="AI63" s="350">
        <v>0</v>
      </c>
      <c r="AJ63" s="350">
        <v>3</v>
      </c>
      <c r="AK63" s="350">
        <v>1</v>
      </c>
      <c r="AL63" s="350">
        <v>1</v>
      </c>
      <c r="AM63" s="350">
        <v>5</v>
      </c>
      <c r="AN63" s="350">
        <v>0</v>
      </c>
      <c r="AO63" s="350">
        <v>2</v>
      </c>
      <c r="AP63" s="350">
        <v>0</v>
      </c>
      <c r="AQ63" s="350">
        <v>9</v>
      </c>
      <c r="AR63" s="350">
        <v>0</v>
      </c>
      <c r="AS63" s="350">
        <v>2</v>
      </c>
      <c r="AT63" s="350">
        <v>2</v>
      </c>
      <c r="AV63" s="352">
        <f t="shared" si="7"/>
        <v>0</v>
      </c>
      <c r="AW63" s="352">
        <f t="shared" si="8"/>
        <v>5</v>
      </c>
      <c r="AX63" s="352">
        <f t="shared" si="9"/>
        <v>2</v>
      </c>
      <c r="AY63" s="352">
        <f t="shared" si="10"/>
        <v>28</v>
      </c>
      <c r="AZ63" s="352">
        <f t="shared" si="11"/>
        <v>18</v>
      </c>
      <c r="BA63" s="352">
        <f t="shared" si="12"/>
        <v>18</v>
      </c>
      <c r="BB63" s="352">
        <f t="shared" si="13"/>
        <v>7</v>
      </c>
      <c r="BC63" s="352">
        <f t="shared" si="14"/>
        <v>13</v>
      </c>
      <c r="BD63" s="352">
        <f t="shared" si="15"/>
        <v>13</v>
      </c>
      <c r="BE63" s="45">
        <f t="shared" si="16"/>
        <v>104</v>
      </c>
    </row>
    <row r="64" spans="1:57" x14ac:dyDescent="0.25">
      <c r="A64" s="340">
        <f>METAS!A62</f>
        <v>59</v>
      </c>
      <c r="B64" s="348">
        <f>METAS!B62</f>
        <v>0</v>
      </c>
      <c r="C64" s="349">
        <f>+Abr!C64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7"/>
        <v>0</v>
      </c>
      <c r="AW64" s="352">
        <f t="shared" si="8"/>
        <v>0</v>
      </c>
      <c r="AX64" s="352">
        <f t="shared" si="9"/>
        <v>0</v>
      </c>
      <c r="AY64" s="352">
        <f t="shared" si="10"/>
        <v>0</v>
      </c>
      <c r="AZ64" s="352">
        <f t="shared" si="11"/>
        <v>0</v>
      </c>
      <c r="BA64" s="352">
        <f t="shared" si="12"/>
        <v>0</v>
      </c>
      <c r="BB64" s="352">
        <f t="shared" si="13"/>
        <v>0</v>
      </c>
      <c r="BC64" s="352">
        <f t="shared" si="14"/>
        <v>0</v>
      </c>
      <c r="BD64" s="352">
        <f t="shared" si="15"/>
        <v>0</v>
      </c>
      <c r="BE64" s="45">
        <f t="shared" si="16"/>
        <v>0</v>
      </c>
    </row>
  </sheetData>
  <sheetProtection selectLockedCells="1"/>
  <autoFilter ref="A3:BE51" xr:uid="{00000000-0001-0000-0600-000000000000}"/>
  <conditionalFormatting sqref="A3:AT3">
    <cfRule type="expression" dxfId="3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64"/>
  <sheetViews>
    <sheetView showGridLines="0" zoomScale="80" zoomScaleNormal="80" workbookViewId="0">
      <pane xSplit="3" ySplit="3" topLeftCell="D16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24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+Abr!C4</f>
        <v>DIT</v>
      </c>
      <c r="D4" s="307">
        <v>0</v>
      </c>
      <c r="E4" s="307">
        <v>0</v>
      </c>
      <c r="F4" s="307">
        <v>0</v>
      </c>
      <c r="G4" s="307">
        <v>3</v>
      </c>
      <c r="H4" s="307">
        <v>0</v>
      </c>
      <c r="I4" s="307">
        <v>0</v>
      </c>
      <c r="J4" s="307">
        <v>0</v>
      </c>
      <c r="K4" s="307">
        <v>0</v>
      </c>
      <c r="L4" s="307">
        <v>0</v>
      </c>
      <c r="M4" s="307">
        <v>0</v>
      </c>
      <c r="N4" s="307">
        <v>0</v>
      </c>
      <c r="O4" s="307">
        <v>0</v>
      </c>
      <c r="P4" s="307">
        <v>0</v>
      </c>
      <c r="Q4" s="307">
        <v>0</v>
      </c>
      <c r="R4" s="307">
        <v>0</v>
      </c>
      <c r="S4" s="307">
        <v>0</v>
      </c>
      <c r="T4" s="307">
        <v>0</v>
      </c>
      <c r="U4" s="307">
        <v>0</v>
      </c>
      <c r="V4" s="307">
        <v>0</v>
      </c>
      <c r="W4" s="307">
        <v>0</v>
      </c>
      <c r="X4" s="307">
        <v>1</v>
      </c>
      <c r="Y4" s="307">
        <v>0</v>
      </c>
      <c r="Z4" s="307">
        <v>1</v>
      </c>
      <c r="AA4" s="307">
        <v>0</v>
      </c>
      <c r="AB4" s="307">
        <v>0</v>
      </c>
      <c r="AC4" s="307">
        <v>0</v>
      </c>
      <c r="AD4" s="307">
        <v>2</v>
      </c>
      <c r="AE4" s="307">
        <v>1</v>
      </c>
      <c r="AF4" s="307">
        <v>0</v>
      </c>
      <c r="AG4" s="307">
        <v>0</v>
      </c>
      <c r="AH4" s="307">
        <v>0</v>
      </c>
      <c r="AI4" s="307">
        <v>0</v>
      </c>
      <c r="AJ4" s="307">
        <v>0</v>
      </c>
      <c r="AK4" s="307">
        <v>0</v>
      </c>
      <c r="AL4" s="307">
        <v>0</v>
      </c>
      <c r="AM4" s="307">
        <v>0</v>
      </c>
      <c r="AN4" s="307">
        <v>0</v>
      </c>
      <c r="AO4" s="307">
        <v>0</v>
      </c>
      <c r="AP4" s="307">
        <v>0</v>
      </c>
      <c r="AQ4" s="307">
        <v>0</v>
      </c>
      <c r="AR4" s="307">
        <v>0</v>
      </c>
      <c r="AS4" s="307">
        <v>0</v>
      </c>
      <c r="AT4" s="307">
        <v>0</v>
      </c>
      <c r="AV4" s="30">
        <f t="shared" ref="AV4" si="0">SUM(D4)</f>
        <v>0</v>
      </c>
      <c r="AW4" s="30">
        <f>+E4+F4</f>
        <v>0</v>
      </c>
      <c r="AX4" s="30">
        <f t="shared" ref="AX4" si="1">+SUM(Q4:S4)</f>
        <v>0</v>
      </c>
      <c r="AY4" s="30">
        <f t="shared" ref="AY4" si="2">+SUM(T4:W4)</f>
        <v>0</v>
      </c>
      <c r="AZ4" s="30">
        <f t="shared" ref="AZ4" si="3">+SUM(X4:AC4)</f>
        <v>2</v>
      </c>
      <c r="BA4" s="30">
        <f t="shared" ref="BA4" si="4">+SUM(AD4:AH4)</f>
        <v>3</v>
      </c>
      <c r="BB4" s="30">
        <f>+SUM(AD4:AI4)</f>
        <v>3</v>
      </c>
      <c r="BC4" s="30">
        <f>+SUM(AM4:AP4)</f>
        <v>0</v>
      </c>
      <c r="BD4" s="30">
        <f>+SUM(AQ4:AT4)</f>
        <v>0</v>
      </c>
      <c r="BE4" s="45">
        <f>SUM(AV4:BD4)</f>
        <v>8</v>
      </c>
      <c r="BF4" s="379">
        <f>SUM(AV4:BE4)</f>
        <v>16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+Abr!C5</f>
        <v>DIT</v>
      </c>
      <c r="D5" s="307">
        <v>0</v>
      </c>
      <c r="E5" s="307">
        <v>0</v>
      </c>
      <c r="F5" s="307">
        <v>0</v>
      </c>
      <c r="G5" s="307">
        <v>3</v>
      </c>
      <c r="H5" s="307">
        <v>0</v>
      </c>
      <c r="I5" s="307">
        <v>0</v>
      </c>
      <c r="J5" s="307">
        <v>0</v>
      </c>
      <c r="K5" s="307">
        <v>0</v>
      </c>
      <c r="L5" s="307">
        <v>0</v>
      </c>
      <c r="M5" s="307">
        <v>0</v>
      </c>
      <c r="N5" s="307">
        <v>0</v>
      </c>
      <c r="O5" s="307">
        <v>0</v>
      </c>
      <c r="P5" s="307">
        <v>0</v>
      </c>
      <c r="Q5" s="307">
        <v>1</v>
      </c>
      <c r="R5" s="307">
        <v>0</v>
      </c>
      <c r="S5" s="307">
        <v>0</v>
      </c>
      <c r="T5" s="307">
        <v>0</v>
      </c>
      <c r="U5" s="307">
        <v>0</v>
      </c>
      <c r="V5" s="307">
        <v>0</v>
      </c>
      <c r="W5" s="307">
        <v>0</v>
      </c>
      <c r="X5" s="307">
        <v>1</v>
      </c>
      <c r="Y5" s="307">
        <v>1</v>
      </c>
      <c r="Z5" s="307">
        <v>0</v>
      </c>
      <c r="AA5" s="307">
        <v>0</v>
      </c>
      <c r="AB5" s="307">
        <v>0</v>
      </c>
      <c r="AC5" s="307">
        <v>0</v>
      </c>
      <c r="AD5" s="307">
        <v>0</v>
      </c>
      <c r="AE5" s="307">
        <v>0</v>
      </c>
      <c r="AF5" s="307">
        <v>0</v>
      </c>
      <c r="AG5" s="307">
        <v>0</v>
      </c>
      <c r="AH5" s="307">
        <v>0</v>
      </c>
      <c r="AI5" s="307">
        <v>0</v>
      </c>
      <c r="AJ5" s="307">
        <v>0</v>
      </c>
      <c r="AK5" s="307">
        <v>0</v>
      </c>
      <c r="AL5" s="307">
        <v>0</v>
      </c>
      <c r="AM5" s="307">
        <v>0</v>
      </c>
      <c r="AN5" s="307">
        <v>0</v>
      </c>
      <c r="AO5" s="307">
        <v>0</v>
      </c>
      <c r="AP5" s="307">
        <v>0</v>
      </c>
      <c r="AQ5" s="307">
        <v>0</v>
      </c>
      <c r="AR5" s="307">
        <v>0</v>
      </c>
      <c r="AS5" s="307">
        <v>0</v>
      </c>
      <c r="AT5" s="307">
        <v>0</v>
      </c>
      <c r="AV5" s="30">
        <f t="shared" ref="AV5:AV64" si="5">SUM(D5)</f>
        <v>0</v>
      </c>
      <c r="AW5" s="30">
        <f t="shared" ref="AW5:AW64" si="6">+E5+F5</f>
        <v>0</v>
      </c>
      <c r="AX5" s="30">
        <f t="shared" ref="AX5:AX64" si="7">+SUM(Q5:S5)</f>
        <v>1</v>
      </c>
      <c r="AY5" s="30">
        <f t="shared" ref="AY5:AY64" si="8">+SUM(T5:W5)</f>
        <v>0</v>
      </c>
      <c r="AZ5" s="30">
        <f t="shared" ref="AZ5:AZ64" si="9">+SUM(X5:AC5)</f>
        <v>2</v>
      </c>
      <c r="BA5" s="30">
        <f t="shared" ref="BA5:BA64" si="10">+SUM(AD5:AH5)</f>
        <v>0</v>
      </c>
      <c r="BB5" s="30">
        <f t="shared" ref="BB5:BB64" si="11">+SUM(AD5:AI5)</f>
        <v>0</v>
      </c>
      <c r="BC5" s="30">
        <f t="shared" ref="BC5:BC64" si="12">+SUM(AM5:AP5)</f>
        <v>0</v>
      </c>
      <c r="BD5" s="30">
        <f t="shared" ref="BD5:BD64" si="13">+SUM(AQ5:AT5)</f>
        <v>0</v>
      </c>
      <c r="BE5" s="45">
        <f t="shared" ref="BE5:BE64" si="14">SUM(AV5:BD5)</f>
        <v>3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+Abr!C6</f>
        <v>DIT</v>
      </c>
      <c r="D6" s="307">
        <v>0</v>
      </c>
      <c r="E6" s="307">
        <v>0</v>
      </c>
      <c r="F6" s="307">
        <v>0</v>
      </c>
      <c r="G6" s="307">
        <v>25</v>
      </c>
      <c r="H6" s="307">
        <v>0</v>
      </c>
      <c r="I6" s="307">
        <v>0</v>
      </c>
      <c r="J6" s="307">
        <v>0</v>
      </c>
      <c r="K6" s="307">
        <v>1</v>
      </c>
      <c r="L6" s="307">
        <v>0</v>
      </c>
      <c r="M6" s="307">
        <v>3</v>
      </c>
      <c r="N6" s="307">
        <v>0</v>
      </c>
      <c r="O6" s="307">
        <v>2</v>
      </c>
      <c r="P6" s="307">
        <v>20</v>
      </c>
      <c r="Q6" s="307">
        <v>3</v>
      </c>
      <c r="R6" s="307">
        <v>0</v>
      </c>
      <c r="S6" s="307">
        <v>1</v>
      </c>
      <c r="T6" s="307">
        <v>8</v>
      </c>
      <c r="U6" s="307">
        <v>1</v>
      </c>
      <c r="V6" s="307">
        <v>1</v>
      </c>
      <c r="W6" s="307">
        <v>0</v>
      </c>
      <c r="X6" s="307">
        <v>4</v>
      </c>
      <c r="Y6" s="307">
        <v>24</v>
      </c>
      <c r="Z6" s="307">
        <v>1</v>
      </c>
      <c r="AA6" s="307">
        <v>3</v>
      </c>
      <c r="AB6" s="307">
        <v>0</v>
      </c>
      <c r="AC6" s="307">
        <v>1</v>
      </c>
      <c r="AD6" s="307">
        <v>3</v>
      </c>
      <c r="AE6" s="307">
        <v>2</v>
      </c>
      <c r="AF6" s="307">
        <v>5</v>
      </c>
      <c r="AG6" s="307">
        <v>4</v>
      </c>
      <c r="AH6" s="307">
        <v>2</v>
      </c>
      <c r="AI6" s="307">
        <v>0</v>
      </c>
      <c r="AJ6" s="307">
        <v>6</v>
      </c>
      <c r="AK6" s="307">
        <v>0</v>
      </c>
      <c r="AL6" s="307">
        <v>0</v>
      </c>
      <c r="AM6" s="307">
        <v>1</v>
      </c>
      <c r="AN6" s="307">
        <v>0</v>
      </c>
      <c r="AO6" s="307">
        <v>0</v>
      </c>
      <c r="AP6" s="307">
        <v>0</v>
      </c>
      <c r="AQ6" s="307">
        <v>7</v>
      </c>
      <c r="AR6" s="307">
        <v>0</v>
      </c>
      <c r="AS6" s="307">
        <v>1</v>
      </c>
      <c r="AT6" s="307">
        <v>1</v>
      </c>
      <c r="AV6" s="30">
        <f t="shared" si="5"/>
        <v>0</v>
      </c>
      <c r="AW6" s="30">
        <f t="shared" si="6"/>
        <v>0</v>
      </c>
      <c r="AX6" s="30">
        <f t="shared" si="7"/>
        <v>4</v>
      </c>
      <c r="AY6" s="30">
        <f t="shared" si="8"/>
        <v>10</v>
      </c>
      <c r="AZ6" s="30">
        <f t="shared" si="9"/>
        <v>33</v>
      </c>
      <c r="BA6" s="30">
        <f t="shared" si="10"/>
        <v>16</v>
      </c>
      <c r="BB6" s="30">
        <f t="shared" si="11"/>
        <v>16</v>
      </c>
      <c r="BC6" s="30">
        <f t="shared" si="12"/>
        <v>1</v>
      </c>
      <c r="BD6" s="30">
        <f t="shared" si="13"/>
        <v>9</v>
      </c>
      <c r="BE6" s="45">
        <f t="shared" si="14"/>
        <v>89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+Abr!C7</f>
        <v>DIT</v>
      </c>
      <c r="D7" s="307">
        <v>0</v>
      </c>
      <c r="E7" s="307">
        <v>0</v>
      </c>
      <c r="F7" s="307">
        <v>0</v>
      </c>
      <c r="G7" s="307">
        <v>20</v>
      </c>
      <c r="H7" s="307">
        <v>2</v>
      </c>
      <c r="I7" s="307">
        <v>2</v>
      </c>
      <c r="J7" s="307">
        <v>0</v>
      </c>
      <c r="K7" s="307">
        <v>5</v>
      </c>
      <c r="L7" s="307">
        <v>0</v>
      </c>
      <c r="M7" s="307">
        <v>2</v>
      </c>
      <c r="N7" s="307">
        <v>1</v>
      </c>
      <c r="O7" s="307">
        <v>3</v>
      </c>
      <c r="P7" s="307">
        <v>15</v>
      </c>
      <c r="Q7" s="307">
        <v>1</v>
      </c>
      <c r="R7" s="307">
        <v>0</v>
      </c>
      <c r="S7" s="307">
        <v>1</v>
      </c>
      <c r="T7" s="307">
        <v>4</v>
      </c>
      <c r="U7" s="307">
        <v>0</v>
      </c>
      <c r="V7" s="307">
        <v>0</v>
      </c>
      <c r="W7" s="307">
        <v>0</v>
      </c>
      <c r="X7" s="307">
        <v>3</v>
      </c>
      <c r="Y7" s="307">
        <v>13</v>
      </c>
      <c r="Z7" s="307">
        <v>1</v>
      </c>
      <c r="AA7" s="307">
        <v>4</v>
      </c>
      <c r="AB7" s="307">
        <v>1</v>
      </c>
      <c r="AC7" s="307">
        <v>1</v>
      </c>
      <c r="AD7" s="307">
        <v>4</v>
      </c>
      <c r="AE7" s="307">
        <v>3</v>
      </c>
      <c r="AF7" s="307">
        <v>3</v>
      </c>
      <c r="AG7" s="307">
        <v>2</v>
      </c>
      <c r="AH7" s="307">
        <v>2</v>
      </c>
      <c r="AI7" s="307">
        <v>0</v>
      </c>
      <c r="AJ7" s="307">
        <v>3</v>
      </c>
      <c r="AK7" s="307">
        <v>1</v>
      </c>
      <c r="AL7" s="307">
        <v>2</v>
      </c>
      <c r="AM7" s="307">
        <v>4</v>
      </c>
      <c r="AN7" s="307">
        <v>0</v>
      </c>
      <c r="AO7" s="307">
        <v>2</v>
      </c>
      <c r="AP7" s="307">
        <v>0</v>
      </c>
      <c r="AQ7" s="307">
        <v>4</v>
      </c>
      <c r="AR7" s="307">
        <v>0</v>
      </c>
      <c r="AS7" s="307">
        <v>2</v>
      </c>
      <c r="AT7" s="307">
        <v>2</v>
      </c>
      <c r="AV7" s="30">
        <f t="shared" si="5"/>
        <v>0</v>
      </c>
      <c r="AW7" s="30">
        <f t="shared" si="6"/>
        <v>0</v>
      </c>
      <c r="AX7" s="30">
        <f t="shared" si="7"/>
        <v>2</v>
      </c>
      <c r="AY7" s="30">
        <f t="shared" si="8"/>
        <v>4</v>
      </c>
      <c r="AZ7" s="30">
        <f t="shared" si="9"/>
        <v>23</v>
      </c>
      <c r="BA7" s="30">
        <f t="shared" si="10"/>
        <v>14</v>
      </c>
      <c r="BB7" s="30">
        <f t="shared" si="11"/>
        <v>14</v>
      </c>
      <c r="BC7" s="30">
        <f t="shared" si="12"/>
        <v>6</v>
      </c>
      <c r="BD7" s="30">
        <f t="shared" si="13"/>
        <v>8</v>
      </c>
      <c r="BE7" s="45">
        <f t="shared" si="14"/>
        <v>71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+Abr!C8</f>
        <v>DIT</v>
      </c>
      <c r="D8" s="307">
        <v>0</v>
      </c>
      <c r="E8" s="307">
        <v>0</v>
      </c>
      <c r="F8" s="307">
        <v>0</v>
      </c>
      <c r="G8" s="307">
        <v>8</v>
      </c>
      <c r="H8" s="307">
        <v>2</v>
      </c>
      <c r="I8" s="307">
        <v>1</v>
      </c>
      <c r="J8" s="307">
        <v>0</v>
      </c>
      <c r="K8" s="307">
        <v>5</v>
      </c>
      <c r="L8" s="307">
        <v>0</v>
      </c>
      <c r="M8" s="307">
        <v>2</v>
      </c>
      <c r="N8" s="307">
        <v>2</v>
      </c>
      <c r="O8" s="307">
        <v>1</v>
      </c>
      <c r="P8" s="307">
        <v>7</v>
      </c>
      <c r="Q8" s="307">
        <v>0</v>
      </c>
      <c r="R8" s="307">
        <v>0</v>
      </c>
      <c r="S8" s="307">
        <v>1</v>
      </c>
      <c r="T8" s="307">
        <v>4</v>
      </c>
      <c r="U8" s="307">
        <v>1</v>
      </c>
      <c r="V8" s="307">
        <v>0</v>
      </c>
      <c r="W8" s="307">
        <v>2</v>
      </c>
      <c r="X8" s="307">
        <v>1</v>
      </c>
      <c r="Y8" s="307">
        <v>10</v>
      </c>
      <c r="Z8" s="307">
        <v>1</v>
      </c>
      <c r="AA8" s="307">
        <v>3</v>
      </c>
      <c r="AB8" s="307">
        <v>0</v>
      </c>
      <c r="AC8" s="307">
        <v>2</v>
      </c>
      <c r="AD8" s="307">
        <v>2</v>
      </c>
      <c r="AE8" s="307">
        <v>0</v>
      </c>
      <c r="AF8" s="307">
        <v>0</v>
      </c>
      <c r="AG8" s="307">
        <v>0</v>
      </c>
      <c r="AH8" s="307">
        <v>0</v>
      </c>
      <c r="AI8" s="307">
        <v>0</v>
      </c>
      <c r="AJ8" s="307">
        <v>3</v>
      </c>
      <c r="AK8" s="307">
        <v>0</v>
      </c>
      <c r="AL8" s="307">
        <v>0</v>
      </c>
      <c r="AM8" s="307">
        <v>4</v>
      </c>
      <c r="AN8" s="307">
        <v>0</v>
      </c>
      <c r="AO8" s="307">
        <v>0</v>
      </c>
      <c r="AP8" s="307">
        <v>0</v>
      </c>
      <c r="AQ8" s="307">
        <v>3</v>
      </c>
      <c r="AR8" s="307">
        <v>0</v>
      </c>
      <c r="AS8" s="307">
        <v>0</v>
      </c>
      <c r="AT8" s="307">
        <v>0</v>
      </c>
      <c r="AV8" s="30">
        <f t="shared" si="5"/>
        <v>0</v>
      </c>
      <c r="AW8" s="30">
        <f t="shared" si="6"/>
        <v>0</v>
      </c>
      <c r="AX8" s="30">
        <f t="shared" si="7"/>
        <v>1</v>
      </c>
      <c r="AY8" s="30">
        <f t="shared" si="8"/>
        <v>7</v>
      </c>
      <c r="AZ8" s="30">
        <f t="shared" si="9"/>
        <v>17</v>
      </c>
      <c r="BA8" s="30">
        <f t="shared" si="10"/>
        <v>2</v>
      </c>
      <c r="BB8" s="30">
        <f t="shared" si="11"/>
        <v>2</v>
      </c>
      <c r="BC8" s="30">
        <f t="shared" si="12"/>
        <v>4</v>
      </c>
      <c r="BD8" s="30">
        <f t="shared" si="13"/>
        <v>3</v>
      </c>
      <c r="BE8" s="45">
        <f t="shared" si="14"/>
        <v>36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+Abr!C9</f>
        <v>DIT</v>
      </c>
      <c r="D9" s="307">
        <v>0</v>
      </c>
      <c r="E9" s="307">
        <v>0</v>
      </c>
      <c r="F9" s="307">
        <v>0</v>
      </c>
      <c r="G9" s="307">
        <v>9</v>
      </c>
      <c r="H9" s="307">
        <v>2</v>
      </c>
      <c r="I9" s="307">
        <v>0</v>
      </c>
      <c r="J9" s="307">
        <v>1</v>
      </c>
      <c r="K9" s="307">
        <v>4</v>
      </c>
      <c r="L9" s="307">
        <v>0</v>
      </c>
      <c r="M9" s="307">
        <v>0</v>
      </c>
      <c r="N9" s="307">
        <v>0</v>
      </c>
      <c r="O9" s="307">
        <v>2</v>
      </c>
      <c r="P9" s="307">
        <v>3</v>
      </c>
      <c r="Q9" s="307">
        <v>0</v>
      </c>
      <c r="R9" s="307">
        <v>1</v>
      </c>
      <c r="S9" s="307">
        <v>3</v>
      </c>
      <c r="T9" s="307">
        <v>6</v>
      </c>
      <c r="U9" s="307">
        <v>1</v>
      </c>
      <c r="V9" s="307">
        <v>0</v>
      </c>
      <c r="W9" s="307">
        <v>0</v>
      </c>
      <c r="X9" s="307">
        <v>3</v>
      </c>
      <c r="Y9" s="307">
        <v>8</v>
      </c>
      <c r="Z9" s="307">
        <v>1</v>
      </c>
      <c r="AA9" s="307">
        <v>1</v>
      </c>
      <c r="AB9" s="307">
        <v>2</v>
      </c>
      <c r="AC9" s="307">
        <v>1</v>
      </c>
      <c r="AD9" s="307">
        <v>2</v>
      </c>
      <c r="AE9" s="307">
        <v>0</v>
      </c>
      <c r="AF9" s="307">
        <v>0</v>
      </c>
      <c r="AG9" s="307">
        <v>1</v>
      </c>
      <c r="AH9" s="307">
        <v>4</v>
      </c>
      <c r="AI9" s="307">
        <v>0</v>
      </c>
      <c r="AJ9" s="307">
        <v>6</v>
      </c>
      <c r="AK9" s="307">
        <v>0</v>
      </c>
      <c r="AL9" s="307">
        <v>1</v>
      </c>
      <c r="AM9" s="307">
        <v>7</v>
      </c>
      <c r="AN9" s="307">
        <v>1</v>
      </c>
      <c r="AO9" s="307">
        <v>1</v>
      </c>
      <c r="AP9" s="307">
        <v>0</v>
      </c>
      <c r="AQ9" s="307">
        <v>0</v>
      </c>
      <c r="AR9" s="307">
        <v>0</v>
      </c>
      <c r="AS9" s="307">
        <v>0</v>
      </c>
      <c r="AT9" s="307">
        <v>0</v>
      </c>
      <c r="AV9" s="30">
        <f t="shared" si="5"/>
        <v>0</v>
      </c>
      <c r="AW9" s="30">
        <f t="shared" si="6"/>
        <v>0</v>
      </c>
      <c r="AX9" s="30">
        <f t="shared" si="7"/>
        <v>4</v>
      </c>
      <c r="AY9" s="30">
        <f t="shared" si="8"/>
        <v>7</v>
      </c>
      <c r="AZ9" s="30">
        <f t="shared" si="9"/>
        <v>16</v>
      </c>
      <c r="BA9" s="30">
        <f t="shared" si="10"/>
        <v>7</v>
      </c>
      <c r="BB9" s="30">
        <f t="shared" si="11"/>
        <v>7</v>
      </c>
      <c r="BC9" s="30">
        <f t="shared" si="12"/>
        <v>9</v>
      </c>
      <c r="BD9" s="30">
        <f t="shared" si="13"/>
        <v>0</v>
      </c>
      <c r="BE9" s="45">
        <f t="shared" si="14"/>
        <v>50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+Abr!C10</f>
        <v>DIT</v>
      </c>
      <c r="D10" s="307">
        <v>0</v>
      </c>
      <c r="E10" s="307">
        <v>0</v>
      </c>
      <c r="F10" s="307">
        <v>0</v>
      </c>
      <c r="G10" s="307">
        <v>37</v>
      </c>
      <c r="H10" s="307">
        <v>6</v>
      </c>
      <c r="I10" s="307">
        <v>3</v>
      </c>
      <c r="J10" s="307">
        <v>1</v>
      </c>
      <c r="K10" s="307">
        <v>14</v>
      </c>
      <c r="L10" s="307">
        <v>0</v>
      </c>
      <c r="M10" s="307">
        <v>4</v>
      </c>
      <c r="N10" s="307">
        <v>3</v>
      </c>
      <c r="O10" s="307">
        <v>6</v>
      </c>
      <c r="P10" s="307">
        <v>25</v>
      </c>
      <c r="Q10" s="307">
        <v>1</v>
      </c>
      <c r="R10" s="307">
        <v>1</v>
      </c>
      <c r="S10" s="307">
        <v>5</v>
      </c>
      <c r="T10" s="307">
        <v>14</v>
      </c>
      <c r="U10" s="307">
        <v>2</v>
      </c>
      <c r="V10" s="307">
        <v>0</v>
      </c>
      <c r="W10" s="307">
        <v>2</v>
      </c>
      <c r="X10" s="307">
        <v>7</v>
      </c>
      <c r="Y10" s="307">
        <v>31</v>
      </c>
      <c r="Z10" s="307">
        <v>3</v>
      </c>
      <c r="AA10" s="307">
        <v>8</v>
      </c>
      <c r="AB10" s="307">
        <v>3</v>
      </c>
      <c r="AC10" s="307">
        <v>4</v>
      </c>
      <c r="AD10" s="307">
        <v>8</v>
      </c>
      <c r="AE10" s="307">
        <v>3</v>
      </c>
      <c r="AF10" s="307">
        <v>3</v>
      </c>
      <c r="AG10" s="307">
        <v>3</v>
      </c>
      <c r="AH10" s="307">
        <v>6</v>
      </c>
      <c r="AI10" s="307">
        <v>0</v>
      </c>
      <c r="AJ10" s="307">
        <v>12</v>
      </c>
      <c r="AK10" s="307">
        <v>1</v>
      </c>
      <c r="AL10" s="307">
        <v>3</v>
      </c>
      <c r="AM10" s="307">
        <v>15</v>
      </c>
      <c r="AN10" s="307">
        <v>1</v>
      </c>
      <c r="AO10" s="307">
        <v>3</v>
      </c>
      <c r="AP10" s="307">
        <v>0</v>
      </c>
      <c r="AQ10" s="307">
        <v>7</v>
      </c>
      <c r="AR10" s="307">
        <v>0</v>
      </c>
      <c r="AS10" s="307">
        <v>2</v>
      </c>
      <c r="AT10" s="307">
        <v>2</v>
      </c>
      <c r="AV10" s="30">
        <f t="shared" si="5"/>
        <v>0</v>
      </c>
      <c r="AW10" s="30">
        <f t="shared" si="6"/>
        <v>0</v>
      </c>
      <c r="AX10" s="30">
        <f t="shared" si="7"/>
        <v>7</v>
      </c>
      <c r="AY10" s="30">
        <f t="shared" si="8"/>
        <v>18</v>
      </c>
      <c r="AZ10" s="30">
        <f t="shared" si="9"/>
        <v>56</v>
      </c>
      <c r="BA10" s="30">
        <f t="shared" si="10"/>
        <v>23</v>
      </c>
      <c r="BB10" s="30">
        <f t="shared" si="11"/>
        <v>23</v>
      </c>
      <c r="BC10" s="30">
        <f t="shared" si="12"/>
        <v>19</v>
      </c>
      <c r="BD10" s="30">
        <f t="shared" si="13"/>
        <v>11</v>
      </c>
      <c r="BE10" s="45">
        <f t="shared" si="14"/>
        <v>157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+Abr!C11</f>
        <v>DIT</v>
      </c>
      <c r="D11" s="307">
        <v>0</v>
      </c>
      <c r="E11" s="307">
        <v>0</v>
      </c>
      <c r="F11" s="307">
        <v>0</v>
      </c>
      <c r="G11" s="307">
        <v>32</v>
      </c>
      <c r="H11" s="307">
        <v>0</v>
      </c>
      <c r="I11" s="307">
        <v>0</v>
      </c>
      <c r="J11" s="307">
        <v>0</v>
      </c>
      <c r="K11" s="307">
        <v>1</v>
      </c>
      <c r="L11" s="307">
        <v>0</v>
      </c>
      <c r="M11" s="307">
        <v>0</v>
      </c>
      <c r="N11" s="307">
        <v>0</v>
      </c>
      <c r="O11" s="307">
        <v>0</v>
      </c>
      <c r="P11" s="307">
        <v>14</v>
      </c>
      <c r="Q11" s="307">
        <v>2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2</v>
      </c>
      <c r="Z11" s="307">
        <v>0</v>
      </c>
      <c r="AA11" s="307">
        <v>0</v>
      </c>
      <c r="AB11" s="307">
        <v>0</v>
      </c>
      <c r="AC11" s="307">
        <v>0</v>
      </c>
      <c r="AD11" s="307">
        <v>4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3</v>
      </c>
      <c r="AK11" s="307">
        <v>0</v>
      </c>
      <c r="AL11" s="307">
        <v>0</v>
      </c>
      <c r="AM11" s="307">
        <v>6</v>
      </c>
      <c r="AN11" s="307">
        <v>0</v>
      </c>
      <c r="AO11" s="307">
        <v>2</v>
      </c>
      <c r="AP11" s="307">
        <v>0</v>
      </c>
      <c r="AQ11" s="307">
        <v>4</v>
      </c>
      <c r="AR11" s="307">
        <v>0</v>
      </c>
      <c r="AS11" s="307">
        <v>0</v>
      </c>
      <c r="AT11" s="307">
        <v>0</v>
      </c>
      <c r="AV11" s="30">
        <f t="shared" si="5"/>
        <v>0</v>
      </c>
      <c r="AW11" s="30">
        <f t="shared" si="6"/>
        <v>0</v>
      </c>
      <c r="AX11" s="30">
        <f t="shared" si="7"/>
        <v>2</v>
      </c>
      <c r="AY11" s="30">
        <f t="shared" si="8"/>
        <v>0</v>
      </c>
      <c r="AZ11" s="30">
        <f t="shared" si="9"/>
        <v>2</v>
      </c>
      <c r="BA11" s="30">
        <f t="shared" si="10"/>
        <v>4</v>
      </c>
      <c r="BB11" s="30">
        <f t="shared" si="11"/>
        <v>4</v>
      </c>
      <c r="BC11" s="30">
        <f t="shared" si="12"/>
        <v>8</v>
      </c>
      <c r="BD11" s="30">
        <f t="shared" si="13"/>
        <v>4</v>
      </c>
      <c r="BE11" s="45">
        <f>SUM(AV11:BD11)</f>
        <v>24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+Abr!C12</f>
        <v>DIT</v>
      </c>
      <c r="D12" s="307">
        <v>0</v>
      </c>
      <c r="E12" s="307">
        <v>0</v>
      </c>
      <c r="F12" s="307">
        <v>0</v>
      </c>
      <c r="G12" s="307">
        <v>15</v>
      </c>
      <c r="H12" s="307">
        <v>0</v>
      </c>
      <c r="I12" s="307">
        <v>0</v>
      </c>
      <c r="J12" s="307">
        <v>0</v>
      </c>
      <c r="K12" s="307">
        <v>5</v>
      </c>
      <c r="L12" s="307">
        <v>0</v>
      </c>
      <c r="M12" s="307">
        <v>1</v>
      </c>
      <c r="N12" s="307">
        <v>0</v>
      </c>
      <c r="O12" s="307">
        <v>0</v>
      </c>
      <c r="P12" s="307">
        <v>10</v>
      </c>
      <c r="Q12" s="307">
        <v>2</v>
      </c>
      <c r="R12" s="307">
        <v>0</v>
      </c>
      <c r="S12" s="307">
        <v>1</v>
      </c>
      <c r="T12" s="307">
        <v>4</v>
      </c>
      <c r="U12" s="307">
        <v>0</v>
      </c>
      <c r="V12" s="307">
        <v>0</v>
      </c>
      <c r="W12" s="307">
        <v>0</v>
      </c>
      <c r="X12" s="307">
        <v>1</v>
      </c>
      <c r="Y12" s="307">
        <v>7</v>
      </c>
      <c r="Z12" s="307">
        <v>0</v>
      </c>
      <c r="AA12" s="307">
        <v>0</v>
      </c>
      <c r="AB12" s="307">
        <v>0</v>
      </c>
      <c r="AC12" s="307">
        <v>0</v>
      </c>
      <c r="AD12" s="307">
        <v>4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9</v>
      </c>
      <c r="AK12" s="307">
        <v>0</v>
      </c>
      <c r="AL12" s="307">
        <v>0</v>
      </c>
      <c r="AM12" s="307">
        <v>5</v>
      </c>
      <c r="AN12" s="307">
        <v>0</v>
      </c>
      <c r="AO12" s="307">
        <v>0</v>
      </c>
      <c r="AP12" s="307">
        <v>0</v>
      </c>
      <c r="AQ12" s="307">
        <v>3</v>
      </c>
      <c r="AR12" s="307">
        <v>0</v>
      </c>
      <c r="AS12" s="307">
        <v>0</v>
      </c>
      <c r="AT12" s="307">
        <v>0</v>
      </c>
      <c r="AV12" s="30">
        <f t="shared" si="5"/>
        <v>0</v>
      </c>
      <c r="AW12" s="30">
        <f t="shared" si="6"/>
        <v>0</v>
      </c>
      <c r="AX12" s="30">
        <f t="shared" si="7"/>
        <v>3</v>
      </c>
      <c r="AY12" s="30">
        <f t="shared" si="8"/>
        <v>4</v>
      </c>
      <c r="AZ12" s="30">
        <f t="shared" si="9"/>
        <v>8</v>
      </c>
      <c r="BA12" s="30">
        <f t="shared" si="10"/>
        <v>4</v>
      </c>
      <c r="BB12" s="30">
        <f t="shared" si="11"/>
        <v>4</v>
      </c>
      <c r="BC12" s="30">
        <f t="shared" si="12"/>
        <v>5</v>
      </c>
      <c r="BD12" s="30">
        <f t="shared" si="13"/>
        <v>3</v>
      </c>
      <c r="BE12" s="45">
        <f t="shared" si="14"/>
        <v>31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+Abr!C13</f>
        <v>DIT</v>
      </c>
      <c r="D13" s="307">
        <v>0</v>
      </c>
      <c r="E13" s="307">
        <v>0</v>
      </c>
      <c r="F13" s="307">
        <v>0</v>
      </c>
      <c r="G13" s="307">
        <v>47</v>
      </c>
      <c r="H13" s="307">
        <v>0</v>
      </c>
      <c r="I13" s="307">
        <v>0</v>
      </c>
      <c r="J13" s="307">
        <v>0</v>
      </c>
      <c r="K13" s="307">
        <v>6</v>
      </c>
      <c r="L13" s="307">
        <v>0</v>
      </c>
      <c r="M13" s="307">
        <v>1</v>
      </c>
      <c r="N13" s="307">
        <v>0</v>
      </c>
      <c r="O13" s="307">
        <v>0</v>
      </c>
      <c r="P13" s="307">
        <v>24</v>
      </c>
      <c r="Q13" s="307">
        <v>4</v>
      </c>
      <c r="R13" s="307">
        <v>0</v>
      </c>
      <c r="S13" s="307">
        <v>1</v>
      </c>
      <c r="T13" s="307">
        <v>4</v>
      </c>
      <c r="U13" s="307">
        <v>0</v>
      </c>
      <c r="V13" s="307">
        <v>0</v>
      </c>
      <c r="W13" s="307">
        <v>0</v>
      </c>
      <c r="X13" s="307">
        <v>1</v>
      </c>
      <c r="Y13" s="307">
        <v>9</v>
      </c>
      <c r="Z13" s="307">
        <v>0</v>
      </c>
      <c r="AA13" s="307">
        <v>0</v>
      </c>
      <c r="AB13" s="307">
        <v>0</v>
      </c>
      <c r="AC13" s="307">
        <v>0</v>
      </c>
      <c r="AD13" s="307">
        <v>8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12</v>
      </c>
      <c r="AK13" s="307">
        <v>0</v>
      </c>
      <c r="AL13" s="307">
        <v>0</v>
      </c>
      <c r="AM13" s="307">
        <v>11</v>
      </c>
      <c r="AN13" s="307">
        <v>0</v>
      </c>
      <c r="AO13" s="307">
        <v>2</v>
      </c>
      <c r="AP13" s="307">
        <v>0</v>
      </c>
      <c r="AQ13" s="307">
        <v>7</v>
      </c>
      <c r="AR13" s="307">
        <v>0</v>
      </c>
      <c r="AS13" s="307">
        <v>0</v>
      </c>
      <c r="AT13" s="307">
        <v>0</v>
      </c>
      <c r="AV13" s="30">
        <f t="shared" si="5"/>
        <v>0</v>
      </c>
      <c r="AW13" s="30">
        <f t="shared" si="6"/>
        <v>0</v>
      </c>
      <c r="AX13" s="30">
        <f t="shared" si="7"/>
        <v>5</v>
      </c>
      <c r="AY13" s="30">
        <f t="shared" si="8"/>
        <v>4</v>
      </c>
      <c r="AZ13" s="30">
        <f t="shared" si="9"/>
        <v>10</v>
      </c>
      <c r="BA13" s="30">
        <f t="shared" si="10"/>
        <v>8</v>
      </c>
      <c r="BB13" s="30">
        <f t="shared" si="11"/>
        <v>8</v>
      </c>
      <c r="BC13" s="30">
        <f t="shared" si="12"/>
        <v>13</v>
      </c>
      <c r="BD13" s="30">
        <f t="shared" si="13"/>
        <v>7</v>
      </c>
      <c r="BE13" s="45">
        <f t="shared" si="14"/>
        <v>55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+Abr!C14</f>
        <v>INMUNIZACIONES</v>
      </c>
      <c r="D14" s="355">
        <v>112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7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13</v>
      </c>
      <c r="Z14" s="355">
        <v>0</v>
      </c>
      <c r="AA14" s="355">
        <v>0</v>
      </c>
      <c r="AB14" s="355">
        <v>0</v>
      </c>
      <c r="AC14" s="355">
        <v>0</v>
      </c>
      <c r="AD14" s="355">
        <v>1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6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3</v>
      </c>
      <c r="AR14" s="355">
        <v>1</v>
      </c>
      <c r="AS14" s="355">
        <v>1</v>
      </c>
      <c r="AT14" s="355">
        <v>0</v>
      </c>
      <c r="AV14" s="358">
        <f t="shared" si="5"/>
        <v>112</v>
      </c>
      <c r="AW14" s="358">
        <f t="shared" si="6"/>
        <v>0</v>
      </c>
      <c r="AX14" s="358">
        <f t="shared" si="7"/>
        <v>7</v>
      </c>
      <c r="AY14" s="358">
        <f t="shared" si="8"/>
        <v>0</v>
      </c>
      <c r="AZ14" s="358">
        <f t="shared" si="9"/>
        <v>13</v>
      </c>
      <c r="BA14" s="358">
        <f t="shared" si="10"/>
        <v>1</v>
      </c>
      <c r="BB14" s="358">
        <f t="shared" si="11"/>
        <v>1</v>
      </c>
      <c r="BC14" s="358">
        <f t="shared" si="12"/>
        <v>0</v>
      </c>
      <c r="BD14" s="358">
        <f t="shared" si="13"/>
        <v>5</v>
      </c>
      <c r="BE14" s="45">
        <f t="shared" si="14"/>
        <v>139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+Abr!C15</f>
        <v>INMUNIZACIONES</v>
      </c>
      <c r="D15" s="355">
        <v>112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7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13</v>
      </c>
      <c r="Z15" s="355">
        <v>0</v>
      </c>
      <c r="AA15" s="355">
        <v>0</v>
      </c>
      <c r="AB15" s="355">
        <v>0</v>
      </c>
      <c r="AC15" s="355">
        <v>0</v>
      </c>
      <c r="AD15" s="355">
        <v>1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6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3</v>
      </c>
      <c r="AR15" s="355">
        <v>1</v>
      </c>
      <c r="AS15" s="355">
        <v>1</v>
      </c>
      <c r="AT15" s="355">
        <v>0</v>
      </c>
      <c r="AV15" s="358">
        <f t="shared" si="5"/>
        <v>112</v>
      </c>
      <c r="AW15" s="358">
        <f t="shared" si="6"/>
        <v>0</v>
      </c>
      <c r="AX15" s="358">
        <f t="shared" si="7"/>
        <v>7</v>
      </c>
      <c r="AY15" s="358">
        <f t="shared" si="8"/>
        <v>0</v>
      </c>
      <c r="AZ15" s="358">
        <f t="shared" si="9"/>
        <v>13</v>
      </c>
      <c r="BA15" s="358">
        <f t="shared" si="10"/>
        <v>1</v>
      </c>
      <c r="BB15" s="358">
        <f t="shared" si="11"/>
        <v>1</v>
      </c>
      <c r="BC15" s="358">
        <f t="shared" si="12"/>
        <v>0</v>
      </c>
      <c r="BD15" s="358">
        <f t="shared" si="13"/>
        <v>5</v>
      </c>
      <c r="BE15" s="45">
        <f t="shared" si="14"/>
        <v>139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+Abr!C16</f>
        <v>INMUNIZACIONES</v>
      </c>
      <c r="D16" s="355">
        <v>0</v>
      </c>
      <c r="E16" s="355">
        <v>0</v>
      </c>
      <c r="F16" s="355">
        <v>0</v>
      </c>
      <c r="G16" s="355">
        <v>26</v>
      </c>
      <c r="H16" s="355">
        <v>0</v>
      </c>
      <c r="I16" s="355">
        <v>0</v>
      </c>
      <c r="J16" s="355">
        <v>2</v>
      </c>
      <c r="K16" s="355">
        <v>5</v>
      </c>
      <c r="L16" s="355">
        <v>0</v>
      </c>
      <c r="M16" s="355">
        <v>2</v>
      </c>
      <c r="N16" s="355">
        <v>3</v>
      </c>
      <c r="O16" s="355">
        <v>1</v>
      </c>
      <c r="P16" s="355">
        <v>10</v>
      </c>
      <c r="Q16" s="355">
        <v>1</v>
      </c>
      <c r="R16" s="355">
        <v>1</v>
      </c>
      <c r="S16" s="355">
        <v>2</v>
      </c>
      <c r="T16" s="355">
        <v>2</v>
      </c>
      <c r="U16" s="355">
        <v>0</v>
      </c>
      <c r="V16" s="355">
        <v>0</v>
      </c>
      <c r="W16" s="355">
        <v>2</v>
      </c>
      <c r="X16" s="355">
        <v>5</v>
      </c>
      <c r="Y16" s="355">
        <v>19</v>
      </c>
      <c r="Z16" s="355">
        <v>1</v>
      </c>
      <c r="AA16" s="355">
        <v>2</v>
      </c>
      <c r="AB16" s="355">
        <v>1</v>
      </c>
      <c r="AC16" s="355">
        <v>0</v>
      </c>
      <c r="AD16" s="355">
        <v>3</v>
      </c>
      <c r="AE16" s="355">
        <v>1</v>
      </c>
      <c r="AF16" s="355">
        <v>2</v>
      </c>
      <c r="AG16" s="355">
        <v>0</v>
      </c>
      <c r="AH16" s="355">
        <v>2</v>
      </c>
      <c r="AI16" s="355">
        <v>0</v>
      </c>
      <c r="AJ16" s="355">
        <v>10</v>
      </c>
      <c r="AK16" s="355">
        <v>0</v>
      </c>
      <c r="AL16" s="355">
        <v>0</v>
      </c>
      <c r="AM16" s="355">
        <v>0</v>
      </c>
      <c r="AN16" s="355">
        <v>1</v>
      </c>
      <c r="AO16" s="355">
        <v>1</v>
      </c>
      <c r="AP16" s="355">
        <v>0</v>
      </c>
      <c r="AQ16" s="355">
        <v>8</v>
      </c>
      <c r="AR16" s="355">
        <v>0</v>
      </c>
      <c r="AS16" s="355">
        <v>1</v>
      </c>
      <c r="AT16" s="355">
        <v>1</v>
      </c>
      <c r="AV16" s="358">
        <f t="shared" si="5"/>
        <v>0</v>
      </c>
      <c r="AW16" s="358">
        <f t="shared" si="6"/>
        <v>0</v>
      </c>
      <c r="AX16" s="358">
        <f t="shared" si="7"/>
        <v>4</v>
      </c>
      <c r="AY16" s="358">
        <f t="shared" si="8"/>
        <v>4</v>
      </c>
      <c r="AZ16" s="358">
        <f t="shared" si="9"/>
        <v>28</v>
      </c>
      <c r="BA16" s="358">
        <f t="shared" si="10"/>
        <v>8</v>
      </c>
      <c r="BB16" s="358">
        <f t="shared" si="11"/>
        <v>8</v>
      </c>
      <c r="BC16" s="358">
        <f t="shared" si="12"/>
        <v>2</v>
      </c>
      <c r="BD16" s="358">
        <f t="shared" si="13"/>
        <v>10</v>
      </c>
      <c r="BE16" s="45">
        <f t="shared" si="14"/>
        <v>64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+Abr!C17</f>
        <v>INMUNIZACIONES</v>
      </c>
      <c r="D17" s="355">
        <v>0</v>
      </c>
      <c r="E17" s="355">
        <v>0</v>
      </c>
      <c r="F17" s="355">
        <v>0</v>
      </c>
      <c r="G17" s="355">
        <v>26</v>
      </c>
      <c r="H17" s="355">
        <v>0</v>
      </c>
      <c r="I17" s="355">
        <v>0</v>
      </c>
      <c r="J17" s="355">
        <v>1</v>
      </c>
      <c r="K17" s="355">
        <v>5</v>
      </c>
      <c r="L17" s="355">
        <v>0</v>
      </c>
      <c r="M17" s="355">
        <v>2</v>
      </c>
      <c r="N17" s="355">
        <v>3</v>
      </c>
      <c r="O17" s="355">
        <v>1</v>
      </c>
      <c r="P17" s="355">
        <v>10</v>
      </c>
      <c r="Q17" s="355">
        <v>1</v>
      </c>
      <c r="R17" s="355">
        <v>1</v>
      </c>
      <c r="S17" s="355">
        <v>2</v>
      </c>
      <c r="T17" s="355">
        <v>2</v>
      </c>
      <c r="U17" s="355">
        <v>0</v>
      </c>
      <c r="V17" s="355">
        <v>0</v>
      </c>
      <c r="W17" s="355">
        <v>2</v>
      </c>
      <c r="X17" s="355">
        <v>5</v>
      </c>
      <c r="Y17" s="355">
        <v>19</v>
      </c>
      <c r="Z17" s="355">
        <v>1</v>
      </c>
      <c r="AA17" s="355">
        <v>2</v>
      </c>
      <c r="AB17" s="355">
        <v>1</v>
      </c>
      <c r="AC17" s="355">
        <v>0</v>
      </c>
      <c r="AD17" s="355">
        <v>3</v>
      </c>
      <c r="AE17" s="355">
        <v>2</v>
      </c>
      <c r="AF17" s="355">
        <v>2</v>
      </c>
      <c r="AG17" s="355">
        <v>0</v>
      </c>
      <c r="AH17" s="355">
        <v>2</v>
      </c>
      <c r="AI17" s="355">
        <v>0</v>
      </c>
      <c r="AJ17" s="355">
        <v>9</v>
      </c>
      <c r="AK17" s="355">
        <v>0</v>
      </c>
      <c r="AL17" s="355">
        <v>0</v>
      </c>
      <c r="AM17" s="355">
        <v>0</v>
      </c>
      <c r="AN17" s="355">
        <v>1</v>
      </c>
      <c r="AO17" s="355">
        <v>1</v>
      </c>
      <c r="AP17" s="355">
        <v>0</v>
      </c>
      <c r="AQ17" s="355">
        <v>7</v>
      </c>
      <c r="AR17" s="355">
        <v>0</v>
      </c>
      <c r="AS17" s="355">
        <v>1</v>
      </c>
      <c r="AT17" s="355">
        <v>1</v>
      </c>
      <c r="AV17" s="358">
        <f t="shared" si="5"/>
        <v>0</v>
      </c>
      <c r="AW17" s="358">
        <f t="shared" si="6"/>
        <v>0</v>
      </c>
      <c r="AX17" s="358">
        <f t="shared" si="7"/>
        <v>4</v>
      </c>
      <c r="AY17" s="358">
        <f t="shared" si="8"/>
        <v>4</v>
      </c>
      <c r="AZ17" s="358">
        <f t="shared" si="9"/>
        <v>28</v>
      </c>
      <c r="BA17" s="358">
        <f t="shared" si="10"/>
        <v>9</v>
      </c>
      <c r="BB17" s="358">
        <f t="shared" si="11"/>
        <v>9</v>
      </c>
      <c r="BC17" s="358">
        <f t="shared" si="12"/>
        <v>2</v>
      </c>
      <c r="BD17" s="358">
        <f t="shared" si="13"/>
        <v>9</v>
      </c>
      <c r="BE17" s="45">
        <f t="shared" si="14"/>
        <v>65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+Abr!C18</f>
        <v>INMUNIZACIONES</v>
      </c>
      <c r="D18" s="355">
        <v>0</v>
      </c>
      <c r="E18" s="355">
        <v>0</v>
      </c>
      <c r="F18" s="355">
        <v>0</v>
      </c>
      <c r="G18" s="355">
        <v>33</v>
      </c>
      <c r="H18" s="355">
        <v>2</v>
      </c>
      <c r="I18" s="355">
        <v>3</v>
      </c>
      <c r="J18" s="355">
        <v>4</v>
      </c>
      <c r="K18" s="355">
        <v>3</v>
      </c>
      <c r="L18" s="355">
        <v>0</v>
      </c>
      <c r="M18" s="355">
        <v>4</v>
      </c>
      <c r="N18" s="355">
        <v>0</v>
      </c>
      <c r="O18" s="355">
        <v>2</v>
      </c>
      <c r="P18" s="355">
        <v>12</v>
      </c>
      <c r="Q18" s="355">
        <v>2</v>
      </c>
      <c r="R18" s="355">
        <v>2</v>
      </c>
      <c r="S18" s="355">
        <v>1</v>
      </c>
      <c r="T18" s="355">
        <v>2</v>
      </c>
      <c r="U18" s="355">
        <v>0</v>
      </c>
      <c r="V18" s="355">
        <v>1</v>
      </c>
      <c r="W18" s="355">
        <v>2</v>
      </c>
      <c r="X18" s="355">
        <v>1</v>
      </c>
      <c r="Y18" s="355">
        <v>19</v>
      </c>
      <c r="Z18" s="355">
        <v>1</v>
      </c>
      <c r="AA18" s="355">
        <v>3</v>
      </c>
      <c r="AB18" s="355">
        <v>2</v>
      </c>
      <c r="AC18" s="355">
        <v>1</v>
      </c>
      <c r="AD18" s="355">
        <v>2</v>
      </c>
      <c r="AE18" s="355">
        <v>1</v>
      </c>
      <c r="AF18" s="355">
        <v>3</v>
      </c>
      <c r="AG18" s="355">
        <v>2</v>
      </c>
      <c r="AH18" s="355">
        <v>1</v>
      </c>
      <c r="AI18" s="355">
        <v>0</v>
      </c>
      <c r="AJ18" s="355">
        <v>2</v>
      </c>
      <c r="AK18" s="355">
        <v>0</v>
      </c>
      <c r="AL18" s="355">
        <v>0</v>
      </c>
      <c r="AM18" s="355">
        <v>1</v>
      </c>
      <c r="AN18" s="355">
        <v>0</v>
      </c>
      <c r="AO18" s="355">
        <v>1</v>
      </c>
      <c r="AP18" s="355">
        <v>1</v>
      </c>
      <c r="AQ18" s="355">
        <v>6</v>
      </c>
      <c r="AR18" s="355">
        <v>0</v>
      </c>
      <c r="AS18" s="355">
        <v>5</v>
      </c>
      <c r="AT18" s="355">
        <v>3</v>
      </c>
      <c r="AV18" s="358">
        <f t="shared" si="5"/>
        <v>0</v>
      </c>
      <c r="AW18" s="358">
        <f t="shared" si="6"/>
        <v>0</v>
      </c>
      <c r="AX18" s="358">
        <f t="shared" si="7"/>
        <v>5</v>
      </c>
      <c r="AY18" s="358">
        <f t="shared" si="8"/>
        <v>5</v>
      </c>
      <c r="AZ18" s="358">
        <f t="shared" si="9"/>
        <v>27</v>
      </c>
      <c r="BA18" s="358">
        <f t="shared" si="10"/>
        <v>9</v>
      </c>
      <c r="BB18" s="358">
        <f t="shared" si="11"/>
        <v>9</v>
      </c>
      <c r="BC18" s="358">
        <f t="shared" si="12"/>
        <v>3</v>
      </c>
      <c r="BD18" s="358">
        <f t="shared" si="13"/>
        <v>14</v>
      </c>
      <c r="BE18" s="45">
        <f t="shared" si="14"/>
        <v>72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+Abr!C19</f>
        <v>INMUNIZACIONES</v>
      </c>
      <c r="D19" s="355">
        <v>0</v>
      </c>
      <c r="E19" s="355">
        <v>0</v>
      </c>
      <c r="F19" s="355">
        <v>0</v>
      </c>
      <c r="G19" s="355">
        <v>32</v>
      </c>
      <c r="H19" s="355">
        <v>2</v>
      </c>
      <c r="I19" s="355">
        <v>3</v>
      </c>
      <c r="J19" s="355">
        <v>4</v>
      </c>
      <c r="K19" s="355">
        <v>3</v>
      </c>
      <c r="L19" s="355">
        <v>0</v>
      </c>
      <c r="M19" s="355">
        <v>4</v>
      </c>
      <c r="N19" s="355">
        <v>0</v>
      </c>
      <c r="O19" s="355">
        <v>2</v>
      </c>
      <c r="P19" s="355">
        <v>12</v>
      </c>
      <c r="Q19" s="355">
        <v>2</v>
      </c>
      <c r="R19" s="355">
        <v>2</v>
      </c>
      <c r="S19" s="355">
        <v>1</v>
      </c>
      <c r="T19" s="355">
        <v>2</v>
      </c>
      <c r="U19" s="355">
        <v>0</v>
      </c>
      <c r="V19" s="355">
        <v>1</v>
      </c>
      <c r="W19" s="355">
        <v>1</v>
      </c>
      <c r="X19" s="355">
        <v>1</v>
      </c>
      <c r="Y19" s="355">
        <v>17</v>
      </c>
      <c r="Z19" s="355">
        <v>1</v>
      </c>
      <c r="AA19" s="355">
        <v>3</v>
      </c>
      <c r="AB19" s="355">
        <v>2</v>
      </c>
      <c r="AC19" s="355">
        <v>1</v>
      </c>
      <c r="AD19" s="355">
        <v>2</v>
      </c>
      <c r="AE19" s="355">
        <v>1</v>
      </c>
      <c r="AF19" s="355">
        <v>3</v>
      </c>
      <c r="AG19" s="355">
        <v>2</v>
      </c>
      <c r="AH19" s="355">
        <v>1</v>
      </c>
      <c r="AI19" s="355">
        <v>0</v>
      </c>
      <c r="AJ19" s="355">
        <v>0</v>
      </c>
      <c r="AK19" s="355">
        <v>0</v>
      </c>
      <c r="AL19" s="355">
        <v>0</v>
      </c>
      <c r="AM19" s="355">
        <v>1</v>
      </c>
      <c r="AN19" s="355">
        <v>0</v>
      </c>
      <c r="AO19" s="355">
        <v>1</v>
      </c>
      <c r="AP19" s="355">
        <v>1</v>
      </c>
      <c r="AQ19" s="355">
        <v>5</v>
      </c>
      <c r="AR19" s="355">
        <v>0</v>
      </c>
      <c r="AS19" s="355">
        <v>2</v>
      </c>
      <c r="AT19" s="355">
        <v>3</v>
      </c>
      <c r="AV19" s="358">
        <f t="shared" si="5"/>
        <v>0</v>
      </c>
      <c r="AW19" s="358">
        <f t="shared" si="6"/>
        <v>0</v>
      </c>
      <c r="AX19" s="358">
        <f t="shared" si="7"/>
        <v>5</v>
      </c>
      <c r="AY19" s="358">
        <f t="shared" si="8"/>
        <v>4</v>
      </c>
      <c r="AZ19" s="358">
        <f t="shared" si="9"/>
        <v>25</v>
      </c>
      <c r="BA19" s="358">
        <f t="shared" si="10"/>
        <v>9</v>
      </c>
      <c r="BB19" s="358">
        <f t="shared" si="11"/>
        <v>9</v>
      </c>
      <c r="BC19" s="358">
        <f t="shared" si="12"/>
        <v>3</v>
      </c>
      <c r="BD19" s="358">
        <f t="shared" si="13"/>
        <v>10</v>
      </c>
      <c r="BE19" s="45">
        <f t="shared" si="14"/>
        <v>65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+Abr!C20</f>
        <v>INMUNIZACIONES</v>
      </c>
      <c r="D20" s="355">
        <v>0</v>
      </c>
      <c r="E20" s="355">
        <v>0</v>
      </c>
      <c r="F20" s="355">
        <v>0</v>
      </c>
      <c r="G20" s="355">
        <v>9</v>
      </c>
      <c r="H20" s="355">
        <v>1</v>
      </c>
      <c r="I20" s="355">
        <v>0</v>
      </c>
      <c r="J20" s="355">
        <v>0</v>
      </c>
      <c r="K20" s="355">
        <v>0</v>
      </c>
      <c r="L20" s="355">
        <v>1</v>
      </c>
      <c r="M20" s="355">
        <v>0</v>
      </c>
      <c r="N20" s="355">
        <v>1</v>
      </c>
      <c r="O20" s="355">
        <v>0</v>
      </c>
      <c r="P20" s="355">
        <v>1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V20" s="355">
        <v>0</v>
      </c>
      <c r="W20" s="355">
        <v>0</v>
      </c>
      <c r="X20" s="355">
        <v>1</v>
      </c>
      <c r="Y20" s="355">
        <v>4</v>
      </c>
      <c r="Z20" s="355">
        <v>0</v>
      </c>
      <c r="AA20" s="355">
        <v>0</v>
      </c>
      <c r="AB20" s="355">
        <v>0</v>
      </c>
      <c r="AC20" s="355">
        <v>0</v>
      </c>
      <c r="AD20" s="355">
        <v>0</v>
      </c>
      <c r="AE20" s="355">
        <v>0</v>
      </c>
      <c r="AF20" s="355">
        <v>0</v>
      </c>
      <c r="AG20" s="355">
        <v>0</v>
      </c>
      <c r="AH20" s="355">
        <v>0</v>
      </c>
      <c r="AI20" s="355">
        <v>0</v>
      </c>
      <c r="AJ20" s="355">
        <v>2</v>
      </c>
      <c r="AK20" s="355">
        <v>1</v>
      </c>
      <c r="AL20" s="355">
        <v>1</v>
      </c>
      <c r="AM20" s="355">
        <v>1</v>
      </c>
      <c r="AN20" s="355">
        <v>0</v>
      </c>
      <c r="AO20" s="355">
        <v>1</v>
      </c>
      <c r="AP20" s="355">
        <v>0</v>
      </c>
      <c r="AQ20" s="355">
        <v>0</v>
      </c>
      <c r="AR20" s="355">
        <v>0</v>
      </c>
      <c r="AS20" s="355">
        <v>0</v>
      </c>
      <c r="AT20" s="355">
        <v>0</v>
      </c>
      <c r="AV20" s="358">
        <f t="shared" si="5"/>
        <v>0</v>
      </c>
      <c r="AW20" s="358">
        <f t="shared" si="6"/>
        <v>0</v>
      </c>
      <c r="AX20" s="358">
        <f t="shared" si="7"/>
        <v>0</v>
      </c>
      <c r="AY20" s="358">
        <f t="shared" si="8"/>
        <v>0</v>
      </c>
      <c r="AZ20" s="358">
        <f t="shared" si="9"/>
        <v>5</v>
      </c>
      <c r="BA20" s="358">
        <f t="shared" si="10"/>
        <v>0</v>
      </c>
      <c r="BB20" s="358">
        <f t="shared" si="11"/>
        <v>0</v>
      </c>
      <c r="BC20" s="358">
        <f t="shared" si="12"/>
        <v>2</v>
      </c>
      <c r="BD20" s="358">
        <f t="shared" si="13"/>
        <v>0</v>
      </c>
      <c r="BE20" s="45">
        <f t="shared" si="14"/>
        <v>7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+Abr!C21</f>
        <v>INMUNIZACIONES</v>
      </c>
      <c r="D21" s="355">
        <v>0</v>
      </c>
      <c r="E21" s="355">
        <v>0</v>
      </c>
      <c r="F21" s="355">
        <v>0</v>
      </c>
      <c r="G21" s="355">
        <v>21</v>
      </c>
      <c r="H21" s="355">
        <v>1</v>
      </c>
      <c r="I21" s="355">
        <v>1</v>
      </c>
      <c r="J21" s="355">
        <v>1</v>
      </c>
      <c r="K21" s="355">
        <v>4</v>
      </c>
      <c r="L21" s="355">
        <v>0</v>
      </c>
      <c r="M21" s="355">
        <v>2</v>
      </c>
      <c r="N21" s="355">
        <v>0</v>
      </c>
      <c r="O21" s="355">
        <v>2</v>
      </c>
      <c r="P21" s="355">
        <v>13</v>
      </c>
      <c r="Q21" s="355">
        <v>2</v>
      </c>
      <c r="R21" s="355">
        <v>0</v>
      </c>
      <c r="S21" s="355">
        <v>1</v>
      </c>
      <c r="T21" s="355">
        <v>2</v>
      </c>
      <c r="U21" s="355">
        <v>0</v>
      </c>
      <c r="V21" s="355">
        <v>0</v>
      </c>
      <c r="W21" s="355">
        <v>2</v>
      </c>
      <c r="X21" s="355">
        <v>3</v>
      </c>
      <c r="Y21" s="355">
        <v>17</v>
      </c>
      <c r="Z21" s="355">
        <v>0</v>
      </c>
      <c r="AA21" s="355">
        <v>3</v>
      </c>
      <c r="AB21" s="355">
        <v>2</v>
      </c>
      <c r="AC21" s="355">
        <v>0</v>
      </c>
      <c r="AD21" s="355">
        <v>5</v>
      </c>
      <c r="AE21" s="355">
        <v>4</v>
      </c>
      <c r="AF21" s="355">
        <v>2</v>
      </c>
      <c r="AG21" s="355">
        <v>3</v>
      </c>
      <c r="AH21" s="355">
        <v>2</v>
      </c>
      <c r="AI21" s="355">
        <v>0</v>
      </c>
      <c r="AJ21" s="355">
        <v>8</v>
      </c>
      <c r="AK21" s="355">
        <v>0</v>
      </c>
      <c r="AL21" s="355">
        <v>4</v>
      </c>
      <c r="AM21" s="355">
        <v>3</v>
      </c>
      <c r="AN21" s="355">
        <v>0</v>
      </c>
      <c r="AO21" s="355">
        <v>1</v>
      </c>
      <c r="AP21" s="355">
        <v>0</v>
      </c>
      <c r="AQ21" s="355">
        <v>7</v>
      </c>
      <c r="AR21" s="355">
        <v>0</v>
      </c>
      <c r="AS21" s="355">
        <v>1</v>
      </c>
      <c r="AT21" s="355">
        <v>2</v>
      </c>
      <c r="AV21" s="358">
        <f t="shared" si="5"/>
        <v>0</v>
      </c>
      <c r="AW21" s="358">
        <f t="shared" si="6"/>
        <v>0</v>
      </c>
      <c r="AX21" s="358">
        <f t="shared" si="7"/>
        <v>3</v>
      </c>
      <c r="AY21" s="358">
        <f t="shared" si="8"/>
        <v>4</v>
      </c>
      <c r="AZ21" s="358">
        <f t="shared" si="9"/>
        <v>25</v>
      </c>
      <c r="BA21" s="358">
        <f t="shared" si="10"/>
        <v>16</v>
      </c>
      <c r="BB21" s="358">
        <f t="shared" si="11"/>
        <v>16</v>
      </c>
      <c r="BC21" s="358">
        <f t="shared" si="12"/>
        <v>4</v>
      </c>
      <c r="BD21" s="358">
        <f t="shared" si="13"/>
        <v>10</v>
      </c>
      <c r="BE21" s="45">
        <f t="shared" si="14"/>
        <v>78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+Abr!C22</f>
        <v>INMUNIZACIONES</v>
      </c>
      <c r="D22" s="355">
        <v>0</v>
      </c>
      <c r="E22" s="355">
        <v>0</v>
      </c>
      <c r="F22" s="355">
        <v>0</v>
      </c>
      <c r="G22" s="355">
        <v>20</v>
      </c>
      <c r="H22" s="355">
        <v>1</v>
      </c>
      <c r="I22" s="355">
        <v>1</v>
      </c>
      <c r="J22" s="355">
        <v>1</v>
      </c>
      <c r="K22" s="355">
        <v>4</v>
      </c>
      <c r="L22" s="355">
        <v>0</v>
      </c>
      <c r="M22" s="355">
        <v>2</v>
      </c>
      <c r="N22" s="355">
        <v>0</v>
      </c>
      <c r="O22" s="355">
        <v>2</v>
      </c>
      <c r="P22" s="355">
        <v>13</v>
      </c>
      <c r="Q22" s="355">
        <v>2</v>
      </c>
      <c r="R22" s="355">
        <v>0</v>
      </c>
      <c r="S22" s="355">
        <v>1</v>
      </c>
      <c r="T22" s="355">
        <v>2</v>
      </c>
      <c r="U22" s="355">
        <v>0</v>
      </c>
      <c r="V22" s="355">
        <v>0</v>
      </c>
      <c r="W22" s="355">
        <v>2</v>
      </c>
      <c r="X22" s="355">
        <v>3</v>
      </c>
      <c r="Y22" s="355">
        <v>17</v>
      </c>
      <c r="Z22" s="355">
        <v>0</v>
      </c>
      <c r="AA22" s="355">
        <v>2</v>
      </c>
      <c r="AB22" s="355">
        <v>2</v>
      </c>
      <c r="AC22" s="355">
        <v>0</v>
      </c>
      <c r="AD22" s="355">
        <v>5</v>
      </c>
      <c r="AE22" s="355">
        <v>4</v>
      </c>
      <c r="AF22" s="355">
        <v>2</v>
      </c>
      <c r="AG22" s="355">
        <v>3</v>
      </c>
      <c r="AH22" s="355">
        <v>2</v>
      </c>
      <c r="AI22" s="355">
        <v>0</v>
      </c>
      <c r="AJ22" s="355">
        <v>6</v>
      </c>
      <c r="AK22" s="355">
        <v>0</v>
      </c>
      <c r="AL22" s="355">
        <v>3</v>
      </c>
      <c r="AM22" s="355">
        <v>3</v>
      </c>
      <c r="AN22" s="355">
        <v>0</v>
      </c>
      <c r="AO22" s="355">
        <v>1</v>
      </c>
      <c r="AP22" s="355">
        <v>0</v>
      </c>
      <c r="AQ22" s="355">
        <v>7</v>
      </c>
      <c r="AR22" s="355">
        <v>0</v>
      </c>
      <c r="AS22" s="355">
        <v>1</v>
      </c>
      <c r="AT22" s="355">
        <v>3</v>
      </c>
      <c r="AV22" s="358">
        <f t="shared" si="5"/>
        <v>0</v>
      </c>
      <c r="AW22" s="358">
        <f t="shared" si="6"/>
        <v>0</v>
      </c>
      <c r="AX22" s="358">
        <f t="shared" si="7"/>
        <v>3</v>
      </c>
      <c r="AY22" s="358">
        <f t="shared" si="8"/>
        <v>4</v>
      </c>
      <c r="AZ22" s="358">
        <f t="shared" si="9"/>
        <v>24</v>
      </c>
      <c r="BA22" s="358">
        <f t="shared" si="10"/>
        <v>16</v>
      </c>
      <c r="BB22" s="358">
        <f t="shared" si="11"/>
        <v>16</v>
      </c>
      <c r="BC22" s="358">
        <f t="shared" si="12"/>
        <v>4</v>
      </c>
      <c r="BD22" s="358">
        <f t="shared" si="13"/>
        <v>11</v>
      </c>
      <c r="BE22" s="45">
        <f t="shared" si="14"/>
        <v>78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+Abr!C23</f>
        <v>INMUNIZACIONES</v>
      </c>
      <c r="D23" s="355">
        <v>1</v>
      </c>
      <c r="E23" s="355">
        <v>0</v>
      </c>
      <c r="F23" s="355">
        <v>0</v>
      </c>
      <c r="G23" s="355">
        <v>21</v>
      </c>
      <c r="H23" s="355">
        <v>0</v>
      </c>
      <c r="I23" s="355">
        <v>0</v>
      </c>
      <c r="J23" s="355">
        <v>2</v>
      </c>
      <c r="K23" s="355">
        <v>0</v>
      </c>
      <c r="L23" s="355">
        <v>0</v>
      </c>
      <c r="M23" s="355">
        <v>0</v>
      </c>
      <c r="N23" s="355">
        <v>3</v>
      </c>
      <c r="O23" s="355">
        <v>0</v>
      </c>
      <c r="P23" s="355">
        <v>10</v>
      </c>
      <c r="Q23" s="355">
        <v>1</v>
      </c>
      <c r="R23" s="355">
        <v>1</v>
      </c>
      <c r="S23" s="355">
        <v>0</v>
      </c>
      <c r="T23" s="355">
        <v>3</v>
      </c>
      <c r="U23" s="355">
        <v>0</v>
      </c>
      <c r="V23" s="355">
        <v>0</v>
      </c>
      <c r="W23" s="355">
        <v>1</v>
      </c>
      <c r="X23" s="355">
        <v>4</v>
      </c>
      <c r="Y23" s="355">
        <v>19</v>
      </c>
      <c r="Z23" s="355">
        <v>0</v>
      </c>
      <c r="AA23" s="355">
        <v>4</v>
      </c>
      <c r="AB23" s="355">
        <v>2</v>
      </c>
      <c r="AC23" s="355">
        <v>2</v>
      </c>
      <c r="AD23" s="355">
        <v>5</v>
      </c>
      <c r="AE23" s="355">
        <v>1</v>
      </c>
      <c r="AF23" s="355">
        <v>6</v>
      </c>
      <c r="AG23" s="355">
        <v>3</v>
      </c>
      <c r="AH23" s="355">
        <v>1</v>
      </c>
      <c r="AI23" s="355">
        <v>0</v>
      </c>
      <c r="AJ23" s="355">
        <v>17</v>
      </c>
      <c r="AK23" s="355">
        <v>2</v>
      </c>
      <c r="AL23" s="355">
        <v>1</v>
      </c>
      <c r="AM23" s="355">
        <v>6</v>
      </c>
      <c r="AN23" s="355">
        <v>1</v>
      </c>
      <c r="AO23" s="355">
        <v>1</v>
      </c>
      <c r="AP23" s="355">
        <v>0</v>
      </c>
      <c r="AQ23" s="355">
        <v>2</v>
      </c>
      <c r="AR23" s="355">
        <v>0</v>
      </c>
      <c r="AS23" s="355">
        <v>0</v>
      </c>
      <c r="AT23" s="355">
        <v>0</v>
      </c>
      <c r="AV23" s="358">
        <f t="shared" si="5"/>
        <v>1</v>
      </c>
      <c r="AW23" s="358">
        <f t="shared" si="6"/>
        <v>0</v>
      </c>
      <c r="AX23" s="358">
        <f t="shared" si="7"/>
        <v>2</v>
      </c>
      <c r="AY23" s="358">
        <f t="shared" si="8"/>
        <v>4</v>
      </c>
      <c r="AZ23" s="358">
        <f t="shared" si="9"/>
        <v>31</v>
      </c>
      <c r="BA23" s="358">
        <f t="shared" si="10"/>
        <v>16</v>
      </c>
      <c r="BB23" s="358">
        <f t="shared" si="11"/>
        <v>16</v>
      </c>
      <c r="BC23" s="358">
        <f t="shared" si="12"/>
        <v>8</v>
      </c>
      <c r="BD23" s="358">
        <f t="shared" si="13"/>
        <v>2</v>
      </c>
      <c r="BE23" s="45">
        <f t="shared" si="14"/>
        <v>80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+Abr!C24</f>
        <v>INMUNIZACIONES</v>
      </c>
      <c r="D24" s="355">
        <v>1</v>
      </c>
      <c r="E24" s="355">
        <v>0</v>
      </c>
      <c r="F24" s="355">
        <v>0</v>
      </c>
      <c r="G24" s="355">
        <v>13</v>
      </c>
      <c r="H24" s="355">
        <v>0</v>
      </c>
      <c r="I24" s="355">
        <v>0</v>
      </c>
      <c r="J24" s="355">
        <v>2</v>
      </c>
      <c r="K24" s="355">
        <v>0</v>
      </c>
      <c r="L24" s="355">
        <v>0</v>
      </c>
      <c r="M24" s="355">
        <v>0</v>
      </c>
      <c r="N24" s="355">
        <v>3</v>
      </c>
      <c r="O24" s="355">
        <v>0</v>
      </c>
      <c r="P24" s="355">
        <v>10</v>
      </c>
      <c r="Q24" s="355">
        <v>1</v>
      </c>
      <c r="R24" s="355">
        <v>1</v>
      </c>
      <c r="S24" s="355">
        <v>0</v>
      </c>
      <c r="T24" s="355">
        <v>3</v>
      </c>
      <c r="U24" s="355">
        <v>0</v>
      </c>
      <c r="V24" s="355">
        <v>0</v>
      </c>
      <c r="W24" s="355">
        <v>1</v>
      </c>
      <c r="X24" s="355">
        <v>4</v>
      </c>
      <c r="Y24" s="355">
        <v>17</v>
      </c>
      <c r="Z24" s="355">
        <v>0</v>
      </c>
      <c r="AA24" s="355">
        <v>4</v>
      </c>
      <c r="AB24" s="355">
        <v>2</v>
      </c>
      <c r="AC24" s="355">
        <v>0</v>
      </c>
      <c r="AD24" s="355">
        <v>4</v>
      </c>
      <c r="AE24" s="355">
        <v>1</v>
      </c>
      <c r="AF24" s="355">
        <v>5</v>
      </c>
      <c r="AG24" s="355">
        <v>2</v>
      </c>
      <c r="AH24" s="355">
        <v>1</v>
      </c>
      <c r="AI24" s="355">
        <v>0</v>
      </c>
      <c r="AJ24" s="355">
        <v>15</v>
      </c>
      <c r="AK24" s="355">
        <v>0</v>
      </c>
      <c r="AL24" s="355">
        <v>1</v>
      </c>
      <c r="AM24" s="355">
        <v>5</v>
      </c>
      <c r="AN24" s="355">
        <v>1</v>
      </c>
      <c r="AO24" s="355">
        <v>1</v>
      </c>
      <c r="AP24" s="355">
        <v>0</v>
      </c>
      <c r="AQ24" s="355">
        <v>6</v>
      </c>
      <c r="AR24" s="355">
        <v>0</v>
      </c>
      <c r="AS24" s="355">
        <v>2</v>
      </c>
      <c r="AT24" s="355">
        <v>0</v>
      </c>
      <c r="AV24" s="358">
        <f t="shared" si="5"/>
        <v>1</v>
      </c>
      <c r="AW24" s="358">
        <f t="shared" si="6"/>
        <v>0</v>
      </c>
      <c r="AX24" s="358">
        <f t="shared" si="7"/>
        <v>2</v>
      </c>
      <c r="AY24" s="358">
        <f t="shared" si="8"/>
        <v>4</v>
      </c>
      <c r="AZ24" s="358">
        <f t="shared" si="9"/>
        <v>27</v>
      </c>
      <c r="BA24" s="358">
        <f t="shared" si="10"/>
        <v>13</v>
      </c>
      <c r="BB24" s="358">
        <f t="shared" si="11"/>
        <v>13</v>
      </c>
      <c r="BC24" s="358">
        <f t="shared" si="12"/>
        <v>7</v>
      </c>
      <c r="BD24" s="358">
        <f t="shared" si="13"/>
        <v>8</v>
      </c>
      <c r="BE24" s="45">
        <f t="shared" si="14"/>
        <v>75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+Abr!C25</f>
        <v>INMUNIZACIONES</v>
      </c>
      <c r="D25" s="355">
        <v>1</v>
      </c>
      <c r="E25" s="355">
        <v>0</v>
      </c>
      <c r="F25" s="355">
        <v>0</v>
      </c>
      <c r="G25" s="355">
        <v>21</v>
      </c>
      <c r="H25" s="355">
        <v>0</v>
      </c>
      <c r="I25" s="355">
        <v>0</v>
      </c>
      <c r="J25" s="355">
        <v>2</v>
      </c>
      <c r="K25" s="355">
        <v>0</v>
      </c>
      <c r="L25" s="355">
        <v>0</v>
      </c>
      <c r="M25" s="355">
        <v>0</v>
      </c>
      <c r="N25" s="355">
        <v>3</v>
      </c>
      <c r="O25" s="355">
        <v>0</v>
      </c>
      <c r="P25" s="355">
        <v>11</v>
      </c>
      <c r="Q25" s="355">
        <v>1</v>
      </c>
      <c r="R25" s="355">
        <v>1</v>
      </c>
      <c r="S25" s="355">
        <v>0</v>
      </c>
      <c r="T25" s="355">
        <v>3</v>
      </c>
      <c r="U25" s="355">
        <v>0</v>
      </c>
      <c r="V25" s="355">
        <v>0</v>
      </c>
      <c r="W25" s="355">
        <v>1</v>
      </c>
      <c r="X25" s="355">
        <v>4</v>
      </c>
      <c r="Y25" s="355">
        <v>17</v>
      </c>
      <c r="Z25" s="355">
        <v>0</v>
      </c>
      <c r="AA25" s="355">
        <v>5</v>
      </c>
      <c r="AB25" s="355">
        <v>2</v>
      </c>
      <c r="AC25" s="355">
        <v>2</v>
      </c>
      <c r="AD25" s="355">
        <v>7</v>
      </c>
      <c r="AE25" s="355">
        <v>1</v>
      </c>
      <c r="AF25" s="355">
        <v>0</v>
      </c>
      <c r="AG25" s="355">
        <v>3</v>
      </c>
      <c r="AH25" s="355">
        <v>1</v>
      </c>
      <c r="AI25" s="355">
        <v>0</v>
      </c>
      <c r="AJ25" s="355">
        <v>14</v>
      </c>
      <c r="AK25" s="355">
        <v>0</v>
      </c>
      <c r="AL25" s="355">
        <v>1</v>
      </c>
      <c r="AM25" s="355">
        <v>5</v>
      </c>
      <c r="AN25" s="355">
        <v>1</v>
      </c>
      <c r="AO25" s="355">
        <v>1</v>
      </c>
      <c r="AP25" s="355">
        <v>0</v>
      </c>
      <c r="AQ25" s="355">
        <v>5</v>
      </c>
      <c r="AR25" s="355">
        <v>0</v>
      </c>
      <c r="AS25" s="355">
        <v>2</v>
      </c>
      <c r="AT25" s="355">
        <v>0</v>
      </c>
      <c r="AV25" s="358">
        <f t="shared" si="5"/>
        <v>1</v>
      </c>
      <c r="AW25" s="358">
        <f t="shared" si="6"/>
        <v>0</v>
      </c>
      <c r="AX25" s="358">
        <f t="shared" si="7"/>
        <v>2</v>
      </c>
      <c r="AY25" s="358">
        <f t="shared" si="8"/>
        <v>4</v>
      </c>
      <c r="AZ25" s="358">
        <f t="shared" si="9"/>
        <v>30</v>
      </c>
      <c r="BA25" s="358">
        <f t="shared" si="10"/>
        <v>12</v>
      </c>
      <c r="BB25" s="358">
        <f t="shared" si="11"/>
        <v>12</v>
      </c>
      <c r="BC25" s="358">
        <f t="shared" si="12"/>
        <v>7</v>
      </c>
      <c r="BD25" s="358">
        <f t="shared" si="13"/>
        <v>7</v>
      </c>
      <c r="BE25" s="45">
        <f t="shared" si="14"/>
        <v>75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+Abr!C26</f>
        <v>INMUNIZACIONES</v>
      </c>
      <c r="D26" s="355">
        <v>0</v>
      </c>
      <c r="E26" s="355">
        <v>0</v>
      </c>
      <c r="F26" s="355">
        <v>0</v>
      </c>
      <c r="G26" s="355">
        <v>27</v>
      </c>
      <c r="H26" s="355">
        <v>1</v>
      </c>
      <c r="I26" s="355">
        <v>0</v>
      </c>
      <c r="J26" s="355">
        <v>1</v>
      </c>
      <c r="K26" s="355">
        <v>2</v>
      </c>
      <c r="L26" s="355">
        <v>0</v>
      </c>
      <c r="M26" s="355">
        <v>0</v>
      </c>
      <c r="N26" s="355">
        <v>3</v>
      </c>
      <c r="O26" s="355">
        <v>0</v>
      </c>
      <c r="P26" s="355">
        <v>10</v>
      </c>
      <c r="Q26" s="355">
        <v>0</v>
      </c>
      <c r="R26" s="355">
        <v>0</v>
      </c>
      <c r="S26" s="355">
        <v>0</v>
      </c>
      <c r="T26" s="355">
        <v>6</v>
      </c>
      <c r="U26" s="355">
        <v>0</v>
      </c>
      <c r="V26" s="355">
        <v>0</v>
      </c>
      <c r="W26" s="355">
        <v>0</v>
      </c>
      <c r="X26" s="355">
        <v>3</v>
      </c>
      <c r="Y26" s="355">
        <v>8</v>
      </c>
      <c r="Z26" s="355">
        <v>1</v>
      </c>
      <c r="AA26" s="355">
        <v>2</v>
      </c>
      <c r="AB26" s="355">
        <v>1</v>
      </c>
      <c r="AC26" s="355">
        <v>17</v>
      </c>
      <c r="AD26" s="355">
        <v>3</v>
      </c>
      <c r="AE26" s="355">
        <v>0</v>
      </c>
      <c r="AF26" s="355">
        <v>0</v>
      </c>
      <c r="AG26" s="355">
        <v>0</v>
      </c>
      <c r="AH26" s="355">
        <v>1</v>
      </c>
      <c r="AI26" s="355">
        <v>0</v>
      </c>
      <c r="AJ26" s="355">
        <v>5</v>
      </c>
      <c r="AK26" s="355">
        <v>3</v>
      </c>
      <c r="AL26" s="355">
        <v>0</v>
      </c>
      <c r="AM26" s="355">
        <v>7</v>
      </c>
      <c r="AN26" s="355">
        <v>0</v>
      </c>
      <c r="AO26" s="355">
        <v>1</v>
      </c>
      <c r="AP26" s="355">
        <v>0</v>
      </c>
      <c r="AQ26" s="355">
        <v>0</v>
      </c>
      <c r="AR26" s="355">
        <v>0</v>
      </c>
      <c r="AS26" s="355">
        <v>1</v>
      </c>
      <c r="AT26" s="355">
        <v>1</v>
      </c>
      <c r="AV26" s="358">
        <f t="shared" si="5"/>
        <v>0</v>
      </c>
      <c r="AW26" s="358">
        <f t="shared" si="6"/>
        <v>0</v>
      </c>
      <c r="AX26" s="358">
        <f t="shared" si="7"/>
        <v>0</v>
      </c>
      <c r="AY26" s="358">
        <f t="shared" si="8"/>
        <v>6</v>
      </c>
      <c r="AZ26" s="358">
        <f t="shared" si="9"/>
        <v>32</v>
      </c>
      <c r="BA26" s="358">
        <f t="shared" si="10"/>
        <v>4</v>
      </c>
      <c r="BB26" s="358">
        <f t="shared" si="11"/>
        <v>4</v>
      </c>
      <c r="BC26" s="358">
        <f t="shared" si="12"/>
        <v>8</v>
      </c>
      <c r="BD26" s="358">
        <f t="shared" si="13"/>
        <v>2</v>
      </c>
      <c r="BE26" s="45">
        <f t="shared" si="14"/>
        <v>56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+Abr!C27</f>
        <v>INMUNIZACIONES</v>
      </c>
      <c r="D27" s="355">
        <v>0</v>
      </c>
      <c r="E27" s="355">
        <v>0</v>
      </c>
      <c r="F27" s="355">
        <v>0</v>
      </c>
      <c r="G27" s="355">
        <v>15</v>
      </c>
      <c r="H27" s="355">
        <v>1</v>
      </c>
      <c r="I27" s="355">
        <v>0</v>
      </c>
      <c r="J27" s="355">
        <v>1</v>
      </c>
      <c r="K27" s="355">
        <v>1</v>
      </c>
      <c r="L27" s="355">
        <v>0</v>
      </c>
      <c r="M27" s="355">
        <v>0</v>
      </c>
      <c r="N27" s="355">
        <v>3</v>
      </c>
      <c r="O27" s="355">
        <v>0</v>
      </c>
      <c r="P27" s="355">
        <v>10</v>
      </c>
      <c r="Q27" s="355">
        <v>0</v>
      </c>
      <c r="R27" s="355">
        <v>0</v>
      </c>
      <c r="S27" s="355">
        <v>0</v>
      </c>
      <c r="T27" s="355">
        <v>6</v>
      </c>
      <c r="U27" s="355">
        <v>1</v>
      </c>
      <c r="V27" s="355">
        <v>0</v>
      </c>
      <c r="W27" s="355">
        <v>0</v>
      </c>
      <c r="X27" s="355">
        <v>3</v>
      </c>
      <c r="Y27" s="355">
        <v>9</v>
      </c>
      <c r="Z27" s="355">
        <v>1</v>
      </c>
      <c r="AA27" s="355">
        <v>2</v>
      </c>
      <c r="AB27" s="355">
        <v>1</v>
      </c>
      <c r="AC27" s="355">
        <v>19</v>
      </c>
      <c r="AD27" s="355">
        <v>3</v>
      </c>
      <c r="AE27" s="355">
        <v>0</v>
      </c>
      <c r="AF27" s="355">
        <v>0</v>
      </c>
      <c r="AG27" s="355">
        <v>1</v>
      </c>
      <c r="AH27" s="355">
        <v>1</v>
      </c>
      <c r="AI27" s="355">
        <v>0</v>
      </c>
      <c r="AJ27" s="355">
        <v>7</v>
      </c>
      <c r="AK27" s="355">
        <v>2</v>
      </c>
      <c r="AL27" s="355">
        <v>0</v>
      </c>
      <c r="AM27" s="355">
        <v>8</v>
      </c>
      <c r="AN27" s="355">
        <v>0</v>
      </c>
      <c r="AO27" s="355">
        <v>1</v>
      </c>
      <c r="AP27" s="355">
        <v>0</v>
      </c>
      <c r="AQ27" s="355">
        <v>0</v>
      </c>
      <c r="AR27" s="355">
        <v>0</v>
      </c>
      <c r="AS27" s="355">
        <v>1</v>
      </c>
      <c r="AT27" s="355">
        <v>1</v>
      </c>
      <c r="AV27" s="358">
        <f t="shared" si="5"/>
        <v>0</v>
      </c>
      <c r="AW27" s="358">
        <f t="shared" si="6"/>
        <v>0</v>
      </c>
      <c r="AX27" s="358">
        <f t="shared" si="7"/>
        <v>0</v>
      </c>
      <c r="AY27" s="358">
        <f t="shared" si="8"/>
        <v>7</v>
      </c>
      <c r="AZ27" s="358">
        <f t="shared" si="9"/>
        <v>35</v>
      </c>
      <c r="BA27" s="358">
        <f t="shared" si="10"/>
        <v>5</v>
      </c>
      <c r="BB27" s="358">
        <f t="shared" si="11"/>
        <v>5</v>
      </c>
      <c r="BC27" s="358">
        <f t="shared" si="12"/>
        <v>9</v>
      </c>
      <c r="BD27" s="358">
        <f t="shared" si="13"/>
        <v>2</v>
      </c>
      <c r="BE27" s="45">
        <f t="shared" si="14"/>
        <v>63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+Abr!C28</f>
        <v>INMUNIZACIONES</v>
      </c>
      <c r="D28" s="355">
        <v>0</v>
      </c>
      <c r="E28" s="355">
        <v>0</v>
      </c>
      <c r="F28" s="355">
        <v>0</v>
      </c>
      <c r="G28" s="355">
        <v>86</v>
      </c>
      <c r="H28" s="355">
        <v>5</v>
      </c>
      <c r="I28" s="355">
        <v>0</v>
      </c>
      <c r="J28" s="355">
        <v>0</v>
      </c>
      <c r="K28" s="355">
        <v>1</v>
      </c>
      <c r="L28" s="355">
        <v>1</v>
      </c>
      <c r="M28" s="355">
        <v>0</v>
      </c>
      <c r="N28" s="355">
        <v>2</v>
      </c>
      <c r="O28" s="355">
        <v>9</v>
      </c>
      <c r="P28" s="355">
        <v>48</v>
      </c>
      <c r="Q28" s="355">
        <v>1</v>
      </c>
      <c r="R28" s="355">
        <v>26</v>
      </c>
      <c r="S28" s="355">
        <v>23</v>
      </c>
      <c r="T28" s="355">
        <v>0</v>
      </c>
      <c r="U28" s="355">
        <v>0</v>
      </c>
      <c r="V28" s="355">
        <v>0</v>
      </c>
      <c r="W28" s="355">
        <v>0</v>
      </c>
      <c r="X28" s="355">
        <v>1</v>
      </c>
      <c r="Y28" s="355">
        <v>33</v>
      </c>
      <c r="Z28" s="355">
        <v>5</v>
      </c>
      <c r="AA28" s="355">
        <v>16</v>
      </c>
      <c r="AB28" s="355">
        <v>12</v>
      </c>
      <c r="AC28" s="355">
        <v>24</v>
      </c>
      <c r="AD28" s="355">
        <v>49</v>
      </c>
      <c r="AE28" s="355">
        <v>0</v>
      </c>
      <c r="AF28" s="355">
        <v>0</v>
      </c>
      <c r="AG28" s="355">
        <v>0</v>
      </c>
      <c r="AH28" s="355">
        <v>2</v>
      </c>
      <c r="AI28" s="355">
        <v>0</v>
      </c>
      <c r="AJ28" s="355">
        <v>10</v>
      </c>
      <c r="AK28" s="355">
        <v>0</v>
      </c>
      <c r="AL28" s="355">
        <v>0</v>
      </c>
      <c r="AM28" s="355">
        <v>19</v>
      </c>
      <c r="AN28" s="355">
        <v>0</v>
      </c>
      <c r="AO28" s="355">
        <v>0</v>
      </c>
      <c r="AP28" s="355">
        <v>1</v>
      </c>
      <c r="AQ28" s="355">
        <v>0</v>
      </c>
      <c r="AR28" s="355">
        <v>3</v>
      </c>
      <c r="AS28" s="355">
        <v>0</v>
      </c>
      <c r="AT28" s="355">
        <v>0</v>
      </c>
      <c r="AV28" s="358">
        <f t="shared" si="5"/>
        <v>0</v>
      </c>
      <c r="AW28" s="358">
        <f t="shared" si="6"/>
        <v>0</v>
      </c>
      <c r="AX28" s="358">
        <f t="shared" si="7"/>
        <v>50</v>
      </c>
      <c r="AY28" s="358">
        <f t="shared" si="8"/>
        <v>0</v>
      </c>
      <c r="AZ28" s="358">
        <f t="shared" si="9"/>
        <v>91</v>
      </c>
      <c r="BA28" s="358">
        <f t="shared" si="10"/>
        <v>51</v>
      </c>
      <c r="BB28" s="358">
        <f t="shared" si="11"/>
        <v>51</v>
      </c>
      <c r="BC28" s="358">
        <f t="shared" si="12"/>
        <v>20</v>
      </c>
      <c r="BD28" s="358">
        <f t="shared" si="13"/>
        <v>3</v>
      </c>
      <c r="BE28" s="45">
        <f t="shared" si="14"/>
        <v>266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+Abr!C29</f>
        <v>INMUNIZACIONES</v>
      </c>
      <c r="D29" s="355">
        <v>0</v>
      </c>
      <c r="E29" s="355">
        <v>0</v>
      </c>
      <c r="F29" s="355">
        <v>0</v>
      </c>
      <c r="G29" s="355">
        <v>8</v>
      </c>
      <c r="H29" s="355">
        <v>2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2</v>
      </c>
      <c r="Q29" s="355">
        <v>0</v>
      </c>
      <c r="R29" s="355">
        <v>0</v>
      </c>
      <c r="S29" s="355">
        <v>0</v>
      </c>
      <c r="T29" s="355">
        <v>0</v>
      </c>
      <c r="U29" s="355">
        <v>0</v>
      </c>
      <c r="V29" s="355">
        <v>0</v>
      </c>
      <c r="W29" s="355">
        <v>0</v>
      </c>
      <c r="X29" s="355">
        <v>0</v>
      </c>
      <c r="Y29" s="355">
        <v>8</v>
      </c>
      <c r="Z29" s="355">
        <v>0</v>
      </c>
      <c r="AA29" s="355">
        <v>0</v>
      </c>
      <c r="AB29" s="355">
        <v>0</v>
      </c>
      <c r="AC29" s="355">
        <v>2</v>
      </c>
      <c r="AD29" s="355">
        <v>4</v>
      </c>
      <c r="AE29" s="355">
        <v>0</v>
      </c>
      <c r="AF29" s="355">
        <v>0</v>
      </c>
      <c r="AG29" s="355">
        <v>0</v>
      </c>
      <c r="AH29" s="355">
        <v>0</v>
      </c>
      <c r="AI29" s="355">
        <v>0</v>
      </c>
      <c r="AJ29" s="355">
        <v>1</v>
      </c>
      <c r="AK29" s="355">
        <v>0</v>
      </c>
      <c r="AL29" s="355">
        <v>0</v>
      </c>
      <c r="AM29" s="355">
        <v>3</v>
      </c>
      <c r="AN29" s="355">
        <v>0</v>
      </c>
      <c r="AO29" s="355">
        <v>0</v>
      </c>
      <c r="AP29" s="355">
        <v>0</v>
      </c>
      <c r="AQ29" s="355">
        <v>4</v>
      </c>
      <c r="AR29" s="355">
        <v>0</v>
      </c>
      <c r="AS29" s="355">
        <v>0</v>
      </c>
      <c r="AT29" s="355">
        <v>2</v>
      </c>
      <c r="AV29" s="358">
        <f t="shared" si="5"/>
        <v>0</v>
      </c>
      <c r="AW29" s="358">
        <f t="shared" si="6"/>
        <v>0</v>
      </c>
      <c r="AX29" s="358">
        <f t="shared" si="7"/>
        <v>0</v>
      </c>
      <c r="AY29" s="358">
        <f t="shared" si="8"/>
        <v>0</v>
      </c>
      <c r="AZ29" s="358">
        <f t="shared" si="9"/>
        <v>10</v>
      </c>
      <c r="BA29" s="358">
        <f t="shared" si="10"/>
        <v>4</v>
      </c>
      <c r="BB29" s="358">
        <f t="shared" si="11"/>
        <v>4</v>
      </c>
      <c r="BC29" s="358">
        <f t="shared" si="12"/>
        <v>3</v>
      </c>
      <c r="BD29" s="358">
        <f t="shared" si="13"/>
        <v>6</v>
      </c>
      <c r="BE29" s="45">
        <f t="shared" si="14"/>
        <v>27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+Abr!C30</f>
        <v>INMUNIZACIONES</v>
      </c>
      <c r="D30" s="355">
        <v>14</v>
      </c>
      <c r="E30" s="355">
        <v>0</v>
      </c>
      <c r="F30" s="355">
        <v>0</v>
      </c>
      <c r="G30" s="355">
        <v>60</v>
      </c>
      <c r="H30" s="355">
        <v>3</v>
      </c>
      <c r="I30" s="355">
        <v>0</v>
      </c>
      <c r="J30" s="355">
        <v>44</v>
      </c>
      <c r="K30" s="355">
        <v>3</v>
      </c>
      <c r="L30" s="355">
        <v>3</v>
      </c>
      <c r="M30" s="355">
        <v>0</v>
      </c>
      <c r="N30" s="355">
        <v>0</v>
      </c>
      <c r="O30" s="355">
        <v>0</v>
      </c>
      <c r="P30" s="355">
        <v>1</v>
      </c>
      <c r="Q30" s="355">
        <v>4</v>
      </c>
      <c r="R30" s="355">
        <v>0</v>
      </c>
      <c r="S30" s="355">
        <v>6</v>
      </c>
      <c r="T30" s="355">
        <v>9</v>
      </c>
      <c r="U30" s="355">
        <v>1</v>
      </c>
      <c r="V30" s="355">
        <v>1</v>
      </c>
      <c r="W30" s="355">
        <v>0</v>
      </c>
      <c r="X30" s="355">
        <v>0</v>
      </c>
      <c r="Y30" s="355">
        <v>55</v>
      </c>
      <c r="Z30" s="355">
        <v>0</v>
      </c>
      <c r="AA30" s="355">
        <v>0</v>
      </c>
      <c r="AB30" s="355">
        <v>0</v>
      </c>
      <c r="AC30" s="355">
        <v>1</v>
      </c>
      <c r="AD30" s="355">
        <v>0</v>
      </c>
      <c r="AE30" s="355">
        <v>0</v>
      </c>
      <c r="AF30" s="355">
        <v>0</v>
      </c>
      <c r="AG30" s="355">
        <v>0</v>
      </c>
      <c r="AH30" s="355">
        <v>0</v>
      </c>
      <c r="AI30" s="355">
        <v>0</v>
      </c>
      <c r="AJ30" s="355">
        <v>19</v>
      </c>
      <c r="AK30" s="355">
        <v>0</v>
      </c>
      <c r="AL30" s="355">
        <v>0</v>
      </c>
      <c r="AM30" s="355">
        <v>14</v>
      </c>
      <c r="AN30" s="355">
        <v>0</v>
      </c>
      <c r="AO30" s="355">
        <v>1</v>
      </c>
      <c r="AP30" s="355">
        <v>0</v>
      </c>
      <c r="AQ30" s="355">
        <v>1</v>
      </c>
      <c r="AR30" s="355">
        <v>0</v>
      </c>
      <c r="AS30" s="355">
        <v>0</v>
      </c>
      <c r="AT30" s="355">
        <v>0</v>
      </c>
      <c r="AV30" s="358">
        <f t="shared" si="5"/>
        <v>14</v>
      </c>
      <c r="AW30" s="358">
        <f t="shared" si="6"/>
        <v>0</v>
      </c>
      <c r="AX30" s="358">
        <f t="shared" si="7"/>
        <v>10</v>
      </c>
      <c r="AY30" s="358">
        <f t="shared" si="8"/>
        <v>11</v>
      </c>
      <c r="AZ30" s="358">
        <f t="shared" si="9"/>
        <v>56</v>
      </c>
      <c r="BA30" s="358">
        <f t="shared" si="10"/>
        <v>0</v>
      </c>
      <c r="BB30" s="358">
        <f t="shared" si="11"/>
        <v>0</v>
      </c>
      <c r="BC30" s="358">
        <f t="shared" si="12"/>
        <v>15</v>
      </c>
      <c r="BD30" s="358">
        <f t="shared" si="13"/>
        <v>1</v>
      </c>
      <c r="BE30" s="45">
        <f t="shared" si="14"/>
        <v>107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+Abr!C31</f>
        <v>INMUNIZACIONES</v>
      </c>
      <c r="D31" s="355">
        <v>2</v>
      </c>
      <c r="E31" s="355">
        <v>0</v>
      </c>
      <c r="F31" s="355">
        <v>0</v>
      </c>
      <c r="G31" s="355">
        <v>25</v>
      </c>
      <c r="H31" s="355">
        <v>1</v>
      </c>
      <c r="I31" s="355">
        <v>0</v>
      </c>
      <c r="J31" s="355">
        <v>15</v>
      </c>
      <c r="K31" s="355">
        <v>0</v>
      </c>
      <c r="L31" s="355">
        <v>1</v>
      </c>
      <c r="M31" s="355">
        <v>1</v>
      </c>
      <c r="N31" s="355">
        <v>0</v>
      </c>
      <c r="O31" s="355">
        <v>0</v>
      </c>
      <c r="P31" s="355">
        <v>1</v>
      </c>
      <c r="Q31" s="355">
        <v>1</v>
      </c>
      <c r="R31" s="355">
        <v>0</v>
      </c>
      <c r="S31" s="355">
        <v>0</v>
      </c>
      <c r="T31" s="355">
        <v>5</v>
      </c>
      <c r="U31" s="355">
        <v>0</v>
      </c>
      <c r="V31" s="355">
        <v>0</v>
      </c>
      <c r="W31" s="355">
        <v>0</v>
      </c>
      <c r="X31" s="355">
        <v>0</v>
      </c>
      <c r="Y31" s="355">
        <v>3</v>
      </c>
      <c r="Z31" s="355">
        <v>0</v>
      </c>
      <c r="AA31" s="355">
        <v>0</v>
      </c>
      <c r="AB31" s="355">
        <v>0</v>
      </c>
      <c r="AC31" s="355">
        <v>0</v>
      </c>
      <c r="AD31" s="355">
        <v>3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12</v>
      </c>
      <c r="AK31" s="355">
        <v>0</v>
      </c>
      <c r="AL31" s="355">
        <v>6</v>
      </c>
      <c r="AM31" s="355">
        <v>1</v>
      </c>
      <c r="AN31" s="355">
        <v>0</v>
      </c>
      <c r="AO31" s="355">
        <v>0</v>
      </c>
      <c r="AP31" s="355">
        <v>0</v>
      </c>
      <c r="AQ31" s="355">
        <v>1</v>
      </c>
      <c r="AR31" s="355">
        <v>0</v>
      </c>
      <c r="AS31" s="355">
        <v>0</v>
      </c>
      <c r="AT31" s="355">
        <v>0</v>
      </c>
      <c r="AV31" s="358">
        <f t="shared" si="5"/>
        <v>2</v>
      </c>
      <c r="AW31" s="358">
        <f t="shared" si="6"/>
        <v>0</v>
      </c>
      <c r="AX31" s="358">
        <f t="shared" si="7"/>
        <v>1</v>
      </c>
      <c r="AY31" s="358">
        <f t="shared" si="8"/>
        <v>5</v>
      </c>
      <c r="AZ31" s="358">
        <f t="shared" si="9"/>
        <v>3</v>
      </c>
      <c r="BA31" s="358">
        <f t="shared" si="10"/>
        <v>3</v>
      </c>
      <c r="BB31" s="358">
        <f t="shared" si="11"/>
        <v>3</v>
      </c>
      <c r="BC31" s="358">
        <f t="shared" si="12"/>
        <v>1</v>
      </c>
      <c r="BD31" s="358">
        <f t="shared" si="13"/>
        <v>1</v>
      </c>
      <c r="BE31" s="45">
        <f t="shared" si="14"/>
        <v>19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187</v>
      </c>
      <c r="E32" s="350">
        <v>22</v>
      </c>
      <c r="F32" s="350">
        <v>0</v>
      </c>
      <c r="G32" s="350">
        <v>787</v>
      </c>
      <c r="H32" s="350">
        <v>35</v>
      </c>
      <c r="I32" s="350">
        <v>34</v>
      </c>
      <c r="J32" s="350">
        <v>52</v>
      </c>
      <c r="K32" s="350">
        <v>86</v>
      </c>
      <c r="L32" s="350">
        <v>7</v>
      </c>
      <c r="M32" s="350">
        <v>38</v>
      </c>
      <c r="N32" s="350">
        <v>30</v>
      </c>
      <c r="O32" s="350">
        <v>52</v>
      </c>
      <c r="P32" s="350">
        <v>345</v>
      </c>
      <c r="Q32" s="350">
        <v>74</v>
      </c>
      <c r="R32" s="350">
        <v>35</v>
      </c>
      <c r="S32" s="350">
        <v>57</v>
      </c>
      <c r="T32" s="350">
        <v>106</v>
      </c>
      <c r="U32" s="350">
        <v>28</v>
      </c>
      <c r="V32" s="350">
        <v>27</v>
      </c>
      <c r="W32" s="350">
        <v>55</v>
      </c>
      <c r="X32" s="350">
        <v>89</v>
      </c>
      <c r="Y32" s="350">
        <v>417</v>
      </c>
      <c r="Z32" s="350">
        <v>35</v>
      </c>
      <c r="AA32" s="350">
        <v>110</v>
      </c>
      <c r="AB32" s="350">
        <v>49</v>
      </c>
      <c r="AC32" s="350">
        <v>95</v>
      </c>
      <c r="AD32" s="350">
        <v>198</v>
      </c>
      <c r="AE32" s="350">
        <v>29</v>
      </c>
      <c r="AF32" s="350">
        <v>50</v>
      </c>
      <c r="AG32" s="350">
        <v>59</v>
      </c>
      <c r="AH32" s="350">
        <v>64</v>
      </c>
      <c r="AI32" s="350">
        <v>0</v>
      </c>
      <c r="AJ32" s="350">
        <v>215</v>
      </c>
      <c r="AK32" s="350">
        <v>43</v>
      </c>
      <c r="AL32" s="350">
        <v>40</v>
      </c>
      <c r="AM32" s="350">
        <v>242</v>
      </c>
      <c r="AN32" s="350">
        <v>15</v>
      </c>
      <c r="AO32" s="350">
        <v>29</v>
      </c>
      <c r="AP32" s="350">
        <v>12</v>
      </c>
      <c r="AQ32" s="350">
        <v>112</v>
      </c>
      <c r="AR32" s="350">
        <v>23</v>
      </c>
      <c r="AS32" s="350">
        <v>34</v>
      </c>
      <c r="AT32" s="350">
        <v>43</v>
      </c>
      <c r="AV32" s="352">
        <f t="shared" si="5"/>
        <v>187</v>
      </c>
      <c r="AW32" s="352">
        <f t="shared" si="6"/>
        <v>22</v>
      </c>
      <c r="AX32" s="352">
        <f t="shared" si="7"/>
        <v>166</v>
      </c>
      <c r="AY32" s="352">
        <f t="shared" si="8"/>
        <v>216</v>
      </c>
      <c r="AZ32" s="352">
        <f t="shared" si="9"/>
        <v>795</v>
      </c>
      <c r="BA32" s="352">
        <f t="shared" si="10"/>
        <v>400</v>
      </c>
      <c r="BB32" s="352">
        <f t="shared" si="11"/>
        <v>400</v>
      </c>
      <c r="BC32" s="352">
        <f t="shared" si="12"/>
        <v>298</v>
      </c>
      <c r="BD32" s="352">
        <f t="shared" si="13"/>
        <v>212</v>
      </c>
      <c r="BE32" s="45">
        <f t="shared" si="14"/>
        <v>2696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+Abr!C33</f>
        <v>NUTRICIÓN</v>
      </c>
      <c r="D33" s="350">
        <v>0</v>
      </c>
      <c r="E33" s="350">
        <v>0</v>
      </c>
      <c r="F33" s="350">
        <v>0</v>
      </c>
      <c r="G33" s="350">
        <v>1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1</v>
      </c>
      <c r="U33" s="350">
        <v>0</v>
      </c>
      <c r="V33" s="350">
        <v>0</v>
      </c>
      <c r="W33" s="350">
        <v>0</v>
      </c>
      <c r="X33" s="350">
        <v>0</v>
      </c>
      <c r="Y33" s="350">
        <v>4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3</v>
      </c>
      <c r="AR33" s="350">
        <v>0</v>
      </c>
      <c r="AS33" s="350">
        <v>0</v>
      </c>
      <c r="AT33" s="350">
        <v>0</v>
      </c>
      <c r="AV33" s="352">
        <f t="shared" si="5"/>
        <v>0</v>
      </c>
      <c r="AW33" s="352">
        <f t="shared" si="6"/>
        <v>0</v>
      </c>
      <c r="AX33" s="352">
        <f t="shared" si="7"/>
        <v>0</v>
      </c>
      <c r="AY33" s="352">
        <f t="shared" si="8"/>
        <v>1</v>
      </c>
      <c r="AZ33" s="352">
        <f t="shared" si="9"/>
        <v>4</v>
      </c>
      <c r="BA33" s="352">
        <f t="shared" si="10"/>
        <v>0</v>
      </c>
      <c r="BB33" s="352">
        <f t="shared" si="11"/>
        <v>0</v>
      </c>
      <c r="BC33" s="352">
        <f t="shared" si="12"/>
        <v>0</v>
      </c>
      <c r="BD33" s="352">
        <f t="shared" si="13"/>
        <v>3</v>
      </c>
      <c r="BE33" s="45">
        <f t="shared" si="14"/>
        <v>8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121</v>
      </c>
      <c r="E34" s="350">
        <v>6</v>
      </c>
      <c r="F34" s="350">
        <v>0</v>
      </c>
      <c r="G34" s="350">
        <v>582</v>
      </c>
      <c r="H34" s="350">
        <v>31</v>
      </c>
      <c r="I34" s="350">
        <v>27</v>
      </c>
      <c r="J34" s="350">
        <v>52</v>
      </c>
      <c r="K34" s="350">
        <v>78</v>
      </c>
      <c r="L34" s="350">
        <v>7</v>
      </c>
      <c r="M34" s="350">
        <v>38</v>
      </c>
      <c r="N34" s="350">
        <v>27</v>
      </c>
      <c r="O34" s="350">
        <v>52</v>
      </c>
      <c r="P34" s="350">
        <v>281</v>
      </c>
      <c r="Q34" s="350">
        <v>59</v>
      </c>
      <c r="R34" s="350">
        <v>30</v>
      </c>
      <c r="S34" s="350">
        <v>46</v>
      </c>
      <c r="T34" s="350">
        <v>87</v>
      </c>
      <c r="U34" s="350">
        <v>23</v>
      </c>
      <c r="V34" s="350">
        <v>18</v>
      </c>
      <c r="W34" s="350">
        <v>46</v>
      </c>
      <c r="X34" s="350">
        <v>73</v>
      </c>
      <c r="Y34" s="350">
        <v>396</v>
      </c>
      <c r="Z34" s="350">
        <v>35</v>
      </c>
      <c r="AA34" s="350">
        <v>99</v>
      </c>
      <c r="AB34" s="350">
        <v>35</v>
      </c>
      <c r="AC34" s="350">
        <v>44</v>
      </c>
      <c r="AD34" s="350">
        <v>160</v>
      </c>
      <c r="AE34" s="350">
        <v>25</v>
      </c>
      <c r="AF34" s="350">
        <v>52</v>
      </c>
      <c r="AG34" s="350">
        <v>49</v>
      </c>
      <c r="AH34" s="350">
        <v>50</v>
      </c>
      <c r="AI34" s="350">
        <v>0</v>
      </c>
      <c r="AJ34" s="350">
        <v>187</v>
      </c>
      <c r="AK34" s="350">
        <v>30</v>
      </c>
      <c r="AL34" s="350">
        <v>26</v>
      </c>
      <c r="AM34" s="350">
        <v>141</v>
      </c>
      <c r="AN34" s="350">
        <v>10</v>
      </c>
      <c r="AO34" s="350">
        <v>27</v>
      </c>
      <c r="AP34" s="350">
        <v>7</v>
      </c>
      <c r="AQ34" s="350">
        <v>143</v>
      </c>
      <c r="AR34" s="350">
        <v>15</v>
      </c>
      <c r="AS34" s="350">
        <v>43</v>
      </c>
      <c r="AT34" s="350">
        <v>50</v>
      </c>
      <c r="AV34" s="352">
        <f t="shared" si="5"/>
        <v>121</v>
      </c>
      <c r="AW34" s="352">
        <f t="shared" si="6"/>
        <v>6</v>
      </c>
      <c r="AX34" s="352">
        <f t="shared" si="7"/>
        <v>135</v>
      </c>
      <c r="AY34" s="352">
        <f t="shared" si="8"/>
        <v>174</v>
      </c>
      <c r="AZ34" s="352">
        <f t="shared" si="9"/>
        <v>682</v>
      </c>
      <c r="BA34" s="352">
        <f t="shared" si="10"/>
        <v>336</v>
      </c>
      <c r="BB34" s="352">
        <f t="shared" si="11"/>
        <v>336</v>
      </c>
      <c r="BC34" s="352">
        <f t="shared" si="12"/>
        <v>185</v>
      </c>
      <c r="BD34" s="352">
        <f t="shared" si="13"/>
        <v>251</v>
      </c>
      <c r="BE34" s="45">
        <f t="shared" si="14"/>
        <v>2226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+Abr!C35</f>
        <v>NUTRICIÓN</v>
      </c>
      <c r="D35" s="350">
        <v>0</v>
      </c>
      <c r="E35" s="350">
        <v>0</v>
      </c>
      <c r="F35" s="350">
        <v>0</v>
      </c>
      <c r="G35" s="350">
        <v>10</v>
      </c>
      <c r="H35" s="350">
        <v>1</v>
      </c>
      <c r="I35" s="350">
        <v>1</v>
      </c>
      <c r="J35" s="350">
        <v>0</v>
      </c>
      <c r="K35" s="350">
        <v>0</v>
      </c>
      <c r="L35" s="350">
        <v>0</v>
      </c>
      <c r="M35" s="350">
        <v>0</v>
      </c>
      <c r="N35" s="350">
        <v>0</v>
      </c>
      <c r="O35" s="350">
        <v>0</v>
      </c>
      <c r="P35" s="350">
        <v>2</v>
      </c>
      <c r="Q35" s="350">
        <v>0</v>
      </c>
      <c r="R35" s="350">
        <v>0</v>
      </c>
      <c r="S35" s="350">
        <v>0</v>
      </c>
      <c r="T35" s="350">
        <v>1</v>
      </c>
      <c r="U35" s="350">
        <v>0</v>
      </c>
      <c r="V35" s="350">
        <v>0</v>
      </c>
      <c r="W35" s="350">
        <v>2</v>
      </c>
      <c r="X35" s="350">
        <v>0</v>
      </c>
      <c r="Y35" s="350">
        <v>2</v>
      </c>
      <c r="Z35" s="350">
        <v>0</v>
      </c>
      <c r="AA35" s="350">
        <v>0</v>
      </c>
      <c r="AB35" s="350">
        <v>0</v>
      </c>
      <c r="AC35" s="350">
        <v>1</v>
      </c>
      <c r="AD35" s="350">
        <v>1</v>
      </c>
      <c r="AE35" s="350">
        <v>2</v>
      </c>
      <c r="AF35" s="350">
        <v>1</v>
      </c>
      <c r="AG35" s="350">
        <v>0</v>
      </c>
      <c r="AH35" s="350">
        <v>1</v>
      </c>
      <c r="AI35" s="350">
        <v>0</v>
      </c>
      <c r="AJ35" s="350">
        <v>0</v>
      </c>
      <c r="AK35" s="350">
        <v>0</v>
      </c>
      <c r="AL35" s="350">
        <v>0</v>
      </c>
      <c r="AM35" s="350">
        <v>5</v>
      </c>
      <c r="AN35" s="350">
        <v>0</v>
      </c>
      <c r="AO35" s="350">
        <v>0</v>
      </c>
      <c r="AP35" s="350">
        <v>0</v>
      </c>
      <c r="AQ35" s="350">
        <v>2</v>
      </c>
      <c r="AR35" s="350">
        <v>0</v>
      </c>
      <c r="AS35" s="350">
        <v>3</v>
      </c>
      <c r="AT35" s="350">
        <v>2</v>
      </c>
      <c r="AV35" s="352">
        <f t="shared" si="5"/>
        <v>0</v>
      </c>
      <c r="AW35" s="352">
        <f t="shared" si="6"/>
        <v>0</v>
      </c>
      <c r="AX35" s="352">
        <f t="shared" si="7"/>
        <v>0</v>
      </c>
      <c r="AY35" s="352">
        <f t="shared" si="8"/>
        <v>3</v>
      </c>
      <c r="AZ35" s="352">
        <f t="shared" si="9"/>
        <v>3</v>
      </c>
      <c r="BA35" s="352">
        <f t="shared" si="10"/>
        <v>5</v>
      </c>
      <c r="BB35" s="352">
        <f t="shared" si="11"/>
        <v>5</v>
      </c>
      <c r="BC35" s="352">
        <f t="shared" si="12"/>
        <v>5</v>
      </c>
      <c r="BD35" s="352">
        <f t="shared" si="13"/>
        <v>7</v>
      </c>
      <c r="BE35" s="45">
        <f t="shared" si="14"/>
        <v>28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+Abr!C36</f>
        <v>NUTRICIÓN</v>
      </c>
      <c r="D36" s="350">
        <v>0</v>
      </c>
      <c r="E36" s="350">
        <v>0</v>
      </c>
      <c r="F36" s="350">
        <v>0</v>
      </c>
      <c r="G36" s="350">
        <v>40</v>
      </c>
      <c r="H36" s="350">
        <v>1</v>
      </c>
      <c r="I36" s="350">
        <v>4</v>
      </c>
      <c r="J36" s="350">
        <v>4</v>
      </c>
      <c r="K36" s="350">
        <v>3</v>
      </c>
      <c r="L36" s="350">
        <v>0</v>
      </c>
      <c r="M36" s="350">
        <v>4</v>
      </c>
      <c r="N36" s="350">
        <v>0</v>
      </c>
      <c r="O36" s="350">
        <v>4</v>
      </c>
      <c r="P36" s="350">
        <v>14</v>
      </c>
      <c r="Q36" s="350">
        <v>1</v>
      </c>
      <c r="R36" s="350">
        <v>2</v>
      </c>
      <c r="S36" s="350">
        <v>1</v>
      </c>
      <c r="T36" s="350">
        <v>2</v>
      </c>
      <c r="U36" s="350">
        <v>0</v>
      </c>
      <c r="V36" s="350">
        <v>1</v>
      </c>
      <c r="W36" s="350">
        <v>1</v>
      </c>
      <c r="X36" s="350">
        <v>1</v>
      </c>
      <c r="Y36" s="350">
        <v>16</v>
      </c>
      <c r="Z36" s="350">
        <v>1</v>
      </c>
      <c r="AA36" s="350">
        <v>4</v>
      </c>
      <c r="AB36" s="350">
        <v>2</v>
      </c>
      <c r="AC36" s="350">
        <v>1</v>
      </c>
      <c r="AD36" s="350">
        <v>5</v>
      </c>
      <c r="AE36" s="350">
        <v>1</v>
      </c>
      <c r="AF36" s="350">
        <v>3</v>
      </c>
      <c r="AG36" s="350">
        <v>2</v>
      </c>
      <c r="AH36" s="350">
        <v>0</v>
      </c>
      <c r="AI36" s="350">
        <v>0</v>
      </c>
      <c r="AJ36" s="350">
        <v>2</v>
      </c>
      <c r="AK36" s="350">
        <v>1</v>
      </c>
      <c r="AL36" s="350">
        <v>0</v>
      </c>
      <c r="AM36" s="350">
        <v>2</v>
      </c>
      <c r="AN36" s="350">
        <v>0</v>
      </c>
      <c r="AO36" s="350">
        <v>1</v>
      </c>
      <c r="AP36" s="350">
        <v>1</v>
      </c>
      <c r="AQ36" s="350">
        <v>9</v>
      </c>
      <c r="AR36" s="350">
        <v>1</v>
      </c>
      <c r="AS36" s="350">
        <v>5</v>
      </c>
      <c r="AT36" s="350">
        <v>5</v>
      </c>
      <c r="AV36" s="352">
        <f t="shared" si="5"/>
        <v>0</v>
      </c>
      <c r="AW36" s="352">
        <f t="shared" si="6"/>
        <v>0</v>
      </c>
      <c r="AX36" s="352">
        <f t="shared" si="7"/>
        <v>4</v>
      </c>
      <c r="AY36" s="352">
        <f t="shared" si="8"/>
        <v>4</v>
      </c>
      <c r="AZ36" s="352">
        <f t="shared" si="9"/>
        <v>25</v>
      </c>
      <c r="BA36" s="352">
        <f t="shared" si="10"/>
        <v>11</v>
      </c>
      <c r="BB36" s="352">
        <f t="shared" si="11"/>
        <v>11</v>
      </c>
      <c r="BC36" s="352">
        <f t="shared" si="12"/>
        <v>4</v>
      </c>
      <c r="BD36" s="352">
        <f t="shared" si="13"/>
        <v>20</v>
      </c>
      <c r="BE36" s="45">
        <f t="shared" si="14"/>
        <v>79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+Abr!C37</f>
        <v>NUTRICIÓN</v>
      </c>
      <c r="D37" s="350">
        <v>0</v>
      </c>
      <c r="E37" s="350">
        <v>0</v>
      </c>
      <c r="F37" s="350">
        <v>0</v>
      </c>
      <c r="G37" s="350">
        <v>11</v>
      </c>
      <c r="H37" s="350">
        <v>0</v>
      </c>
      <c r="I37" s="350">
        <v>1</v>
      </c>
      <c r="J37" s="350">
        <v>4</v>
      </c>
      <c r="K37" s="350">
        <v>2</v>
      </c>
      <c r="L37" s="350">
        <v>1</v>
      </c>
      <c r="M37" s="350">
        <v>2</v>
      </c>
      <c r="N37" s="350">
        <v>0</v>
      </c>
      <c r="O37" s="350">
        <v>2</v>
      </c>
      <c r="P37" s="350">
        <v>4</v>
      </c>
      <c r="Q37" s="350">
        <v>1</v>
      </c>
      <c r="R37" s="350">
        <v>1</v>
      </c>
      <c r="S37" s="350">
        <v>3</v>
      </c>
      <c r="T37" s="350">
        <v>2</v>
      </c>
      <c r="U37" s="350">
        <v>0</v>
      </c>
      <c r="V37" s="350">
        <v>0</v>
      </c>
      <c r="W37" s="350">
        <v>0</v>
      </c>
      <c r="X37" s="350">
        <v>2</v>
      </c>
      <c r="Y37" s="350">
        <v>15</v>
      </c>
      <c r="Z37" s="350">
        <v>2</v>
      </c>
      <c r="AA37" s="350">
        <v>0</v>
      </c>
      <c r="AB37" s="350">
        <v>0</v>
      </c>
      <c r="AC37" s="350">
        <v>3</v>
      </c>
      <c r="AD37" s="350">
        <v>2</v>
      </c>
      <c r="AE37" s="350">
        <v>0</v>
      </c>
      <c r="AF37" s="350">
        <v>3</v>
      </c>
      <c r="AG37" s="350">
        <v>4</v>
      </c>
      <c r="AH37" s="350">
        <v>1</v>
      </c>
      <c r="AI37" s="350">
        <v>0</v>
      </c>
      <c r="AJ37" s="350">
        <v>3</v>
      </c>
      <c r="AK37" s="350">
        <v>0</v>
      </c>
      <c r="AL37" s="350">
        <v>0</v>
      </c>
      <c r="AM37" s="350">
        <v>4</v>
      </c>
      <c r="AN37" s="350">
        <v>0</v>
      </c>
      <c r="AO37" s="350">
        <v>1</v>
      </c>
      <c r="AP37" s="350">
        <v>0</v>
      </c>
      <c r="AQ37" s="350">
        <v>0</v>
      </c>
      <c r="AR37" s="350">
        <v>0</v>
      </c>
      <c r="AS37" s="350">
        <v>1</v>
      </c>
      <c r="AT37" s="350">
        <v>0</v>
      </c>
      <c r="AV37" s="352">
        <f t="shared" si="5"/>
        <v>0</v>
      </c>
      <c r="AW37" s="352">
        <f t="shared" si="6"/>
        <v>0</v>
      </c>
      <c r="AX37" s="352">
        <f t="shared" si="7"/>
        <v>5</v>
      </c>
      <c r="AY37" s="352">
        <f t="shared" si="8"/>
        <v>2</v>
      </c>
      <c r="AZ37" s="352">
        <f t="shared" si="9"/>
        <v>22</v>
      </c>
      <c r="BA37" s="352">
        <f t="shared" si="10"/>
        <v>10</v>
      </c>
      <c r="BB37" s="352">
        <f t="shared" si="11"/>
        <v>10</v>
      </c>
      <c r="BC37" s="352">
        <f t="shared" si="12"/>
        <v>5</v>
      </c>
      <c r="BD37" s="352">
        <f t="shared" si="13"/>
        <v>1</v>
      </c>
      <c r="BE37" s="45">
        <f t="shared" si="14"/>
        <v>55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+Abr!C38</f>
        <v>NUTRICIÓN</v>
      </c>
      <c r="D38" s="350">
        <v>0</v>
      </c>
      <c r="E38" s="350">
        <v>0</v>
      </c>
      <c r="F38" s="350">
        <v>0</v>
      </c>
      <c r="G38" s="350">
        <v>1</v>
      </c>
      <c r="H38" s="350">
        <v>0</v>
      </c>
      <c r="I38" s="350">
        <v>2</v>
      </c>
      <c r="J38" s="350">
        <v>1</v>
      </c>
      <c r="K38" s="350">
        <v>3</v>
      </c>
      <c r="L38" s="350">
        <v>0</v>
      </c>
      <c r="M38" s="350">
        <v>1</v>
      </c>
      <c r="N38" s="350">
        <v>0</v>
      </c>
      <c r="O38" s="350">
        <v>0</v>
      </c>
      <c r="P38" s="350">
        <v>6</v>
      </c>
      <c r="Q38" s="350">
        <v>3</v>
      </c>
      <c r="R38" s="350">
        <v>1</v>
      </c>
      <c r="S38" s="350">
        <v>2</v>
      </c>
      <c r="T38" s="350">
        <v>1</v>
      </c>
      <c r="U38" s="350">
        <v>0</v>
      </c>
      <c r="V38" s="350">
        <v>0</v>
      </c>
      <c r="W38" s="350">
        <v>0</v>
      </c>
      <c r="X38" s="350">
        <v>0</v>
      </c>
      <c r="Y38" s="350">
        <v>3</v>
      </c>
      <c r="Z38" s="350">
        <v>1</v>
      </c>
      <c r="AA38" s="350">
        <v>3</v>
      </c>
      <c r="AB38" s="350">
        <v>0</v>
      </c>
      <c r="AC38" s="350">
        <v>0</v>
      </c>
      <c r="AD38" s="350">
        <v>0</v>
      </c>
      <c r="AE38" s="350">
        <v>0</v>
      </c>
      <c r="AF38" s="350">
        <v>0</v>
      </c>
      <c r="AG38" s="350">
        <v>0</v>
      </c>
      <c r="AH38" s="350">
        <v>1</v>
      </c>
      <c r="AI38" s="350">
        <v>0</v>
      </c>
      <c r="AJ38" s="350">
        <v>1</v>
      </c>
      <c r="AK38" s="350">
        <v>0</v>
      </c>
      <c r="AL38" s="350">
        <v>1</v>
      </c>
      <c r="AM38" s="350">
        <v>2</v>
      </c>
      <c r="AN38" s="350">
        <v>0</v>
      </c>
      <c r="AO38" s="350">
        <v>0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2">
        <f t="shared" si="5"/>
        <v>0</v>
      </c>
      <c r="AW38" s="352">
        <f t="shared" si="6"/>
        <v>0</v>
      </c>
      <c r="AX38" s="352">
        <f t="shared" si="7"/>
        <v>6</v>
      </c>
      <c r="AY38" s="352">
        <f t="shared" si="8"/>
        <v>1</v>
      </c>
      <c r="AZ38" s="352">
        <f t="shared" si="9"/>
        <v>7</v>
      </c>
      <c r="BA38" s="352">
        <f t="shared" si="10"/>
        <v>1</v>
      </c>
      <c r="BB38" s="352">
        <f t="shared" si="11"/>
        <v>1</v>
      </c>
      <c r="BC38" s="352">
        <f t="shared" si="12"/>
        <v>2</v>
      </c>
      <c r="BD38" s="352">
        <f t="shared" si="13"/>
        <v>0</v>
      </c>
      <c r="BE38" s="45">
        <f t="shared" si="14"/>
        <v>18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+Abr!C39</f>
        <v>NUTRICIÓN</v>
      </c>
      <c r="D39" s="350">
        <v>0</v>
      </c>
      <c r="E39" s="350">
        <v>0</v>
      </c>
      <c r="F39" s="350">
        <v>0</v>
      </c>
      <c r="G39" s="350">
        <v>12</v>
      </c>
      <c r="H39" s="350">
        <v>0</v>
      </c>
      <c r="I39" s="350">
        <v>3</v>
      </c>
      <c r="J39" s="350">
        <v>5</v>
      </c>
      <c r="K39" s="350">
        <v>5</v>
      </c>
      <c r="L39" s="350">
        <v>1</v>
      </c>
      <c r="M39" s="350">
        <v>3</v>
      </c>
      <c r="N39" s="350">
        <v>0</v>
      </c>
      <c r="O39" s="350">
        <v>2</v>
      </c>
      <c r="P39" s="350">
        <v>10</v>
      </c>
      <c r="Q39" s="350">
        <v>4</v>
      </c>
      <c r="R39" s="350">
        <v>2</v>
      </c>
      <c r="S39" s="350">
        <v>5</v>
      </c>
      <c r="T39" s="350">
        <v>3</v>
      </c>
      <c r="U39" s="350">
        <v>0</v>
      </c>
      <c r="V39" s="350">
        <v>0</v>
      </c>
      <c r="W39" s="350">
        <v>0</v>
      </c>
      <c r="X39" s="350">
        <v>2</v>
      </c>
      <c r="Y39" s="350">
        <v>18</v>
      </c>
      <c r="Z39" s="350">
        <v>3</v>
      </c>
      <c r="AA39" s="350">
        <v>3</v>
      </c>
      <c r="AB39" s="350">
        <v>0</v>
      </c>
      <c r="AC39" s="350">
        <v>3</v>
      </c>
      <c r="AD39" s="350">
        <v>2</v>
      </c>
      <c r="AE39" s="350">
        <v>0</v>
      </c>
      <c r="AF39" s="350">
        <v>3</v>
      </c>
      <c r="AG39" s="350">
        <v>4</v>
      </c>
      <c r="AH39" s="350">
        <v>2</v>
      </c>
      <c r="AI39" s="350">
        <v>0</v>
      </c>
      <c r="AJ39" s="350">
        <v>4</v>
      </c>
      <c r="AK39" s="350">
        <v>0</v>
      </c>
      <c r="AL39" s="350">
        <v>1</v>
      </c>
      <c r="AM39" s="350">
        <v>6</v>
      </c>
      <c r="AN39" s="350">
        <v>0</v>
      </c>
      <c r="AO39" s="350">
        <v>1</v>
      </c>
      <c r="AP39" s="350">
        <v>0</v>
      </c>
      <c r="AQ39" s="350">
        <v>0</v>
      </c>
      <c r="AR39" s="350">
        <v>0</v>
      </c>
      <c r="AS39" s="350">
        <v>1</v>
      </c>
      <c r="AT39" s="350">
        <v>0</v>
      </c>
      <c r="AV39" s="352">
        <f t="shared" si="5"/>
        <v>0</v>
      </c>
      <c r="AW39" s="352">
        <f t="shared" si="6"/>
        <v>0</v>
      </c>
      <c r="AX39" s="352">
        <f t="shared" si="7"/>
        <v>11</v>
      </c>
      <c r="AY39" s="352">
        <f t="shared" si="8"/>
        <v>3</v>
      </c>
      <c r="AZ39" s="352">
        <f t="shared" si="9"/>
        <v>29</v>
      </c>
      <c r="BA39" s="352">
        <f t="shared" si="10"/>
        <v>11</v>
      </c>
      <c r="BB39" s="352">
        <f t="shared" si="11"/>
        <v>11</v>
      </c>
      <c r="BC39" s="352">
        <f t="shared" si="12"/>
        <v>7</v>
      </c>
      <c r="BD39" s="352">
        <f t="shared" si="13"/>
        <v>1</v>
      </c>
      <c r="BE39" s="45">
        <f t="shared" si="14"/>
        <v>73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+Abr!C40</f>
        <v>NUTRICIÓN</v>
      </c>
      <c r="D40" s="350">
        <v>0</v>
      </c>
      <c r="E40" s="350">
        <v>0</v>
      </c>
      <c r="F40" s="350">
        <v>0</v>
      </c>
      <c r="G40" s="350">
        <v>3</v>
      </c>
      <c r="H40" s="350">
        <v>0</v>
      </c>
      <c r="I40" s="350">
        <v>0</v>
      </c>
      <c r="J40" s="350">
        <v>1</v>
      </c>
      <c r="K40" s="350">
        <v>3</v>
      </c>
      <c r="L40" s="350">
        <v>0</v>
      </c>
      <c r="M40" s="350">
        <v>1</v>
      </c>
      <c r="N40" s="350">
        <v>3</v>
      </c>
      <c r="O40" s="350">
        <v>3</v>
      </c>
      <c r="P40" s="350">
        <v>3</v>
      </c>
      <c r="Q40" s="350">
        <v>0</v>
      </c>
      <c r="R40" s="350">
        <v>2</v>
      </c>
      <c r="S40" s="350">
        <v>0</v>
      </c>
      <c r="T40" s="350">
        <v>2</v>
      </c>
      <c r="U40" s="350">
        <v>0</v>
      </c>
      <c r="V40" s="350">
        <v>0</v>
      </c>
      <c r="W40" s="350">
        <v>4</v>
      </c>
      <c r="X40" s="350">
        <v>5</v>
      </c>
      <c r="Y40" s="350">
        <v>8</v>
      </c>
      <c r="Z40" s="350">
        <v>1</v>
      </c>
      <c r="AA40" s="350">
        <v>0</v>
      </c>
      <c r="AB40" s="350">
        <v>1</v>
      </c>
      <c r="AC40" s="350">
        <v>0</v>
      </c>
      <c r="AD40" s="350">
        <v>3</v>
      </c>
      <c r="AE40" s="350">
        <v>1</v>
      </c>
      <c r="AF40" s="350">
        <v>2</v>
      </c>
      <c r="AG40" s="350">
        <v>0</v>
      </c>
      <c r="AH40" s="350">
        <v>0</v>
      </c>
      <c r="AI40" s="350">
        <v>0</v>
      </c>
      <c r="AJ40" s="350">
        <v>0</v>
      </c>
      <c r="AK40" s="350">
        <v>1</v>
      </c>
      <c r="AL40" s="350">
        <v>0</v>
      </c>
      <c r="AM40" s="350">
        <v>3</v>
      </c>
      <c r="AN40" s="350">
        <v>1</v>
      </c>
      <c r="AO40" s="350">
        <v>0</v>
      </c>
      <c r="AP40" s="350">
        <v>0</v>
      </c>
      <c r="AQ40" s="350">
        <v>6</v>
      </c>
      <c r="AR40" s="350">
        <v>0</v>
      </c>
      <c r="AS40" s="350">
        <v>0</v>
      </c>
      <c r="AT40" s="350">
        <v>0</v>
      </c>
      <c r="AV40" s="352">
        <f t="shared" si="5"/>
        <v>0</v>
      </c>
      <c r="AW40" s="352">
        <f t="shared" si="6"/>
        <v>0</v>
      </c>
      <c r="AX40" s="352">
        <f t="shared" si="7"/>
        <v>2</v>
      </c>
      <c r="AY40" s="352">
        <f t="shared" si="8"/>
        <v>6</v>
      </c>
      <c r="AZ40" s="352">
        <f t="shared" si="9"/>
        <v>15</v>
      </c>
      <c r="BA40" s="352">
        <f t="shared" si="10"/>
        <v>6</v>
      </c>
      <c r="BB40" s="352">
        <f t="shared" si="11"/>
        <v>6</v>
      </c>
      <c r="BC40" s="352">
        <f t="shared" si="12"/>
        <v>4</v>
      </c>
      <c r="BD40" s="352">
        <f t="shared" si="13"/>
        <v>6</v>
      </c>
      <c r="BE40" s="45">
        <f t="shared" si="14"/>
        <v>45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+Abr!C41</f>
        <v>NUTRICIÓN</v>
      </c>
      <c r="D41" s="350">
        <v>0</v>
      </c>
      <c r="E41" s="350">
        <v>0</v>
      </c>
      <c r="F41" s="350">
        <v>0</v>
      </c>
      <c r="G41" s="350">
        <v>57</v>
      </c>
      <c r="H41" s="350">
        <v>5</v>
      </c>
      <c r="I41" s="350">
        <v>1</v>
      </c>
      <c r="J41" s="350">
        <v>6</v>
      </c>
      <c r="K41" s="350">
        <v>3</v>
      </c>
      <c r="L41" s="350">
        <v>0</v>
      </c>
      <c r="M41" s="350">
        <v>9</v>
      </c>
      <c r="N41" s="350">
        <v>6</v>
      </c>
      <c r="O41" s="350">
        <v>5</v>
      </c>
      <c r="P41" s="350">
        <v>36</v>
      </c>
      <c r="Q41" s="350">
        <v>7</v>
      </c>
      <c r="R41" s="350">
        <v>3</v>
      </c>
      <c r="S41" s="350">
        <v>0</v>
      </c>
      <c r="T41" s="350">
        <v>8</v>
      </c>
      <c r="U41" s="350">
        <v>3</v>
      </c>
      <c r="V41" s="350">
        <v>4</v>
      </c>
      <c r="W41" s="350">
        <v>3</v>
      </c>
      <c r="X41" s="350">
        <v>0</v>
      </c>
      <c r="Y41" s="350">
        <v>9</v>
      </c>
      <c r="Z41" s="350">
        <v>3</v>
      </c>
      <c r="AA41" s="350">
        <v>0</v>
      </c>
      <c r="AB41" s="350">
        <v>0</v>
      </c>
      <c r="AC41" s="350">
        <v>3</v>
      </c>
      <c r="AD41" s="350">
        <v>22</v>
      </c>
      <c r="AE41" s="350">
        <v>1</v>
      </c>
      <c r="AF41" s="350">
        <v>6</v>
      </c>
      <c r="AG41" s="350">
        <v>6</v>
      </c>
      <c r="AH41" s="350">
        <v>7</v>
      </c>
      <c r="AI41" s="350">
        <v>0</v>
      </c>
      <c r="AJ41" s="350">
        <v>2</v>
      </c>
      <c r="AK41" s="350">
        <v>0</v>
      </c>
      <c r="AL41" s="350">
        <v>3</v>
      </c>
      <c r="AM41" s="350">
        <v>21</v>
      </c>
      <c r="AN41" s="350">
        <v>2</v>
      </c>
      <c r="AO41" s="350">
        <v>6</v>
      </c>
      <c r="AP41" s="350">
        <v>0</v>
      </c>
      <c r="AQ41" s="350">
        <v>11</v>
      </c>
      <c r="AR41" s="350">
        <v>0</v>
      </c>
      <c r="AS41" s="350">
        <v>1</v>
      </c>
      <c r="AT41" s="350">
        <v>6</v>
      </c>
      <c r="AV41" s="352">
        <f t="shared" si="5"/>
        <v>0</v>
      </c>
      <c r="AW41" s="352">
        <f t="shared" si="6"/>
        <v>0</v>
      </c>
      <c r="AX41" s="352">
        <f t="shared" si="7"/>
        <v>10</v>
      </c>
      <c r="AY41" s="352">
        <f t="shared" si="8"/>
        <v>18</v>
      </c>
      <c r="AZ41" s="352">
        <f t="shared" si="9"/>
        <v>15</v>
      </c>
      <c r="BA41" s="352">
        <f t="shared" si="10"/>
        <v>42</v>
      </c>
      <c r="BB41" s="352">
        <f t="shared" si="11"/>
        <v>42</v>
      </c>
      <c r="BC41" s="352">
        <f t="shared" si="12"/>
        <v>29</v>
      </c>
      <c r="BD41" s="352">
        <f t="shared" si="13"/>
        <v>18</v>
      </c>
      <c r="BE41" s="45">
        <f t="shared" si="14"/>
        <v>174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+Abr!C42</f>
        <v>NUTRICIÓN</v>
      </c>
      <c r="D42" s="350">
        <v>0</v>
      </c>
      <c r="E42" s="350">
        <v>0</v>
      </c>
      <c r="F42" s="350">
        <v>0</v>
      </c>
      <c r="G42" s="350">
        <v>60</v>
      </c>
      <c r="H42" s="350">
        <v>5</v>
      </c>
      <c r="I42" s="350">
        <v>1</v>
      </c>
      <c r="J42" s="350">
        <v>7</v>
      </c>
      <c r="K42" s="350">
        <v>6</v>
      </c>
      <c r="L42" s="350">
        <v>0</v>
      </c>
      <c r="M42" s="350">
        <v>10</v>
      </c>
      <c r="N42" s="350">
        <v>9</v>
      </c>
      <c r="O42" s="350">
        <v>8</v>
      </c>
      <c r="P42" s="350">
        <v>39</v>
      </c>
      <c r="Q42" s="350">
        <v>7</v>
      </c>
      <c r="R42" s="350">
        <v>5</v>
      </c>
      <c r="S42" s="350">
        <v>0</v>
      </c>
      <c r="T42" s="350">
        <v>10</v>
      </c>
      <c r="U42" s="350">
        <v>3</v>
      </c>
      <c r="V42" s="350">
        <v>4</v>
      </c>
      <c r="W42" s="350">
        <v>7</v>
      </c>
      <c r="X42" s="350">
        <v>5</v>
      </c>
      <c r="Y42" s="350">
        <v>17</v>
      </c>
      <c r="Z42" s="350">
        <v>4</v>
      </c>
      <c r="AA42" s="350">
        <v>0</v>
      </c>
      <c r="AB42" s="350">
        <v>1</v>
      </c>
      <c r="AC42" s="350">
        <v>3</v>
      </c>
      <c r="AD42" s="350">
        <v>25</v>
      </c>
      <c r="AE42" s="350">
        <v>2</v>
      </c>
      <c r="AF42" s="350">
        <v>8</v>
      </c>
      <c r="AG42" s="350">
        <v>6</v>
      </c>
      <c r="AH42" s="350">
        <v>7</v>
      </c>
      <c r="AI42" s="350">
        <v>0</v>
      </c>
      <c r="AJ42" s="350">
        <v>2</v>
      </c>
      <c r="AK42" s="350">
        <v>1</v>
      </c>
      <c r="AL42" s="350">
        <v>3</v>
      </c>
      <c r="AM42" s="350">
        <v>24</v>
      </c>
      <c r="AN42" s="350">
        <v>3</v>
      </c>
      <c r="AO42" s="350">
        <v>6</v>
      </c>
      <c r="AP42" s="350">
        <v>0</v>
      </c>
      <c r="AQ42" s="350">
        <v>17</v>
      </c>
      <c r="AR42" s="350">
        <v>0</v>
      </c>
      <c r="AS42" s="350">
        <v>1</v>
      </c>
      <c r="AT42" s="350">
        <v>6</v>
      </c>
      <c r="AV42" s="352">
        <f t="shared" si="5"/>
        <v>0</v>
      </c>
      <c r="AW42" s="352">
        <f t="shared" si="6"/>
        <v>0</v>
      </c>
      <c r="AX42" s="352">
        <f t="shared" si="7"/>
        <v>12</v>
      </c>
      <c r="AY42" s="352">
        <f t="shared" si="8"/>
        <v>24</v>
      </c>
      <c r="AZ42" s="352">
        <f t="shared" si="9"/>
        <v>30</v>
      </c>
      <c r="BA42" s="352">
        <f t="shared" si="10"/>
        <v>48</v>
      </c>
      <c r="BB42" s="352">
        <f t="shared" si="11"/>
        <v>48</v>
      </c>
      <c r="BC42" s="352">
        <f t="shared" si="12"/>
        <v>33</v>
      </c>
      <c r="BD42" s="352">
        <f t="shared" si="13"/>
        <v>24</v>
      </c>
      <c r="BE42" s="45">
        <f t="shared" si="14"/>
        <v>219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+Abr!C43</f>
        <v>NUTRICIÓN</v>
      </c>
      <c r="D43" s="350">
        <v>0</v>
      </c>
      <c r="E43" s="350">
        <v>0</v>
      </c>
      <c r="F43" s="350">
        <v>0</v>
      </c>
      <c r="G43" s="350">
        <v>27</v>
      </c>
      <c r="H43" s="350">
        <v>0</v>
      </c>
      <c r="I43" s="350">
        <v>0</v>
      </c>
      <c r="J43" s="350">
        <v>1</v>
      </c>
      <c r="K43" s="350">
        <v>3</v>
      </c>
      <c r="L43" s="350">
        <v>0</v>
      </c>
      <c r="M43" s="350">
        <v>1</v>
      </c>
      <c r="N43" s="350">
        <v>3</v>
      </c>
      <c r="O43" s="350">
        <v>3</v>
      </c>
      <c r="P43" s="350">
        <v>15</v>
      </c>
      <c r="Q43" s="350">
        <v>0</v>
      </c>
      <c r="R43" s="350">
        <v>2</v>
      </c>
      <c r="S43" s="350">
        <v>3</v>
      </c>
      <c r="T43" s="350">
        <v>2</v>
      </c>
      <c r="U43" s="350">
        <v>0</v>
      </c>
      <c r="V43" s="350">
        <v>0</v>
      </c>
      <c r="W43" s="350">
        <v>4</v>
      </c>
      <c r="X43" s="350">
        <v>5</v>
      </c>
      <c r="Y43" s="350">
        <v>20</v>
      </c>
      <c r="Z43" s="350">
        <v>1</v>
      </c>
      <c r="AA43" s="350">
        <v>3</v>
      </c>
      <c r="AB43" s="350">
        <v>2</v>
      </c>
      <c r="AC43" s="350">
        <v>0</v>
      </c>
      <c r="AD43" s="350">
        <v>3</v>
      </c>
      <c r="AE43" s="350">
        <v>1</v>
      </c>
      <c r="AF43" s="350">
        <v>2</v>
      </c>
      <c r="AG43" s="350">
        <v>0</v>
      </c>
      <c r="AH43" s="350">
        <v>2</v>
      </c>
      <c r="AI43" s="350">
        <v>0</v>
      </c>
      <c r="AJ43" s="350">
        <v>7</v>
      </c>
      <c r="AK43" s="350">
        <v>1</v>
      </c>
      <c r="AL43" s="350">
        <v>0</v>
      </c>
      <c r="AM43" s="350">
        <v>3</v>
      </c>
      <c r="AN43" s="350">
        <v>1</v>
      </c>
      <c r="AO43" s="350">
        <v>0</v>
      </c>
      <c r="AP43" s="350">
        <v>0</v>
      </c>
      <c r="AQ43" s="350">
        <v>9</v>
      </c>
      <c r="AR43" s="350">
        <v>0</v>
      </c>
      <c r="AS43" s="350">
        <v>4</v>
      </c>
      <c r="AT43" s="350">
        <v>1</v>
      </c>
      <c r="AV43" s="352">
        <f t="shared" si="5"/>
        <v>0</v>
      </c>
      <c r="AW43" s="352">
        <f t="shared" si="6"/>
        <v>0</v>
      </c>
      <c r="AX43" s="352">
        <f t="shared" si="7"/>
        <v>5</v>
      </c>
      <c r="AY43" s="352">
        <f t="shared" si="8"/>
        <v>6</v>
      </c>
      <c r="AZ43" s="352">
        <f t="shared" si="9"/>
        <v>31</v>
      </c>
      <c r="BA43" s="352">
        <f t="shared" si="10"/>
        <v>8</v>
      </c>
      <c r="BB43" s="352">
        <f t="shared" si="11"/>
        <v>8</v>
      </c>
      <c r="BC43" s="352">
        <f t="shared" si="12"/>
        <v>4</v>
      </c>
      <c r="BD43" s="352">
        <f t="shared" si="13"/>
        <v>14</v>
      </c>
      <c r="BE43" s="45">
        <f t="shared" si="14"/>
        <v>76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+Abr!C44</f>
        <v>NUTRICIÓN</v>
      </c>
      <c r="D44" s="350">
        <v>0</v>
      </c>
      <c r="E44" s="350">
        <v>0</v>
      </c>
      <c r="F44" s="350">
        <v>0</v>
      </c>
      <c r="G44" s="350">
        <v>34</v>
      </c>
      <c r="H44" s="350">
        <v>0</v>
      </c>
      <c r="I44" s="350">
        <v>0</v>
      </c>
      <c r="J44" s="350">
        <v>2</v>
      </c>
      <c r="K44" s="350">
        <v>0</v>
      </c>
      <c r="L44" s="350">
        <v>0</v>
      </c>
      <c r="M44" s="350">
        <v>2</v>
      </c>
      <c r="N44" s="350">
        <v>3</v>
      </c>
      <c r="O44" s="350">
        <v>1</v>
      </c>
      <c r="P44" s="350">
        <v>12</v>
      </c>
      <c r="Q44" s="350">
        <v>2</v>
      </c>
      <c r="R44" s="350">
        <v>1</v>
      </c>
      <c r="S44" s="350">
        <v>0</v>
      </c>
      <c r="T44" s="350">
        <v>4</v>
      </c>
      <c r="U44" s="350">
        <v>0</v>
      </c>
      <c r="V44" s="350">
        <v>1</v>
      </c>
      <c r="W44" s="350">
        <v>2</v>
      </c>
      <c r="X44" s="350">
        <v>2</v>
      </c>
      <c r="Y44" s="350">
        <v>18</v>
      </c>
      <c r="Z44" s="350">
        <v>1</v>
      </c>
      <c r="AA44" s="350">
        <v>4</v>
      </c>
      <c r="AB44" s="350">
        <v>2</v>
      </c>
      <c r="AC44" s="350">
        <v>2</v>
      </c>
      <c r="AD44" s="350">
        <v>7</v>
      </c>
      <c r="AE44" s="350">
        <v>1</v>
      </c>
      <c r="AF44" s="350">
        <v>4</v>
      </c>
      <c r="AG44" s="350">
        <v>2</v>
      </c>
      <c r="AH44" s="350">
        <v>1</v>
      </c>
      <c r="AI44" s="350">
        <v>0</v>
      </c>
      <c r="AJ44" s="350">
        <v>16</v>
      </c>
      <c r="AK44" s="350">
        <v>0</v>
      </c>
      <c r="AL44" s="350">
        <v>1</v>
      </c>
      <c r="AM44" s="350">
        <v>10</v>
      </c>
      <c r="AN44" s="350">
        <v>1</v>
      </c>
      <c r="AO44" s="350">
        <v>1</v>
      </c>
      <c r="AP44" s="350">
        <v>0</v>
      </c>
      <c r="AQ44" s="350">
        <v>9</v>
      </c>
      <c r="AR44" s="350">
        <v>0</v>
      </c>
      <c r="AS44" s="350">
        <v>2</v>
      </c>
      <c r="AT44" s="350">
        <v>6</v>
      </c>
      <c r="AV44" s="352">
        <f t="shared" si="5"/>
        <v>0</v>
      </c>
      <c r="AW44" s="352">
        <f t="shared" si="6"/>
        <v>0</v>
      </c>
      <c r="AX44" s="352">
        <f t="shared" si="7"/>
        <v>3</v>
      </c>
      <c r="AY44" s="352">
        <f t="shared" si="8"/>
        <v>7</v>
      </c>
      <c r="AZ44" s="352">
        <f t="shared" si="9"/>
        <v>29</v>
      </c>
      <c r="BA44" s="352">
        <f t="shared" si="10"/>
        <v>15</v>
      </c>
      <c r="BB44" s="352">
        <f t="shared" si="11"/>
        <v>15</v>
      </c>
      <c r="BC44" s="352">
        <f t="shared" si="12"/>
        <v>12</v>
      </c>
      <c r="BD44" s="352">
        <f t="shared" si="13"/>
        <v>17</v>
      </c>
      <c r="BE44" s="45">
        <f t="shared" si="14"/>
        <v>98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+Abr!C45</f>
        <v>NUTRICIÓN</v>
      </c>
      <c r="D45" s="350">
        <v>0</v>
      </c>
      <c r="E45" s="350">
        <v>0</v>
      </c>
      <c r="F45" s="350">
        <v>0</v>
      </c>
      <c r="G45" s="350">
        <v>16</v>
      </c>
      <c r="H45" s="350">
        <v>2</v>
      </c>
      <c r="I45" s="350">
        <v>1</v>
      </c>
      <c r="J45" s="350">
        <v>1</v>
      </c>
      <c r="K45" s="350">
        <v>6</v>
      </c>
      <c r="L45" s="350">
        <v>1</v>
      </c>
      <c r="M45" s="350">
        <v>2</v>
      </c>
      <c r="N45" s="350">
        <v>4</v>
      </c>
      <c r="O45" s="350">
        <v>4</v>
      </c>
      <c r="P45" s="350">
        <v>10</v>
      </c>
      <c r="Q45" s="350">
        <v>2</v>
      </c>
      <c r="R45" s="350">
        <v>0</v>
      </c>
      <c r="S45" s="350">
        <v>1</v>
      </c>
      <c r="T45" s="350">
        <v>6</v>
      </c>
      <c r="U45" s="350">
        <v>1</v>
      </c>
      <c r="V45" s="350">
        <v>1</v>
      </c>
      <c r="W45" s="350">
        <v>4</v>
      </c>
      <c r="X45" s="350">
        <v>1</v>
      </c>
      <c r="Y45" s="350">
        <v>17</v>
      </c>
      <c r="Z45" s="350">
        <v>2</v>
      </c>
      <c r="AA45" s="350">
        <v>4</v>
      </c>
      <c r="AB45" s="350">
        <v>1</v>
      </c>
      <c r="AC45" s="350">
        <v>5</v>
      </c>
      <c r="AD45" s="350">
        <v>6</v>
      </c>
      <c r="AE45" s="350">
        <v>2</v>
      </c>
      <c r="AF45" s="350">
        <v>2</v>
      </c>
      <c r="AG45" s="350">
        <v>1</v>
      </c>
      <c r="AH45" s="350">
        <v>2</v>
      </c>
      <c r="AI45" s="350">
        <v>0</v>
      </c>
      <c r="AJ45" s="350">
        <v>11</v>
      </c>
      <c r="AK45" s="350">
        <v>0</v>
      </c>
      <c r="AL45" s="350">
        <v>0</v>
      </c>
      <c r="AM45" s="350">
        <v>6</v>
      </c>
      <c r="AN45" s="350">
        <v>0</v>
      </c>
      <c r="AO45" s="350">
        <v>0</v>
      </c>
      <c r="AP45" s="350">
        <v>0</v>
      </c>
      <c r="AQ45" s="350">
        <v>6</v>
      </c>
      <c r="AR45" s="350">
        <v>0</v>
      </c>
      <c r="AS45" s="350">
        <v>1</v>
      </c>
      <c r="AT45" s="350">
        <v>3</v>
      </c>
      <c r="AV45" s="352">
        <f t="shared" si="5"/>
        <v>0</v>
      </c>
      <c r="AW45" s="352">
        <f t="shared" si="6"/>
        <v>0</v>
      </c>
      <c r="AX45" s="352">
        <f t="shared" si="7"/>
        <v>3</v>
      </c>
      <c r="AY45" s="352">
        <f t="shared" si="8"/>
        <v>12</v>
      </c>
      <c r="AZ45" s="352">
        <f t="shared" si="9"/>
        <v>30</v>
      </c>
      <c r="BA45" s="352">
        <f t="shared" si="10"/>
        <v>13</v>
      </c>
      <c r="BB45" s="352">
        <f t="shared" si="11"/>
        <v>13</v>
      </c>
      <c r="BC45" s="352">
        <f t="shared" si="12"/>
        <v>6</v>
      </c>
      <c r="BD45" s="352">
        <f t="shared" si="13"/>
        <v>10</v>
      </c>
      <c r="BE45" s="45">
        <f t="shared" si="14"/>
        <v>87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+Abr!C46</f>
        <v>NUTRICIÓN</v>
      </c>
      <c r="D46" s="350">
        <v>0</v>
      </c>
      <c r="E46" s="350">
        <v>0</v>
      </c>
      <c r="F46" s="350">
        <v>0</v>
      </c>
      <c r="G46" s="350">
        <v>77</v>
      </c>
      <c r="H46" s="350">
        <v>2</v>
      </c>
      <c r="I46" s="350">
        <v>1</v>
      </c>
      <c r="J46" s="350">
        <v>4</v>
      </c>
      <c r="K46" s="350">
        <v>9</v>
      </c>
      <c r="L46" s="350">
        <v>1</v>
      </c>
      <c r="M46" s="350">
        <v>5</v>
      </c>
      <c r="N46" s="350">
        <v>10</v>
      </c>
      <c r="O46" s="350">
        <v>8</v>
      </c>
      <c r="P46" s="350">
        <v>37</v>
      </c>
      <c r="Q46" s="350">
        <v>4</v>
      </c>
      <c r="R46" s="350">
        <v>3</v>
      </c>
      <c r="S46" s="350">
        <v>4</v>
      </c>
      <c r="T46" s="350">
        <v>12</v>
      </c>
      <c r="U46" s="350">
        <v>1</v>
      </c>
      <c r="V46" s="350">
        <v>2</v>
      </c>
      <c r="W46" s="350">
        <v>10</v>
      </c>
      <c r="X46" s="350">
        <v>8</v>
      </c>
      <c r="Y46" s="350">
        <v>55</v>
      </c>
      <c r="Z46" s="350">
        <v>4</v>
      </c>
      <c r="AA46" s="350">
        <v>11</v>
      </c>
      <c r="AB46" s="350">
        <v>5</v>
      </c>
      <c r="AC46" s="350">
        <v>7</v>
      </c>
      <c r="AD46" s="350">
        <v>16</v>
      </c>
      <c r="AE46" s="350">
        <v>4</v>
      </c>
      <c r="AF46" s="350">
        <v>8</v>
      </c>
      <c r="AG46" s="350">
        <v>3</v>
      </c>
      <c r="AH46" s="350">
        <v>5</v>
      </c>
      <c r="AI46" s="350">
        <v>0</v>
      </c>
      <c r="AJ46" s="350">
        <v>34</v>
      </c>
      <c r="AK46" s="350">
        <v>1</v>
      </c>
      <c r="AL46" s="350">
        <v>1</v>
      </c>
      <c r="AM46" s="350">
        <v>19</v>
      </c>
      <c r="AN46" s="350">
        <v>2</v>
      </c>
      <c r="AO46" s="350">
        <v>1</v>
      </c>
      <c r="AP46" s="350">
        <v>0</v>
      </c>
      <c r="AQ46" s="350">
        <v>24</v>
      </c>
      <c r="AR46" s="350">
        <v>0</v>
      </c>
      <c r="AS46" s="350">
        <v>7</v>
      </c>
      <c r="AT46" s="350">
        <v>10</v>
      </c>
      <c r="AV46" s="352">
        <f t="shared" si="5"/>
        <v>0</v>
      </c>
      <c r="AW46" s="352">
        <f t="shared" si="6"/>
        <v>0</v>
      </c>
      <c r="AX46" s="352">
        <f t="shared" si="7"/>
        <v>11</v>
      </c>
      <c r="AY46" s="352">
        <f t="shared" si="8"/>
        <v>25</v>
      </c>
      <c r="AZ46" s="352">
        <f t="shared" si="9"/>
        <v>90</v>
      </c>
      <c r="BA46" s="352">
        <f t="shared" si="10"/>
        <v>36</v>
      </c>
      <c r="BB46" s="352">
        <f t="shared" si="11"/>
        <v>36</v>
      </c>
      <c r="BC46" s="352">
        <f t="shared" si="12"/>
        <v>22</v>
      </c>
      <c r="BD46" s="352">
        <f t="shared" si="13"/>
        <v>41</v>
      </c>
      <c r="BE46" s="45">
        <f t="shared" si="14"/>
        <v>261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+Abr!C47</f>
        <v>NUTRICIÓN</v>
      </c>
      <c r="D47" s="350">
        <v>0</v>
      </c>
      <c r="E47" s="350">
        <v>0</v>
      </c>
      <c r="F47" s="350">
        <v>0</v>
      </c>
      <c r="G47" s="350">
        <v>1</v>
      </c>
      <c r="H47" s="350">
        <v>0</v>
      </c>
      <c r="I47" s="350">
        <v>0</v>
      </c>
      <c r="J47" s="350">
        <v>0</v>
      </c>
      <c r="K47" s="350">
        <v>1</v>
      </c>
      <c r="L47" s="350">
        <v>0</v>
      </c>
      <c r="M47" s="350">
        <v>0</v>
      </c>
      <c r="N47" s="350">
        <v>0</v>
      </c>
      <c r="O47" s="350">
        <v>0</v>
      </c>
      <c r="P47" s="350">
        <v>0</v>
      </c>
      <c r="Q47" s="350">
        <v>0</v>
      </c>
      <c r="R47" s="350">
        <v>0</v>
      </c>
      <c r="S47" s="350">
        <v>0</v>
      </c>
      <c r="T47" s="350">
        <v>0</v>
      </c>
      <c r="U47" s="350">
        <v>0</v>
      </c>
      <c r="V47" s="350">
        <v>0</v>
      </c>
      <c r="W47" s="350">
        <v>0</v>
      </c>
      <c r="X47" s="350">
        <v>0</v>
      </c>
      <c r="Y47" s="350">
        <v>0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0</v>
      </c>
      <c r="AN47" s="350">
        <v>0</v>
      </c>
      <c r="AO47" s="350">
        <v>0</v>
      </c>
      <c r="AP47" s="350">
        <v>0</v>
      </c>
      <c r="AQ47" s="350">
        <v>0</v>
      </c>
      <c r="AR47" s="350">
        <v>0</v>
      </c>
      <c r="AS47" s="350">
        <v>0</v>
      </c>
      <c r="AT47" s="350">
        <v>0</v>
      </c>
      <c r="AV47" s="352">
        <f t="shared" si="5"/>
        <v>0</v>
      </c>
      <c r="AW47" s="352">
        <f t="shared" si="6"/>
        <v>0</v>
      </c>
      <c r="AX47" s="352">
        <f t="shared" si="7"/>
        <v>0</v>
      </c>
      <c r="AY47" s="352">
        <f t="shared" si="8"/>
        <v>0</v>
      </c>
      <c r="AZ47" s="352">
        <f t="shared" si="9"/>
        <v>0</v>
      </c>
      <c r="BA47" s="352">
        <f t="shared" si="10"/>
        <v>0</v>
      </c>
      <c r="BB47" s="352">
        <f t="shared" si="11"/>
        <v>0</v>
      </c>
      <c r="BC47" s="352">
        <f t="shared" si="12"/>
        <v>0</v>
      </c>
      <c r="BD47" s="352">
        <f t="shared" si="13"/>
        <v>0</v>
      </c>
      <c r="BE47" s="45">
        <f t="shared" si="14"/>
        <v>0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+Abr!C48</f>
        <v>NUTRICIÓN</v>
      </c>
      <c r="D48" s="350">
        <v>0</v>
      </c>
      <c r="E48" s="350">
        <v>0</v>
      </c>
      <c r="F48" s="350">
        <v>0</v>
      </c>
      <c r="G48" s="350">
        <v>8</v>
      </c>
      <c r="H48" s="350">
        <v>0</v>
      </c>
      <c r="I48" s="350">
        <v>0</v>
      </c>
      <c r="J48" s="350">
        <v>0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1</v>
      </c>
      <c r="Q48" s="350">
        <v>0</v>
      </c>
      <c r="R48" s="350">
        <v>0</v>
      </c>
      <c r="S48" s="350">
        <v>0</v>
      </c>
      <c r="T48" s="350">
        <v>1</v>
      </c>
      <c r="U48" s="350">
        <v>0</v>
      </c>
      <c r="V48" s="350">
        <v>0</v>
      </c>
      <c r="W48" s="350">
        <v>0</v>
      </c>
      <c r="X48" s="350">
        <v>0</v>
      </c>
      <c r="Y48" s="350">
        <v>2</v>
      </c>
      <c r="Z48" s="350">
        <v>0</v>
      </c>
      <c r="AA48" s="350">
        <v>0</v>
      </c>
      <c r="AB48" s="350">
        <v>1</v>
      </c>
      <c r="AC48" s="350">
        <v>0</v>
      </c>
      <c r="AD48" s="350">
        <v>1</v>
      </c>
      <c r="AE48" s="350">
        <v>1</v>
      </c>
      <c r="AF48" s="350">
        <v>0</v>
      </c>
      <c r="AG48" s="350">
        <v>0</v>
      </c>
      <c r="AH48" s="350">
        <v>1</v>
      </c>
      <c r="AI48" s="350">
        <v>0</v>
      </c>
      <c r="AJ48" s="350">
        <v>4</v>
      </c>
      <c r="AK48" s="350">
        <v>0</v>
      </c>
      <c r="AL48" s="350">
        <v>0</v>
      </c>
      <c r="AM48" s="350">
        <v>1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0</v>
      </c>
      <c r="AV48" s="352">
        <f t="shared" si="5"/>
        <v>0</v>
      </c>
      <c r="AW48" s="352">
        <f t="shared" si="6"/>
        <v>0</v>
      </c>
      <c r="AX48" s="352">
        <f t="shared" si="7"/>
        <v>0</v>
      </c>
      <c r="AY48" s="352">
        <f t="shared" si="8"/>
        <v>1</v>
      </c>
      <c r="AZ48" s="352">
        <f t="shared" si="9"/>
        <v>3</v>
      </c>
      <c r="BA48" s="352">
        <f t="shared" si="10"/>
        <v>3</v>
      </c>
      <c r="BB48" s="352">
        <f t="shared" si="11"/>
        <v>3</v>
      </c>
      <c r="BC48" s="352">
        <f t="shared" si="12"/>
        <v>1</v>
      </c>
      <c r="BD48" s="352">
        <f t="shared" si="13"/>
        <v>2</v>
      </c>
      <c r="BE48" s="45">
        <f t="shared" si="14"/>
        <v>13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+Abr!C49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0</v>
      </c>
      <c r="K49" s="350">
        <v>0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0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0</v>
      </c>
      <c r="X49" s="350">
        <v>0</v>
      </c>
      <c r="Y49" s="350">
        <v>0</v>
      </c>
      <c r="Z49" s="350">
        <v>0</v>
      </c>
      <c r="AA49" s="350">
        <v>0</v>
      </c>
      <c r="AB49" s="350">
        <v>2</v>
      </c>
      <c r="AC49" s="350">
        <v>0</v>
      </c>
      <c r="AD49" s="350">
        <v>0</v>
      </c>
      <c r="AE49" s="350">
        <v>1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2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2">
        <f t="shared" si="5"/>
        <v>0</v>
      </c>
      <c r="AW49" s="352">
        <f t="shared" si="6"/>
        <v>0</v>
      </c>
      <c r="AX49" s="352">
        <f t="shared" si="7"/>
        <v>0</v>
      </c>
      <c r="AY49" s="352">
        <f t="shared" si="8"/>
        <v>0</v>
      </c>
      <c r="AZ49" s="352">
        <f t="shared" si="9"/>
        <v>2</v>
      </c>
      <c r="BA49" s="352">
        <f t="shared" si="10"/>
        <v>1</v>
      </c>
      <c r="BB49" s="352">
        <f t="shared" si="11"/>
        <v>1</v>
      </c>
      <c r="BC49" s="352">
        <f t="shared" si="12"/>
        <v>2</v>
      </c>
      <c r="BD49" s="352">
        <f t="shared" si="13"/>
        <v>0</v>
      </c>
      <c r="BE49" s="45">
        <f t="shared" si="14"/>
        <v>6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+Abr!C50</f>
        <v>NUTRICIÓN</v>
      </c>
      <c r="D50" s="350">
        <v>0</v>
      </c>
      <c r="E50" s="350">
        <v>0</v>
      </c>
      <c r="F50" s="350">
        <v>0</v>
      </c>
      <c r="G50" s="350">
        <v>10</v>
      </c>
      <c r="H50" s="350">
        <v>0</v>
      </c>
      <c r="I50" s="350">
        <v>0</v>
      </c>
      <c r="J50" s="350">
        <v>0</v>
      </c>
      <c r="K50" s="350">
        <v>1</v>
      </c>
      <c r="L50" s="350">
        <v>0</v>
      </c>
      <c r="M50" s="350">
        <v>0</v>
      </c>
      <c r="N50" s="350">
        <v>0</v>
      </c>
      <c r="O50" s="350">
        <v>0</v>
      </c>
      <c r="P50" s="350">
        <v>1</v>
      </c>
      <c r="Q50" s="350">
        <v>0</v>
      </c>
      <c r="R50" s="350">
        <v>0</v>
      </c>
      <c r="S50" s="350">
        <v>0</v>
      </c>
      <c r="T50" s="350">
        <v>1</v>
      </c>
      <c r="U50" s="350">
        <v>0</v>
      </c>
      <c r="V50" s="350">
        <v>0</v>
      </c>
      <c r="W50" s="350">
        <v>0</v>
      </c>
      <c r="X50" s="350">
        <v>0</v>
      </c>
      <c r="Y50" s="350">
        <v>2</v>
      </c>
      <c r="Z50" s="350">
        <v>0</v>
      </c>
      <c r="AA50" s="350">
        <v>0</v>
      </c>
      <c r="AB50" s="350">
        <v>3</v>
      </c>
      <c r="AC50" s="350">
        <v>0</v>
      </c>
      <c r="AD50" s="350">
        <v>1</v>
      </c>
      <c r="AE50" s="350">
        <v>2</v>
      </c>
      <c r="AF50" s="350">
        <v>0</v>
      </c>
      <c r="AG50" s="350">
        <v>0</v>
      </c>
      <c r="AH50" s="350">
        <v>1</v>
      </c>
      <c r="AI50" s="350">
        <v>0</v>
      </c>
      <c r="AJ50" s="350">
        <v>4</v>
      </c>
      <c r="AK50" s="350">
        <v>0</v>
      </c>
      <c r="AL50" s="350">
        <v>0</v>
      </c>
      <c r="AM50" s="350">
        <v>3</v>
      </c>
      <c r="AN50" s="350">
        <v>0</v>
      </c>
      <c r="AO50" s="350">
        <v>0</v>
      </c>
      <c r="AP50" s="350">
        <v>0</v>
      </c>
      <c r="AQ50" s="350">
        <v>2</v>
      </c>
      <c r="AR50" s="350">
        <v>0</v>
      </c>
      <c r="AS50" s="350">
        <v>0</v>
      </c>
      <c r="AT50" s="350">
        <v>0</v>
      </c>
      <c r="AV50" s="352">
        <f t="shared" si="5"/>
        <v>0</v>
      </c>
      <c r="AW50" s="352">
        <f t="shared" si="6"/>
        <v>0</v>
      </c>
      <c r="AX50" s="352">
        <f t="shared" si="7"/>
        <v>0</v>
      </c>
      <c r="AY50" s="352">
        <f t="shared" si="8"/>
        <v>1</v>
      </c>
      <c r="AZ50" s="352">
        <f t="shared" si="9"/>
        <v>5</v>
      </c>
      <c r="BA50" s="352">
        <f t="shared" si="10"/>
        <v>4</v>
      </c>
      <c r="BB50" s="352">
        <f t="shared" si="11"/>
        <v>4</v>
      </c>
      <c r="BC50" s="352">
        <f t="shared" si="12"/>
        <v>3</v>
      </c>
      <c r="BD50" s="352">
        <f t="shared" si="13"/>
        <v>2</v>
      </c>
      <c r="BE50" s="45">
        <f t="shared" si="14"/>
        <v>19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+Abr!C51</f>
        <v>NUTRICIÓN</v>
      </c>
      <c r="D51" s="350">
        <v>0</v>
      </c>
      <c r="E51" s="350">
        <v>0</v>
      </c>
      <c r="F51" s="350">
        <v>0</v>
      </c>
      <c r="G51" s="350">
        <v>2</v>
      </c>
      <c r="H51" s="350">
        <v>0</v>
      </c>
      <c r="I51" s="350">
        <v>0</v>
      </c>
      <c r="J51" s="350">
        <v>0</v>
      </c>
      <c r="K51" s="350">
        <v>1</v>
      </c>
      <c r="L51" s="350">
        <v>0</v>
      </c>
      <c r="M51" s="350">
        <v>0</v>
      </c>
      <c r="N51" s="350">
        <v>0</v>
      </c>
      <c r="O51" s="350">
        <v>0</v>
      </c>
      <c r="P51" s="350">
        <v>0</v>
      </c>
      <c r="Q51" s="350">
        <v>0</v>
      </c>
      <c r="R51" s="350">
        <v>0</v>
      </c>
      <c r="S51" s="350">
        <v>0</v>
      </c>
      <c r="T51" s="350">
        <v>0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0</v>
      </c>
      <c r="AN51" s="350">
        <v>0</v>
      </c>
      <c r="AO51" s="350">
        <v>0</v>
      </c>
      <c r="AP51" s="350">
        <v>0</v>
      </c>
      <c r="AQ51" s="350">
        <v>0</v>
      </c>
      <c r="AR51" s="350">
        <v>0</v>
      </c>
      <c r="AS51" s="350">
        <v>0</v>
      </c>
      <c r="AT51" s="350">
        <v>0</v>
      </c>
      <c r="AV51" s="352">
        <f t="shared" si="5"/>
        <v>0</v>
      </c>
      <c r="AW51" s="352">
        <f t="shared" si="6"/>
        <v>0</v>
      </c>
      <c r="AX51" s="352">
        <f t="shared" si="7"/>
        <v>0</v>
      </c>
      <c r="AY51" s="352">
        <f t="shared" si="8"/>
        <v>0</v>
      </c>
      <c r="AZ51" s="352">
        <f t="shared" si="9"/>
        <v>0</v>
      </c>
      <c r="BA51" s="352">
        <f t="shared" si="10"/>
        <v>0</v>
      </c>
      <c r="BB51" s="352">
        <f t="shared" si="11"/>
        <v>0</v>
      </c>
      <c r="BC51" s="352">
        <f t="shared" si="12"/>
        <v>0</v>
      </c>
      <c r="BD51" s="352">
        <f t="shared" si="13"/>
        <v>0</v>
      </c>
      <c r="BE51" s="45">
        <f t="shared" si="14"/>
        <v>0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+Abr!C52</f>
        <v>NUTRICIÓN</v>
      </c>
      <c r="D52" s="350">
        <v>0</v>
      </c>
      <c r="E52" s="350">
        <v>0</v>
      </c>
      <c r="F52" s="350">
        <v>0</v>
      </c>
      <c r="G52" s="350">
        <v>1</v>
      </c>
      <c r="H52" s="350">
        <v>0</v>
      </c>
      <c r="I52" s="350">
        <v>0</v>
      </c>
      <c r="J52" s="350">
        <v>0</v>
      </c>
      <c r="K52" s="350">
        <v>1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0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2">
        <f t="shared" si="5"/>
        <v>0</v>
      </c>
      <c r="AW52" s="352">
        <f t="shared" si="6"/>
        <v>0</v>
      </c>
      <c r="AX52" s="352">
        <f t="shared" si="7"/>
        <v>0</v>
      </c>
      <c r="AY52" s="352">
        <f t="shared" si="8"/>
        <v>0</v>
      </c>
      <c r="AZ52" s="352">
        <f t="shared" si="9"/>
        <v>0</v>
      </c>
      <c r="BA52" s="352">
        <f t="shared" si="10"/>
        <v>0</v>
      </c>
      <c r="BB52" s="352">
        <f t="shared" si="11"/>
        <v>0</v>
      </c>
      <c r="BC52" s="352">
        <f t="shared" si="12"/>
        <v>0</v>
      </c>
      <c r="BD52" s="352">
        <f t="shared" si="13"/>
        <v>0</v>
      </c>
      <c r="BE52" s="45">
        <f t="shared" si="14"/>
        <v>0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+Abr!C53</f>
        <v>NUTRICIÓN</v>
      </c>
      <c r="D53" s="350">
        <v>0</v>
      </c>
      <c r="E53" s="350">
        <v>0</v>
      </c>
      <c r="F53" s="350">
        <v>0</v>
      </c>
      <c r="G53" s="350">
        <v>6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1</v>
      </c>
      <c r="Q53" s="350">
        <v>0</v>
      </c>
      <c r="R53" s="350">
        <v>0</v>
      </c>
      <c r="S53" s="350">
        <v>0</v>
      </c>
      <c r="T53" s="350">
        <v>2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1</v>
      </c>
      <c r="AE53" s="350">
        <v>1</v>
      </c>
      <c r="AF53" s="350">
        <v>0</v>
      </c>
      <c r="AG53" s="350">
        <v>0</v>
      </c>
      <c r="AH53" s="350">
        <v>1</v>
      </c>
      <c r="AI53" s="350">
        <v>0</v>
      </c>
      <c r="AJ53" s="350">
        <v>4</v>
      </c>
      <c r="AK53" s="350">
        <v>0</v>
      </c>
      <c r="AL53" s="350">
        <v>0</v>
      </c>
      <c r="AM53" s="350">
        <v>1</v>
      </c>
      <c r="AN53" s="350">
        <v>0</v>
      </c>
      <c r="AO53" s="350">
        <v>0</v>
      </c>
      <c r="AP53" s="350">
        <v>0</v>
      </c>
      <c r="AQ53" s="350">
        <v>2</v>
      </c>
      <c r="AR53" s="350">
        <v>0</v>
      </c>
      <c r="AS53" s="350">
        <v>0</v>
      </c>
      <c r="AT53" s="350">
        <v>0</v>
      </c>
      <c r="AV53" s="352">
        <f t="shared" si="5"/>
        <v>0</v>
      </c>
      <c r="AW53" s="352">
        <f t="shared" si="6"/>
        <v>0</v>
      </c>
      <c r="AX53" s="352">
        <f t="shared" si="7"/>
        <v>0</v>
      </c>
      <c r="AY53" s="352">
        <f t="shared" si="8"/>
        <v>2</v>
      </c>
      <c r="AZ53" s="352">
        <f t="shared" si="9"/>
        <v>0</v>
      </c>
      <c r="BA53" s="352">
        <f t="shared" si="10"/>
        <v>3</v>
      </c>
      <c r="BB53" s="352">
        <f t="shared" si="11"/>
        <v>3</v>
      </c>
      <c r="BC53" s="352">
        <f t="shared" si="12"/>
        <v>1</v>
      </c>
      <c r="BD53" s="352">
        <f t="shared" si="13"/>
        <v>2</v>
      </c>
      <c r="BE53" s="45">
        <f t="shared" si="14"/>
        <v>11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+Abr!C54</f>
        <v>NUTRICIÓN</v>
      </c>
      <c r="D54" s="350">
        <v>0</v>
      </c>
      <c r="E54" s="350">
        <v>0</v>
      </c>
      <c r="F54" s="350">
        <v>0</v>
      </c>
      <c r="G54" s="350">
        <v>6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1</v>
      </c>
      <c r="Q54" s="350">
        <v>0</v>
      </c>
      <c r="R54" s="350">
        <v>0</v>
      </c>
      <c r="S54" s="350">
        <v>0</v>
      </c>
      <c r="T54" s="350">
        <v>1</v>
      </c>
      <c r="U54" s="350">
        <v>0</v>
      </c>
      <c r="V54" s="350">
        <v>0</v>
      </c>
      <c r="W54" s="350">
        <v>0</v>
      </c>
      <c r="X54" s="350">
        <v>0</v>
      </c>
      <c r="Y54" s="350">
        <v>1</v>
      </c>
      <c r="Z54" s="350">
        <v>0</v>
      </c>
      <c r="AA54" s="350">
        <v>0</v>
      </c>
      <c r="AB54" s="350">
        <v>0</v>
      </c>
      <c r="AC54" s="350">
        <v>0</v>
      </c>
      <c r="AD54" s="350">
        <v>1</v>
      </c>
      <c r="AE54" s="350">
        <v>1</v>
      </c>
      <c r="AF54" s="350">
        <v>0</v>
      </c>
      <c r="AG54" s="350">
        <v>0</v>
      </c>
      <c r="AH54" s="350">
        <v>1</v>
      </c>
      <c r="AI54" s="350">
        <v>0</v>
      </c>
      <c r="AJ54" s="350">
        <v>4</v>
      </c>
      <c r="AK54" s="350">
        <v>0</v>
      </c>
      <c r="AL54" s="350">
        <v>0</v>
      </c>
      <c r="AM54" s="350">
        <v>1</v>
      </c>
      <c r="AN54" s="350">
        <v>0</v>
      </c>
      <c r="AO54" s="350">
        <v>0</v>
      </c>
      <c r="AP54" s="350">
        <v>0</v>
      </c>
      <c r="AQ54" s="350">
        <v>1</v>
      </c>
      <c r="AR54" s="350">
        <v>0</v>
      </c>
      <c r="AS54" s="350">
        <v>0</v>
      </c>
      <c r="AT54" s="350">
        <v>0</v>
      </c>
      <c r="AV54" s="352">
        <f t="shared" si="5"/>
        <v>0</v>
      </c>
      <c r="AW54" s="352">
        <f t="shared" si="6"/>
        <v>0</v>
      </c>
      <c r="AX54" s="352">
        <f t="shared" si="7"/>
        <v>0</v>
      </c>
      <c r="AY54" s="352">
        <f t="shared" si="8"/>
        <v>1</v>
      </c>
      <c r="AZ54" s="352">
        <f t="shared" si="9"/>
        <v>1</v>
      </c>
      <c r="BA54" s="352">
        <f t="shared" si="10"/>
        <v>3</v>
      </c>
      <c r="BB54" s="352">
        <f t="shared" si="11"/>
        <v>3</v>
      </c>
      <c r="BC54" s="352">
        <f t="shared" si="12"/>
        <v>1</v>
      </c>
      <c r="BD54" s="352">
        <f t="shared" si="13"/>
        <v>1</v>
      </c>
      <c r="BE54" s="45">
        <f t="shared" si="14"/>
        <v>10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+Abr!C55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0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0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1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2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2">
        <f t="shared" si="5"/>
        <v>0</v>
      </c>
      <c r="AW55" s="352">
        <f t="shared" si="6"/>
        <v>0</v>
      </c>
      <c r="AX55" s="352">
        <f t="shared" si="7"/>
        <v>0</v>
      </c>
      <c r="AY55" s="352">
        <f t="shared" si="8"/>
        <v>0</v>
      </c>
      <c r="AZ55" s="352">
        <f t="shared" si="9"/>
        <v>0</v>
      </c>
      <c r="BA55" s="352">
        <f t="shared" si="10"/>
        <v>1</v>
      </c>
      <c r="BB55" s="352">
        <f t="shared" si="11"/>
        <v>1</v>
      </c>
      <c r="BC55" s="352">
        <f t="shared" si="12"/>
        <v>2</v>
      </c>
      <c r="BD55" s="352">
        <f t="shared" si="13"/>
        <v>0</v>
      </c>
      <c r="BE55" s="45">
        <f t="shared" si="14"/>
        <v>4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+Abr!C56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0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0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1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2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2">
        <f t="shared" si="5"/>
        <v>0</v>
      </c>
      <c r="AW56" s="352">
        <f t="shared" si="6"/>
        <v>0</v>
      </c>
      <c r="AX56" s="352">
        <f t="shared" si="7"/>
        <v>0</v>
      </c>
      <c r="AY56" s="352">
        <f t="shared" si="8"/>
        <v>0</v>
      </c>
      <c r="AZ56" s="352">
        <f t="shared" si="9"/>
        <v>0</v>
      </c>
      <c r="BA56" s="352">
        <f t="shared" si="10"/>
        <v>1</v>
      </c>
      <c r="BB56" s="352">
        <f t="shared" si="11"/>
        <v>1</v>
      </c>
      <c r="BC56" s="352">
        <f t="shared" si="12"/>
        <v>2</v>
      </c>
      <c r="BD56" s="352">
        <f t="shared" si="13"/>
        <v>0</v>
      </c>
      <c r="BE56" s="45">
        <f t="shared" si="14"/>
        <v>4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+Abr!C57</f>
        <v>NUTRICIÓN</v>
      </c>
      <c r="D57" s="350">
        <v>0</v>
      </c>
      <c r="E57" s="350">
        <v>0</v>
      </c>
      <c r="F57" s="350">
        <v>0</v>
      </c>
      <c r="G57" s="350">
        <v>8</v>
      </c>
      <c r="H57" s="350">
        <v>0</v>
      </c>
      <c r="I57" s="350">
        <v>0</v>
      </c>
      <c r="J57" s="350">
        <v>0</v>
      </c>
      <c r="K57" s="350">
        <v>1</v>
      </c>
      <c r="L57" s="350">
        <v>0</v>
      </c>
      <c r="M57" s="350">
        <v>0</v>
      </c>
      <c r="N57" s="350">
        <v>0</v>
      </c>
      <c r="O57" s="350">
        <v>0</v>
      </c>
      <c r="P57" s="350">
        <v>1</v>
      </c>
      <c r="Q57" s="350">
        <v>0</v>
      </c>
      <c r="R57" s="350">
        <v>0</v>
      </c>
      <c r="S57" s="350">
        <v>0</v>
      </c>
      <c r="T57" s="350">
        <v>2</v>
      </c>
      <c r="U57" s="350">
        <v>0</v>
      </c>
      <c r="V57" s="350">
        <v>0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1</v>
      </c>
      <c r="AE57" s="350">
        <v>2</v>
      </c>
      <c r="AF57" s="350">
        <v>0</v>
      </c>
      <c r="AG57" s="350">
        <v>0</v>
      </c>
      <c r="AH57" s="350">
        <v>1</v>
      </c>
      <c r="AI57" s="350">
        <v>0</v>
      </c>
      <c r="AJ57" s="350">
        <v>4</v>
      </c>
      <c r="AK57" s="350">
        <v>0</v>
      </c>
      <c r="AL57" s="350">
        <v>0</v>
      </c>
      <c r="AM57" s="350">
        <v>3</v>
      </c>
      <c r="AN57" s="350">
        <v>0</v>
      </c>
      <c r="AO57" s="350">
        <v>0</v>
      </c>
      <c r="AP57" s="350">
        <v>0</v>
      </c>
      <c r="AQ57" s="350">
        <v>2</v>
      </c>
      <c r="AR57" s="350">
        <v>0</v>
      </c>
      <c r="AS57" s="350">
        <v>0</v>
      </c>
      <c r="AT57" s="350">
        <v>0</v>
      </c>
      <c r="AV57" s="352">
        <f t="shared" si="5"/>
        <v>0</v>
      </c>
      <c r="AW57" s="352">
        <f t="shared" si="6"/>
        <v>0</v>
      </c>
      <c r="AX57" s="352">
        <f t="shared" si="7"/>
        <v>0</v>
      </c>
      <c r="AY57" s="352">
        <f t="shared" si="8"/>
        <v>2</v>
      </c>
      <c r="AZ57" s="352">
        <f t="shared" si="9"/>
        <v>0</v>
      </c>
      <c r="BA57" s="352">
        <f t="shared" si="10"/>
        <v>4</v>
      </c>
      <c r="BB57" s="352">
        <f t="shared" si="11"/>
        <v>4</v>
      </c>
      <c r="BC57" s="352">
        <f t="shared" si="12"/>
        <v>3</v>
      </c>
      <c r="BD57" s="352">
        <f t="shared" si="13"/>
        <v>2</v>
      </c>
      <c r="BE57" s="45">
        <f t="shared" si="14"/>
        <v>15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+Abr!C58</f>
        <v>NUTRICIÓN</v>
      </c>
      <c r="D58" s="350">
        <v>0</v>
      </c>
      <c r="E58" s="350">
        <v>0</v>
      </c>
      <c r="F58" s="350">
        <v>0</v>
      </c>
      <c r="G58" s="350">
        <v>7</v>
      </c>
      <c r="H58" s="350">
        <v>0</v>
      </c>
      <c r="I58" s="350">
        <v>0</v>
      </c>
      <c r="J58" s="350">
        <v>0</v>
      </c>
      <c r="K58" s="350">
        <v>1</v>
      </c>
      <c r="L58" s="350">
        <v>0</v>
      </c>
      <c r="M58" s="350">
        <v>0</v>
      </c>
      <c r="N58" s="350">
        <v>0</v>
      </c>
      <c r="O58" s="350">
        <v>0</v>
      </c>
      <c r="P58" s="350">
        <v>1</v>
      </c>
      <c r="Q58" s="350">
        <v>0</v>
      </c>
      <c r="R58" s="350">
        <v>0</v>
      </c>
      <c r="S58" s="350">
        <v>0</v>
      </c>
      <c r="T58" s="350">
        <v>1</v>
      </c>
      <c r="U58" s="350">
        <v>0</v>
      </c>
      <c r="V58" s="350">
        <v>0</v>
      </c>
      <c r="W58" s="350">
        <v>0</v>
      </c>
      <c r="X58" s="350">
        <v>0</v>
      </c>
      <c r="Y58" s="350">
        <v>1</v>
      </c>
      <c r="Z58" s="350">
        <v>0</v>
      </c>
      <c r="AA58" s="350">
        <v>0</v>
      </c>
      <c r="AB58" s="350">
        <v>0</v>
      </c>
      <c r="AC58" s="350">
        <v>0</v>
      </c>
      <c r="AD58" s="350">
        <v>1</v>
      </c>
      <c r="AE58" s="350">
        <v>2</v>
      </c>
      <c r="AF58" s="350">
        <v>0</v>
      </c>
      <c r="AG58" s="350">
        <v>0</v>
      </c>
      <c r="AH58" s="350">
        <v>1</v>
      </c>
      <c r="AI58" s="350">
        <v>0</v>
      </c>
      <c r="AJ58" s="350">
        <v>4</v>
      </c>
      <c r="AK58" s="350">
        <v>0</v>
      </c>
      <c r="AL58" s="350">
        <v>0</v>
      </c>
      <c r="AM58" s="350">
        <v>3</v>
      </c>
      <c r="AN58" s="350">
        <v>0</v>
      </c>
      <c r="AO58" s="350">
        <v>0</v>
      </c>
      <c r="AP58" s="350">
        <v>0</v>
      </c>
      <c r="AQ58" s="350">
        <v>1</v>
      </c>
      <c r="AR58" s="350">
        <v>0</v>
      </c>
      <c r="AS58" s="350">
        <v>0</v>
      </c>
      <c r="AT58" s="350">
        <v>0</v>
      </c>
      <c r="AV58" s="352">
        <f t="shared" si="5"/>
        <v>0</v>
      </c>
      <c r="AW58" s="352">
        <f t="shared" si="6"/>
        <v>0</v>
      </c>
      <c r="AX58" s="352">
        <f t="shared" si="7"/>
        <v>0</v>
      </c>
      <c r="AY58" s="352">
        <f t="shared" si="8"/>
        <v>1</v>
      </c>
      <c r="AZ58" s="352">
        <f t="shared" si="9"/>
        <v>1</v>
      </c>
      <c r="BA58" s="352">
        <f t="shared" si="10"/>
        <v>4</v>
      </c>
      <c r="BB58" s="352">
        <f t="shared" si="11"/>
        <v>4</v>
      </c>
      <c r="BC58" s="352">
        <f t="shared" si="12"/>
        <v>3</v>
      </c>
      <c r="BD58" s="352">
        <f t="shared" si="13"/>
        <v>1</v>
      </c>
      <c r="BE58" s="45">
        <f t="shared" si="14"/>
        <v>14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+Abr!C59</f>
        <v>NUTRICIÓN</v>
      </c>
      <c r="D59" s="350">
        <v>0</v>
      </c>
      <c r="E59" s="350">
        <v>0</v>
      </c>
      <c r="F59" s="350">
        <v>0</v>
      </c>
      <c r="G59" s="350">
        <v>25</v>
      </c>
      <c r="H59" s="350">
        <v>1</v>
      </c>
      <c r="I59" s="350">
        <v>0</v>
      </c>
      <c r="J59" s="350">
        <v>1</v>
      </c>
      <c r="K59" s="350">
        <v>0</v>
      </c>
      <c r="L59" s="350">
        <v>0</v>
      </c>
      <c r="M59" s="350">
        <v>2</v>
      </c>
      <c r="N59" s="350">
        <v>1</v>
      </c>
      <c r="O59" s="350">
        <v>2</v>
      </c>
      <c r="P59" s="350">
        <v>13</v>
      </c>
      <c r="Q59" s="350">
        <v>2</v>
      </c>
      <c r="R59" s="350">
        <v>1</v>
      </c>
      <c r="S59" s="350">
        <v>3</v>
      </c>
      <c r="T59" s="350">
        <v>2</v>
      </c>
      <c r="U59" s="350">
        <v>1</v>
      </c>
      <c r="V59" s="350">
        <v>1</v>
      </c>
      <c r="W59" s="350">
        <v>4</v>
      </c>
      <c r="X59" s="350">
        <v>3</v>
      </c>
      <c r="Y59" s="350">
        <v>8</v>
      </c>
      <c r="Z59" s="350">
        <v>1</v>
      </c>
      <c r="AA59" s="350">
        <v>0</v>
      </c>
      <c r="AB59" s="350">
        <v>2</v>
      </c>
      <c r="AC59" s="350">
        <v>1</v>
      </c>
      <c r="AD59" s="350">
        <v>6</v>
      </c>
      <c r="AE59" s="350">
        <v>1</v>
      </c>
      <c r="AF59" s="350">
        <v>2</v>
      </c>
      <c r="AG59" s="350">
        <v>0</v>
      </c>
      <c r="AH59" s="350">
        <v>0</v>
      </c>
      <c r="AI59" s="350">
        <v>0</v>
      </c>
      <c r="AJ59" s="350">
        <v>6</v>
      </c>
      <c r="AK59" s="350">
        <v>0</v>
      </c>
      <c r="AL59" s="350">
        <v>2</v>
      </c>
      <c r="AM59" s="350">
        <v>2</v>
      </c>
      <c r="AN59" s="350">
        <v>1</v>
      </c>
      <c r="AO59" s="350">
        <v>2</v>
      </c>
      <c r="AP59" s="350">
        <v>0</v>
      </c>
      <c r="AQ59" s="350">
        <v>7</v>
      </c>
      <c r="AR59" s="350">
        <v>0</v>
      </c>
      <c r="AS59" s="350">
        <v>0</v>
      </c>
      <c r="AT59" s="350">
        <v>0</v>
      </c>
      <c r="AV59" s="352">
        <f t="shared" si="5"/>
        <v>0</v>
      </c>
      <c r="AW59" s="352">
        <f t="shared" si="6"/>
        <v>0</v>
      </c>
      <c r="AX59" s="352">
        <f t="shared" si="7"/>
        <v>6</v>
      </c>
      <c r="AY59" s="352">
        <f t="shared" si="8"/>
        <v>8</v>
      </c>
      <c r="AZ59" s="352">
        <f t="shared" si="9"/>
        <v>15</v>
      </c>
      <c r="BA59" s="352">
        <f t="shared" si="10"/>
        <v>9</v>
      </c>
      <c r="BB59" s="352">
        <f t="shared" si="11"/>
        <v>9</v>
      </c>
      <c r="BC59" s="352">
        <f t="shared" si="12"/>
        <v>5</v>
      </c>
      <c r="BD59" s="352">
        <f t="shared" si="13"/>
        <v>7</v>
      </c>
      <c r="BE59" s="45">
        <f t="shared" si="14"/>
        <v>59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+Abr!C60</f>
        <v>NUTRICIÓN</v>
      </c>
      <c r="D60" s="350">
        <v>0</v>
      </c>
      <c r="E60" s="350">
        <v>0</v>
      </c>
      <c r="F60" s="350">
        <v>0</v>
      </c>
      <c r="G60" s="350">
        <v>25</v>
      </c>
      <c r="H60" s="350">
        <v>1</v>
      </c>
      <c r="I60" s="350">
        <v>0</v>
      </c>
      <c r="J60" s="350">
        <v>1</v>
      </c>
      <c r="K60" s="350">
        <v>0</v>
      </c>
      <c r="L60" s="350">
        <v>0</v>
      </c>
      <c r="M60" s="350">
        <v>2</v>
      </c>
      <c r="N60" s="350">
        <v>1</v>
      </c>
      <c r="O60" s="350">
        <v>2</v>
      </c>
      <c r="P60" s="350">
        <v>13</v>
      </c>
      <c r="Q60" s="350">
        <v>2</v>
      </c>
      <c r="R60" s="350">
        <v>1</v>
      </c>
      <c r="S60" s="350">
        <v>3</v>
      </c>
      <c r="T60" s="350">
        <v>2</v>
      </c>
      <c r="U60" s="350">
        <v>1</v>
      </c>
      <c r="V60" s="350">
        <v>1</v>
      </c>
      <c r="W60" s="350">
        <v>4</v>
      </c>
      <c r="X60" s="350">
        <v>3</v>
      </c>
      <c r="Y60" s="350">
        <v>8</v>
      </c>
      <c r="Z60" s="350">
        <v>1</v>
      </c>
      <c r="AA60" s="350">
        <v>0</v>
      </c>
      <c r="AB60" s="350">
        <v>2</v>
      </c>
      <c r="AC60" s="350">
        <v>1</v>
      </c>
      <c r="AD60" s="350">
        <v>6</v>
      </c>
      <c r="AE60" s="350">
        <v>1</v>
      </c>
      <c r="AF60" s="350">
        <v>2</v>
      </c>
      <c r="AG60" s="350">
        <v>0</v>
      </c>
      <c r="AH60" s="350">
        <v>0</v>
      </c>
      <c r="AI60" s="350">
        <v>0</v>
      </c>
      <c r="AJ60" s="350">
        <v>6</v>
      </c>
      <c r="AK60" s="350">
        <v>0</v>
      </c>
      <c r="AL60" s="350">
        <v>2</v>
      </c>
      <c r="AM60" s="350">
        <v>2</v>
      </c>
      <c r="AN60" s="350">
        <v>1</v>
      </c>
      <c r="AO60" s="350">
        <v>2</v>
      </c>
      <c r="AP60" s="350">
        <v>0</v>
      </c>
      <c r="AQ60" s="350">
        <v>7</v>
      </c>
      <c r="AR60" s="350">
        <v>0</v>
      </c>
      <c r="AS60" s="350">
        <v>0</v>
      </c>
      <c r="AT60" s="350">
        <v>0</v>
      </c>
      <c r="AV60" s="352">
        <f t="shared" si="5"/>
        <v>0</v>
      </c>
      <c r="AW60" s="352">
        <f t="shared" si="6"/>
        <v>0</v>
      </c>
      <c r="AX60" s="352">
        <f t="shared" si="7"/>
        <v>6</v>
      </c>
      <c r="AY60" s="352">
        <f t="shared" si="8"/>
        <v>8</v>
      </c>
      <c r="AZ60" s="352">
        <f t="shared" si="9"/>
        <v>15</v>
      </c>
      <c r="BA60" s="352">
        <f t="shared" si="10"/>
        <v>9</v>
      </c>
      <c r="BB60" s="352">
        <f t="shared" si="11"/>
        <v>9</v>
      </c>
      <c r="BC60" s="352">
        <f t="shared" si="12"/>
        <v>5</v>
      </c>
      <c r="BD60" s="352">
        <f t="shared" si="13"/>
        <v>7</v>
      </c>
      <c r="BE60" s="45">
        <f t="shared" si="14"/>
        <v>59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0</v>
      </c>
      <c r="E61" s="350">
        <v>0</v>
      </c>
      <c r="F61" s="350">
        <v>0</v>
      </c>
      <c r="G61" s="350">
        <v>12</v>
      </c>
      <c r="H61" s="350">
        <v>1</v>
      </c>
      <c r="I61" s="350">
        <v>1</v>
      </c>
      <c r="J61" s="350">
        <v>0</v>
      </c>
      <c r="K61" s="350">
        <v>0</v>
      </c>
      <c r="L61" s="350">
        <v>0</v>
      </c>
      <c r="M61" s="350">
        <v>0</v>
      </c>
      <c r="N61" s="350">
        <v>0</v>
      </c>
      <c r="O61" s="350">
        <v>0</v>
      </c>
      <c r="P61" s="350">
        <v>2</v>
      </c>
      <c r="Q61" s="350">
        <v>0</v>
      </c>
      <c r="R61" s="350">
        <v>0</v>
      </c>
      <c r="S61" s="350">
        <v>0</v>
      </c>
      <c r="T61" s="350">
        <v>1</v>
      </c>
      <c r="U61" s="350">
        <v>0</v>
      </c>
      <c r="V61" s="350">
        <v>1</v>
      </c>
      <c r="W61" s="350">
        <v>2</v>
      </c>
      <c r="X61" s="350">
        <v>0</v>
      </c>
      <c r="Y61" s="350">
        <v>2</v>
      </c>
      <c r="Z61" s="350">
        <v>0</v>
      </c>
      <c r="AA61" s="350">
        <v>0</v>
      </c>
      <c r="AB61" s="350">
        <v>1</v>
      </c>
      <c r="AC61" s="350">
        <v>1</v>
      </c>
      <c r="AD61" s="350">
        <v>1</v>
      </c>
      <c r="AE61" s="350">
        <v>3</v>
      </c>
      <c r="AF61" s="350">
        <v>1</v>
      </c>
      <c r="AG61" s="350">
        <v>0</v>
      </c>
      <c r="AH61" s="350">
        <v>1</v>
      </c>
      <c r="AI61" s="350">
        <v>0</v>
      </c>
      <c r="AJ61" s="350">
        <v>0</v>
      </c>
      <c r="AK61" s="350">
        <v>0</v>
      </c>
      <c r="AL61" s="350">
        <v>0</v>
      </c>
      <c r="AM61" s="350">
        <v>5</v>
      </c>
      <c r="AN61" s="350">
        <v>0</v>
      </c>
      <c r="AO61" s="350">
        <v>0</v>
      </c>
      <c r="AP61" s="350">
        <v>0</v>
      </c>
      <c r="AQ61" s="350">
        <v>2</v>
      </c>
      <c r="AR61" s="350">
        <v>0</v>
      </c>
      <c r="AS61" s="350">
        <v>3</v>
      </c>
      <c r="AT61" s="350">
        <v>2</v>
      </c>
      <c r="AV61" s="352">
        <f t="shared" si="5"/>
        <v>0</v>
      </c>
      <c r="AW61" s="352">
        <f t="shared" si="6"/>
        <v>0</v>
      </c>
      <c r="AX61" s="352">
        <f t="shared" si="7"/>
        <v>0</v>
      </c>
      <c r="AY61" s="352">
        <f t="shared" si="8"/>
        <v>4</v>
      </c>
      <c r="AZ61" s="352">
        <f t="shared" si="9"/>
        <v>4</v>
      </c>
      <c r="BA61" s="352">
        <f t="shared" si="10"/>
        <v>6</v>
      </c>
      <c r="BB61" s="352">
        <f t="shared" si="11"/>
        <v>6</v>
      </c>
      <c r="BC61" s="352">
        <f t="shared" si="12"/>
        <v>5</v>
      </c>
      <c r="BD61" s="352">
        <f t="shared" si="13"/>
        <v>7</v>
      </c>
      <c r="BE61" s="45">
        <f t="shared" si="14"/>
        <v>32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+Abr!C62</f>
        <v>NUTRICIÓN</v>
      </c>
      <c r="D62" s="350">
        <v>0</v>
      </c>
      <c r="E62" s="350">
        <v>0</v>
      </c>
      <c r="F62" s="350">
        <v>0</v>
      </c>
      <c r="G62" s="350">
        <v>11</v>
      </c>
      <c r="H62" s="350">
        <v>1</v>
      </c>
      <c r="I62" s="350">
        <v>1</v>
      </c>
      <c r="J62" s="350">
        <v>0</v>
      </c>
      <c r="K62" s="350">
        <v>0</v>
      </c>
      <c r="L62" s="350">
        <v>0</v>
      </c>
      <c r="M62" s="350">
        <v>0</v>
      </c>
      <c r="N62" s="350">
        <v>0</v>
      </c>
      <c r="O62" s="350">
        <v>0</v>
      </c>
      <c r="P62" s="350">
        <v>1</v>
      </c>
      <c r="Q62" s="350">
        <v>0</v>
      </c>
      <c r="R62" s="350">
        <v>0</v>
      </c>
      <c r="S62" s="350">
        <v>0</v>
      </c>
      <c r="T62" s="350">
        <v>1</v>
      </c>
      <c r="U62" s="350">
        <v>0</v>
      </c>
      <c r="V62" s="350">
        <v>0</v>
      </c>
      <c r="W62" s="350">
        <v>2</v>
      </c>
      <c r="X62" s="350">
        <v>0</v>
      </c>
      <c r="Y62" s="350">
        <v>2</v>
      </c>
      <c r="Z62" s="350">
        <v>0</v>
      </c>
      <c r="AA62" s="350">
        <v>0</v>
      </c>
      <c r="AB62" s="350">
        <v>1</v>
      </c>
      <c r="AC62" s="350">
        <v>1</v>
      </c>
      <c r="AD62" s="350">
        <v>1</v>
      </c>
      <c r="AE62" s="350">
        <v>3</v>
      </c>
      <c r="AF62" s="350">
        <v>1</v>
      </c>
      <c r="AG62" s="350">
        <v>0</v>
      </c>
      <c r="AH62" s="350">
        <v>1</v>
      </c>
      <c r="AI62" s="350">
        <v>0</v>
      </c>
      <c r="AJ62" s="350">
        <v>0</v>
      </c>
      <c r="AK62" s="350">
        <v>0</v>
      </c>
      <c r="AL62" s="350">
        <v>0</v>
      </c>
      <c r="AM62" s="350">
        <v>5</v>
      </c>
      <c r="AN62" s="350">
        <v>0</v>
      </c>
      <c r="AO62" s="350">
        <v>0</v>
      </c>
      <c r="AP62" s="350">
        <v>0</v>
      </c>
      <c r="AQ62" s="350">
        <v>2</v>
      </c>
      <c r="AR62" s="350">
        <v>0</v>
      </c>
      <c r="AS62" s="350">
        <v>2</v>
      </c>
      <c r="AT62" s="350">
        <v>2</v>
      </c>
      <c r="AV62" s="352">
        <f t="shared" si="5"/>
        <v>0</v>
      </c>
      <c r="AW62" s="352">
        <f t="shared" si="6"/>
        <v>0</v>
      </c>
      <c r="AX62" s="352">
        <f t="shared" si="7"/>
        <v>0</v>
      </c>
      <c r="AY62" s="352">
        <f t="shared" si="8"/>
        <v>3</v>
      </c>
      <c r="AZ62" s="352">
        <f t="shared" si="9"/>
        <v>4</v>
      </c>
      <c r="BA62" s="352">
        <f t="shared" si="10"/>
        <v>6</v>
      </c>
      <c r="BB62" s="352">
        <f t="shared" si="11"/>
        <v>6</v>
      </c>
      <c r="BC62" s="352">
        <f t="shared" si="12"/>
        <v>5</v>
      </c>
      <c r="BD62" s="352">
        <f t="shared" si="13"/>
        <v>6</v>
      </c>
      <c r="BE62" s="45">
        <f t="shared" si="14"/>
        <v>30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1</v>
      </c>
      <c r="E63" s="350">
        <v>0</v>
      </c>
      <c r="F63" s="350">
        <v>0</v>
      </c>
      <c r="G63" s="350">
        <v>28</v>
      </c>
      <c r="H63" s="350">
        <v>1</v>
      </c>
      <c r="I63" s="350">
        <v>0</v>
      </c>
      <c r="J63" s="350">
        <v>1</v>
      </c>
      <c r="K63" s="350">
        <v>1</v>
      </c>
      <c r="L63" s="350">
        <v>0</v>
      </c>
      <c r="M63" s="350">
        <v>2</v>
      </c>
      <c r="N63" s="350">
        <v>1</v>
      </c>
      <c r="O63" s="350">
        <v>2</v>
      </c>
      <c r="P63" s="350">
        <v>13</v>
      </c>
      <c r="Q63" s="350">
        <v>2</v>
      </c>
      <c r="R63" s="350">
        <v>1</v>
      </c>
      <c r="S63" s="350">
        <v>3</v>
      </c>
      <c r="T63" s="350">
        <v>3</v>
      </c>
      <c r="U63" s="350">
        <v>1</v>
      </c>
      <c r="V63" s="350">
        <v>1</v>
      </c>
      <c r="W63" s="350">
        <v>5</v>
      </c>
      <c r="X63" s="350">
        <v>4</v>
      </c>
      <c r="Y63" s="350">
        <v>9</v>
      </c>
      <c r="Z63" s="350">
        <v>1</v>
      </c>
      <c r="AA63" s="350">
        <v>0</v>
      </c>
      <c r="AB63" s="350">
        <v>1</v>
      </c>
      <c r="AC63" s="350">
        <v>1</v>
      </c>
      <c r="AD63" s="350">
        <v>6</v>
      </c>
      <c r="AE63" s="350">
        <v>1</v>
      </c>
      <c r="AF63" s="350">
        <v>3</v>
      </c>
      <c r="AG63" s="350">
        <v>0</v>
      </c>
      <c r="AH63" s="350">
        <v>0</v>
      </c>
      <c r="AI63" s="350">
        <v>0</v>
      </c>
      <c r="AJ63" s="350">
        <v>6</v>
      </c>
      <c r="AK63" s="350">
        <v>0</v>
      </c>
      <c r="AL63" s="350">
        <v>2</v>
      </c>
      <c r="AM63" s="350">
        <v>3</v>
      </c>
      <c r="AN63" s="350">
        <v>1</v>
      </c>
      <c r="AO63" s="350">
        <v>2</v>
      </c>
      <c r="AP63" s="350">
        <v>0</v>
      </c>
      <c r="AQ63" s="350">
        <v>7</v>
      </c>
      <c r="AR63" s="350">
        <v>0</v>
      </c>
      <c r="AS63" s="350">
        <v>1</v>
      </c>
      <c r="AT63" s="350">
        <v>0</v>
      </c>
      <c r="AV63" s="352">
        <f t="shared" si="5"/>
        <v>1</v>
      </c>
      <c r="AW63" s="352">
        <f t="shared" si="6"/>
        <v>0</v>
      </c>
      <c r="AX63" s="352">
        <f t="shared" si="7"/>
        <v>6</v>
      </c>
      <c r="AY63" s="352">
        <f t="shared" si="8"/>
        <v>10</v>
      </c>
      <c r="AZ63" s="352">
        <f t="shared" si="9"/>
        <v>16</v>
      </c>
      <c r="BA63" s="352">
        <f t="shared" si="10"/>
        <v>10</v>
      </c>
      <c r="BB63" s="352">
        <f t="shared" si="11"/>
        <v>10</v>
      </c>
      <c r="BC63" s="352">
        <f t="shared" si="12"/>
        <v>6</v>
      </c>
      <c r="BD63" s="352">
        <f t="shared" si="13"/>
        <v>8</v>
      </c>
      <c r="BE63" s="45">
        <f t="shared" si="14"/>
        <v>67</v>
      </c>
    </row>
    <row r="64" spans="1:57" x14ac:dyDescent="0.25">
      <c r="A64" s="340">
        <f>METAS!A62</f>
        <v>59</v>
      </c>
      <c r="B64" s="348">
        <f>METAS!B62</f>
        <v>0</v>
      </c>
      <c r="C64" s="349">
        <f>+Abr!C64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2">
        <f t="shared" si="5"/>
        <v>0</v>
      </c>
      <c r="AW64" s="352">
        <f t="shared" si="6"/>
        <v>0</v>
      </c>
      <c r="AX64" s="352">
        <f t="shared" si="7"/>
        <v>0</v>
      </c>
      <c r="AY64" s="352">
        <f t="shared" si="8"/>
        <v>0</v>
      </c>
      <c r="AZ64" s="352">
        <f t="shared" si="9"/>
        <v>0</v>
      </c>
      <c r="BA64" s="352">
        <f t="shared" si="10"/>
        <v>0</v>
      </c>
      <c r="BB64" s="352">
        <f t="shared" si="11"/>
        <v>0</v>
      </c>
      <c r="BC64" s="352">
        <f t="shared" si="12"/>
        <v>0</v>
      </c>
      <c r="BD64" s="352">
        <f t="shared" si="13"/>
        <v>0</v>
      </c>
      <c r="BE64" s="45">
        <f t="shared" si="14"/>
        <v>0</v>
      </c>
    </row>
  </sheetData>
  <sheetProtection selectLockedCells="1"/>
  <conditionalFormatting sqref="A3:AT3">
    <cfRule type="expression" dxfId="3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64"/>
  <sheetViews>
    <sheetView showGridLines="0" zoomScale="85" zoomScaleNormal="85" workbookViewId="0">
      <pane xSplit="3" ySplit="3" topLeftCell="D4" activePane="bottomRight" state="frozen"/>
      <selection activeCell="BE12" sqref="BE12"/>
      <selection pane="topRight" activeCell="BE12" sqref="BE12"/>
      <selection pane="bottomLeft" activeCell="BE12" sqref="BE12"/>
      <selection pane="bottomRight" activeCell="D3" sqref="D3:AT63"/>
    </sheetView>
  </sheetViews>
  <sheetFormatPr baseColWidth="10" defaultColWidth="11.42578125" defaultRowHeight="15" x14ac:dyDescent="0.25"/>
  <cols>
    <col min="1" max="1" width="6.42578125" style="27" customWidth="1"/>
    <col min="2" max="2" width="100.28515625" customWidth="1"/>
    <col min="3" max="3" width="17.5703125" style="9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8"/>
      <c r="H1" s="24"/>
      <c r="I1" s="24"/>
      <c r="L1" s="25"/>
      <c r="M1" s="1"/>
      <c r="N1" s="1"/>
      <c r="O1" s="1"/>
      <c r="P1" s="1"/>
    </row>
    <row r="2" spans="1:61" ht="24" thickBot="1" x14ac:dyDescent="0.4">
      <c r="B2" s="26" t="str">
        <f>"INDICADORES   " &amp; Config!B15&amp;"   "&amp;Config!E12</f>
        <v>INDICADORES   RED   2024</v>
      </c>
      <c r="C2" s="401"/>
      <c r="D2" s="402" t="s">
        <v>693</v>
      </c>
      <c r="E2" s="402" t="s">
        <v>694</v>
      </c>
      <c r="F2" s="402" t="s">
        <v>695</v>
      </c>
      <c r="G2" s="402" t="s">
        <v>696</v>
      </c>
      <c r="H2" s="403" t="s">
        <v>697</v>
      </c>
      <c r="I2" s="403" t="s">
        <v>698</v>
      </c>
      <c r="J2" s="402" t="s">
        <v>699</v>
      </c>
      <c r="K2" s="402" t="s">
        <v>700</v>
      </c>
      <c r="L2" s="404" t="s">
        <v>701</v>
      </c>
      <c r="M2" s="405" t="s">
        <v>702</v>
      </c>
      <c r="N2" s="405" t="s">
        <v>703</v>
      </c>
      <c r="O2" s="405" t="s">
        <v>704</v>
      </c>
      <c r="P2" s="405" t="s">
        <v>705</v>
      </c>
      <c r="Q2" s="406" t="s">
        <v>706</v>
      </c>
      <c r="R2" s="406" t="s">
        <v>707</v>
      </c>
      <c r="S2" s="406" t="s">
        <v>708</v>
      </c>
      <c r="T2" s="406" t="s">
        <v>709</v>
      </c>
      <c r="U2" s="406" t="s">
        <v>710</v>
      </c>
      <c r="V2" s="406" t="s">
        <v>711</v>
      </c>
      <c r="W2" s="406" t="s">
        <v>712</v>
      </c>
      <c r="X2" s="406" t="s">
        <v>713</v>
      </c>
      <c r="Y2" s="406" t="s">
        <v>714</v>
      </c>
      <c r="Z2" s="406" t="s">
        <v>715</v>
      </c>
      <c r="AA2" s="406" t="s">
        <v>716</v>
      </c>
      <c r="AB2" s="406" t="s">
        <v>717</v>
      </c>
      <c r="AC2" s="23" t="s">
        <v>718</v>
      </c>
      <c r="AD2" s="23" t="s">
        <v>719</v>
      </c>
      <c r="AE2" s="23" t="s">
        <v>720</v>
      </c>
      <c r="AF2" s="23" t="s">
        <v>721</v>
      </c>
      <c r="AG2" s="23" t="s">
        <v>722</v>
      </c>
      <c r="AH2" s="23" t="s">
        <v>723</v>
      </c>
      <c r="AI2" s="23" t="s">
        <v>724</v>
      </c>
      <c r="AJ2" s="23" t="s">
        <v>725</v>
      </c>
      <c r="AK2" s="23" t="s">
        <v>726</v>
      </c>
      <c r="AL2" s="23" t="s">
        <v>727</v>
      </c>
      <c r="AM2" s="23" t="s">
        <v>728</v>
      </c>
      <c r="AN2" s="23" t="s">
        <v>729</v>
      </c>
      <c r="AO2" s="23" t="s">
        <v>730</v>
      </c>
      <c r="AP2" s="23" t="s">
        <v>731</v>
      </c>
      <c r="AQ2" s="23" t="s">
        <v>732</v>
      </c>
      <c r="AR2" s="23" t="s">
        <v>733</v>
      </c>
      <c r="AS2" s="23" t="s">
        <v>734</v>
      </c>
      <c r="AT2" s="23" t="s">
        <v>735</v>
      </c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s="1" customFormat="1" ht="51.75" thickBot="1" x14ac:dyDescent="0.3">
      <c r="A3" s="36" t="s">
        <v>6</v>
      </c>
      <c r="B3" s="342" t="s">
        <v>58</v>
      </c>
      <c r="C3" s="34" t="s">
        <v>0</v>
      </c>
      <c r="D3" s="33" t="s">
        <v>90</v>
      </c>
      <c r="E3" s="33" t="s">
        <v>88</v>
      </c>
      <c r="F3" s="33" t="s">
        <v>690</v>
      </c>
      <c r="G3" s="33" t="s">
        <v>91</v>
      </c>
      <c r="H3" s="33" t="s">
        <v>92</v>
      </c>
      <c r="I3" s="33" t="s">
        <v>93</v>
      </c>
      <c r="J3" s="33" t="s">
        <v>94</v>
      </c>
      <c r="K3" s="33" t="s">
        <v>95</v>
      </c>
      <c r="L3" s="33" t="s">
        <v>96</v>
      </c>
      <c r="M3" s="33" t="s">
        <v>97</v>
      </c>
      <c r="N3" s="33" t="s">
        <v>98</v>
      </c>
      <c r="O3" s="33" t="s">
        <v>99</v>
      </c>
      <c r="P3" s="33" t="s">
        <v>89</v>
      </c>
      <c r="Q3" s="33" t="s">
        <v>66</v>
      </c>
      <c r="R3" s="33" t="s">
        <v>100</v>
      </c>
      <c r="S3" s="33" t="s">
        <v>101</v>
      </c>
      <c r="T3" s="33" t="s">
        <v>61</v>
      </c>
      <c r="U3" s="33" t="s">
        <v>102</v>
      </c>
      <c r="V3" s="33" t="s">
        <v>749</v>
      </c>
      <c r="W3" s="33" t="s">
        <v>104</v>
      </c>
      <c r="X3" s="33" t="s">
        <v>63</v>
      </c>
      <c r="Y3" s="33" t="s">
        <v>62</v>
      </c>
      <c r="Z3" s="33" t="s">
        <v>105</v>
      </c>
      <c r="AA3" s="33" t="s">
        <v>106</v>
      </c>
      <c r="AB3" s="33" t="s">
        <v>107</v>
      </c>
      <c r="AC3" s="33" t="s">
        <v>108</v>
      </c>
      <c r="AD3" s="33" t="s">
        <v>60</v>
      </c>
      <c r="AE3" s="33" t="s">
        <v>109</v>
      </c>
      <c r="AF3" s="33" t="s">
        <v>110</v>
      </c>
      <c r="AG3" s="33" t="s">
        <v>111</v>
      </c>
      <c r="AH3" s="33" t="s">
        <v>112</v>
      </c>
      <c r="AI3" s="33" t="s">
        <v>691</v>
      </c>
      <c r="AJ3" s="33" t="s">
        <v>64</v>
      </c>
      <c r="AK3" s="33" t="s">
        <v>113</v>
      </c>
      <c r="AL3" s="33" t="s">
        <v>114</v>
      </c>
      <c r="AM3" s="33" t="s">
        <v>59</v>
      </c>
      <c r="AN3" s="33" t="s">
        <v>115</v>
      </c>
      <c r="AO3" s="33" t="s">
        <v>116</v>
      </c>
      <c r="AP3" s="33" t="s">
        <v>117</v>
      </c>
      <c r="AQ3" s="33" t="s">
        <v>70</v>
      </c>
      <c r="AR3" s="33" t="s">
        <v>118</v>
      </c>
      <c r="AS3" s="33" t="s">
        <v>119</v>
      </c>
      <c r="AT3" s="33" t="s">
        <v>120</v>
      </c>
      <c r="AU3"/>
      <c r="AV3" s="31" t="str">
        <f>Config!D16</f>
        <v>HOSPITAL</v>
      </c>
      <c r="AW3" s="31" t="str">
        <f>Config!D17</f>
        <v>LLUILLUCUCHA</v>
      </c>
      <c r="AX3" s="31" t="str">
        <f>Config!D18</f>
        <v>JERILLO</v>
      </c>
      <c r="AY3" s="31" t="str">
        <f>Config!D19</f>
        <v>YANTALO</v>
      </c>
      <c r="AZ3" s="31" t="str">
        <f>Config!D20</f>
        <v>SORITOR</v>
      </c>
      <c r="BA3" s="31" t="str">
        <f>Config!D21</f>
        <v>JEPELACIO</v>
      </c>
      <c r="BB3" s="31" t="str">
        <f>Config!D22</f>
        <v>ROQUE</v>
      </c>
      <c r="BC3" s="31" t="str">
        <f>Config!D23</f>
        <v>CALZADA</v>
      </c>
      <c r="BD3" s="31" t="str">
        <f>Config!D24</f>
        <v>PUEBLO LIBRE</v>
      </c>
      <c r="BE3" s="32" t="str">
        <f>Config!D15</f>
        <v>RED</v>
      </c>
    </row>
    <row r="4" spans="1:61" x14ac:dyDescent="0.25">
      <c r="A4" s="340">
        <f>METAS!A4</f>
        <v>1</v>
      </c>
      <c r="B4" s="306" t="str">
        <f>METAS!B4</f>
        <v>PORCENTAJE DE RECIEN NACIDOS CON BAJO PESO AL NACER</v>
      </c>
      <c r="C4" s="290" t="str">
        <f>METAS!D4</f>
        <v>DIT</v>
      </c>
      <c r="D4" s="344">
        <v>0</v>
      </c>
      <c r="E4" s="344">
        <v>0</v>
      </c>
      <c r="F4" s="344">
        <v>0</v>
      </c>
      <c r="G4" s="344">
        <v>4</v>
      </c>
      <c r="H4" s="344">
        <v>0</v>
      </c>
      <c r="I4" s="344">
        <v>0</v>
      </c>
      <c r="J4" s="344">
        <v>0</v>
      </c>
      <c r="K4" s="344">
        <v>0</v>
      </c>
      <c r="L4" s="344">
        <v>0</v>
      </c>
      <c r="M4" s="344">
        <v>0</v>
      </c>
      <c r="N4" s="344">
        <v>0</v>
      </c>
      <c r="O4" s="344">
        <v>0</v>
      </c>
      <c r="P4" s="344">
        <v>1</v>
      </c>
      <c r="Q4" s="344">
        <v>0</v>
      </c>
      <c r="R4" s="344">
        <v>0</v>
      </c>
      <c r="S4" s="344">
        <v>0</v>
      </c>
      <c r="T4" s="344">
        <v>0</v>
      </c>
      <c r="U4" s="344">
        <v>0</v>
      </c>
      <c r="V4" s="344">
        <v>0</v>
      </c>
      <c r="W4" s="344">
        <v>0</v>
      </c>
      <c r="X4" s="344">
        <v>0</v>
      </c>
      <c r="Y4" s="344">
        <v>0</v>
      </c>
      <c r="Z4" s="344">
        <v>1</v>
      </c>
      <c r="AA4" s="344">
        <v>0</v>
      </c>
      <c r="AB4" s="344">
        <v>0</v>
      </c>
      <c r="AC4" s="344">
        <v>0</v>
      </c>
      <c r="AD4" s="344">
        <v>0</v>
      </c>
      <c r="AE4" s="344">
        <v>0</v>
      </c>
      <c r="AF4" s="344">
        <v>0</v>
      </c>
      <c r="AG4" s="344">
        <v>0</v>
      </c>
      <c r="AH4" s="344">
        <v>0</v>
      </c>
      <c r="AI4" s="344">
        <v>0</v>
      </c>
      <c r="AJ4" s="344">
        <v>0</v>
      </c>
      <c r="AK4" s="344">
        <v>0</v>
      </c>
      <c r="AL4" s="344">
        <v>0</v>
      </c>
      <c r="AM4" s="344">
        <v>0</v>
      </c>
      <c r="AN4" s="344">
        <v>0</v>
      </c>
      <c r="AO4" s="344">
        <v>0</v>
      </c>
      <c r="AP4" s="344">
        <v>0</v>
      </c>
      <c r="AQ4" s="344">
        <v>0</v>
      </c>
      <c r="AR4" s="344">
        <v>0</v>
      </c>
      <c r="AS4" s="344">
        <v>0</v>
      </c>
      <c r="AT4" s="344">
        <v>0</v>
      </c>
      <c r="AV4" s="29">
        <f t="shared" ref="AV4" si="0">SUM(D4)</f>
        <v>0</v>
      </c>
      <c r="AW4" s="29">
        <f>+E4+F4</f>
        <v>0</v>
      </c>
      <c r="AX4" s="29">
        <f t="shared" ref="AX4" si="1">+SUM(Q4:S4)</f>
        <v>0</v>
      </c>
      <c r="AY4" s="29">
        <f t="shared" ref="AY4" si="2">+SUM(T4:W4)</f>
        <v>0</v>
      </c>
      <c r="AZ4" s="29">
        <f t="shared" ref="AZ4" si="3">+SUM(X4:AC4)</f>
        <v>1</v>
      </c>
      <c r="BA4" s="29">
        <f t="shared" ref="BA4" si="4">+SUM(AD4:AH4)</f>
        <v>0</v>
      </c>
      <c r="BB4" s="29">
        <f>+SUM(AD4:AI4)</f>
        <v>0</v>
      </c>
      <c r="BC4" s="29">
        <f t="shared" ref="BC4" si="5">+SUM(AM4:AP4)</f>
        <v>0</v>
      </c>
      <c r="BD4" s="29">
        <f t="shared" ref="BD4" si="6">+SUM(AQ4:AT4)</f>
        <v>0</v>
      </c>
      <c r="BE4" s="45">
        <f>SUM(AV4:BD4)</f>
        <v>1</v>
      </c>
      <c r="BF4" s="379">
        <f>SUM(AV4:BE4)</f>
        <v>2</v>
      </c>
    </row>
    <row r="5" spans="1:61" x14ac:dyDescent="0.25">
      <c r="A5" s="340">
        <f>METAS!A5</f>
        <v>2</v>
      </c>
      <c r="B5" s="306" t="str">
        <f>METAS!B5</f>
        <v>PORCENTAJE DE RECIEN NACIDOS CON PREMATURIDAD</v>
      </c>
      <c r="C5" s="290" t="str">
        <f>METAS!D5</f>
        <v>DIT</v>
      </c>
      <c r="D5" s="344">
        <v>1</v>
      </c>
      <c r="E5" s="344">
        <v>0</v>
      </c>
      <c r="F5" s="344">
        <v>0</v>
      </c>
      <c r="G5" s="344">
        <v>3</v>
      </c>
      <c r="H5" s="344">
        <v>0</v>
      </c>
      <c r="I5" s="344">
        <v>0</v>
      </c>
      <c r="J5" s="344">
        <v>0</v>
      </c>
      <c r="K5" s="344">
        <v>0</v>
      </c>
      <c r="L5" s="344">
        <v>0</v>
      </c>
      <c r="M5" s="344">
        <v>0</v>
      </c>
      <c r="N5" s="344">
        <v>2</v>
      </c>
      <c r="O5" s="344">
        <v>0</v>
      </c>
      <c r="P5" s="344">
        <v>1</v>
      </c>
      <c r="Q5" s="344">
        <v>0</v>
      </c>
      <c r="R5" s="344">
        <v>0</v>
      </c>
      <c r="S5" s="344">
        <v>0</v>
      </c>
      <c r="T5" s="344">
        <v>0</v>
      </c>
      <c r="U5" s="344">
        <v>0</v>
      </c>
      <c r="V5" s="344">
        <v>0</v>
      </c>
      <c r="W5" s="344">
        <v>0</v>
      </c>
      <c r="X5" s="344">
        <v>1</v>
      </c>
      <c r="Y5" s="344">
        <v>0</v>
      </c>
      <c r="Z5" s="344">
        <v>0</v>
      </c>
      <c r="AA5" s="344">
        <v>0</v>
      </c>
      <c r="AB5" s="344">
        <v>0</v>
      </c>
      <c r="AC5" s="344">
        <v>0</v>
      </c>
      <c r="AD5" s="344">
        <v>1</v>
      </c>
      <c r="AE5" s="344">
        <v>0</v>
      </c>
      <c r="AF5" s="344">
        <v>0</v>
      </c>
      <c r="AG5" s="344">
        <v>0</v>
      </c>
      <c r="AH5" s="344">
        <v>0</v>
      </c>
      <c r="AI5" s="344">
        <v>0</v>
      </c>
      <c r="AJ5" s="344">
        <v>0</v>
      </c>
      <c r="AK5" s="344">
        <v>0</v>
      </c>
      <c r="AL5" s="344">
        <v>0</v>
      </c>
      <c r="AM5" s="344">
        <v>0</v>
      </c>
      <c r="AN5" s="344">
        <v>0</v>
      </c>
      <c r="AO5" s="344">
        <v>0</v>
      </c>
      <c r="AP5" s="344">
        <v>0</v>
      </c>
      <c r="AQ5" s="344">
        <v>0</v>
      </c>
      <c r="AR5" s="344">
        <v>0</v>
      </c>
      <c r="AS5" s="344">
        <v>0</v>
      </c>
      <c r="AT5" s="344">
        <v>0</v>
      </c>
      <c r="AV5" s="29">
        <f t="shared" ref="AV5:AV64" si="7">SUM(D5)</f>
        <v>1</v>
      </c>
      <c r="AW5" s="29">
        <f t="shared" ref="AW5:AW64" si="8">+E5+F5</f>
        <v>0</v>
      </c>
      <c r="AX5" s="29">
        <f t="shared" ref="AX5:AX64" si="9">+SUM(Q5:S5)</f>
        <v>0</v>
      </c>
      <c r="AY5" s="29">
        <f t="shared" ref="AY5:AY64" si="10">+SUM(T5:W5)</f>
        <v>0</v>
      </c>
      <c r="AZ5" s="29">
        <f t="shared" ref="AZ5:AZ64" si="11">+SUM(X5:AC5)</f>
        <v>1</v>
      </c>
      <c r="BA5" s="29">
        <f t="shared" ref="BA5:BA64" si="12">+SUM(AD5:AH5)</f>
        <v>1</v>
      </c>
      <c r="BB5" s="29">
        <f t="shared" ref="BB5:BB64" si="13">+SUM(AD5:AI5)</f>
        <v>1</v>
      </c>
      <c r="BC5" s="29">
        <f t="shared" ref="BC5:BC64" si="14">+SUM(AM5:AP5)</f>
        <v>0</v>
      </c>
      <c r="BD5" s="29">
        <f t="shared" ref="BD5:BD64" si="15">+SUM(AQ5:AT5)</f>
        <v>0</v>
      </c>
      <c r="BE5" s="45">
        <f t="shared" ref="BE5:BE64" si="16">SUM(AV5:BD5)</f>
        <v>4</v>
      </c>
    </row>
    <row r="6" spans="1:61" x14ac:dyDescent="0.25">
      <c r="A6" s="340">
        <f>METAS!A6</f>
        <v>3</v>
      </c>
      <c r="B6" s="306" t="str">
        <f>METAS!B6</f>
        <v>PORCENTAJE RECIÉN NACIDO CON CONTROLES CRED COMPLETO</v>
      </c>
      <c r="C6" s="290" t="str">
        <f>METAS!D6</f>
        <v>DIT</v>
      </c>
      <c r="D6" s="344">
        <v>1</v>
      </c>
      <c r="E6" s="344">
        <v>0</v>
      </c>
      <c r="F6" s="344">
        <v>0</v>
      </c>
      <c r="G6" s="344">
        <v>18</v>
      </c>
      <c r="H6" s="344">
        <v>0</v>
      </c>
      <c r="I6" s="344">
        <v>1</v>
      </c>
      <c r="J6" s="344">
        <v>1</v>
      </c>
      <c r="K6" s="344">
        <v>6</v>
      </c>
      <c r="L6" s="344">
        <v>0</v>
      </c>
      <c r="M6" s="344">
        <v>1</v>
      </c>
      <c r="N6" s="344">
        <v>0</v>
      </c>
      <c r="O6" s="344">
        <v>0</v>
      </c>
      <c r="P6" s="344">
        <v>15</v>
      </c>
      <c r="Q6" s="344">
        <v>0</v>
      </c>
      <c r="R6" s="344">
        <v>0</v>
      </c>
      <c r="S6" s="344">
        <v>2</v>
      </c>
      <c r="T6" s="344">
        <v>1</v>
      </c>
      <c r="U6" s="344">
        <v>1</v>
      </c>
      <c r="V6" s="344">
        <v>0</v>
      </c>
      <c r="W6" s="344">
        <v>0</v>
      </c>
      <c r="X6" s="344">
        <v>2</v>
      </c>
      <c r="Y6" s="344">
        <v>18</v>
      </c>
      <c r="Z6" s="344">
        <v>2</v>
      </c>
      <c r="AA6" s="344">
        <v>5</v>
      </c>
      <c r="AB6" s="344">
        <v>1</v>
      </c>
      <c r="AC6" s="344">
        <v>0</v>
      </c>
      <c r="AD6" s="344">
        <v>7</v>
      </c>
      <c r="AE6" s="344">
        <v>2</v>
      </c>
      <c r="AF6" s="344">
        <v>2</v>
      </c>
      <c r="AG6" s="344">
        <v>1</v>
      </c>
      <c r="AH6" s="344">
        <v>0</v>
      </c>
      <c r="AI6" s="344">
        <v>0</v>
      </c>
      <c r="AJ6" s="344">
        <v>4</v>
      </c>
      <c r="AK6" s="344">
        <v>0</v>
      </c>
      <c r="AL6" s="344">
        <v>1</v>
      </c>
      <c r="AM6" s="344">
        <v>3</v>
      </c>
      <c r="AN6" s="344">
        <v>0</v>
      </c>
      <c r="AO6" s="344">
        <v>0</v>
      </c>
      <c r="AP6" s="344">
        <v>0</v>
      </c>
      <c r="AQ6" s="344">
        <v>2</v>
      </c>
      <c r="AR6" s="344">
        <v>0</v>
      </c>
      <c r="AS6" s="344">
        <v>0</v>
      </c>
      <c r="AT6" s="344">
        <v>1</v>
      </c>
      <c r="AV6" s="29">
        <f t="shared" si="7"/>
        <v>1</v>
      </c>
      <c r="AW6" s="29">
        <f t="shared" si="8"/>
        <v>0</v>
      </c>
      <c r="AX6" s="29">
        <f t="shared" si="9"/>
        <v>2</v>
      </c>
      <c r="AY6" s="29">
        <f t="shared" si="10"/>
        <v>2</v>
      </c>
      <c r="AZ6" s="29">
        <f t="shared" si="11"/>
        <v>28</v>
      </c>
      <c r="BA6" s="29">
        <f t="shared" si="12"/>
        <v>12</v>
      </c>
      <c r="BB6" s="29">
        <f t="shared" si="13"/>
        <v>12</v>
      </c>
      <c r="BC6" s="29">
        <f t="shared" si="14"/>
        <v>3</v>
      </c>
      <c r="BD6" s="29">
        <f t="shared" si="15"/>
        <v>3</v>
      </c>
      <c r="BE6" s="45">
        <f t="shared" si="16"/>
        <v>63</v>
      </c>
    </row>
    <row r="7" spans="1:61" x14ac:dyDescent="0.25">
      <c r="A7" s="340">
        <f>METAS!A7</f>
        <v>4</v>
      </c>
      <c r="B7" s="306" t="str">
        <f>METAS!B7</f>
        <v>PORCENTAJE NIÑO  &lt; 1 AÑO CON CRED COMPLETO</v>
      </c>
      <c r="C7" s="290" t="str">
        <f>METAS!D7</f>
        <v>DIT</v>
      </c>
      <c r="D7" s="344">
        <v>0</v>
      </c>
      <c r="E7" s="344">
        <v>0</v>
      </c>
      <c r="F7" s="344">
        <v>0</v>
      </c>
      <c r="G7" s="344">
        <v>10</v>
      </c>
      <c r="H7" s="344">
        <v>3</v>
      </c>
      <c r="I7" s="344">
        <v>1</v>
      </c>
      <c r="J7" s="344">
        <v>4</v>
      </c>
      <c r="K7" s="344">
        <v>5</v>
      </c>
      <c r="L7" s="344">
        <v>0</v>
      </c>
      <c r="M7" s="344">
        <v>0</v>
      </c>
      <c r="N7" s="344">
        <v>0</v>
      </c>
      <c r="O7" s="344">
        <v>0</v>
      </c>
      <c r="P7" s="344">
        <v>7</v>
      </c>
      <c r="Q7" s="344">
        <v>5</v>
      </c>
      <c r="R7" s="344">
        <v>2</v>
      </c>
      <c r="S7" s="344">
        <v>0</v>
      </c>
      <c r="T7" s="344">
        <v>5</v>
      </c>
      <c r="U7" s="344">
        <v>1</v>
      </c>
      <c r="V7" s="344">
        <v>1</v>
      </c>
      <c r="W7" s="344">
        <v>2</v>
      </c>
      <c r="X7" s="344">
        <v>3</v>
      </c>
      <c r="Y7" s="344">
        <v>12</v>
      </c>
      <c r="Z7" s="344">
        <v>0</v>
      </c>
      <c r="AA7" s="344">
        <v>7</v>
      </c>
      <c r="AB7" s="344">
        <v>1</v>
      </c>
      <c r="AC7" s="344">
        <v>2</v>
      </c>
      <c r="AD7" s="344">
        <v>3</v>
      </c>
      <c r="AE7" s="344">
        <v>1</v>
      </c>
      <c r="AF7" s="344">
        <v>3</v>
      </c>
      <c r="AG7" s="344">
        <v>0</v>
      </c>
      <c r="AH7" s="344">
        <v>2</v>
      </c>
      <c r="AI7" s="344">
        <v>0</v>
      </c>
      <c r="AJ7" s="344">
        <v>2</v>
      </c>
      <c r="AK7" s="344">
        <v>1</v>
      </c>
      <c r="AL7" s="344">
        <v>1</v>
      </c>
      <c r="AM7" s="344">
        <v>3</v>
      </c>
      <c r="AN7" s="344">
        <v>0</v>
      </c>
      <c r="AO7" s="344">
        <v>0</v>
      </c>
      <c r="AP7" s="344">
        <v>0</v>
      </c>
      <c r="AQ7" s="344">
        <v>7</v>
      </c>
      <c r="AR7" s="344">
        <v>0</v>
      </c>
      <c r="AS7" s="344">
        <v>5</v>
      </c>
      <c r="AT7" s="344">
        <v>0</v>
      </c>
      <c r="AV7" s="29">
        <f t="shared" si="7"/>
        <v>0</v>
      </c>
      <c r="AW7" s="29">
        <f t="shared" si="8"/>
        <v>0</v>
      </c>
      <c r="AX7" s="29">
        <f t="shared" si="9"/>
        <v>7</v>
      </c>
      <c r="AY7" s="29">
        <f t="shared" si="10"/>
        <v>9</v>
      </c>
      <c r="AZ7" s="29">
        <f t="shared" si="11"/>
        <v>25</v>
      </c>
      <c r="BA7" s="29">
        <f t="shared" si="12"/>
        <v>9</v>
      </c>
      <c r="BB7" s="29">
        <f t="shared" si="13"/>
        <v>9</v>
      </c>
      <c r="BC7" s="29">
        <f t="shared" si="14"/>
        <v>3</v>
      </c>
      <c r="BD7" s="29">
        <f t="shared" si="15"/>
        <v>12</v>
      </c>
      <c r="BE7" s="45">
        <f t="shared" si="16"/>
        <v>74</v>
      </c>
    </row>
    <row r="8" spans="1:61" x14ac:dyDescent="0.25">
      <c r="A8" s="340">
        <f>METAS!A8</f>
        <v>5</v>
      </c>
      <c r="B8" s="306" t="str">
        <f>METAS!B8</f>
        <v>PORCENTAJE NIÑOS DE 12 MESES CON CONTROLES CRED COMPLETO</v>
      </c>
      <c r="C8" s="290" t="str">
        <f>METAS!D8</f>
        <v>DIT</v>
      </c>
      <c r="D8" s="344">
        <v>0</v>
      </c>
      <c r="E8" s="344">
        <v>0</v>
      </c>
      <c r="F8" s="344">
        <v>0</v>
      </c>
      <c r="G8" s="344">
        <v>15</v>
      </c>
      <c r="H8" s="344">
        <v>2</v>
      </c>
      <c r="I8" s="344">
        <v>0</v>
      </c>
      <c r="J8" s="344">
        <v>1</v>
      </c>
      <c r="K8" s="344">
        <v>3</v>
      </c>
      <c r="L8" s="344">
        <v>0</v>
      </c>
      <c r="M8" s="344">
        <v>1</v>
      </c>
      <c r="N8" s="344">
        <v>0</v>
      </c>
      <c r="O8" s="344">
        <v>0</v>
      </c>
      <c r="P8" s="344">
        <v>8</v>
      </c>
      <c r="Q8" s="344">
        <v>6</v>
      </c>
      <c r="R8" s="344">
        <v>2</v>
      </c>
      <c r="S8" s="344">
        <v>3</v>
      </c>
      <c r="T8" s="344">
        <v>2</v>
      </c>
      <c r="U8" s="344">
        <v>0</v>
      </c>
      <c r="V8" s="344">
        <v>1</v>
      </c>
      <c r="W8" s="344">
        <v>0</v>
      </c>
      <c r="X8" s="344">
        <v>3</v>
      </c>
      <c r="Y8" s="344">
        <v>6</v>
      </c>
      <c r="Z8" s="344">
        <v>0</v>
      </c>
      <c r="AA8" s="344">
        <v>4</v>
      </c>
      <c r="AB8" s="344">
        <v>0</v>
      </c>
      <c r="AC8" s="344">
        <v>3</v>
      </c>
      <c r="AD8" s="344">
        <v>5</v>
      </c>
      <c r="AE8" s="344">
        <v>2</v>
      </c>
      <c r="AF8" s="344">
        <v>1</v>
      </c>
      <c r="AG8" s="344">
        <v>1</v>
      </c>
      <c r="AH8" s="344">
        <v>0</v>
      </c>
      <c r="AI8" s="344">
        <v>0</v>
      </c>
      <c r="AJ8" s="344">
        <v>4</v>
      </c>
      <c r="AK8" s="344">
        <v>0</v>
      </c>
      <c r="AL8" s="344">
        <v>1</v>
      </c>
      <c r="AM8" s="344">
        <v>8</v>
      </c>
      <c r="AN8" s="344">
        <v>1</v>
      </c>
      <c r="AO8" s="344">
        <v>2</v>
      </c>
      <c r="AP8" s="344">
        <v>0</v>
      </c>
      <c r="AQ8" s="344">
        <v>4</v>
      </c>
      <c r="AR8" s="344">
        <v>0</v>
      </c>
      <c r="AS8" s="344">
        <v>2</v>
      </c>
      <c r="AT8" s="344">
        <v>1</v>
      </c>
      <c r="AV8" s="29">
        <f t="shared" si="7"/>
        <v>0</v>
      </c>
      <c r="AW8" s="29">
        <f t="shared" si="8"/>
        <v>0</v>
      </c>
      <c r="AX8" s="29">
        <f t="shared" si="9"/>
        <v>11</v>
      </c>
      <c r="AY8" s="29">
        <f t="shared" si="10"/>
        <v>3</v>
      </c>
      <c r="AZ8" s="29">
        <f t="shared" si="11"/>
        <v>16</v>
      </c>
      <c r="BA8" s="29">
        <f t="shared" si="12"/>
        <v>9</v>
      </c>
      <c r="BB8" s="29">
        <f t="shared" si="13"/>
        <v>9</v>
      </c>
      <c r="BC8" s="29">
        <f t="shared" si="14"/>
        <v>11</v>
      </c>
      <c r="BD8" s="29">
        <f t="shared" si="15"/>
        <v>7</v>
      </c>
      <c r="BE8" s="45">
        <f t="shared" si="16"/>
        <v>66</v>
      </c>
    </row>
    <row r="9" spans="1:61" x14ac:dyDescent="0.25">
      <c r="A9" s="340">
        <f>METAS!A9</f>
        <v>6</v>
      </c>
      <c r="B9" s="306" t="str">
        <f>METAS!B9</f>
        <v>PORCENTAJE NIÑOS DE 24 MESES CON CONTROLES CRED COMPLETO</v>
      </c>
      <c r="C9" s="290" t="str">
        <f>METAS!D9</f>
        <v>DIT</v>
      </c>
      <c r="D9" s="344">
        <v>0</v>
      </c>
      <c r="E9" s="344">
        <v>0</v>
      </c>
      <c r="F9" s="344">
        <v>0</v>
      </c>
      <c r="G9" s="344">
        <v>14</v>
      </c>
      <c r="H9" s="344">
        <v>0</v>
      </c>
      <c r="I9" s="344">
        <v>2</v>
      </c>
      <c r="J9" s="344">
        <v>4</v>
      </c>
      <c r="K9" s="344">
        <v>2</v>
      </c>
      <c r="L9" s="344">
        <v>0</v>
      </c>
      <c r="M9" s="344">
        <v>1</v>
      </c>
      <c r="N9" s="344">
        <v>0</v>
      </c>
      <c r="O9" s="344">
        <v>1</v>
      </c>
      <c r="P9" s="344">
        <v>2</v>
      </c>
      <c r="Q9" s="344">
        <v>3</v>
      </c>
      <c r="R9" s="344">
        <v>2</v>
      </c>
      <c r="S9" s="344">
        <v>1</v>
      </c>
      <c r="T9" s="344">
        <v>3</v>
      </c>
      <c r="U9" s="344">
        <v>0</v>
      </c>
      <c r="V9" s="344">
        <v>1</v>
      </c>
      <c r="W9" s="344">
        <v>1</v>
      </c>
      <c r="X9" s="344">
        <v>3</v>
      </c>
      <c r="Y9" s="344">
        <v>10</v>
      </c>
      <c r="Z9" s="344">
        <v>1</v>
      </c>
      <c r="AA9" s="344">
        <v>1</v>
      </c>
      <c r="AB9" s="344">
        <v>1</v>
      </c>
      <c r="AC9" s="344">
        <v>0</v>
      </c>
      <c r="AD9" s="344">
        <v>3</v>
      </c>
      <c r="AE9" s="344">
        <v>1</v>
      </c>
      <c r="AF9" s="344">
        <v>0</v>
      </c>
      <c r="AG9" s="344">
        <v>0</v>
      </c>
      <c r="AH9" s="344">
        <v>1</v>
      </c>
      <c r="AI9" s="344">
        <v>0</v>
      </c>
      <c r="AJ9" s="344">
        <v>4</v>
      </c>
      <c r="AK9" s="344">
        <v>0</v>
      </c>
      <c r="AL9" s="344">
        <v>1</v>
      </c>
      <c r="AM9" s="344">
        <v>6</v>
      </c>
      <c r="AN9" s="344">
        <v>1</v>
      </c>
      <c r="AO9" s="344">
        <v>0</v>
      </c>
      <c r="AP9" s="344">
        <v>0</v>
      </c>
      <c r="AQ9" s="344">
        <v>2</v>
      </c>
      <c r="AR9" s="344">
        <v>0</v>
      </c>
      <c r="AS9" s="344">
        <v>0</v>
      </c>
      <c r="AT9" s="344">
        <v>0</v>
      </c>
      <c r="AV9" s="29">
        <f t="shared" si="7"/>
        <v>0</v>
      </c>
      <c r="AW9" s="29">
        <f t="shared" si="8"/>
        <v>0</v>
      </c>
      <c r="AX9" s="29">
        <f t="shared" si="9"/>
        <v>6</v>
      </c>
      <c r="AY9" s="29">
        <f t="shared" si="10"/>
        <v>5</v>
      </c>
      <c r="AZ9" s="29">
        <f t="shared" si="11"/>
        <v>16</v>
      </c>
      <c r="BA9" s="29">
        <f t="shared" si="12"/>
        <v>5</v>
      </c>
      <c r="BB9" s="29">
        <f t="shared" si="13"/>
        <v>5</v>
      </c>
      <c r="BC9" s="29">
        <f t="shared" si="14"/>
        <v>7</v>
      </c>
      <c r="BD9" s="29">
        <f t="shared" si="15"/>
        <v>2</v>
      </c>
      <c r="BE9" s="45">
        <f t="shared" si="16"/>
        <v>46</v>
      </c>
    </row>
    <row r="10" spans="1:61" x14ac:dyDescent="0.25">
      <c r="A10" s="340">
        <f>METAS!A10</f>
        <v>7</v>
      </c>
      <c r="B10" s="306" t="str">
        <f>METAS!B10</f>
        <v>PORCENTAJE NIÑOS MENORES DE 36 MESES CON CONTROLES CRED COMPLETO</v>
      </c>
      <c r="C10" s="290" t="str">
        <f>METAS!D10</f>
        <v>DIT</v>
      </c>
      <c r="D10" s="344">
        <v>0</v>
      </c>
      <c r="E10" s="344">
        <v>0</v>
      </c>
      <c r="F10" s="344">
        <v>0</v>
      </c>
      <c r="G10" s="344">
        <v>39</v>
      </c>
      <c r="H10" s="344">
        <v>5</v>
      </c>
      <c r="I10" s="344">
        <v>3</v>
      </c>
      <c r="J10" s="344">
        <v>9</v>
      </c>
      <c r="K10" s="344">
        <v>10</v>
      </c>
      <c r="L10" s="344">
        <v>0</v>
      </c>
      <c r="M10" s="344">
        <v>2</v>
      </c>
      <c r="N10" s="344">
        <v>0</v>
      </c>
      <c r="O10" s="344">
        <v>1</v>
      </c>
      <c r="P10" s="344">
        <v>17</v>
      </c>
      <c r="Q10" s="344">
        <v>14</v>
      </c>
      <c r="R10" s="344">
        <v>6</v>
      </c>
      <c r="S10" s="344">
        <v>4</v>
      </c>
      <c r="T10" s="344">
        <v>10</v>
      </c>
      <c r="U10" s="344">
        <v>1</v>
      </c>
      <c r="V10" s="344">
        <v>3</v>
      </c>
      <c r="W10" s="344">
        <v>3</v>
      </c>
      <c r="X10" s="344">
        <v>9</v>
      </c>
      <c r="Y10" s="344">
        <v>28</v>
      </c>
      <c r="Z10" s="344">
        <v>1</v>
      </c>
      <c r="AA10" s="344">
        <v>12</v>
      </c>
      <c r="AB10" s="344">
        <v>2</v>
      </c>
      <c r="AC10" s="344">
        <v>5</v>
      </c>
      <c r="AD10" s="344">
        <v>11</v>
      </c>
      <c r="AE10" s="344">
        <v>4</v>
      </c>
      <c r="AF10" s="344">
        <v>4</v>
      </c>
      <c r="AG10" s="344">
        <v>1</v>
      </c>
      <c r="AH10" s="344">
        <v>3</v>
      </c>
      <c r="AI10" s="344">
        <v>0</v>
      </c>
      <c r="AJ10" s="344">
        <v>10</v>
      </c>
      <c r="AK10" s="344">
        <v>1</v>
      </c>
      <c r="AL10" s="344">
        <v>3</v>
      </c>
      <c r="AM10" s="344">
        <v>17</v>
      </c>
      <c r="AN10" s="344">
        <v>2</v>
      </c>
      <c r="AO10" s="344">
        <v>2</v>
      </c>
      <c r="AP10" s="344">
        <v>0</v>
      </c>
      <c r="AQ10" s="344">
        <v>13</v>
      </c>
      <c r="AR10" s="344">
        <v>0</v>
      </c>
      <c r="AS10" s="344">
        <v>7</v>
      </c>
      <c r="AT10" s="344">
        <v>1</v>
      </c>
      <c r="AV10" s="29">
        <f t="shared" si="7"/>
        <v>0</v>
      </c>
      <c r="AW10" s="29">
        <f t="shared" si="8"/>
        <v>0</v>
      </c>
      <c r="AX10" s="29">
        <f t="shared" si="9"/>
        <v>24</v>
      </c>
      <c r="AY10" s="29">
        <f t="shared" si="10"/>
        <v>17</v>
      </c>
      <c r="AZ10" s="29">
        <f t="shared" si="11"/>
        <v>57</v>
      </c>
      <c r="BA10" s="29">
        <f t="shared" si="12"/>
        <v>23</v>
      </c>
      <c r="BB10" s="29">
        <f t="shared" si="13"/>
        <v>23</v>
      </c>
      <c r="BC10" s="29">
        <f t="shared" si="14"/>
        <v>21</v>
      </c>
      <c r="BD10" s="29">
        <f t="shared" si="15"/>
        <v>21</v>
      </c>
      <c r="BE10" s="45">
        <f t="shared" si="16"/>
        <v>186</v>
      </c>
    </row>
    <row r="11" spans="1:61" x14ac:dyDescent="0.25">
      <c r="A11" s="340">
        <f>METAS!A11</f>
        <v>8</v>
      </c>
      <c r="B11" s="306" t="str">
        <f>METAS!B11</f>
        <v>PORCENTAJE NIÑOS DE 1 AÑO CON TEST DE GRAHAM Y EXAMEN SERIADO</v>
      </c>
      <c r="C11" s="290" t="str">
        <f>METAS!D11</f>
        <v>DIT</v>
      </c>
      <c r="D11" s="344">
        <v>0</v>
      </c>
      <c r="E11" s="344">
        <v>0</v>
      </c>
      <c r="F11" s="344">
        <v>0</v>
      </c>
      <c r="G11" s="344">
        <v>22</v>
      </c>
      <c r="H11" s="344">
        <v>0</v>
      </c>
      <c r="I11" s="344">
        <v>0</v>
      </c>
      <c r="J11" s="344">
        <v>1</v>
      </c>
      <c r="K11" s="344">
        <v>2</v>
      </c>
      <c r="L11" s="344">
        <v>0</v>
      </c>
      <c r="M11" s="344">
        <v>0</v>
      </c>
      <c r="N11" s="344">
        <v>0</v>
      </c>
      <c r="O11" s="344">
        <v>0</v>
      </c>
      <c r="P11" s="344">
        <v>12</v>
      </c>
      <c r="Q11" s="344">
        <v>5</v>
      </c>
      <c r="R11" s="344">
        <v>1</v>
      </c>
      <c r="S11" s="344">
        <v>0</v>
      </c>
      <c r="T11" s="344">
        <v>1</v>
      </c>
      <c r="U11" s="344">
        <v>0</v>
      </c>
      <c r="V11" s="344">
        <v>0</v>
      </c>
      <c r="W11" s="344">
        <v>0</v>
      </c>
      <c r="X11" s="344">
        <v>0</v>
      </c>
      <c r="Y11" s="344">
        <v>7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0</v>
      </c>
      <c r="AI11" s="344">
        <v>0</v>
      </c>
      <c r="AJ11" s="344">
        <v>4</v>
      </c>
      <c r="AK11" s="344">
        <v>0</v>
      </c>
      <c r="AL11" s="344">
        <v>0</v>
      </c>
      <c r="AM11" s="344">
        <v>4</v>
      </c>
      <c r="AN11" s="344">
        <v>0</v>
      </c>
      <c r="AO11" s="344">
        <v>0</v>
      </c>
      <c r="AP11" s="344">
        <v>0</v>
      </c>
      <c r="AQ11" s="344">
        <v>4</v>
      </c>
      <c r="AR11" s="344">
        <v>1</v>
      </c>
      <c r="AS11" s="344">
        <v>0</v>
      </c>
      <c r="AT11" s="344">
        <v>0</v>
      </c>
      <c r="AV11" s="29">
        <f t="shared" si="7"/>
        <v>0</v>
      </c>
      <c r="AW11" s="29">
        <f t="shared" si="8"/>
        <v>0</v>
      </c>
      <c r="AX11" s="29">
        <f t="shared" si="9"/>
        <v>6</v>
      </c>
      <c r="AY11" s="29">
        <f t="shared" si="10"/>
        <v>1</v>
      </c>
      <c r="AZ11" s="29">
        <f t="shared" si="11"/>
        <v>7</v>
      </c>
      <c r="BA11" s="29">
        <f t="shared" si="12"/>
        <v>0</v>
      </c>
      <c r="BB11" s="29">
        <f t="shared" si="13"/>
        <v>0</v>
      </c>
      <c r="BC11" s="29">
        <f t="shared" si="14"/>
        <v>4</v>
      </c>
      <c r="BD11" s="29">
        <f t="shared" si="15"/>
        <v>5</v>
      </c>
      <c r="BE11" s="45">
        <f>SUM(AV11:BD11)</f>
        <v>23</v>
      </c>
    </row>
    <row r="12" spans="1:61" x14ac:dyDescent="0.25">
      <c r="A12" s="340">
        <f>METAS!A12</f>
        <v>9</v>
      </c>
      <c r="B12" s="306" t="str">
        <f>METAS!B12</f>
        <v>PORCENTAJE NIÑOS DE 2 AÑOS CON TEST DE GRAHAM Y EXAMEN SERIADO</v>
      </c>
      <c r="C12" s="290" t="str">
        <f>METAS!D12</f>
        <v>DIT</v>
      </c>
      <c r="D12" s="344">
        <v>0</v>
      </c>
      <c r="E12" s="344">
        <v>0</v>
      </c>
      <c r="F12" s="344">
        <v>0</v>
      </c>
      <c r="G12" s="344">
        <v>29</v>
      </c>
      <c r="H12" s="344">
        <v>0</v>
      </c>
      <c r="I12" s="344">
        <v>0</v>
      </c>
      <c r="J12" s="344">
        <v>0</v>
      </c>
      <c r="K12" s="344">
        <v>3</v>
      </c>
      <c r="L12" s="344">
        <v>0</v>
      </c>
      <c r="M12" s="344">
        <v>0</v>
      </c>
      <c r="N12" s="344">
        <v>0</v>
      </c>
      <c r="O12" s="344">
        <v>0</v>
      </c>
      <c r="P12" s="344">
        <v>8</v>
      </c>
      <c r="Q12" s="344">
        <v>6</v>
      </c>
      <c r="R12" s="344">
        <v>1</v>
      </c>
      <c r="S12" s="344">
        <v>2</v>
      </c>
      <c r="T12" s="344">
        <v>4</v>
      </c>
      <c r="U12" s="344">
        <v>0</v>
      </c>
      <c r="V12" s="344">
        <v>1</v>
      </c>
      <c r="W12" s="344">
        <v>0</v>
      </c>
      <c r="X12" s="344">
        <v>4</v>
      </c>
      <c r="Y12" s="344">
        <v>17</v>
      </c>
      <c r="Z12" s="344">
        <v>0</v>
      </c>
      <c r="AA12" s="344">
        <v>0</v>
      </c>
      <c r="AB12" s="344">
        <v>0</v>
      </c>
      <c r="AC12" s="344">
        <v>0</v>
      </c>
      <c r="AD12" s="344">
        <v>1</v>
      </c>
      <c r="AE12" s="344">
        <v>0</v>
      </c>
      <c r="AF12" s="344">
        <v>0</v>
      </c>
      <c r="AG12" s="344">
        <v>0</v>
      </c>
      <c r="AH12" s="344">
        <v>0</v>
      </c>
      <c r="AI12" s="344">
        <v>0</v>
      </c>
      <c r="AJ12" s="344">
        <v>8</v>
      </c>
      <c r="AK12" s="344">
        <v>0</v>
      </c>
      <c r="AL12" s="344">
        <v>0</v>
      </c>
      <c r="AM12" s="344">
        <v>6</v>
      </c>
      <c r="AN12" s="344">
        <v>1</v>
      </c>
      <c r="AO12" s="344">
        <v>0</v>
      </c>
      <c r="AP12" s="344">
        <v>0</v>
      </c>
      <c r="AQ12" s="344">
        <v>5</v>
      </c>
      <c r="AR12" s="344">
        <v>0</v>
      </c>
      <c r="AS12" s="344">
        <v>0</v>
      </c>
      <c r="AT12" s="344">
        <v>2</v>
      </c>
      <c r="AV12" s="29">
        <f t="shared" si="7"/>
        <v>0</v>
      </c>
      <c r="AW12" s="29">
        <f t="shared" si="8"/>
        <v>0</v>
      </c>
      <c r="AX12" s="29">
        <f t="shared" si="9"/>
        <v>9</v>
      </c>
      <c r="AY12" s="29">
        <f t="shared" si="10"/>
        <v>5</v>
      </c>
      <c r="AZ12" s="29">
        <f t="shared" si="11"/>
        <v>21</v>
      </c>
      <c r="BA12" s="29">
        <f t="shared" si="12"/>
        <v>1</v>
      </c>
      <c r="BB12" s="29">
        <f t="shared" si="13"/>
        <v>1</v>
      </c>
      <c r="BC12" s="29">
        <f t="shared" si="14"/>
        <v>7</v>
      </c>
      <c r="BD12" s="29">
        <f t="shared" si="15"/>
        <v>7</v>
      </c>
      <c r="BE12" s="45">
        <f t="shared" si="16"/>
        <v>51</v>
      </c>
    </row>
    <row r="13" spans="1:61" x14ac:dyDescent="0.25">
      <c r="A13" s="340">
        <f>METAS!A13</f>
        <v>10</v>
      </c>
      <c r="B13" s="306" t="str">
        <f>METAS!B13</f>
        <v>PORCENTAJE NIÑOS MENORES DE 36 MESES CON TEST DE GRAHAM Y EXAMEN SERIADO</v>
      </c>
      <c r="C13" s="290" t="str">
        <f>METAS!D13</f>
        <v>DIT</v>
      </c>
      <c r="D13" s="344">
        <v>0</v>
      </c>
      <c r="E13" s="344">
        <v>0</v>
      </c>
      <c r="F13" s="344">
        <v>0</v>
      </c>
      <c r="G13" s="344">
        <v>51</v>
      </c>
      <c r="H13" s="344">
        <v>0</v>
      </c>
      <c r="I13" s="344">
        <v>0</v>
      </c>
      <c r="J13" s="344">
        <v>1</v>
      </c>
      <c r="K13" s="344">
        <v>5</v>
      </c>
      <c r="L13" s="344">
        <v>0</v>
      </c>
      <c r="M13" s="344">
        <v>0</v>
      </c>
      <c r="N13" s="344">
        <v>0</v>
      </c>
      <c r="O13" s="344">
        <v>0</v>
      </c>
      <c r="P13" s="344">
        <v>20</v>
      </c>
      <c r="Q13" s="344">
        <v>11</v>
      </c>
      <c r="R13" s="344">
        <v>2</v>
      </c>
      <c r="S13" s="344">
        <v>2</v>
      </c>
      <c r="T13" s="344">
        <v>5</v>
      </c>
      <c r="U13" s="344">
        <v>0</v>
      </c>
      <c r="V13" s="344">
        <v>1</v>
      </c>
      <c r="W13" s="344">
        <v>0</v>
      </c>
      <c r="X13" s="344">
        <v>4</v>
      </c>
      <c r="Y13" s="344">
        <v>24</v>
      </c>
      <c r="Z13" s="344">
        <v>0</v>
      </c>
      <c r="AA13" s="344">
        <v>0</v>
      </c>
      <c r="AB13" s="344">
        <v>0</v>
      </c>
      <c r="AC13" s="344">
        <v>0</v>
      </c>
      <c r="AD13" s="344">
        <v>1</v>
      </c>
      <c r="AE13" s="344">
        <v>0</v>
      </c>
      <c r="AF13" s="344">
        <v>0</v>
      </c>
      <c r="AG13" s="344">
        <v>0</v>
      </c>
      <c r="AH13" s="344">
        <v>0</v>
      </c>
      <c r="AI13" s="344">
        <v>0</v>
      </c>
      <c r="AJ13" s="344">
        <v>12</v>
      </c>
      <c r="AK13" s="344">
        <v>0</v>
      </c>
      <c r="AL13" s="344">
        <v>0</v>
      </c>
      <c r="AM13" s="344">
        <v>10</v>
      </c>
      <c r="AN13" s="344">
        <v>1</v>
      </c>
      <c r="AO13" s="344">
        <v>0</v>
      </c>
      <c r="AP13" s="344">
        <v>0</v>
      </c>
      <c r="AQ13" s="344">
        <v>9</v>
      </c>
      <c r="AR13" s="344">
        <v>1</v>
      </c>
      <c r="AS13" s="344">
        <v>0</v>
      </c>
      <c r="AT13" s="344">
        <v>2</v>
      </c>
      <c r="AV13" s="29">
        <f t="shared" si="7"/>
        <v>0</v>
      </c>
      <c r="AW13" s="29">
        <f t="shared" si="8"/>
        <v>0</v>
      </c>
      <c r="AX13" s="29">
        <f t="shared" si="9"/>
        <v>15</v>
      </c>
      <c r="AY13" s="29">
        <f t="shared" si="10"/>
        <v>6</v>
      </c>
      <c r="AZ13" s="29">
        <f t="shared" si="11"/>
        <v>28</v>
      </c>
      <c r="BA13" s="29">
        <f t="shared" si="12"/>
        <v>1</v>
      </c>
      <c r="BB13" s="29">
        <f t="shared" si="13"/>
        <v>1</v>
      </c>
      <c r="BC13" s="29">
        <f t="shared" si="14"/>
        <v>11</v>
      </c>
      <c r="BD13" s="29">
        <f t="shared" si="15"/>
        <v>12</v>
      </c>
      <c r="BE13" s="45">
        <f t="shared" si="16"/>
        <v>74</v>
      </c>
    </row>
    <row r="14" spans="1:61" x14ac:dyDescent="0.25">
      <c r="A14" s="340">
        <f>METAS!A14</f>
        <v>11</v>
      </c>
      <c r="B14" s="353" t="str">
        <f>METAS!B14</f>
        <v>PORCENTAJE DE NIÑAS Y NIÑOS RN DE PARTO INSTITUCIONAL VACUNADOS CON ANTI HEPATITIS B (HVB) ANTES DEL ALTA</v>
      </c>
      <c r="C14" s="354" t="str">
        <f>METAS!D14</f>
        <v>INMUNIZACIONES</v>
      </c>
      <c r="D14" s="355">
        <v>149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2</v>
      </c>
      <c r="L14" s="355">
        <v>0</v>
      </c>
      <c r="M14" s="355">
        <v>0</v>
      </c>
      <c r="N14" s="355">
        <v>0</v>
      </c>
      <c r="O14" s="355">
        <v>2</v>
      </c>
      <c r="P14" s="355">
        <v>0</v>
      </c>
      <c r="Q14" s="355">
        <v>3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10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4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2</v>
      </c>
      <c r="AR14" s="355">
        <v>0</v>
      </c>
      <c r="AS14" s="355">
        <v>0</v>
      </c>
      <c r="AT14" s="355">
        <v>0</v>
      </c>
      <c r="AV14" s="357">
        <f t="shared" si="7"/>
        <v>149</v>
      </c>
      <c r="AW14" s="357">
        <f t="shared" si="8"/>
        <v>0</v>
      </c>
      <c r="AX14" s="357">
        <f t="shared" si="9"/>
        <v>3</v>
      </c>
      <c r="AY14" s="357">
        <f t="shared" si="10"/>
        <v>0</v>
      </c>
      <c r="AZ14" s="357">
        <f t="shared" si="11"/>
        <v>10</v>
      </c>
      <c r="BA14" s="357">
        <f t="shared" si="12"/>
        <v>0</v>
      </c>
      <c r="BB14" s="357">
        <f t="shared" si="13"/>
        <v>0</v>
      </c>
      <c r="BC14" s="357">
        <f t="shared" si="14"/>
        <v>0</v>
      </c>
      <c r="BD14" s="357">
        <f t="shared" si="15"/>
        <v>2</v>
      </c>
      <c r="BE14" s="45">
        <f t="shared" si="16"/>
        <v>164</v>
      </c>
    </row>
    <row r="15" spans="1:61" x14ac:dyDescent="0.25">
      <c r="A15" s="340">
        <f>METAS!A15</f>
        <v>12</v>
      </c>
      <c r="B15" s="353" t="str">
        <f>METAS!B15</f>
        <v>PORCENTAJE DE NIÑAS Y NIÑOS RN DE PARTO INSTITUCIONAL VACUNADOS CON BCG ANTES DEL ALTA</v>
      </c>
      <c r="C15" s="354" t="str">
        <f>METAS!D15</f>
        <v>INMUNIZACIONES</v>
      </c>
      <c r="D15" s="355">
        <v>149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1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3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10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4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1</v>
      </c>
      <c r="AR15" s="355">
        <v>0</v>
      </c>
      <c r="AS15" s="355">
        <v>0</v>
      </c>
      <c r="AT15" s="355">
        <v>0</v>
      </c>
      <c r="AV15" s="357">
        <f t="shared" si="7"/>
        <v>149</v>
      </c>
      <c r="AW15" s="357">
        <f t="shared" si="8"/>
        <v>0</v>
      </c>
      <c r="AX15" s="357">
        <f t="shared" si="9"/>
        <v>3</v>
      </c>
      <c r="AY15" s="357">
        <f t="shared" si="10"/>
        <v>0</v>
      </c>
      <c r="AZ15" s="357">
        <f t="shared" si="11"/>
        <v>10</v>
      </c>
      <c r="BA15" s="357">
        <f t="shared" si="12"/>
        <v>0</v>
      </c>
      <c r="BB15" s="357">
        <f t="shared" si="13"/>
        <v>0</v>
      </c>
      <c r="BC15" s="357">
        <f t="shared" si="14"/>
        <v>0</v>
      </c>
      <c r="BD15" s="357">
        <f t="shared" si="15"/>
        <v>1</v>
      </c>
      <c r="BE15" s="45">
        <f t="shared" si="16"/>
        <v>163</v>
      </c>
    </row>
    <row r="16" spans="1:61" x14ac:dyDescent="0.25">
      <c r="A16" s="340">
        <f>METAS!A16</f>
        <v>13</v>
      </c>
      <c r="B16" s="353" t="str">
        <f>METAS!B16</f>
        <v>PORCENTAJE NIÑO &lt; 1 AÑO PROTEGIDOS CON VACUNA PENTAVALENTE</v>
      </c>
      <c r="C16" s="354" t="str">
        <f>METAS!D16</f>
        <v>INMUNIZACIONES</v>
      </c>
      <c r="D16" s="355">
        <v>0</v>
      </c>
      <c r="E16" s="355">
        <v>0</v>
      </c>
      <c r="F16" s="355">
        <v>0</v>
      </c>
      <c r="G16" s="355">
        <v>26</v>
      </c>
      <c r="H16" s="355">
        <v>0</v>
      </c>
      <c r="I16" s="355">
        <v>2</v>
      </c>
      <c r="J16" s="355">
        <v>1</v>
      </c>
      <c r="K16" s="355">
        <v>1</v>
      </c>
      <c r="L16" s="355">
        <v>0</v>
      </c>
      <c r="M16" s="355">
        <v>2</v>
      </c>
      <c r="N16" s="355">
        <v>4</v>
      </c>
      <c r="O16" s="355">
        <v>1</v>
      </c>
      <c r="P16" s="355">
        <v>12</v>
      </c>
      <c r="Q16" s="355">
        <v>4</v>
      </c>
      <c r="R16" s="355">
        <v>2</v>
      </c>
      <c r="S16" s="355">
        <v>1</v>
      </c>
      <c r="T16" s="355">
        <v>3</v>
      </c>
      <c r="U16" s="355">
        <v>0</v>
      </c>
      <c r="V16" s="355">
        <v>3</v>
      </c>
      <c r="W16" s="355">
        <v>1</v>
      </c>
      <c r="X16" s="355">
        <v>3</v>
      </c>
      <c r="Y16" s="355">
        <v>20</v>
      </c>
      <c r="Z16" s="355">
        <v>1</v>
      </c>
      <c r="AA16" s="355">
        <v>4</v>
      </c>
      <c r="AB16" s="355">
        <v>1</v>
      </c>
      <c r="AC16" s="355">
        <v>7</v>
      </c>
      <c r="AD16" s="355">
        <v>4</v>
      </c>
      <c r="AE16" s="355">
        <v>1</v>
      </c>
      <c r="AF16" s="355">
        <v>0</v>
      </c>
      <c r="AG16" s="355">
        <v>1</v>
      </c>
      <c r="AH16" s="355">
        <v>0</v>
      </c>
      <c r="AI16" s="355">
        <v>0</v>
      </c>
      <c r="AJ16" s="355">
        <v>4</v>
      </c>
      <c r="AK16" s="355">
        <v>2</v>
      </c>
      <c r="AL16" s="355">
        <v>0</v>
      </c>
      <c r="AM16" s="355">
        <v>5</v>
      </c>
      <c r="AN16" s="355">
        <v>0</v>
      </c>
      <c r="AO16" s="355">
        <v>1</v>
      </c>
      <c r="AP16" s="355">
        <v>1</v>
      </c>
      <c r="AQ16" s="355">
        <v>8</v>
      </c>
      <c r="AR16" s="355">
        <v>0</v>
      </c>
      <c r="AS16" s="355">
        <v>0</v>
      </c>
      <c r="AT16" s="355">
        <v>0</v>
      </c>
      <c r="AV16" s="357">
        <f t="shared" si="7"/>
        <v>0</v>
      </c>
      <c r="AW16" s="357">
        <f t="shared" si="8"/>
        <v>0</v>
      </c>
      <c r="AX16" s="357">
        <f t="shared" si="9"/>
        <v>7</v>
      </c>
      <c r="AY16" s="357">
        <f t="shared" si="10"/>
        <v>7</v>
      </c>
      <c r="AZ16" s="357">
        <f t="shared" si="11"/>
        <v>36</v>
      </c>
      <c r="BA16" s="357">
        <f t="shared" si="12"/>
        <v>6</v>
      </c>
      <c r="BB16" s="357">
        <f t="shared" si="13"/>
        <v>6</v>
      </c>
      <c r="BC16" s="357">
        <f t="shared" si="14"/>
        <v>7</v>
      </c>
      <c r="BD16" s="357">
        <f t="shared" si="15"/>
        <v>8</v>
      </c>
      <c r="BE16" s="45">
        <f t="shared" si="16"/>
        <v>77</v>
      </c>
    </row>
    <row r="17" spans="1:57" x14ac:dyDescent="0.25">
      <c r="A17" s="340">
        <f>METAS!A17</f>
        <v>14</v>
      </c>
      <c r="B17" s="353" t="str">
        <f>METAS!B17</f>
        <v>PORCENTAJE DE NIÑOS &lt; 1 AÑOS  PROTEGIDOS CON VACUNA ANTIPOLIO INYECTABLE (IPV)</v>
      </c>
      <c r="C17" s="354" t="str">
        <f>METAS!D17</f>
        <v>INMUNIZACIONES</v>
      </c>
      <c r="D17" s="355">
        <v>0</v>
      </c>
      <c r="E17" s="355">
        <v>0</v>
      </c>
      <c r="F17" s="355">
        <v>0</v>
      </c>
      <c r="G17" s="355">
        <v>27</v>
      </c>
      <c r="H17" s="355">
        <v>0</v>
      </c>
      <c r="I17" s="355">
        <v>2</v>
      </c>
      <c r="J17" s="355">
        <v>1</v>
      </c>
      <c r="K17" s="355">
        <v>1</v>
      </c>
      <c r="L17" s="355">
        <v>0</v>
      </c>
      <c r="M17" s="355">
        <v>2</v>
      </c>
      <c r="N17" s="355">
        <v>4</v>
      </c>
      <c r="O17" s="355">
        <v>1</v>
      </c>
      <c r="P17" s="355">
        <v>12</v>
      </c>
      <c r="Q17" s="355">
        <v>4</v>
      </c>
      <c r="R17" s="355">
        <v>2</v>
      </c>
      <c r="S17" s="355">
        <v>1</v>
      </c>
      <c r="T17" s="355">
        <v>3</v>
      </c>
      <c r="U17" s="355">
        <v>0</v>
      </c>
      <c r="V17" s="355">
        <v>3</v>
      </c>
      <c r="W17" s="355">
        <v>1</v>
      </c>
      <c r="X17" s="355">
        <v>3</v>
      </c>
      <c r="Y17" s="355">
        <v>20</v>
      </c>
      <c r="Z17" s="355">
        <v>1</v>
      </c>
      <c r="AA17" s="355">
        <v>4</v>
      </c>
      <c r="AB17" s="355">
        <v>1</v>
      </c>
      <c r="AC17" s="355">
        <v>7</v>
      </c>
      <c r="AD17" s="355">
        <v>3</v>
      </c>
      <c r="AE17" s="355">
        <v>1</v>
      </c>
      <c r="AF17" s="355">
        <v>0</v>
      </c>
      <c r="AG17" s="355">
        <v>1</v>
      </c>
      <c r="AH17" s="355">
        <v>0</v>
      </c>
      <c r="AI17" s="355">
        <v>0</v>
      </c>
      <c r="AJ17" s="355">
        <v>4</v>
      </c>
      <c r="AK17" s="355">
        <v>2</v>
      </c>
      <c r="AL17" s="355">
        <v>0</v>
      </c>
      <c r="AM17" s="355">
        <v>5</v>
      </c>
      <c r="AN17" s="355">
        <v>0</v>
      </c>
      <c r="AO17" s="355">
        <v>1</v>
      </c>
      <c r="AP17" s="355">
        <v>1</v>
      </c>
      <c r="AQ17" s="355">
        <v>8</v>
      </c>
      <c r="AR17" s="355">
        <v>0</v>
      </c>
      <c r="AS17" s="355">
        <v>0</v>
      </c>
      <c r="AT17" s="355">
        <v>0</v>
      </c>
      <c r="AV17" s="357">
        <f t="shared" si="7"/>
        <v>0</v>
      </c>
      <c r="AW17" s="357">
        <f t="shared" si="8"/>
        <v>0</v>
      </c>
      <c r="AX17" s="357">
        <f t="shared" si="9"/>
        <v>7</v>
      </c>
      <c r="AY17" s="357">
        <f t="shared" si="10"/>
        <v>7</v>
      </c>
      <c r="AZ17" s="357">
        <f t="shared" si="11"/>
        <v>36</v>
      </c>
      <c r="BA17" s="357">
        <f t="shared" si="12"/>
        <v>5</v>
      </c>
      <c r="BB17" s="357">
        <f t="shared" si="13"/>
        <v>5</v>
      </c>
      <c r="BC17" s="357">
        <f t="shared" si="14"/>
        <v>7</v>
      </c>
      <c r="BD17" s="357">
        <f t="shared" si="15"/>
        <v>8</v>
      </c>
      <c r="BE17" s="45">
        <f t="shared" si="16"/>
        <v>75</v>
      </c>
    </row>
    <row r="18" spans="1:57" x14ac:dyDescent="0.25">
      <c r="A18" s="340">
        <f>METAS!A18</f>
        <v>15</v>
      </c>
      <c r="B18" s="353" t="str">
        <f>METAS!B18</f>
        <v>PORCENTAJE DE NIÑOS &lt; 1 AÑO  PROTEGIDOS CON VACUNA CONTRA EL ROTAVIRUS</v>
      </c>
      <c r="C18" s="354" t="str">
        <f>METAS!D18</f>
        <v>INMUNIZACIONES</v>
      </c>
      <c r="D18" s="355">
        <v>0</v>
      </c>
      <c r="E18" s="355">
        <v>0</v>
      </c>
      <c r="F18" s="355">
        <v>0</v>
      </c>
      <c r="G18" s="355">
        <v>34</v>
      </c>
      <c r="H18" s="355">
        <v>1</v>
      </c>
      <c r="I18" s="355">
        <v>1</v>
      </c>
      <c r="J18" s="355">
        <v>0</v>
      </c>
      <c r="K18" s="355">
        <v>1</v>
      </c>
      <c r="L18" s="355">
        <v>0</v>
      </c>
      <c r="M18" s="355">
        <v>2</v>
      </c>
      <c r="N18" s="355">
        <v>3</v>
      </c>
      <c r="O18" s="355">
        <v>3</v>
      </c>
      <c r="P18" s="355">
        <v>15</v>
      </c>
      <c r="Q18" s="355">
        <v>2</v>
      </c>
      <c r="R18" s="355">
        <v>1</v>
      </c>
      <c r="S18" s="355">
        <v>3</v>
      </c>
      <c r="T18" s="355">
        <v>6</v>
      </c>
      <c r="U18" s="355">
        <v>3</v>
      </c>
      <c r="V18" s="355">
        <v>1</v>
      </c>
      <c r="W18" s="355">
        <v>2</v>
      </c>
      <c r="X18" s="355">
        <v>4</v>
      </c>
      <c r="Y18" s="355">
        <v>22</v>
      </c>
      <c r="Z18" s="355">
        <v>1</v>
      </c>
      <c r="AA18" s="355">
        <v>4</v>
      </c>
      <c r="AB18" s="355">
        <v>4</v>
      </c>
      <c r="AC18" s="355">
        <v>2</v>
      </c>
      <c r="AD18" s="355">
        <v>4</v>
      </c>
      <c r="AE18" s="355">
        <v>2</v>
      </c>
      <c r="AF18" s="355">
        <v>1</v>
      </c>
      <c r="AG18" s="355">
        <v>1</v>
      </c>
      <c r="AH18" s="355">
        <v>3</v>
      </c>
      <c r="AI18" s="355">
        <v>0</v>
      </c>
      <c r="AJ18" s="355">
        <v>9</v>
      </c>
      <c r="AK18" s="355">
        <v>4</v>
      </c>
      <c r="AL18" s="355">
        <v>2</v>
      </c>
      <c r="AM18" s="355">
        <v>2</v>
      </c>
      <c r="AN18" s="355">
        <v>2</v>
      </c>
      <c r="AO18" s="355">
        <v>0</v>
      </c>
      <c r="AP18" s="355">
        <v>0</v>
      </c>
      <c r="AQ18" s="355">
        <v>7</v>
      </c>
      <c r="AR18" s="355">
        <v>1</v>
      </c>
      <c r="AS18" s="355">
        <v>0</v>
      </c>
      <c r="AT18" s="355">
        <v>1</v>
      </c>
      <c r="AV18" s="357">
        <f t="shared" si="7"/>
        <v>0</v>
      </c>
      <c r="AW18" s="357">
        <f t="shared" si="8"/>
        <v>0</v>
      </c>
      <c r="AX18" s="357">
        <f t="shared" si="9"/>
        <v>6</v>
      </c>
      <c r="AY18" s="357">
        <f t="shared" si="10"/>
        <v>12</v>
      </c>
      <c r="AZ18" s="357">
        <f t="shared" si="11"/>
        <v>37</v>
      </c>
      <c r="BA18" s="357">
        <f t="shared" si="12"/>
        <v>11</v>
      </c>
      <c r="BB18" s="357">
        <f t="shared" si="13"/>
        <v>11</v>
      </c>
      <c r="BC18" s="357">
        <f t="shared" si="14"/>
        <v>4</v>
      </c>
      <c r="BD18" s="357">
        <f t="shared" si="15"/>
        <v>9</v>
      </c>
      <c r="BE18" s="45">
        <f t="shared" si="16"/>
        <v>90</v>
      </c>
    </row>
    <row r="19" spans="1:57" x14ac:dyDescent="0.25">
      <c r="A19" s="340">
        <f>METAS!A19</f>
        <v>16</v>
      </c>
      <c r="B19" s="353" t="str">
        <f>METAS!B19</f>
        <v>PORCENTAJE DE  NIÑOS &lt; 1 AÑO VACUNADOS CON VACUNA ANTINEUMOCÓCICA</v>
      </c>
      <c r="C19" s="354" t="str">
        <f>METAS!D19</f>
        <v>INMUNIZACIONES</v>
      </c>
      <c r="D19" s="355">
        <v>0</v>
      </c>
      <c r="E19" s="355">
        <v>0</v>
      </c>
      <c r="F19" s="355">
        <v>0</v>
      </c>
      <c r="G19" s="355">
        <v>36</v>
      </c>
      <c r="H19" s="355">
        <v>1</v>
      </c>
      <c r="I19" s="355">
        <v>1</v>
      </c>
      <c r="J19" s="355">
        <v>0</v>
      </c>
      <c r="K19" s="355">
        <v>1</v>
      </c>
      <c r="L19" s="355">
        <v>0</v>
      </c>
      <c r="M19" s="355">
        <v>2</v>
      </c>
      <c r="N19" s="355">
        <v>3</v>
      </c>
      <c r="O19" s="355">
        <v>3</v>
      </c>
      <c r="P19" s="355">
        <v>16</v>
      </c>
      <c r="Q19" s="355">
        <v>2</v>
      </c>
      <c r="R19" s="355">
        <v>1</v>
      </c>
      <c r="S19" s="355">
        <v>3</v>
      </c>
      <c r="T19" s="355">
        <v>6</v>
      </c>
      <c r="U19" s="355">
        <v>3</v>
      </c>
      <c r="V19" s="355">
        <v>1</v>
      </c>
      <c r="W19" s="355">
        <v>2</v>
      </c>
      <c r="X19" s="355">
        <v>4</v>
      </c>
      <c r="Y19" s="355">
        <v>22</v>
      </c>
      <c r="Z19" s="355">
        <v>1</v>
      </c>
      <c r="AA19" s="355">
        <v>4</v>
      </c>
      <c r="AB19" s="355">
        <v>4</v>
      </c>
      <c r="AC19" s="355">
        <v>2</v>
      </c>
      <c r="AD19" s="355">
        <v>4</v>
      </c>
      <c r="AE19" s="355">
        <v>2</v>
      </c>
      <c r="AF19" s="355">
        <v>1</v>
      </c>
      <c r="AG19" s="355">
        <v>1</v>
      </c>
      <c r="AH19" s="355">
        <v>3</v>
      </c>
      <c r="AI19" s="355">
        <v>0</v>
      </c>
      <c r="AJ19" s="355">
        <v>9</v>
      </c>
      <c r="AK19" s="355">
        <v>4</v>
      </c>
      <c r="AL19" s="355">
        <v>2</v>
      </c>
      <c r="AM19" s="355">
        <v>2</v>
      </c>
      <c r="AN19" s="355">
        <v>2</v>
      </c>
      <c r="AO19" s="355">
        <v>0</v>
      </c>
      <c r="AP19" s="355">
        <v>0</v>
      </c>
      <c r="AQ19" s="355">
        <v>7</v>
      </c>
      <c r="AR19" s="355">
        <v>0</v>
      </c>
      <c r="AS19" s="355">
        <v>0</v>
      </c>
      <c r="AT19" s="355">
        <v>0</v>
      </c>
      <c r="AV19" s="357">
        <f t="shared" si="7"/>
        <v>0</v>
      </c>
      <c r="AW19" s="357">
        <f t="shared" si="8"/>
        <v>0</v>
      </c>
      <c r="AX19" s="357">
        <f t="shared" si="9"/>
        <v>6</v>
      </c>
      <c r="AY19" s="357">
        <f t="shared" si="10"/>
        <v>12</v>
      </c>
      <c r="AZ19" s="357">
        <f t="shared" si="11"/>
        <v>37</v>
      </c>
      <c r="BA19" s="357">
        <f t="shared" si="12"/>
        <v>11</v>
      </c>
      <c r="BB19" s="357">
        <f t="shared" si="13"/>
        <v>11</v>
      </c>
      <c r="BC19" s="357">
        <f t="shared" si="14"/>
        <v>4</v>
      </c>
      <c r="BD19" s="357">
        <f t="shared" si="15"/>
        <v>7</v>
      </c>
      <c r="BE19" s="45">
        <f t="shared" si="16"/>
        <v>88</v>
      </c>
    </row>
    <row r="20" spans="1:57" x14ac:dyDescent="0.25">
      <c r="A20" s="340">
        <f>METAS!A20</f>
        <v>17</v>
      </c>
      <c r="B20" s="353" t="str">
        <f>METAS!B20</f>
        <v>PORCENTAJE DE  NIÑOS &lt; 1 AÑO VACUNADOS CON VACUNA INFLUENZA (2º DOSIS)</v>
      </c>
      <c r="C20" s="354" t="str">
        <f>METAS!D20</f>
        <v>INMUNIZACIONES</v>
      </c>
      <c r="D20" s="355">
        <v>0</v>
      </c>
      <c r="E20" s="355">
        <v>0</v>
      </c>
      <c r="F20" s="355">
        <v>0</v>
      </c>
      <c r="G20" s="355">
        <v>33</v>
      </c>
      <c r="H20" s="355">
        <v>4</v>
      </c>
      <c r="I20" s="355">
        <v>0</v>
      </c>
      <c r="J20" s="355">
        <v>1</v>
      </c>
      <c r="K20" s="355">
        <v>11</v>
      </c>
      <c r="L20" s="355">
        <v>0</v>
      </c>
      <c r="M20" s="355">
        <v>3</v>
      </c>
      <c r="N20" s="355">
        <v>6</v>
      </c>
      <c r="O20" s="355">
        <v>2</v>
      </c>
      <c r="P20" s="355">
        <v>22</v>
      </c>
      <c r="Q20" s="355">
        <v>1</v>
      </c>
      <c r="R20" s="355">
        <v>4</v>
      </c>
      <c r="S20" s="355">
        <v>1</v>
      </c>
      <c r="T20" s="355">
        <v>6</v>
      </c>
      <c r="U20" s="355">
        <v>0</v>
      </c>
      <c r="V20" s="355">
        <v>1</v>
      </c>
      <c r="W20" s="355">
        <v>1</v>
      </c>
      <c r="X20" s="355">
        <v>12</v>
      </c>
      <c r="Y20" s="355">
        <v>26</v>
      </c>
      <c r="Z20" s="355">
        <v>0</v>
      </c>
      <c r="AA20" s="355">
        <v>0</v>
      </c>
      <c r="AB20" s="355">
        <v>0</v>
      </c>
      <c r="AC20" s="355">
        <v>2</v>
      </c>
      <c r="AD20" s="355">
        <v>2</v>
      </c>
      <c r="AE20" s="355">
        <v>0</v>
      </c>
      <c r="AF20" s="355">
        <v>0</v>
      </c>
      <c r="AG20" s="355">
        <v>1</v>
      </c>
      <c r="AH20" s="355">
        <v>1</v>
      </c>
      <c r="AI20" s="355">
        <v>0</v>
      </c>
      <c r="AJ20" s="355">
        <v>14</v>
      </c>
      <c r="AK20" s="355">
        <v>2</v>
      </c>
      <c r="AL20" s="355">
        <v>2</v>
      </c>
      <c r="AM20" s="355">
        <v>9</v>
      </c>
      <c r="AN20" s="355">
        <v>0</v>
      </c>
      <c r="AO20" s="355">
        <v>3</v>
      </c>
      <c r="AP20" s="355">
        <v>1</v>
      </c>
      <c r="AQ20" s="355">
        <v>4</v>
      </c>
      <c r="AR20" s="355">
        <v>0</v>
      </c>
      <c r="AS20" s="355">
        <v>0</v>
      </c>
      <c r="AT20" s="355">
        <v>0</v>
      </c>
      <c r="AV20" s="357">
        <f t="shared" si="7"/>
        <v>0</v>
      </c>
      <c r="AW20" s="357">
        <f t="shared" si="8"/>
        <v>0</v>
      </c>
      <c r="AX20" s="357">
        <f t="shared" si="9"/>
        <v>6</v>
      </c>
      <c r="AY20" s="357">
        <f t="shared" si="10"/>
        <v>8</v>
      </c>
      <c r="AZ20" s="357">
        <f t="shared" si="11"/>
        <v>40</v>
      </c>
      <c r="BA20" s="357">
        <f t="shared" si="12"/>
        <v>4</v>
      </c>
      <c r="BB20" s="357">
        <f t="shared" si="13"/>
        <v>4</v>
      </c>
      <c r="BC20" s="357">
        <f t="shared" si="14"/>
        <v>13</v>
      </c>
      <c r="BD20" s="357">
        <f t="shared" si="15"/>
        <v>4</v>
      </c>
      <c r="BE20" s="45">
        <f t="shared" si="16"/>
        <v>79</v>
      </c>
    </row>
    <row r="21" spans="1:57" x14ac:dyDescent="0.25">
      <c r="A21" s="340">
        <f>METAS!A21</f>
        <v>18</v>
      </c>
      <c r="B21" s="353" t="str">
        <f>METAS!B21</f>
        <v>PORCENTAJE NIÑOS 1 AÑO  PROTEGIDOS CON 3 DOSIS DE VACUNA ANTINEUMOCÓCICA</v>
      </c>
      <c r="C21" s="354" t="str">
        <f>METAS!D21</f>
        <v>INMUNIZACIONES</v>
      </c>
      <c r="D21" s="355">
        <v>0</v>
      </c>
      <c r="E21" s="355">
        <v>0</v>
      </c>
      <c r="F21" s="355">
        <v>0</v>
      </c>
      <c r="G21" s="355">
        <v>24</v>
      </c>
      <c r="H21" s="355">
        <v>4</v>
      </c>
      <c r="I21" s="355">
        <v>2</v>
      </c>
      <c r="J21" s="355">
        <v>4</v>
      </c>
      <c r="K21" s="355">
        <v>5</v>
      </c>
      <c r="L21" s="355">
        <v>0</v>
      </c>
      <c r="M21" s="355">
        <v>0</v>
      </c>
      <c r="N21" s="355">
        <v>1</v>
      </c>
      <c r="O21" s="355">
        <v>1</v>
      </c>
      <c r="P21" s="355">
        <v>9</v>
      </c>
      <c r="Q21" s="355">
        <v>3</v>
      </c>
      <c r="R21" s="355">
        <v>1</v>
      </c>
      <c r="S21" s="355">
        <v>2</v>
      </c>
      <c r="T21" s="355">
        <v>5</v>
      </c>
      <c r="U21" s="355">
        <v>1</v>
      </c>
      <c r="V21" s="355">
        <v>0</v>
      </c>
      <c r="W21" s="355">
        <v>1</v>
      </c>
      <c r="X21" s="355">
        <v>2</v>
      </c>
      <c r="Y21" s="355">
        <v>17</v>
      </c>
      <c r="Z21" s="355">
        <v>3</v>
      </c>
      <c r="AA21" s="355">
        <v>6</v>
      </c>
      <c r="AB21" s="355">
        <v>1</v>
      </c>
      <c r="AC21" s="355">
        <v>4</v>
      </c>
      <c r="AD21" s="355">
        <v>6</v>
      </c>
      <c r="AE21" s="355">
        <v>0</v>
      </c>
      <c r="AF21" s="355">
        <v>4</v>
      </c>
      <c r="AG21" s="355">
        <v>1</v>
      </c>
      <c r="AH21" s="355">
        <v>0</v>
      </c>
      <c r="AI21" s="355">
        <v>0</v>
      </c>
      <c r="AJ21" s="355">
        <v>9</v>
      </c>
      <c r="AK21" s="355">
        <v>0</v>
      </c>
      <c r="AL21" s="355">
        <v>1</v>
      </c>
      <c r="AM21" s="355">
        <v>6</v>
      </c>
      <c r="AN21" s="355">
        <v>0</v>
      </c>
      <c r="AO21" s="355">
        <v>1</v>
      </c>
      <c r="AP21" s="355">
        <v>0</v>
      </c>
      <c r="AQ21" s="355">
        <v>2</v>
      </c>
      <c r="AR21" s="355">
        <v>0</v>
      </c>
      <c r="AS21" s="355">
        <v>1</v>
      </c>
      <c r="AT21" s="355">
        <v>0</v>
      </c>
      <c r="AV21" s="357">
        <f t="shared" si="7"/>
        <v>0</v>
      </c>
      <c r="AW21" s="357">
        <f t="shared" si="8"/>
        <v>0</v>
      </c>
      <c r="AX21" s="357">
        <f t="shared" si="9"/>
        <v>6</v>
      </c>
      <c r="AY21" s="357">
        <f t="shared" si="10"/>
        <v>7</v>
      </c>
      <c r="AZ21" s="357">
        <f t="shared" si="11"/>
        <v>33</v>
      </c>
      <c r="BA21" s="357">
        <f t="shared" si="12"/>
        <v>11</v>
      </c>
      <c r="BB21" s="357">
        <f t="shared" si="13"/>
        <v>11</v>
      </c>
      <c r="BC21" s="357">
        <f t="shared" si="14"/>
        <v>7</v>
      </c>
      <c r="BD21" s="357">
        <f t="shared" si="15"/>
        <v>3</v>
      </c>
      <c r="BE21" s="45">
        <f t="shared" si="16"/>
        <v>78</v>
      </c>
    </row>
    <row r="22" spans="1:57" x14ac:dyDescent="0.25">
      <c r="A22" s="340">
        <f>METAS!A22</f>
        <v>19</v>
      </c>
      <c r="B22" s="353" t="str">
        <f>METAS!B22</f>
        <v>PORCENTAJE DE NIÑOS 1 AÑO VACUNADOS CON 1 DOSIS DE VACUNA SPR</v>
      </c>
      <c r="C22" s="354" t="str">
        <f>METAS!D22</f>
        <v>INMUNIZACIONES</v>
      </c>
      <c r="D22" s="355">
        <v>0</v>
      </c>
      <c r="E22" s="355">
        <v>0</v>
      </c>
      <c r="F22" s="355">
        <v>0</v>
      </c>
      <c r="G22" s="355">
        <v>22</v>
      </c>
      <c r="H22" s="355">
        <v>4</v>
      </c>
      <c r="I22" s="355">
        <v>3</v>
      </c>
      <c r="J22" s="355">
        <v>4</v>
      </c>
      <c r="K22" s="355">
        <v>5</v>
      </c>
      <c r="L22" s="355">
        <v>0</v>
      </c>
      <c r="M22" s="355">
        <v>0</v>
      </c>
      <c r="N22" s="355">
        <v>1</v>
      </c>
      <c r="O22" s="355">
        <v>1</v>
      </c>
      <c r="P22" s="355">
        <v>9</v>
      </c>
      <c r="Q22" s="355">
        <v>3</v>
      </c>
      <c r="R22" s="355">
        <v>1</v>
      </c>
      <c r="S22" s="355">
        <v>2</v>
      </c>
      <c r="T22" s="355">
        <v>5</v>
      </c>
      <c r="U22" s="355">
        <v>1</v>
      </c>
      <c r="V22" s="355">
        <v>0</v>
      </c>
      <c r="W22" s="355">
        <v>1</v>
      </c>
      <c r="X22" s="355">
        <v>2</v>
      </c>
      <c r="Y22" s="355">
        <v>17</v>
      </c>
      <c r="Z22" s="355">
        <v>3</v>
      </c>
      <c r="AA22" s="355">
        <v>7</v>
      </c>
      <c r="AB22" s="355">
        <v>1</v>
      </c>
      <c r="AC22" s="355">
        <v>4</v>
      </c>
      <c r="AD22" s="355">
        <v>6</v>
      </c>
      <c r="AE22" s="355">
        <v>0</v>
      </c>
      <c r="AF22" s="355">
        <v>3</v>
      </c>
      <c r="AG22" s="355">
        <v>1</v>
      </c>
      <c r="AH22" s="355">
        <v>0</v>
      </c>
      <c r="AI22" s="355">
        <v>0</v>
      </c>
      <c r="AJ22" s="355">
        <v>4</v>
      </c>
      <c r="AK22" s="355">
        <v>0</v>
      </c>
      <c r="AL22" s="355">
        <v>0</v>
      </c>
      <c r="AM22" s="355">
        <v>6</v>
      </c>
      <c r="AN22" s="355">
        <v>0</v>
      </c>
      <c r="AO22" s="355">
        <v>1</v>
      </c>
      <c r="AP22" s="355">
        <v>0</v>
      </c>
      <c r="AQ22" s="355">
        <v>1</v>
      </c>
      <c r="AR22" s="355">
        <v>0</v>
      </c>
      <c r="AS22" s="355">
        <v>1</v>
      </c>
      <c r="AT22" s="355">
        <v>0</v>
      </c>
      <c r="AV22" s="357">
        <f t="shared" si="7"/>
        <v>0</v>
      </c>
      <c r="AW22" s="357">
        <f t="shared" si="8"/>
        <v>0</v>
      </c>
      <c r="AX22" s="357">
        <f t="shared" si="9"/>
        <v>6</v>
      </c>
      <c r="AY22" s="357">
        <f t="shared" si="10"/>
        <v>7</v>
      </c>
      <c r="AZ22" s="357">
        <f t="shared" si="11"/>
        <v>34</v>
      </c>
      <c r="BA22" s="357">
        <f t="shared" si="12"/>
        <v>10</v>
      </c>
      <c r="BB22" s="357">
        <f t="shared" si="13"/>
        <v>10</v>
      </c>
      <c r="BC22" s="357">
        <f t="shared" si="14"/>
        <v>7</v>
      </c>
      <c r="BD22" s="357">
        <f t="shared" si="15"/>
        <v>2</v>
      </c>
      <c r="BE22" s="45">
        <f t="shared" si="16"/>
        <v>76</v>
      </c>
    </row>
    <row r="23" spans="1:57" x14ac:dyDescent="0.25">
      <c r="A23" s="340">
        <f>METAS!A23</f>
        <v>20</v>
      </c>
      <c r="B23" s="353" t="str">
        <f>METAS!B23</f>
        <v xml:space="preserve">PORCENTAJE DE NIÑOS 1 AÑO VACUNADOS CON 2 DOSIS DE VACUNA SPR </v>
      </c>
      <c r="C23" s="354" t="str">
        <f>METAS!D23</f>
        <v>INMUNIZACIONES</v>
      </c>
      <c r="D23" s="355">
        <v>0</v>
      </c>
      <c r="E23" s="355">
        <v>0</v>
      </c>
      <c r="F23" s="355">
        <v>0</v>
      </c>
      <c r="G23" s="355">
        <v>17</v>
      </c>
      <c r="H23" s="355">
        <v>3</v>
      </c>
      <c r="I23" s="355">
        <v>2</v>
      </c>
      <c r="J23" s="355">
        <v>4</v>
      </c>
      <c r="K23" s="355">
        <v>4</v>
      </c>
      <c r="L23" s="355">
        <v>0</v>
      </c>
      <c r="M23" s="355">
        <v>3</v>
      </c>
      <c r="N23" s="355">
        <v>2</v>
      </c>
      <c r="O23" s="355">
        <v>1</v>
      </c>
      <c r="P23" s="355">
        <v>10</v>
      </c>
      <c r="Q23" s="355">
        <v>3</v>
      </c>
      <c r="R23" s="355">
        <v>2</v>
      </c>
      <c r="S23" s="355">
        <v>1</v>
      </c>
      <c r="T23" s="355">
        <v>3</v>
      </c>
      <c r="U23" s="355">
        <v>3</v>
      </c>
      <c r="V23" s="355">
        <v>4</v>
      </c>
      <c r="W23" s="355">
        <v>0</v>
      </c>
      <c r="X23" s="355">
        <v>2</v>
      </c>
      <c r="Y23" s="355">
        <v>20</v>
      </c>
      <c r="Z23" s="355">
        <v>3</v>
      </c>
      <c r="AA23" s="355">
        <v>3</v>
      </c>
      <c r="AB23" s="355">
        <v>3</v>
      </c>
      <c r="AC23" s="355">
        <v>1</v>
      </c>
      <c r="AD23" s="355">
        <v>4</v>
      </c>
      <c r="AE23" s="355">
        <v>2</v>
      </c>
      <c r="AF23" s="355">
        <v>2</v>
      </c>
      <c r="AG23" s="355">
        <v>1</v>
      </c>
      <c r="AH23" s="355">
        <v>0</v>
      </c>
      <c r="AI23" s="355">
        <v>0</v>
      </c>
      <c r="AJ23" s="355">
        <v>14</v>
      </c>
      <c r="AK23" s="355">
        <v>3</v>
      </c>
      <c r="AL23" s="355">
        <v>3</v>
      </c>
      <c r="AM23" s="355">
        <v>3</v>
      </c>
      <c r="AN23" s="355">
        <v>0</v>
      </c>
      <c r="AO23" s="355">
        <v>1</v>
      </c>
      <c r="AP23" s="355">
        <v>2</v>
      </c>
      <c r="AQ23" s="355">
        <v>1</v>
      </c>
      <c r="AR23" s="355">
        <v>0</v>
      </c>
      <c r="AS23" s="355">
        <v>0</v>
      </c>
      <c r="AT23" s="355">
        <v>0</v>
      </c>
      <c r="AV23" s="357">
        <f t="shared" si="7"/>
        <v>0</v>
      </c>
      <c r="AW23" s="357">
        <f t="shared" si="8"/>
        <v>0</v>
      </c>
      <c r="AX23" s="357">
        <f t="shared" si="9"/>
        <v>6</v>
      </c>
      <c r="AY23" s="357">
        <f t="shared" si="10"/>
        <v>10</v>
      </c>
      <c r="AZ23" s="357">
        <f t="shared" si="11"/>
        <v>32</v>
      </c>
      <c r="BA23" s="357">
        <f t="shared" si="12"/>
        <v>9</v>
      </c>
      <c r="BB23" s="357">
        <f t="shared" si="13"/>
        <v>9</v>
      </c>
      <c r="BC23" s="357">
        <f t="shared" si="14"/>
        <v>6</v>
      </c>
      <c r="BD23" s="357">
        <f t="shared" si="15"/>
        <v>1</v>
      </c>
      <c r="BE23" s="45">
        <f t="shared" si="16"/>
        <v>73</v>
      </c>
    </row>
    <row r="24" spans="1:57" x14ac:dyDescent="0.25">
      <c r="A24" s="340">
        <f>METAS!A24</f>
        <v>21</v>
      </c>
      <c r="B24" s="353" t="str">
        <f>METAS!B24</f>
        <v>PORCENTAJE DE NIÑOS 1 AÑO  VACUNADOS CON EL 1ER REFUERZO CON VACUNA ANTIPOLIO (IPV)</v>
      </c>
      <c r="C24" s="354" t="str">
        <f>METAS!D24</f>
        <v>INMUNIZACIONES</v>
      </c>
      <c r="D24" s="355">
        <v>0</v>
      </c>
      <c r="E24" s="355">
        <v>0</v>
      </c>
      <c r="F24" s="355">
        <v>0</v>
      </c>
      <c r="G24" s="355">
        <v>24</v>
      </c>
      <c r="H24" s="355">
        <v>3</v>
      </c>
      <c r="I24" s="355">
        <v>2</v>
      </c>
      <c r="J24" s="355">
        <v>3</v>
      </c>
      <c r="K24" s="355">
        <v>5</v>
      </c>
      <c r="L24" s="355">
        <v>0</v>
      </c>
      <c r="M24" s="355">
        <v>3</v>
      </c>
      <c r="N24" s="355">
        <v>2</v>
      </c>
      <c r="O24" s="355">
        <v>1</v>
      </c>
      <c r="P24" s="355">
        <v>12</v>
      </c>
      <c r="Q24" s="355">
        <v>3</v>
      </c>
      <c r="R24" s="355">
        <v>2</v>
      </c>
      <c r="S24" s="355">
        <v>1</v>
      </c>
      <c r="T24" s="355">
        <v>3</v>
      </c>
      <c r="U24" s="355">
        <v>3</v>
      </c>
      <c r="V24" s="355">
        <v>4</v>
      </c>
      <c r="W24" s="355">
        <v>0</v>
      </c>
      <c r="X24" s="355">
        <v>2</v>
      </c>
      <c r="Y24" s="355">
        <v>20</v>
      </c>
      <c r="Z24" s="355">
        <v>3</v>
      </c>
      <c r="AA24" s="355">
        <v>3</v>
      </c>
      <c r="AB24" s="355">
        <v>3</v>
      </c>
      <c r="AC24" s="355">
        <v>1</v>
      </c>
      <c r="AD24" s="355">
        <v>5</v>
      </c>
      <c r="AE24" s="355">
        <v>3</v>
      </c>
      <c r="AF24" s="355">
        <v>2</v>
      </c>
      <c r="AG24" s="355">
        <v>1</v>
      </c>
      <c r="AH24" s="355">
        <v>0</v>
      </c>
      <c r="AI24" s="355">
        <v>0</v>
      </c>
      <c r="AJ24" s="355">
        <v>9</v>
      </c>
      <c r="AK24" s="355">
        <v>2</v>
      </c>
      <c r="AL24" s="355">
        <v>3</v>
      </c>
      <c r="AM24" s="355">
        <v>2</v>
      </c>
      <c r="AN24" s="355">
        <v>0</v>
      </c>
      <c r="AO24" s="355">
        <v>1</v>
      </c>
      <c r="AP24" s="355">
        <v>2</v>
      </c>
      <c r="AQ24" s="355">
        <v>7</v>
      </c>
      <c r="AR24" s="355">
        <v>0</v>
      </c>
      <c r="AS24" s="355">
        <v>0</v>
      </c>
      <c r="AT24" s="355">
        <v>0</v>
      </c>
      <c r="AV24" s="357">
        <f t="shared" si="7"/>
        <v>0</v>
      </c>
      <c r="AW24" s="357">
        <f t="shared" si="8"/>
        <v>0</v>
      </c>
      <c r="AX24" s="357">
        <f t="shared" si="9"/>
        <v>6</v>
      </c>
      <c r="AY24" s="357">
        <f t="shared" si="10"/>
        <v>10</v>
      </c>
      <c r="AZ24" s="357">
        <f t="shared" si="11"/>
        <v>32</v>
      </c>
      <c r="BA24" s="357">
        <f t="shared" si="12"/>
        <v>11</v>
      </c>
      <c r="BB24" s="357">
        <f t="shared" si="13"/>
        <v>11</v>
      </c>
      <c r="BC24" s="357">
        <f t="shared" si="14"/>
        <v>5</v>
      </c>
      <c r="BD24" s="357">
        <f t="shared" si="15"/>
        <v>7</v>
      </c>
      <c r="BE24" s="45">
        <f t="shared" si="16"/>
        <v>82</v>
      </c>
    </row>
    <row r="25" spans="1:57" x14ac:dyDescent="0.25">
      <c r="A25" s="340">
        <f>METAS!A25</f>
        <v>22</v>
      </c>
      <c r="B25" s="353" t="str">
        <f>METAS!B25</f>
        <v>PORCENTAJE DE NIÑOS 1 AÑO VACUNADOS CON EL 1ER REFUERZO CON VACUNA DPT</v>
      </c>
      <c r="C25" s="354" t="str">
        <f>METAS!D25</f>
        <v>INMUNIZACIONES</v>
      </c>
      <c r="D25" s="355">
        <v>0</v>
      </c>
      <c r="E25" s="355">
        <v>0</v>
      </c>
      <c r="F25" s="355">
        <v>0</v>
      </c>
      <c r="G25" s="355">
        <v>21</v>
      </c>
      <c r="H25" s="355">
        <v>2</v>
      </c>
      <c r="I25" s="355">
        <v>2</v>
      </c>
      <c r="J25" s="355">
        <v>4</v>
      </c>
      <c r="K25" s="355">
        <v>5</v>
      </c>
      <c r="L25" s="355">
        <v>0</v>
      </c>
      <c r="M25" s="355">
        <v>4</v>
      </c>
      <c r="N25" s="355">
        <v>2</v>
      </c>
      <c r="O25" s="355">
        <v>1</v>
      </c>
      <c r="P25" s="355">
        <v>12</v>
      </c>
      <c r="Q25" s="355">
        <v>4</v>
      </c>
      <c r="R25" s="355">
        <v>2</v>
      </c>
      <c r="S25" s="355">
        <v>1</v>
      </c>
      <c r="T25" s="355">
        <v>3</v>
      </c>
      <c r="U25" s="355">
        <v>3</v>
      </c>
      <c r="V25" s="355">
        <v>3</v>
      </c>
      <c r="W25" s="355">
        <v>0</v>
      </c>
      <c r="X25" s="355">
        <v>2</v>
      </c>
      <c r="Y25" s="355">
        <v>19</v>
      </c>
      <c r="Z25" s="355">
        <v>3</v>
      </c>
      <c r="AA25" s="355">
        <v>3</v>
      </c>
      <c r="AB25" s="355">
        <v>3</v>
      </c>
      <c r="AC25" s="355">
        <v>1</v>
      </c>
      <c r="AD25" s="355">
        <v>6</v>
      </c>
      <c r="AE25" s="355">
        <v>1</v>
      </c>
      <c r="AF25" s="355">
        <v>2</v>
      </c>
      <c r="AG25" s="355">
        <v>1</v>
      </c>
      <c r="AH25" s="355">
        <v>2</v>
      </c>
      <c r="AI25" s="355">
        <v>0</v>
      </c>
      <c r="AJ25" s="355">
        <v>9</v>
      </c>
      <c r="AK25" s="355">
        <v>2</v>
      </c>
      <c r="AL25" s="355">
        <v>3</v>
      </c>
      <c r="AM25" s="355">
        <v>3</v>
      </c>
      <c r="AN25" s="355">
        <v>0</v>
      </c>
      <c r="AO25" s="355">
        <v>1</v>
      </c>
      <c r="AP25" s="355">
        <v>2</v>
      </c>
      <c r="AQ25" s="355">
        <v>6</v>
      </c>
      <c r="AR25" s="355">
        <v>0</v>
      </c>
      <c r="AS25" s="355">
        <v>0</v>
      </c>
      <c r="AT25" s="355">
        <v>0</v>
      </c>
      <c r="AV25" s="357">
        <f t="shared" si="7"/>
        <v>0</v>
      </c>
      <c r="AW25" s="357">
        <f t="shared" si="8"/>
        <v>0</v>
      </c>
      <c r="AX25" s="357">
        <f t="shared" si="9"/>
        <v>7</v>
      </c>
      <c r="AY25" s="357">
        <f t="shared" si="10"/>
        <v>9</v>
      </c>
      <c r="AZ25" s="357">
        <f t="shared" si="11"/>
        <v>31</v>
      </c>
      <c r="BA25" s="357">
        <f t="shared" si="12"/>
        <v>12</v>
      </c>
      <c r="BB25" s="357">
        <f t="shared" si="13"/>
        <v>12</v>
      </c>
      <c r="BC25" s="357">
        <f t="shared" si="14"/>
        <v>6</v>
      </c>
      <c r="BD25" s="357">
        <f t="shared" si="15"/>
        <v>6</v>
      </c>
      <c r="BE25" s="45">
        <f t="shared" si="16"/>
        <v>83</v>
      </c>
    </row>
    <row r="26" spans="1:57" x14ac:dyDescent="0.25">
      <c r="A26" s="340">
        <f>METAS!A26</f>
        <v>23</v>
      </c>
      <c r="B26" s="353" t="str">
        <f>METAS!B26</f>
        <v>PORCENTAJE DE NIÑOS 4 AÑOS VACUNADOS CON EL 2DO REFUERZO CON VACUNA ANTIPOLIO ORAL (APO)</v>
      </c>
      <c r="C26" s="354" t="str">
        <f>METAS!D26</f>
        <v>INMUNIZACIONES</v>
      </c>
      <c r="D26" s="355">
        <v>0</v>
      </c>
      <c r="E26" s="355">
        <v>0</v>
      </c>
      <c r="F26" s="355">
        <v>0</v>
      </c>
      <c r="G26" s="355">
        <v>14</v>
      </c>
      <c r="H26" s="355">
        <v>3</v>
      </c>
      <c r="I26" s="355">
        <v>2</v>
      </c>
      <c r="J26" s="355">
        <v>2</v>
      </c>
      <c r="K26" s="355">
        <v>4</v>
      </c>
      <c r="L26" s="355">
        <v>0</v>
      </c>
      <c r="M26" s="355">
        <v>0</v>
      </c>
      <c r="N26" s="355">
        <v>0</v>
      </c>
      <c r="O26" s="355">
        <v>4</v>
      </c>
      <c r="P26" s="355">
        <v>4</v>
      </c>
      <c r="Q26" s="355">
        <v>2</v>
      </c>
      <c r="R26" s="355">
        <v>1</v>
      </c>
      <c r="S26" s="355">
        <v>2</v>
      </c>
      <c r="T26" s="355">
        <v>2</v>
      </c>
      <c r="U26" s="355">
        <v>0</v>
      </c>
      <c r="V26" s="355">
        <v>1</v>
      </c>
      <c r="W26" s="355">
        <v>0</v>
      </c>
      <c r="X26" s="355">
        <v>3</v>
      </c>
      <c r="Y26" s="355">
        <v>15</v>
      </c>
      <c r="Z26" s="355">
        <v>3</v>
      </c>
      <c r="AA26" s="355">
        <v>1</v>
      </c>
      <c r="AB26" s="355">
        <v>1</v>
      </c>
      <c r="AC26" s="355">
        <v>1</v>
      </c>
      <c r="AD26" s="355">
        <v>7</v>
      </c>
      <c r="AE26" s="355">
        <v>0</v>
      </c>
      <c r="AF26" s="355">
        <v>2</v>
      </c>
      <c r="AG26" s="355">
        <v>0</v>
      </c>
      <c r="AH26" s="355">
        <v>1</v>
      </c>
      <c r="AI26" s="355">
        <v>0</v>
      </c>
      <c r="AJ26" s="355">
        <v>4</v>
      </c>
      <c r="AK26" s="355">
        <v>0</v>
      </c>
      <c r="AL26" s="355">
        <v>2</v>
      </c>
      <c r="AM26" s="355">
        <v>6</v>
      </c>
      <c r="AN26" s="355">
        <v>0</v>
      </c>
      <c r="AO26" s="355">
        <v>2</v>
      </c>
      <c r="AP26" s="355">
        <v>1</v>
      </c>
      <c r="AQ26" s="355">
        <v>1</v>
      </c>
      <c r="AR26" s="355">
        <v>0</v>
      </c>
      <c r="AS26" s="355">
        <v>0</v>
      </c>
      <c r="AT26" s="355">
        <v>0</v>
      </c>
      <c r="AV26" s="357">
        <f t="shared" si="7"/>
        <v>0</v>
      </c>
      <c r="AW26" s="357">
        <f t="shared" si="8"/>
        <v>0</v>
      </c>
      <c r="AX26" s="357">
        <f t="shared" si="9"/>
        <v>5</v>
      </c>
      <c r="AY26" s="357">
        <f t="shared" si="10"/>
        <v>3</v>
      </c>
      <c r="AZ26" s="357">
        <f t="shared" si="11"/>
        <v>24</v>
      </c>
      <c r="BA26" s="357">
        <f t="shared" si="12"/>
        <v>10</v>
      </c>
      <c r="BB26" s="357">
        <f t="shared" si="13"/>
        <v>10</v>
      </c>
      <c r="BC26" s="357">
        <f t="shared" si="14"/>
        <v>9</v>
      </c>
      <c r="BD26" s="357">
        <f t="shared" si="15"/>
        <v>1</v>
      </c>
      <c r="BE26" s="45">
        <f t="shared" si="16"/>
        <v>62</v>
      </c>
    </row>
    <row r="27" spans="1:57" x14ac:dyDescent="0.25">
      <c r="A27" s="340">
        <f>METAS!A27</f>
        <v>24</v>
      </c>
      <c r="B27" s="353" t="str">
        <f>METAS!B27</f>
        <v>PORCENTAJE DE NIÑOS 4 AÑOS VACUNADOS CON EL 2DO REFUERZO CON VACUNA DPT</v>
      </c>
      <c r="C27" s="354" t="str">
        <f>METAS!D27</f>
        <v>INMUNIZACIONES</v>
      </c>
      <c r="D27" s="355">
        <v>1</v>
      </c>
      <c r="E27" s="355">
        <v>0</v>
      </c>
      <c r="F27" s="355">
        <v>0</v>
      </c>
      <c r="G27" s="355">
        <v>12</v>
      </c>
      <c r="H27" s="355">
        <v>3</v>
      </c>
      <c r="I27" s="355">
        <v>2</v>
      </c>
      <c r="J27" s="355">
        <v>2</v>
      </c>
      <c r="K27" s="355">
        <v>4</v>
      </c>
      <c r="L27" s="355">
        <v>0</v>
      </c>
      <c r="M27" s="355">
        <v>0</v>
      </c>
      <c r="N27" s="355">
        <v>0</v>
      </c>
      <c r="O27" s="355">
        <v>4</v>
      </c>
      <c r="P27" s="355">
        <v>3</v>
      </c>
      <c r="Q27" s="355">
        <v>2</v>
      </c>
      <c r="R27" s="355">
        <v>1</v>
      </c>
      <c r="S27" s="355">
        <v>2</v>
      </c>
      <c r="T27" s="355">
        <v>1</v>
      </c>
      <c r="U27" s="355">
        <v>0</v>
      </c>
      <c r="V27" s="355">
        <v>1</v>
      </c>
      <c r="W27" s="355">
        <v>0</v>
      </c>
      <c r="X27" s="355">
        <v>3</v>
      </c>
      <c r="Y27" s="355">
        <v>15</v>
      </c>
      <c r="Z27" s="355">
        <v>2</v>
      </c>
      <c r="AA27" s="355">
        <v>1</v>
      </c>
      <c r="AB27" s="355">
        <v>1</v>
      </c>
      <c r="AC27" s="355">
        <v>1</v>
      </c>
      <c r="AD27" s="355">
        <v>8</v>
      </c>
      <c r="AE27" s="355">
        <v>0</v>
      </c>
      <c r="AF27" s="355">
        <v>3</v>
      </c>
      <c r="AG27" s="355">
        <v>0</v>
      </c>
      <c r="AH27" s="355">
        <v>1</v>
      </c>
      <c r="AI27" s="355">
        <v>0</v>
      </c>
      <c r="AJ27" s="355">
        <v>3</v>
      </c>
      <c r="AK27" s="355">
        <v>0</v>
      </c>
      <c r="AL27" s="355">
        <v>2</v>
      </c>
      <c r="AM27" s="355">
        <v>6</v>
      </c>
      <c r="AN27" s="355">
        <v>0</v>
      </c>
      <c r="AO27" s="355">
        <v>2</v>
      </c>
      <c r="AP27" s="355">
        <v>1</v>
      </c>
      <c r="AQ27" s="355">
        <v>1</v>
      </c>
      <c r="AR27" s="355">
        <v>0</v>
      </c>
      <c r="AS27" s="355">
        <v>0</v>
      </c>
      <c r="AT27" s="355">
        <v>0</v>
      </c>
      <c r="AV27" s="357">
        <f t="shared" si="7"/>
        <v>1</v>
      </c>
      <c r="AW27" s="357">
        <f t="shared" si="8"/>
        <v>0</v>
      </c>
      <c r="AX27" s="357">
        <f t="shared" si="9"/>
        <v>5</v>
      </c>
      <c r="AY27" s="357">
        <f t="shared" si="10"/>
        <v>2</v>
      </c>
      <c r="AZ27" s="357">
        <f t="shared" si="11"/>
        <v>23</v>
      </c>
      <c r="BA27" s="357">
        <f t="shared" si="12"/>
        <v>12</v>
      </c>
      <c r="BB27" s="357">
        <f t="shared" si="13"/>
        <v>12</v>
      </c>
      <c r="BC27" s="357">
        <f t="shared" si="14"/>
        <v>9</v>
      </c>
      <c r="BD27" s="357">
        <f t="shared" si="15"/>
        <v>1</v>
      </c>
      <c r="BE27" s="45">
        <f t="shared" si="16"/>
        <v>65</v>
      </c>
    </row>
    <row r="28" spans="1:57" x14ac:dyDescent="0.25">
      <c r="A28" s="340">
        <f>METAS!A28</f>
        <v>25</v>
      </c>
      <c r="B28" s="353" t="str">
        <f>METAS!B28</f>
        <v>PORCENTAJE DE NIÑOS  VACUNADOS CON DOSIS UNICA DE VACUNA CONTRA VPH EN EL 5TO GRADO DE PRIMARIA</v>
      </c>
      <c r="C28" s="354" t="str">
        <f>METAS!D28</f>
        <v>INMUNIZACIONES</v>
      </c>
      <c r="D28" s="355">
        <v>0</v>
      </c>
      <c r="E28" s="355">
        <v>0</v>
      </c>
      <c r="F28" s="355">
        <v>0</v>
      </c>
      <c r="G28" s="355">
        <v>2</v>
      </c>
      <c r="H28" s="355">
        <v>3</v>
      </c>
      <c r="I28" s="355">
        <v>0</v>
      </c>
      <c r="J28" s="355">
        <v>4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1</v>
      </c>
      <c r="U28" s="355">
        <v>0</v>
      </c>
      <c r="V28" s="355">
        <v>0</v>
      </c>
      <c r="W28" s="355">
        <v>0</v>
      </c>
      <c r="X28" s="355">
        <v>0</v>
      </c>
      <c r="Y28" s="355">
        <v>3</v>
      </c>
      <c r="Z28" s="355">
        <v>0</v>
      </c>
      <c r="AA28" s="355">
        <v>0</v>
      </c>
      <c r="AB28" s="355">
        <v>0</v>
      </c>
      <c r="AC28" s="355">
        <v>0</v>
      </c>
      <c r="AD28" s="355">
        <v>2</v>
      </c>
      <c r="AE28" s="355">
        <v>1</v>
      </c>
      <c r="AF28" s="355">
        <v>0</v>
      </c>
      <c r="AG28" s="355">
        <v>0</v>
      </c>
      <c r="AH28" s="355">
        <v>0</v>
      </c>
      <c r="AI28" s="355">
        <v>0</v>
      </c>
      <c r="AJ28" s="355">
        <v>1</v>
      </c>
      <c r="AK28" s="355">
        <v>0</v>
      </c>
      <c r="AL28" s="355">
        <v>0</v>
      </c>
      <c r="AM28" s="355">
        <v>0</v>
      </c>
      <c r="AN28" s="355">
        <v>0</v>
      </c>
      <c r="AO28" s="355">
        <v>3</v>
      </c>
      <c r="AP28" s="355">
        <v>0</v>
      </c>
      <c r="AQ28" s="355">
        <v>1</v>
      </c>
      <c r="AR28" s="355">
        <v>1</v>
      </c>
      <c r="AS28" s="355">
        <v>0</v>
      </c>
      <c r="AT28" s="355">
        <v>0</v>
      </c>
      <c r="AV28" s="357">
        <f t="shared" si="7"/>
        <v>0</v>
      </c>
      <c r="AW28" s="357">
        <f t="shared" si="8"/>
        <v>0</v>
      </c>
      <c r="AX28" s="357">
        <f t="shared" si="9"/>
        <v>0</v>
      </c>
      <c r="AY28" s="357">
        <f t="shared" si="10"/>
        <v>1</v>
      </c>
      <c r="AZ28" s="357">
        <f t="shared" si="11"/>
        <v>3</v>
      </c>
      <c r="BA28" s="357">
        <f t="shared" si="12"/>
        <v>3</v>
      </c>
      <c r="BB28" s="357">
        <f t="shared" si="13"/>
        <v>3</v>
      </c>
      <c r="BC28" s="357">
        <f t="shared" si="14"/>
        <v>3</v>
      </c>
      <c r="BD28" s="357">
        <f t="shared" si="15"/>
        <v>2</v>
      </c>
      <c r="BE28" s="45">
        <f t="shared" si="16"/>
        <v>15</v>
      </c>
    </row>
    <row r="29" spans="1:57" x14ac:dyDescent="0.25">
      <c r="A29" s="340">
        <f>METAS!A29</f>
        <v>26</v>
      </c>
      <c r="B29" s="353" t="str">
        <f>METAS!B29</f>
        <v>PORCENTAJE  DE GESTANTES VACUNADAS CON 1 DOSIS DE VACUNA dTpa</v>
      </c>
      <c r="C29" s="354" t="str">
        <f>METAS!D29</f>
        <v>INMUNIZACIONES</v>
      </c>
      <c r="D29" s="355">
        <v>0</v>
      </c>
      <c r="E29" s="355">
        <v>0</v>
      </c>
      <c r="F29" s="355">
        <v>0</v>
      </c>
      <c r="G29" s="355">
        <v>49</v>
      </c>
      <c r="H29" s="355">
        <v>4</v>
      </c>
      <c r="I29" s="355">
        <v>1</v>
      </c>
      <c r="J29" s="355">
        <v>8</v>
      </c>
      <c r="K29" s="355">
        <v>2</v>
      </c>
      <c r="L29" s="355">
        <v>0</v>
      </c>
      <c r="M29" s="355">
        <v>1</v>
      </c>
      <c r="N29" s="355">
        <v>1</v>
      </c>
      <c r="O29" s="355">
        <v>0</v>
      </c>
      <c r="P29" s="355">
        <v>27</v>
      </c>
      <c r="Q29" s="355">
        <v>3</v>
      </c>
      <c r="R29" s="355">
        <v>1</v>
      </c>
      <c r="S29" s="355">
        <v>3</v>
      </c>
      <c r="T29" s="355">
        <v>5</v>
      </c>
      <c r="U29" s="355">
        <v>0</v>
      </c>
      <c r="V29" s="355">
        <v>3</v>
      </c>
      <c r="W29" s="355">
        <v>0</v>
      </c>
      <c r="X29" s="355">
        <v>6</v>
      </c>
      <c r="Y29" s="355">
        <v>20</v>
      </c>
      <c r="Z29" s="355">
        <v>0</v>
      </c>
      <c r="AA29" s="355">
        <v>0</v>
      </c>
      <c r="AB29" s="355">
        <v>0</v>
      </c>
      <c r="AC29" s="355">
        <v>0</v>
      </c>
      <c r="AD29" s="355">
        <v>2</v>
      </c>
      <c r="AE29" s="355">
        <v>0</v>
      </c>
      <c r="AF29" s="355">
        <v>0</v>
      </c>
      <c r="AG29" s="355">
        <v>0</v>
      </c>
      <c r="AH29" s="355">
        <v>2</v>
      </c>
      <c r="AI29" s="355">
        <v>0</v>
      </c>
      <c r="AJ29" s="355">
        <v>14</v>
      </c>
      <c r="AK29" s="355">
        <v>0</v>
      </c>
      <c r="AL29" s="355">
        <v>1</v>
      </c>
      <c r="AM29" s="355">
        <v>2</v>
      </c>
      <c r="AN29" s="355">
        <v>0</v>
      </c>
      <c r="AO29" s="355">
        <v>0</v>
      </c>
      <c r="AP29" s="355">
        <v>0</v>
      </c>
      <c r="AQ29" s="355">
        <v>7</v>
      </c>
      <c r="AR29" s="355">
        <v>0</v>
      </c>
      <c r="AS29" s="355">
        <v>0</v>
      </c>
      <c r="AT29" s="355">
        <v>0</v>
      </c>
      <c r="AV29" s="357">
        <f t="shared" si="7"/>
        <v>0</v>
      </c>
      <c r="AW29" s="357">
        <f t="shared" si="8"/>
        <v>0</v>
      </c>
      <c r="AX29" s="357">
        <f t="shared" si="9"/>
        <v>7</v>
      </c>
      <c r="AY29" s="357">
        <f t="shared" si="10"/>
        <v>8</v>
      </c>
      <c r="AZ29" s="357">
        <f t="shared" si="11"/>
        <v>26</v>
      </c>
      <c r="BA29" s="357">
        <f t="shared" si="12"/>
        <v>4</v>
      </c>
      <c r="BB29" s="357">
        <f t="shared" si="13"/>
        <v>4</v>
      </c>
      <c r="BC29" s="357">
        <f t="shared" si="14"/>
        <v>2</v>
      </c>
      <c r="BD29" s="357">
        <f t="shared" si="15"/>
        <v>7</v>
      </c>
      <c r="BE29" s="45">
        <f t="shared" si="16"/>
        <v>58</v>
      </c>
    </row>
    <row r="30" spans="1:57" x14ac:dyDescent="0.25">
      <c r="A30" s="340">
        <f>METAS!A30</f>
        <v>27</v>
      </c>
      <c r="B30" s="353" t="str">
        <f>METAS!B30</f>
        <v>PORCENTAJE DE VACUNADOS CON 1 DOSIS CON VACUNA CONTRA LA INFLUENZA, EN LA POBLACIÓN &gt;= 60 AÑOS</v>
      </c>
      <c r="C30" s="354" t="str">
        <f>METAS!D30</f>
        <v>INMUNIZACIONES</v>
      </c>
      <c r="D30" s="355">
        <v>13</v>
      </c>
      <c r="E30" s="355">
        <v>0</v>
      </c>
      <c r="F30" s="355">
        <v>0</v>
      </c>
      <c r="G30" s="355">
        <v>115</v>
      </c>
      <c r="H30" s="355">
        <v>6</v>
      </c>
      <c r="I30" s="355">
        <v>1</v>
      </c>
      <c r="J30" s="355">
        <v>0</v>
      </c>
      <c r="K30" s="355">
        <v>4</v>
      </c>
      <c r="L30" s="355">
        <v>0</v>
      </c>
      <c r="M30" s="355">
        <v>1</v>
      </c>
      <c r="N30" s="355">
        <v>0</v>
      </c>
      <c r="O30" s="355">
        <v>0</v>
      </c>
      <c r="P30" s="355">
        <v>0</v>
      </c>
      <c r="Q30" s="355">
        <v>18</v>
      </c>
      <c r="R30" s="355">
        <v>4</v>
      </c>
      <c r="S30" s="355">
        <v>9</v>
      </c>
      <c r="T30" s="355">
        <v>14</v>
      </c>
      <c r="U30" s="355">
        <v>11</v>
      </c>
      <c r="V30" s="355">
        <v>2</v>
      </c>
      <c r="W30" s="355">
        <v>2</v>
      </c>
      <c r="X30" s="355">
        <v>6</v>
      </c>
      <c r="Y30" s="355">
        <v>16</v>
      </c>
      <c r="Z30" s="355">
        <v>0</v>
      </c>
      <c r="AA30" s="355">
        <v>0</v>
      </c>
      <c r="AB30" s="355">
        <v>0</v>
      </c>
      <c r="AC30" s="355">
        <v>2</v>
      </c>
      <c r="AD30" s="355">
        <v>4</v>
      </c>
      <c r="AE30" s="355">
        <v>0</v>
      </c>
      <c r="AF30" s="355">
        <v>1</v>
      </c>
      <c r="AG30" s="355">
        <v>0</v>
      </c>
      <c r="AH30" s="355">
        <v>1</v>
      </c>
      <c r="AI30" s="355">
        <v>0</v>
      </c>
      <c r="AJ30" s="355">
        <v>31</v>
      </c>
      <c r="AK30" s="355">
        <v>0</v>
      </c>
      <c r="AL30" s="355">
        <v>2</v>
      </c>
      <c r="AM30" s="355">
        <v>0</v>
      </c>
      <c r="AN30" s="355">
        <v>0</v>
      </c>
      <c r="AO30" s="355">
        <v>12</v>
      </c>
      <c r="AP30" s="355">
        <v>13</v>
      </c>
      <c r="AQ30" s="355">
        <v>2</v>
      </c>
      <c r="AR30" s="355">
        <v>0</v>
      </c>
      <c r="AS30" s="355">
        <v>2</v>
      </c>
      <c r="AT30" s="355">
        <v>3</v>
      </c>
      <c r="AV30" s="357">
        <f t="shared" si="7"/>
        <v>13</v>
      </c>
      <c r="AW30" s="357">
        <f t="shared" si="8"/>
        <v>0</v>
      </c>
      <c r="AX30" s="357">
        <f t="shared" si="9"/>
        <v>31</v>
      </c>
      <c r="AY30" s="357">
        <f t="shared" si="10"/>
        <v>29</v>
      </c>
      <c r="AZ30" s="357">
        <f t="shared" si="11"/>
        <v>24</v>
      </c>
      <c r="BA30" s="357">
        <f t="shared" si="12"/>
        <v>6</v>
      </c>
      <c r="BB30" s="357">
        <f t="shared" si="13"/>
        <v>6</v>
      </c>
      <c r="BC30" s="357">
        <f t="shared" si="14"/>
        <v>25</v>
      </c>
      <c r="BD30" s="357">
        <f t="shared" si="15"/>
        <v>7</v>
      </c>
      <c r="BE30" s="45">
        <f t="shared" si="16"/>
        <v>141</v>
      </c>
    </row>
    <row r="31" spans="1:57" x14ac:dyDescent="0.25">
      <c r="A31" s="340">
        <f>METAS!A31</f>
        <v>28</v>
      </c>
      <c r="B31" s="353" t="str">
        <f>METAS!B31</f>
        <v>PORCENTAJE DE VACUNADOS CON 1 DOSIS CON VACUNA CONTRA NEUMOCOCO, EN LA POBLACIÓN &gt;= 60 AÑOS</v>
      </c>
      <c r="C31" s="354" t="str">
        <f>METAS!D31</f>
        <v>INMUNIZACIONES</v>
      </c>
      <c r="D31" s="355">
        <v>3</v>
      </c>
      <c r="E31" s="355">
        <v>0</v>
      </c>
      <c r="F31" s="355">
        <v>0</v>
      </c>
      <c r="G31" s="355">
        <v>42</v>
      </c>
      <c r="H31" s="355">
        <v>0</v>
      </c>
      <c r="I31" s="355">
        <v>0</v>
      </c>
      <c r="J31" s="355">
        <v>0</v>
      </c>
      <c r="K31" s="355">
        <v>0</v>
      </c>
      <c r="L31" s="355">
        <v>1</v>
      </c>
      <c r="M31" s="355">
        <v>0</v>
      </c>
      <c r="N31" s="355">
        <v>0</v>
      </c>
      <c r="O31" s="355">
        <v>0</v>
      </c>
      <c r="P31" s="355">
        <v>0</v>
      </c>
      <c r="Q31" s="355">
        <v>1</v>
      </c>
      <c r="R31" s="355">
        <v>0</v>
      </c>
      <c r="S31" s="355">
        <v>1</v>
      </c>
      <c r="T31" s="355">
        <v>3</v>
      </c>
      <c r="U31" s="355">
        <v>5</v>
      </c>
      <c r="V31" s="355">
        <v>0</v>
      </c>
      <c r="W31" s="355">
        <v>1</v>
      </c>
      <c r="X31" s="355">
        <v>2</v>
      </c>
      <c r="Y31" s="355">
        <v>1</v>
      </c>
      <c r="Z31" s="355">
        <v>0</v>
      </c>
      <c r="AA31" s="355">
        <v>0</v>
      </c>
      <c r="AB31" s="355">
        <v>0</v>
      </c>
      <c r="AC31" s="355">
        <v>0</v>
      </c>
      <c r="AD31" s="355">
        <v>1</v>
      </c>
      <c r="AE31" s="355">
        <v>0</v>
      </c>
      <c r="AF31" s="355">
        <v>0</v>
      </c>
      <c r="AG31" s="355">
        <v>0</v>
      </c>
      <c r="AH31" s="355">
        <v>0</v>
      </c>
      <c r="AI31" s="355">
        <v>0</v>
      </c>
      <c r="AJ31" s="355">
        <v>6</v>
      </c>
      <c r="AK31" s="355">
        <v>1</v>
      </c>
      <c r="AL31" s="355">
        <v>1</v>
      </c>
      <c r="AM31" s="355">
        <v>0</v>
      </c>
      <c r="AN31" s="355">
        <v>0</v>
      </c>
      <c r="AO31" s="355">
        <v>1</v>
      </c>
      <c r="AP31" s="355">
        <v>6</v>
      </c>
      <c r="AQ31" s="355">
        <v>1</v>
      </c>
      <c r="AR31" s="355">
        <v>0</v>
      </c>
      <c r="AS31" s="355">
        <v>0</v>
      </c>
      <c r="AT31" s="355">
        <v>1</v>
      </c>
      <c r="AV31" s="357">
        <f t="shared" si="7"/>
        <v>3</v>
      </c>
      <c r="AW31" s="357">
        <f t="shared" si="8"/>
        <v>0</v>
      </c>
      <c r="AX31" s="357">
        <f t="shared" si="9"/>
        <v>2</v>
      </c>
      <c r="AY31" s="357">
        <f t="shared" si="10"/>
        <v>9</v>
      </c>
      <c r="AZ31" s="357">
        <f t="shared" si="11"/>
        <v>3</v>
      </c>
      <c r="BA31" s="357">
        <f t="shared" si="12"/>
        <v>1</v>
      </c>
      <c r="BB31" s="357">
        <f t="shared" si="13"/>
        <v>1</v>
      </c>
      <c r="BC31" s="357">
        <f t="shared" si="14"/>
        <v>7</v>
      </c>
      <c r="BD31" s="357">
        <f t="shared" si="15"/>
        <v>2</v>
      </c>
      <c r="BE31" s="45">
        <f t="shared" si="16"/>
        <v>28</v>
      </c>
    </row>
    <row r="32" spans="1:57" x14ac:dyDescent="0.25">
      <c r="A32" s="340"/>
      <c r="B32" s="376" t="str">
        <f>ACUMULADO!B32</f>
        <v>META ATENCIONES NIÑOS  MENORES DE 5 AÑOS  DCI (PATRÓN DE  REFERENCIA  OMS).</v>
      </c>
      <c r="C32" s="377" t="s">
        <v>689</v>
      </c>
      <c r="D32" s="350">
        <v>215</v>
      </c>
      <c r="E32" s="350">
        <v>21</v>
      </c>
      <c r="F32" s="350">
        <v>0</v>
      </c>
      <c r="G32" s="350">
        <v>572</v>
      </c>
      <c r="H32" s="350">
        <v>48</v>
      </c>
      <c r="I32" s="350">
        <v>63</v>
      </c>
      <c r="J32" s="350">
        <v>62</v>
      </c>
      <c r="K32" s="350">
        <v>95</v>
      </c>
      <c r="L32" s="350">
        <v>4</v>
      </c>
      <c r="M32" s="350">
        <v>43</v>
      </c>
      <c r="N32" s="350">
        <v>45</v>
      </c>
      <c r="O32" s="350">
        <v>50</v>
      </c>
      <c r="P32" s="350">
        <v>302</v>
      </c>
      <c r="Q32" s="350">
        <v>90</v>
      </c>
      <c r="R32" s="350">
        <v>35</v>
      </c>
      <c r="S32" s="350">
        <v>54</v>
      </c>
      <c r="T32" s="350">
        <v>121</v>
      </c>
      <c r="U32" s="350">
        <v>28</v>
      </c>
      <c r="V32" s="350">
        <v>30</v>
      </c>
      <c r="W32" s="350">
        <v>66</v>
      </c>
      <c r="X32" s="350">
        <v>101</v>
      </c>
      <c r="Y32" s="350">
        <v>406</v>
      </c>
      <c r="Z32" s="350">
        <v>51</v>
      </c>
      <c r="AA32" s="350">
        <v>123</v>
      </c>
      <c r="AB32" s="350">
        <v>46</v>
      </c>
      <c r="AC32" s="350">
        <v>74</v>
      </c>
      <c r="AD32" s="350">
        <v>199</v>
      </c>
      <c r="AE32" s="350">
        <v>31</v>
      </c>
      <c r="AF32" s="350">
        <v>50</v>
      </c>
      <c r="AG32" s="350">
        <v>51</v>
      </c>
      <c r="AH32" s="350">
        <v>67</v>
      </c>
      <c r="AI32" s="350">
        <v>0</v>
      </c>
      <c r="AJ32" s="350">
        <v>195</v>
      </c>
      <c r="AK32" s="350">
        <v>56</v>
      </c>
      <c r="AL32" s="350">
        <v>39</v>
      </c>
      <c r="AM32" s="350">
        <v>145</v>
      </c>
      <c r="AN32" s="350">
        <v>12</v>
      </c>
      <c r="AO32" s="350">
        <v>31</v>
      </c>
      <c r="AP32" s="350">
        <v>9</v>
      </c>
      <c r="AQ32" s="350">
        <v>172</v>
      </c>
      <c r="AR32" s="350">
        <v>30</v>
      </c>
      <c r="AS32" s="350">
        <v>70</v>
      </c>
      <c r="AT32" s="350">
        <v>49</v>
      </c>
      <c r="AV32" s="351">
        <f t="shared" si="7"/>
        <v>215</v>
      </c>
      <c r="AW32" s="351">
        <f t="shared" si="8"/>
        <v>21</v>
      </c>
      <c r="AX32" s="351">
        <f t="shared" si="9"/>
        <v>179</v>
      </c>
      <c r="AY32" s="351">
        <f t="shared" si="10"/>
        <v>245</v>
      </c>
      <c r="AZ32" s="351">
        <f t="shared" si="11"/>
        <v>801</v>
      </c>
      <c r="BA32" s="351">
        <f t="shared" si="12"/>
        <v>398</v>
      </c>
      <c r="BB32" s="351">
        <f t="shared" si="13"/>
        <v>398</v>
      </c>
      <c r="BC32" s="351">
        <f t="shared" si="14"/>
        <v>197</v>
      </c>
      <c r="BD32" s="351">
        <f t="shared" si="15"/>
        <v>321</v>
      </c>
      <c r="BE32" s="45">
        <f t="shared" si="16"/>
        <v>2775</v>
      </c>
    </row>
    <row r="33" spans="1:57" x14ac:dyDescent="0.25">
      <c r="A33" s="340">
        <f>METAS!A32</f>
        <v>29</v>
      </c>
      <c r="B33" s="348" t="str">
        <f>METAS!B32</f>
        <v>PORCENTAJE DE NIÑOS  MENORES DE 5 AÑOS  DE EDAD CON DCI (PATRÓN DE  REFERENCIA  OMS).</v>
      </c>
      <c r="C33" s="349" t="str">
        <f>METAS!D32</f>
        <v>NUTRICIÓN</v>
      </c>
      <c r="D33" s="350">
        <v>0</v>
      </c>
      <c r="E33" s="350">
        <v>0</v>
      </c>
      <c r="F33" s="350">
        <v>0</v>
      </c>
      <c r="G33" s="350">
        <v>1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0">
        <v>0</v>
      </c>
      <c r="Y33" s="350">
        <v>3</v>
      </c>
      <c r="Z33" s="350">
        <v>0</v>
      </c>
      <c r="AA33" s="350">
        <v>0</v>
      </c>
      <c r="AB33" s="350">
        <v>0</v>
      </c>
      <c r="AC33" s="350">
        <v>0</v>
      </c>
      <c r="AD33" s="350">
        <v>0</v>
      </c>
      <c r="AE33" s="350">
        <v>0</v>
      </c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>
        <v>0</v>
      </c>
      <c r="AN33" s="350">
        <v>0</v>
      </c>
      <c r="AO33" s="350">
        <v>0</v>
      </c>
      <c r="AP33" s="350">
        <v>0</v>
      </c>
      <c r="AQ33" s="350">
        <v>1</v>
      </c>
      <c r="AR33" s="350">
        <v>0</v>
      </c>
      <c r="AS33" s="350">
        <v>0</v>
      </c>
      <c r="AT33" s="350">
        <v>0</v>
      </c>
      <c r="AV33" s="351">
        <f t="shared" si="7"/>
        <v>0</v>
      </c>
      <c r="AW33" s="351">
        <f t="shared" si="8"/>
        <v>0</v>
      </c>
      <c r="AX33" s="351">
        <f t="shared" si="9"/>
        <v>0</v>
      </c>
      <c r="AY33" s="351">
        <f t="shared" si="10"/>
        <v>0</v>
      </c>
      <c r="AZ33" s="351">
        <f t="shared" si="11"/>
        <v>3</v>
      </c>
      <c r="BA33" s="351">
        <f t="shared" si="12"/>
        <v>0</v>
      </c>
      <c r="BB33" s="351">
        <f t="shared" si="13"/>
        <v>0</v>
      </c>
      <c r="BC33" s="351">
        <f t="shared" si="14"/>
        <v>0</v>
      </c>
      <c r="BD33" s="351">
        <f t="shared" si="15"/>
        <v>1</v>
      </c>
      <c r="BE33" s="45">
        <f t="shared" si="16"/>
        <v>4</v>
      </c>
    </row>
    <row r="34" spans="1:57" x14ac:dyDescent="0.25">
      <c r="A34" s="340"/>
      <c r="B34" s="376" t="str">
        <f>ACUMULADO!B34</f>
        <v>META ATENCIONES NIÑOS DE 6 A 35 MESES  AMENIA (PATRÓN DE  REFERENCIA  OMS)</v>
      </c>
      <c r="C34" s="377" t="s">
        <v>689</v>
      </c>
      <c r="D34" s="350">
        <v>137</v>
      </c>
      <c r="E34" s="350">
        <v>4</v>
      </c>
      <c r="F34" s="350">
        <v>0</v>
      </c>
      <c r="G34" s="350">
        <v>591</v>
      </c>
      <c r="H34" s="350">
        <v>37</v>
      </c>
      <c r="I34" s="350">
        <v>45</v>
      </c>
      <c r="J34" s="350">
        <v>51</v>
      </c>
      <c r="K34" s="350">
        <v>87</v>
      </c>
      <c r="L34" s="350">
        <v>6</v>
      </c>
      <c r="M34" s="350">
        <v>42</v>
      </c>
      <c r="N34" s="350">
        <v>34</v>
      </c>
      <c r="O34" s="350">
        <v>49</v>
      </c>
      <c r="P34" s="350">
        <v>292</v>
      </c>
      <c r="Q34" s="350">
        <v>67</v>
      </c>
      <c r="R34" s="350">
        <v>27</v>
      </c>
      <c r="S34" s="350">
        <v>48</v>
      </c>
      <c r="T34" s="350">
        <v>90</v>
      </c>
      <c r="U34" s="350">
        <v>25</v>
      </c>
      <c r="V34" s="350">
        <v>24</v>
      </c>
      <c r="W34" s="350">
        <v>52</v>
      </c>
      <c r="X34" s="350">
        <v>71</v>
      </c>
      <c r="Y34" s="350">
        <v>397</v>
      </c>
      <c r="Z34" s="350">
        <v>48</v>
      </c>
      <c r="AA34" s="350">
        <v>110</v>
      </c>
      <c r="AB34" s="350">
        <v>36</v>
      </c>
      <c r="AC34" s="350">
        <v>70</v>
      </c>
      <c r="AD34" s="350">
        <v>150</v>
      </c>
      <c r="AE34" s="350">
        <v>31</v>
      </c>
      <c r="AF34" s="350">
        <v>47</v>
      </c>
      <c r="AG34" s="350">
        <v>42</v>
      </c>
      <c r="AH34" s="350">
        <v>54</v>
      </c>
      <c r="AI34" s="350">
        <v>0</v>
      </c>
      <c r="AJ34" s="350">
        <v>176</v>
      </c>
      <c r="AK34" s="350">
        <v>36</v>
      </c>
      <c r="AL34" s="350">
        <v>24</v>
      </c>
      <c r="AM34" s="350">
        <v>130</v>
      </c>
      <c r="AN34" s="350">
        <v>9</v>
      </c>
      <c r="AO34" s="350">
        <v>29</v>
      </c>
      <c r="AP34" s="350">
        <v>9</v>
      </c>
      <c r="AQ34" s="350">
        <v>166</v>
      </c>
      <c r="AR34" s="350">
        <v>21</v>
      </c>
      <c r="AS34" s="350">
        <v>59</v>
      </c>
      <c r="AT34" s="350">
        <v>48</v>
      </c>
      <c r="AV34" s="351">
        <f t="shared" si="7"/>
        <v>137</v>
      </c>
      <c r="AW34" s="351">
        <f t="shared" si="8"/>
        <v>4</v>
      </c>
      <c r="AX34" s="351">
        <f t="shared" si="9"/>
        <v>142</v>
      </c>
      <c r="AY34" s="351">
        <f t="shared" si="10"/>
        <v>191</v>
      </c>
      <c r="AZ34" s="351">
        <f t="shared" si="11"/>
        <v>732</v>
      </c>
      <c r="BA34" s="351">
        <f t="shared" si="12"/>
        <v>324</v>
      </c>
      <c r="BB34" s="351">
        <f t="shared" si="13"/>
        <v>324</v>
      </c>
      <c r="BC34" s="351">
        <f t="shared" si="14"/>
        <v>177</v>
      </c>
      <c r="BD34" s="351">
        <f t="shared" si="15"/>
        <v>294</v>
      </c>
      <c r="BE34" s="45">
        <f t="shared" si="16"/>
        <v>2325</v>
      </c>
    </row>
    <row r="35" spans="1:57" x14ac:dyDescent="0.25">
      <c r="A35" s="340">
        <f>METAS!A33</f>
        <v>30</v>
      </c>
      <c r="B35" s="348" t="str">
        <f>METAS!B33</f>
        <v>PORCENTAJE DE NIÑOS DE 6 A 35 MESES  DE EDAD CON AMENIA (PATRÓN DE  REFERENCIA  OMS).</v>
      </c>
      <c r="C35" s="349" t="str">
        <f>METAS!D33</f>
        <v>NUTRICIÓN</v>
      </c>
      <c r="D35" s="350">
        <v>1</v>
      </c>
      <c r="E35" s="350">
        <v>0</v>
      </c>
      <c r="F35" s="350">
        <v>0</v>
      </c>
      <c r="G35" s="350">
        <v>12</v>
      </c>
      <c r="H35" s="350">
        <v>3</v>
      </c>
      <c r="I35" s="350">
        <v>0</v>
      </c>
      <c r="J35" s="350">
        <v>0</v>
      </c>
      <c r="K35" s="350">
        <v>1</v>
      </c>
      <c r="L35" s="350">
        <v>0</v>
      </c>
      <c r="M35" s="350">
        <v>0</v>
      </c>
      <c r="N35" s="350">
        <v>0</v>
      </c>
      <c r="O35" s="350">
        <v>0</v>
      </c>
      <c r="P35" s="350">
        <v>1</v>
      </c>
      <c r="Q35" s="350">
        <v>2</v>
      </c>
      <c r="R35" s="350">
        <v>1</v>
      </c>
      <c r="S35" s="350">
        <v>0</v>
      </c>
      <c r="T35" s="350">
        <v>2</v>
      </c>
      <c r="U35" s="350">
        <v>0</v>
      </c>
      <c r="V35" s="350">
        <v>1</v>
      </c>
      <c r="W35" s="350">
        <v>0</v>
      </c>
      <c r="X35" s="350">
        <v>3</v>
      </c>
      <c r="Y35" s="350">
        <v>0</v>
      </c>
      <c r="Z35" s="350">
        <v>0</v>
      </c>
      <c r="AA35" s="350">
        <v>1</v>
      </c>
      <c r="AB35" s="350">
        <v>0</v>
      </c>
      <c r="AC35" s="350">
        <v>1</v>
      </c>
      <c r="AD35" s="350">
        <v>0</v>
      </c>
      <c r="AE35" s="350">
        <v>1</v>
      </c>
      <c r="AF35" s="350">
        <v>0</v>
      </c>
      <c r="AG35" s="350">
        <v>1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>
        <v>2</v>
      </c>
      <c r="AN35" s="350">
        <v>0</v>
      </c>
      <c r="AO35" s="350">
        <v>1</v>
      </c>
      <c r="AP35" s="350">
        <v>0</v>
      </c>
      <c r="AQ35" s="350">
        <v>3</v>
      </c>
      <c r="AR35" s="350">
        <v>0</v>
      </c>
      <c r="AS35" s="350">
        <v>3</v>
      </c>
      <c r="AT35" s="350">
        <v>0</v>
      </c>
      <c r="AV35" s="351">
        <f t="shared" si="7"/>
        <v>1</v>
      </c>
      <c r="AW35" s="351">
        <f t="shared" si="8"/>
        <v>0</v>
      </c>
      <c r="AX35" s="351">
        <f t="shared" si="9"/>
        <v>3</v>
      </c>
      <c r="AY35" s="351">
        <f t="shared" si="10"/>
        <v>3</v>
      </c>
      <c r="AZ35" s="351">
        <f t="shared" si="11"/>
        <v>5</v>
      </c>
      <c r="BA35" s="351">
        <f t="shared" si="12"/>
        <v>2</v>
      </c>
      <c r="BB35" s="351">
        <f t="shared" si="13"/>
        <v>2</v>
      </c>
      <c r="BC35" s="351">
        <f t="shared" si="14"/>
        <v>3</v>
      </c>
      <c r="BD35" s="351">
        <f t="shared" si="15"/>
        <v>6</v>
      </c>
      <c r="BE35" s="45">
        <f t="shared" si="16"/>
        <v>25</v>
      </c>
    </row>
    <row r="36" spans="1:57" x14ac:dyDescent="0.25">
      <c r="A36" s="340">
        <f>METAS!A34</f>
        <v>31</v>
      </c>
      <c r="B36" s="348" t="str">
        <f>METAS!B34</f>
        <v>PORCENTAJE DE NIÑOS DE 4 MESES QUE  INICIAN SUMPLEMENTACIÓN CON HIERRO EN GOTAS</v>
      </c>
      <c r="C36" s="349" t="str">
        <f>METAS!D34</f>
        <v>NUTRICIÓN</v>
      </c>
      <c r="D36" s="350">
        <v>0</v>
      </c>
      <c r="E36" s="350">
        <v>0</v>
      </c>
      <c r="F36" s="350">
        <v>0</v>
      </c>
      <c r="G36" s="350">
        <v>34</v>
      </c>
      <c r="H36" s="350">
        <v>1</v>
      </c>
      <c r="I36" s="350">
        <v>0</v>
      </c>
      <c r="J36" s="350">
        <v>1</v>
      </c>
      <c r="K36" s="350">
        <v>1</v>
      </c>
      <c r="L36" s="350">
        <v>0</v>
      </c>
      <c r="M36" s="350">
        <v>2</v>
      </c>
      <c r="N36" s="350">
        <v>3</v>
      </c>
      <c r="O36" s="350">
        <v>3</v>
      </c>
      <c r="P36" s="350">
        <v>12</v>
      </c>
      <c r="Q36" s="350">
        <v>0</v>
      </c>
      <c r="R36" s="350">
        <v>1</v>
      </c>
      <c r="S36" s="350">
        <v>3</v>
      </c>
      <c r="T36" s="350">
        <v>5</v>
      </c>
      <c r="U36" s="350">
        <v>3</v>
      </c>
      <c r="V36" s="350">
        <v>1</v>
      </c>
      <c r="W36" s="350">
        <v>3</v>
      </c>
      <c r="X36" s="350">
        <v>4</v>
      </c>
      <c r="Y36" s="350">
        <v>22</v>
      </c>
      <c r="Z36" s="350">
        <v>1</v>
      </c>
      <c r="AA36" s="350">
        <v>4</v>
      </c>
      <c r="AB36" s="350">
        <v>4</v>
      </c>
      <c r="AC36" s="350">
        <v>2</v>
      </c>
      <c r="AD36" s="350">
        <v>5</v>
      </c>
      <c r="AE36" s="350">
        <v>2</v>
      </c>
      <c r="AF36" s="350">
        <v>1</v>
      </c>
      <c r="AG36" s="350">
        <v>1</v>
      </c>
      <c r="AH36" s="350">
        <v>3</v>
      </c>
      <c r="AI36" s="350">
        <v>0</v>
      </c>
      <c r="AJ36" s="350">
        <v>8</v>
      </c>
      <c r="AK36" s="350">
        <v>4</v>
      </c>
      <c r="AL36" s="350">
        <v>1</v>
      </c>
      <c r="AM36" s="350">
        <v>2</v>
      </c>
      <c r="AN36" s="350">
        <v>1</v>
      </c>
      <c r="AO36" s="350">
        <v>0</v>
      </c>
      <c r="AP36" s="350">
        <v>0</v>
      </c>
      <c r="AQ36" s="350">
        <v>10</v>
      </c>
      <c r="AR36" s="350">
        <v>0</v>
      </c>
      <c r="AS36" s="350">
        <v>0</v>
      </c>
      <c r="AT36" s="350">
        <v>1</v>
      </c>
      <c r="AV36" s="351">
        <f t="shared" si="7"/>
        <v>0</v>
      </c>
      <c r="AW36" s="351">
        <f t="shared" si="8"/>
        <v>0</v>
      </c>
      <c r="AX36" s="351">
        <f t="shared" si="9"/>
        <v>4</v>
      </c>
      <c r="AY36" s="351">
        <f t="shared" si="10"/>
        <v>12</v>
      </c>
      <c r="AZ36" s="351">
        <f t="shared" si="11"/>
        <v>37</v>
      </c>
      <c r="BA36" s="351">
        <f t="shared" si="12"/>
        <v>12</v>
      </c>
      <c r="BB36" s="351">
        <f t="shared" si="13"/>
        <v>12</v>
      </c>
      <c r="BC36" s="351">
        <f t="shared" si="14"/>
        <v>3</v>
      </c>
      <c r="BD36" s="351">
        <f t="shared" si="15"/>
        <v>11</v>
      </c>
      <c r="BE36" s="45">
        <f t="shared" si="16"/>
        <v>91</v>
      </c>
    </row>
    <row r="37" spans="1:57" x14ac:dyDescent="0.25">
      <c r="A37" s="340">
        <f>METAS!A35</f>
        <v>32</v>
      </c>
      <c r="B37" s="348" t="str">
        <f>METAS!B35</f>
        <v>PORCENTAJE DE NIÑAS/NIÑOS DE 12 MESES DE EDAD QUE RECIBIERON  SUPLEMENTACIÓN PREVENTIVA  (TA)</v>
      </c>
      <c r="C37" s="349" t="str">
        <f>METAS!D35</f>
        <v>NUTRICIÓN</v>
      </c>
      <c r="D37" s="350">
        <v>0</v>
      </c>
      <c r="E37" s="350">
        <v>0</v>
      </c>
      <c r="F37" s="350">
        <v>0</v>
      </c>
      <c r="G37" s="350">
        <v>10</v>
      </c>
      <c r="H37" s="350">
        <v>1</v>
      </c>
      <c r="I37" s="350">
        <v>1</v>
      </c>
      <c r="J37" s="350">
        <v>0</v>
      </c>
      <c r="K37" s="350">
        <v>4</v>
      </c>
      <c r="L37" s="350">
        <v>0</v>
      </c>
      <c r="M37" s="350">
        <v>2</v>
      </c>
      <c r="N37" s="350">
        <v>1</v>
      </c>
      <c r="O37" s="350">
        <v>2</v>
      </c>
      <c r="P37" s="350">
        <v>11</v>
      </c>
      <c r="Q37" s="350">
        <v>1</v>
      </c>
      <c r="R37" s="350">
        <v>0</v>
      </c>
      <c r="S37" s="350">
        <v>1</v>
      </c>
      <c r="T37" s="350">
        <v>2</v>
      </c>
      <c r="U37" s="350">
        <v>0</v>
      </c>
      <c r="V37" s="350">
        <v>0</v>
      </c>
      <c r="W37" s="350">
        <v>0</v>
      </c>
      <c r="X37" s="350">
        <v>3</v>
      </c>
      <c r="Y37" s="350">
        <v>12</v>
      </c>
      <c r="Z37" s="350">
        <v>1</v>
      </c>
      <c r="AA37" s="350">
        <v>4</v>
      </c>
      <c r="AB37" s="350">
        <v>1</v>
      </c>
      <c r="AC37" s="350">
        <v>1</v>
      </c>
      <c r="AD37" s="350">
        <v>3</v>
      </c>
      <c r="AE37" s="350">
        <v>3</v>
      </c>
      <c r="AF37" s="350">
        <v>1</v>
      </c>
      <c r="AG37" s="350">
        <v>2</v>
      </c>
      <c r="AH37" s="350">
        <v>1</v>
      </c>
      <c r="AI37" s="350">
        <v>0</v>
      </c>
      <c r="AJ37" s="350">
        <v>2</v>
      </c>
      <c r="AK37" s="350">
        <v>0</v>
      </c>
      <c r="AL37" s="350">
        <v>2</v>
      </c>
      <c r="AM37" s="350">
        <v>2</v>
      </c>
      <c r="AN37" s="350">
        <v>0</v>
      </c>
      <c r="AO37" s="350">
        <v>2</v>
      </c>
      <c r="AP37" s="350">
        <v>0</v>
      </c>
      <c r="AQ37" s="350">
        <v>3</v>
      </c>
      <c r="AR37" s="350">
        <v>0</v>
      </c>
      <c r="AS37" s="350">
        <v>0</v>
      </c>
      <c r="AT37" s="350">
        <v>0</v>
      </c>
      <c r="AV37" s="351">
        <f t="shared" si="7"/>
        <v>0</v>
      </c>
      <c r="AW37" s="351">
        <f t="shared" si="8"/>
        <v>0</v>
      </c>
      <c r="AX37" s="351">
        <f t="shared" si="9"/>
        <v>2</v>
      </c>
      <c r="AY37" s="351">
        <f t="shared" si="10"/>
        <v>2</v>
      </c>
      <c r="AZ37" s="351">
        <f t="shared" si="11"/>
        <v>22</v>
      </c>
      <c r="BA37" s="351">
        <f t="shared" si="12"/>
        <v>10</v>
      </c>
      <c r="BB37" s="351">
        <f t="shared" si="13"/>
        <v>10</v>
      </c>
      <c r="BC37" s="351">
        <f t="shared" si="14"/>
        <v>4</v>
      </c>
      <c r="BD37" s="351">
        <f t="shared" si="15"/>
        <v>3</v>
      </c>
      <c r="BE37" s="45">
        <f t="shared" si="16"/>
        <v>53</v>
      </c>
    </row>
    <row r="38" spans="1:57" x14ac:dyDescent="0.25">
      <c r="A38" s="340">
        <f>METAS!A36</f>
        <v>33</v>
      </c>
      <c r="B38" s="348" t="str">
        <f>METAS!B36</f>
        <v>PORCENTAJE DE NIÑAS/NIÑOS  DE 24 MESES DE EDAD  QUE RECIBIERON SUPLEMENTACION PREVENTIVA (TA)</v>
      </c>
      <c r="C38" s="349" t="str">
        <f>METAS!D36</f>
        <v>NUTRICIÓN</v>
      </c>
      <c r="D38" s="350">
        <v>0</v>
      </c>
      <c r="E38" s="350">
        <v>0</v>
      </c>
      <c r="F38" s="350">
        <v>0</v>
      </c>
      <c r="G38" s="350">
        <v>0</v>
      </c>
      <c r="H38" s="350">
        <v>1</v>
      </c>
      <c r="I38" s="350">
        <v>0</v>
      </c>
      <c r="J38" s="350">
        <v>0</v>
      </c>
      <c r="K38" s="350">
        <v>1</v>
      </c>
      <c r="L38" s="350">
        <v>0</v>
      </c>
      <c r="M38" s="350">
        <v>0</v>
      </c>
      <c r="N38" s="350">
        <v>0</v>
      </c>
      <c r="O38" s="350">
        <v>0</v>
      </c>
      <c r="P38" s="350">
        <v>6</v>
      </c>
      <c r="Q38" s="350">
        <v>0</v>
      </c>
      <c r="R38" s="350">
        <v>0</v>
      </c>
      <c r="S38" s="350">
        <v>4</v>
      </c>
      <c r="T38" s="350">
        <v>1</v>
      </c>
      <c r="U38" s="350">
        <v>0</v>
      </c>
      <c r="V38" s="350">
        <v>0</v>
      </c>
      <c r="W38" s="350">
        <v>0</v>
      </c>
      <c r="X38" s="350">
        <v>0</v>
      </c>
      <c r="Y38" s="350">
        <v>1</v>
      </c>
      <c r="Z38" s="350">
        <v>1</v>
      </c>
      <c r="AA38" s="350">
        <v>1</v>
      </c>
      <c r="AB38" s="350">
        <v>0</v>
      </c>
      <c r="AC38" s="350">
        <v>0</v>
      </c>
      <c r="AD38" s="350">
        <v>0</v>
      </c>
      <c r="AE38" s="350">
        <v>0</v>
      </c>
      <c r="AF38" s="350">
        <v>0</v>
      </c>
      <c r="AG38" s="350">
        <v>1</v>
      </c>
      <c r="AH38" s="350">
        <v>1</v>
      </c>
      <c r="AI38" s="350">
        <v>0</v>
      </c>
      <c r="AJ38" s="350">
        <v>0</v>
      </c>
      <c r="AK38" s="350">
        <v>0</v>
      </c>
      <c r="AL38" s="350">
        <v>0</v>
      </c>
      <c r="AM38" s="350">
        <v>2</v>
      </c>
      <c r="AN38" s="350">
        <v>0</v>
      </c>
      <c r="AO38" s="350">
        <v>4</v>
      </c>
      <c r="AP38" s="350">
        <v>0</v>
      </c>
      <c r="AQ38" s="350">
        <v>0</v>
      </c>
      <c r="AR38" s="350">
        <v>0</v>
      </c>
      <c r="AS38" s="350">
        <v>0</v>
      </c>
      <c r="AT38" s="350">
        <v>0</v>
      </c>
      <c r="AV38" s="351">
        <f t="shared" si="7"/>
        <v>0</v>
      </c>
      <c r="AW38" s="351">
        <f t="shared" si="8"/>
        <v>0</v>
      </c>
      <c r="AX38" s="351">
        <f t="shared" si="9"/>
        <v>4</v>
      </c>
      <c r="AY38" s="351">
        <f t="shared" si="10"/>
        <v>1</v>
      </c>
      <c r="AZ38" s="351">
        <f t="shared" si="11"/>
        <v>3</v>
      </c>
      <c r="BA38" s="351">
        <f t="shared" si="12"/>
        <v>2</v>
      </c>
      <c r="BB38" s="351">
        <f t="shared" si="13"/>
        <v>2</v>
      </c>
      <c r="BC38" s="351">
        <f t="shared" si="14"/>
        <v>6</v>
      </c>
      <c r="BD38" s="351">
        <f t="shared" si="15"/>
        <v>0</v>
      </c>
      <c r="BE38" s="45">
        <f t="shared" si="16"/>
        <v>18</v>
      </c>
    </row>
    <row r="39" spans="1:57" x14ac:dyDescent="0.25">
      <c r="A39" s="340">
        <f>METAS!A37</f>
        <v>34</v>
      </c>
      <c r="B39" s="348" t="str">
        <f>METAS!B37</f>
        <v>PORCENTAJE DE NIÑOS/NIÑAS MENORES DE 36 MESES CON SUPLEMENTACION PREVENTIVA (TA)</v>
      </c>
      <c r="C39" s="349" t="str">
        <f>METAS!D37</f>
        <v>NUTRICIÓN</v>
      </c>
      <c r="D39" s="350">
        <v>0</v>
      </c>
      <c r="E39" s="350">
        <v>0</v>
      </c>
      <c r="F39" s="350">
        <v>0</v>
      </c>
      <c r="G39" s="350">
        <v>10</v>
      </c>
      <c r="H39" s="350">
        <v>2</v>
      </c>
      <c r="I39" s="350">
        <v>1</v>
      </c>
      <c r="J39" s="350">
        <v>0</v>
      </c>
      <c r="K39" s="350">
        <v>5</v>
      </c>
      <c r="L39" s="350">
        <v>0</v>
      </c>
      <c r="M39" s="350">
        <v>2</v>
      </c>
      <c r="N39" s="350">
        <v>1</v>
      </c>
      <c r="O39" s="350">
        <v>2</v>
      </c>
      <c r="P39" s="350">
        <v>17</v>
      </c>
      <c r="Q39" s="350">
        <v>1</v>
      </c>
      <c r="R39" s="350">
        <v>0</v>
      </c>
      <c r="S39" s="350">
        <v>5</v>
      </c>
      <c r="T39" s="350">
        <v>3</v>
      </c>
      <c r="U39" s="350">
        <v>0</v>
      </c>
      <c r="V39" s="350">
        <v>0</v>
      </c>
      <c r="W39" s="350">
        <v>0</v>
      </c>
      <c r="X39" s="350">
        <v>3</v>
      </c>
      <c r="Y39" s="350">
        <v>13</v>
      </c>
      <c r="Z39" s="350">
        <v>2</v>
      </c>
      <c r="AA39" s="350">
        <v>5</v>
      </c>
      <c r="AB39" s="350">
        <v>1</v>
      </c>
      <c r="AC39" s="350">
        <v>1</v>
      </c>
      <c r="AD39" s="350">
        <v>3</v>
      </c>
      <c r="AE39" s="350">
        <v>3</v>
      </c>
      <c r="AF39" s="350">
        <v>1</v>
      </c>
      <c r="AG39" s="350">
        <v>3</v>
      </c>
      <c r="AH39" s="350">
        <v>2</v>
      </c>
      <c r="AI39" s="350">
        <v>0</v>
      </c>
      <c r="AJ39" s="350">
        <v>2</v>
      </c>
      <c r="AK39" s="350">
        <v>0</v>
      </c>
      <c r="AL39" s="350">
        <v>2</v>
      </c>
      <c r="AM39" s="350">
        <v>4</v>
      </c>
      <c r="AN39" s="350">
        <v>0</v>
      </c>
      <c r="AO39" s="350">
        <v>6</v>
      </c>
      <c r="AP39" s="350">
        <v>0</v>
      </c>
      <c r="AQ39" s="350">
        <v>3</v>
      </c>
      <c r="AR39" s="350">
        <v>0</v>
      </c>
      <c r="AS39" s="350">
        <v>0</v>
      </c>
      <c r="AT39" s="350">
        <v>0</v>
      </c>
      <c r="AV39" s="351">
        <f t="shared" si="7"/>
        <v>0</v>
      </c>
      <c r="AW39" s="351">
        <f t="shared" si="8"/>
        <v>0</v>
      </c>
      <c r="AX39" s="351">
        <f t="shared" si="9"/>
        <v>6</v>
      </c>
      <c r="AY39" s="351">
        <f t="shared" si="10"/>
        <v>3</v>
      </c>
      <c r="AZ39" s="351">
        <f t="shared" si="11"/>
        <v>25</v>
      </c>
      <c r="BA39" s="351">
        <f t="shared" si="12"/>
        <v>12</v>
      </c>
      <c r="BB39" s="351">
        <f t="shared" si="13"/>
        <v>12</v>
      </c>
      <c r="BC39" s="351">
        <f t="shared" si="14"/>
        <v>10</v>
      </c>
      <c r="BD39" s="351">
        <f t="shared" si="15"/>
        <v>3</v>
      </c>
      <c r="BE39" s="45">
        <f t="shared" si="16"/>
        <v>71</v>
      </c>
    </row>
    <row r="40" spans="1:57" x14ac:dyDescent="0.25">
      <c r="A40" s="340">
        <f>METAS!A38</f>
        <v>35</v>
      </c>
      <c r="B40" s="348" t="str">
        <f>METAS!B38</f>
        <v>PORCENTAJE DE NIÑOS MENORES DE UN AÑO  ( 6 A 11 MESES) CON  SUPLEMENTO DE VITAMINA A</v>
      </c>
      <c r="C40" s="349" t="str">
        <f>METAS!D38</f>
        <v>NUTRICIÓN</v>
      </c>
      <c r="D40" s="350">
        <v>0</v>
      </c>
      <c r="E40" s="350">
        <v>0</v>
      </c>
      <c r="F40" s="350">
        <v>0</v>
      </c>
      <c r="G40" s="350">
        <v>4</v>
      </c>
      <c r="H40" s="350">
        <v>0</v>
      </c>
      <c r="I40" s="350">
        <v>3</v>
      </c>
      <c r="J40" s="350">
        <v>1</v>
      </c>
      <c r="K40" s="350">
        <v>1</v>
      </c>
      <c r="L40" s="350">
        <v>0</v>
      </c>
      <c r="M40" s="350">
        <v>0</v>
      </c>
      <c r="N40" s="350">
        <v>4</v>
      </c>
      <c r="O40" s="350">
        <v>3</v>
      </c>
      <c r="P40" s="350">
        <v>8</v>
      </c>
      <c r="Q40" s="350">
        <v>4</v>
      </c>
      <c r="R40" s="350">
        <v>1</v>
      </c>
      <c r="S40" s="350">
        <v>0</v>
      </c>
      <c r="T40" s="350">
        <v>4</v>
      </c>
      <c r="U40" s="350">
        <v>0</v>
      </c>
      <c r="V40" s="350">
        <v>5</v>
      </c>
      <c r="W40" s="350">
        <v>1</v>
      </c>
      <c r="X40" s="350">
        <v>4</v>
      </c>
      <c r="Y40" s="350">
        <v>5</v>
      </c>
      <c r="Z40" s="350">
        <v>1</v>
      </c>
      <c r="AA40" s="350">
        <v>0</v>
      </c>
      <c r="AB40" s="350">
        <v>1</v>
      </c>
      <c r="AC40" s="350">
        <v>7</v>
      </c>
      <c r="AD40" s="350">
        <v>2</v>
      </c>
      <c r="AE40" s="350">
        <v>1</v>
      </c>
      <c r="AF40" s="350">
        <v>0</v>
      </c>
      <c r="AG40" s="350">
        <v>0</v>
      </c>
      <c r="AH40" s="350">
        <v>0</v>
      </c>
      <c r="AI40" s="350">
        <v>0</v>
      </c>
      <c r="AJ40" s="350">
        <v>0</v>
      </c>
      <c r="AK40" s="350">
        <v>2</v>
      </c>
      <c r="AL40" s="350">
        <v>0</v>
      </c>
      <c r="AM40" s="350">
        <v>5</v>
      </c>
      <c r="AN40" s="350">
        <v>0</v>
      </c>
      <c r="AO40" s="350">
        <v>1</v>
      </c>
      <c r="AP40" s="350">
        <v>1</v>
      </c>
      <c r="AQ40" s="350">
        <v>4</v>
      </c>
      <c r="AR40" s="350">
        <v>0</v>
      </c>
      <c r="AS40" s="350">
        <v>0</v>
      </c>
      <c r="AT40" s="350">
        <v>2</v>
      </c>
      <c r="AV40" s="351">
        <f t="shared" si="7"/>
        <v>0</v>
      </c>
      <c r="AW40" s="351">
        <f t="shared" si="8"/>
        <v>0</v>
      </c>
      <c r="AX40" s="351">
        <f t="shared" si="9"/>
        <v>5</v>
      </c>
      <c r="AY40" s="351">
        <f t="shared" si="10"/>
        <v>10</v>
      </c>
      <c r="AZ40" s="351">
        <f t="shared" si="11"/>
        <v>18</v>
      </c>
      <c r="BA40" s="351">
        <f t="shared" si="12"/>
        <v>3</v>
      </c>
      <c r="BB40" s="351">
        <f t="shared" si="13"/>
        <v>3</v>
      </c>
      <c r="BC40" s="351">
        <f t="shared" si="14"/>
        <v>7</v>
      </c>
      <c r="BD40" s="351">
        <f t="shared" si="15"/>
        <v>6</v>
      </c>
      <c r="BE40" s="45">
        <f t="shared" si="16"/>
        <v>52</v>
      </c>
    </row>
    <row r="41" spans="1:57" x14ac:dyDescent="0.25">
      <c r="A41" s="340">
        <f>METAS!A39</f>
        <v>36</v>
      </c>
      <c r="B41" s="348" t="str">
        <f>METAS!B39</f>
        <v xml:space="preserve">PORCENTAJE DE NIÑOS  DE 12 A 59 MESES CON  SUPLEMENTO DE VITAMINA A  </v>
      </c>
      <c r="C41" s="349" t="str">
        <f>METAS!D39</f>
        <v>NUTRICIÓN</v>
      </c>
      <c r="D41" s="350">
        <v>0</v>
      </c>
      <c r="E41" s="350">
        <v>0</v>
      </c>
      <c r="F41" s="350">
        <v>0</v>
      </c>
      <c r="G41" s="350">
        <v>55</v>
      </c>
      <c r="H41" s="350">
        <v>11</v>
      </c>
      <c r="I41" s="350">
        <v>7</v>
      </c>
      <c r="J41" s="350">
        <v>7</v>
      </c>
      <c r="K41" s="350">
        <v>11</v>
      </c>
      <c r="L41" s="350">
        <v>0</v>
      </c>
      <c r="M41" s="350">
        <v>4</v>
      </c>
      <c r="N41" s="350">
        <v>11</v>
      </c>
      <c r="O41" s="350">
        <v>7</v>
      </c>
      <c r="P41" s="350">
        <v>48</v>
      </c>
      <c r="Q41" s="350">
        <v>9</v>
      </c>
      <c r="R41" s="350">
        <v>4</v>
      </c>
      <c r="S41" s="350">
        <v>0</v>
      </c>
      <c r="T41" s="350">
        <v>11</v>
      </c>
      <c r="U41" s="350">
        <v>8</v>
      </c>
      <c r="V41" s="350">
        <v>10</v>
      </c>
      <c r="W41" s="350">
        <v>6</v>
      </c>
      <c r="X41" s="350">
        <v>0</v>
      </c>
      <c r="Y41" s="350">
        <v>27</v>
      </c>
      <c r="Z41" s="350">
        <v>5</v>
      </c>
      <c r="AA41" s="350">
        <v>1</v>
      </c>
      <c r="AB41" s="350">
        <v>7</v>
      </c>
      <c r="AC41" s="350">
        <v>0</v>
      </c>
      <c r="AD41" s="350">
        <v>17</v>
      </c>
      <c r="AE41" s="350">
        <v>3</v>
      </c>
      <c r="AF41" s="350">
        <v>8</v>
      </c>
      <c r="AG41" s="350">
        <v>5</v>
      </c>
      <c r="AH41" s="350">
        <v>5</v>
      </c>
      <c r="AI41" s="350">
        <v>0</v>
      </c>
      <c r="AJ41" s="350">
        <v>1</v>
      </c>
      <c r="AK41" s="350">
        <v>3</v>
      </c>
      <c r="AL41" s="350">
        <v>8</v>
      </c>
      <c r="AM41" s="350">
        <v>12</v>
      </c>
      <c r="AN41" s="350">
        <v>2</v>
      </c>
      <c r="AO41" s="350">
        <v>2</v>
      </c>
      <c r="AP41" s="350">
        <v>3</v>
      </c>
      <c r="AQ41" s="350">
        <v>16</v>
      </c>
      <c r="AR41" s="350">
        <v>0</v>
      </c>
      <c r="AS41" s="350">
        <v>0</v>
      </c>
      <c r="AT41" s="350">
        <v>3</v>
      </c>
      <c r="AV41" s="351">
        <f t="shared" si="7"/>
        <v>0</v>
      </c>
      <c r="AW41" s="351">
        <f t="shared" si="8"/>
        <v>0</v>
      </c>
      <c r="AX41" s="351">
        <f t="shared" si="9"/>
        <v>13</v>
      </c>
      <c r="AY41" s="351">
        <f t="shared" si="10"/>
        <v>35</v>
      </c>
      <c r="AZ41" s="351">
        <f t="shared" si="11"/>
        <v>40</v>
      </c>
      <c r="BA41" s="351">
        <f t="shared" si="12"/>
        <v>38</v>
      </c>
      <c r="BB41" s="351">
        <f t="shared" si="13"/>
        <v>38</v>
      </c>
      <c r="BC41" s="351">
        <f t="shared" si="14"/>
        <v>19</v>
      </c>
      <c r="BD41" s="351">
        <f t="shared" si="15"/>
        <v>19</v>
      </c>
      <c r="BE41" s="45">
        <f t="shared" si="16"/>
        <v>202</v>
      </c>
    </row>
    <row r="42" spans="1:57" x14ac:dyDescent="0.25">
      <c r="A42" s="340">
        <f>METAS!A40</f>
        <v>37</v>
      </c>
      <c r="B42" s="348" t="str">
        <f>METAS!B40</f>
        <v>PORCENTAJE DE NIÑOS &lt; 5 AÑOS CON SUPLEMENTO DE VITAMINA A</v>
      </c>
      <c r="C42" s="349" t="str">
        <f>METAS!D40</f>
        <v>NUTRICIÓN</v>
      </c>
      <c r="D42" s="350">
        <v>0</v>
      </c>
      <c r="E42" s="350">
        <v>0</v>
      </c>
      <c r="F42" s="350">
        <v>0</v>
      </c>
      <c r="G42" s="350">
        <v>59</v>
      </c>
      <c r="H42" s="350">
        <v>11</v>
      </c>
      <c r="I42" s="350">
        <v>10</v>
      </c>
      <c r="J42" s="350">
        <v>8</v>
      </c>
      <c r="K42" s="350">
        <v>12</v>
      </c>
      <c r="L42" s="350">
        <v>0</v>
      </c>
      <c r="M42" s="350">
        <v>4</v>
      </c>
      <c r="N42" s="350">
        <v>15</v>
      </c>
      <c r="O42" s="350">
        <v>10</v>
      </c>
      <c r="P42" s="350">
        <v>56</v>
      </c>
      <c r="Q42" s="350">
        <v>13</v>
      </c>
      <c r="R42" s="350">
        <v>5</v>
      </c>
      <c r="S42" s="350">
        <v>0</v>
      </c>
      <c r="T42" s="350">
        <v>15</v>
      </c>
      <c r="U42" s="350">
        <v>8</v>
      </c>
      <c r="V42" s="350">
        <v>15</v>
      </c>
      <c r="W42" s="350">
        <v>7</v>
      </c>
      <c r="X42" s="350">
        <v>4</v>
      </c>
      <c r="Y42" s="350">
        <v>32</v>
      </c>
      <c r="Z42" s="350">
        <v>6</v>
      </c>
      <c r="AA42" s="350">
        <v>1</v>
      </c>
      <c r="AB42" s="350">
        <v>8</v>
      </c>
      <c r="AC42" s="350">
        <v>7</v>
      </c>
      <c r="AD42" s="350">
        <v>19</v>
      </c>
      <c r="AE42" s="350">
        <v>4</v>
      </c>
      <c r="AF42" s="350">
        <v>8</v>
      </c>
      <c r="AG42" s="350">
        <v>5</v>
      </c>
      <c r="AH42" s="350">
        <v>5</v>
      </c>
      <c r="AI42" s="350">
        <v>0</v>
      </c>
      <c r="AJ42" s="350">
        <v>1</v>
      </c>
      <c r="AK42" s="350">
        <v>5</v>
      </c>
      <c r="AL42" s="350">
        <v>8</v>
      </c>
      <c r="AM42" s="350">
        <v>17</v>
      </c>
      <c r="AN42" s="350">
        <v>2</v>
      </c>
      <c r="AO42" s="350">
        <v>3</v>
      </c>
      <c r="AP42" s="350">
        <v>4</v>
      </c>
      <c r="AQ42" s="350">
        <v>20</v>
      </c>
      <c r="AR42" s="350">
        <v>0</v>
      </c>
      <c r="AS42" s="350">
        <v>0</v>
      </c>
      <c r="AT42" s="350">
        <v>5</v>
      </c>
      <c r="AV42" s="351">
        <f t="shared" si="7"/>
        <v>0</v>
      </c>
      <c r="AW42" s="351">
        <f t="shared" si="8"/>
        <v>0</v>
      </c>
      <c r="AX42" s="351">
        <f t="shared" si="9"/>
        <v>18</v>
      </c>
      <c r="AY42" s="351">
        <f t="shared" si="10"/>
        <v>45</v>
      </c>
      <c r="AZ42" s="351">
        <f t="shared" si="11"/>
        <v>58</v>
      </c>
      <c r="BA42" s="351">
        <f t="shared" si="12"/>
        <v>41</v>
      </c>
      <c r="BB42" s="351">
        <f t="shared" si="13"/>
        <v>41</v>
      </c>
      <c r="BC42" s="351">
        <f t="shared" si="14"/>
        <v>26</v>
      </c>
      <c r="BD42" s="351">
        <f t="shared" si="15"/>
        <v>25</v>
      </c>
      <c r="BE42" s="45">
        <f t="shared" si="16"/>
        <v>254</v>
      </c>
    </row>
    <row r="43" spans="1:57" x14ac:dyDescent="0.25">
      <c r="A43" s="340">
        <f>METAS!A41</f>
        <v>38</v>
      </c>
      <c r="B43" s="348" t="str">
        <f>METAS!B41</f>
        <v>PORCENTAJE DE NIÑOS MENORES DE 12 MESES DE EDAD CON DOSAJE DE HEMOGLOBINA</v>
      </c>
      <c r="C43" s="349" t="str">
        <f>METAS!D41</f>
        <v>NUTRICIÓN</v>
      </c>
      <c r="D43" s="350">
        <v>0</v>
      </c>
      <c r="E43" s="350">
        <v>0</v>
      </c>
      <c r="F43" s="350">
        <v>0</v>
      </c>
      <c r="G43" s="350">
        <v>28</v>
      </c>
      <c r="H43" s="350">
        <v>0</v>
      </c>
      <c r="I43" s="350">
        <v>3</v>
      </c>
      <c r="J43" s="350">
        <v>1</v>
      </c>
      <c r="K43" s="350">
        <v>1</v>
      </c>
      <c r="L43" s="350">
        <v>0</v>
      </c>
      <c r="M43" s="350">
        <v>2</v>
      </c>
      <c r="N43" s="350">
        <v>4</v>
      </c>
      <c r="O43" s="350">
        <v>3</v>
      </c>
      <c r="P43" s="350">
        <v>12</v>
      </c>
      <c r="Q43" s="350">
        <v>4</v>
      </c>
      <c r="R43" s="350">
        <v>1</v>
      </c>
      <c r="S43" s="350">
        <v>0</v>
      </c>
      <c r="T43" s="350">
        <v>4</v>
      </c>
      <c r="U43" s="350">
        <v>0</v>
      </c>
      <c r="V43" s="350">
        <v>5</v>
      </c>
      <c r="W43" s="350">
        <v>1</v>
      </c>
      <c r="X43" s="350">
        <v>4</v>
      </c>
      <c r="Y43" s="350">
        <v>25</v>
      </c>
      <c r="Z43" s="350">
        <v>1</v>
      </c>
      <c r="AA43" s="350">
        <v>6</v>
      </c>
      <c r="AB43" s="350">
        <v>2</v>
      </c>
      <c r="AC43" s="350">
        <v>7</v>
      </c>
      <c r="AD43" s="350">
        <v>2</v>
      </c>
      <c r="AE43" s="350">
        <v>1</v>
      </c>
      <c r="AF43" s="350">
        <v>0</v>
      </c>
      <c r="AG43" s="350">
        <v>1</v>
      </c>
      <c r="AH43" s="350">
        <v>0</v>
      </c>
      <c r="AI43" s="350">
        <v>0</v>
      </c>
      <c r="AJ43" s="350">
        <v>2</v>
      </c>
      <c r="AK43" s="350">
        <v>2</v>
      </c>
      <c r="AL43" s="350">
        <v>0</v>
      </c>
      <c r="AM43" s="350">
        <v>5</v>
      </c>
      <c r="AN43" s="350">
        <v>0</v>
      </c>
      <c r="AO43" s="350">
        <v>1</v>
      </c>
      <c r="AP43" s="350">
        <v>1</v>
      </c>
      <c r="AQ43" s="350">
        <v>8</v>
      </c>
      <c r="AR43" s="350">
        <v>0</v>
      </c>
      <c r="AS43" s="350">
        <v>1</v>
      </c>
      <c r="AT43" s="350">
        <v>2</v>
      </c>
      <c r="AV43" s="351">
        <f t="shared" si="7"/>
        <v>0</v>
      </c>
      <c r="AW43" s="351">
        <f t="shared" si="8"/>
        <v>0</v>
      </c>
      <c r="AX43" s="351">
        <f t="shared" si="9"/>
        <v>5</v>
      </c>
      <c r="AY43" s="351">
        <f t="shared" si="10"/>
        <v>10</v>
      </c>
      <c r="AZ43" s="351">
        <f t="shared" si="11"/>
        <v>45</v>
      </c>
      <c r="BA43" s="351">
        <f t="shared" si="12"/>
        <v>4</v>
      </c>
      <c r="BB43" s="351">
        <f t="shared" si="13"/>
        <v>4</v>
      </c>
      <c r="BC43" s="351">
        <f t="shared" si="14"/>
        <v>7</v>
      </c>
      <c r="BD43" s="351">
        <f t="shared" si="15"/>
        <v>11</v>
      </c>
      <c r="BE43" s="45">
        <f t="shared" si="16"/>
        <v>86</v>
      </c>
    </row>
    <row r="44" spans="1:57" x14ac:dyDescent="0.25">
      <c r="A44" s="340">
        <f>METAS!A42</f>
        <v>39</v>
      </c>
      <c r="B44" s="348" t="str">
        <f>METAS!B42</f>
        <v>PORCENTAJE DE NIÑOS DE 12 A 23 MESES DE EDAD CON DOSAJE DE HEMOGLOBINA</v>
      </c>
      <c r="C44" s="349" t="str">
        <f>METAS!D42</f>
        <v>NUTRICIÓN</v>
      </c>
      <c r="D44" s="350">
        <v>0</v>
      </c>
      <c r="E44" s="350">
        <v>0</v>
      </c>
      <c r="F44" s="350">
        <v>0</v>
      </c>
      <c r="G44" s="350">
        <v>30</v>
      </c>
      <c r="H44" s="350">
        <v>5</v>
      </c>
      <c r="I44" s="350">
        <v>3</v>
      </c>
      <c r="J44" s="350">
        <v>4</v>
      </c>
      <c r="K44" s="350">
        <v>5</v>
      </c>
      <c r="L44" s="350">
        <v>0</v>
      </c>
      <c r="M44" s="350">
        <v>3</v>
      </c>
      <c r="N44" s="350">
        <v>2</v>
      </c>
      <c r="O44" s="350">
        <v>4</v>
      </c>
      <c r="P44" s="350">
        <v>15</v>
      </c>
      <c r="Q44" s="350">
        <v>1</v>
      </c>
      <c r="R44" s="350">
        <v>1</v>
      </c>
      <c r="S44" s="350">
        <v>0</v>
      </c>
      <c r="T44" s="350">
        <v>7</v>
      </c>
      <c r="U44" s="350">
        <v>3</v>
      </c>
      <c r="V44" s="350">
        <v>4</v>
      </c>
      <c r="W44" s="350">
        <v>2</v>
      </c>
      <c r="X44" s="350">
        <v>4</v>
      </c>
      <c r="Y44" s="350">
        <v>19</v>
      </c>
      <c r="Z44" s="350">
        <v>1</v>
      </c>
      <c r="AA44" s="350">
        <v>5</v>
      </c>
      <c r="AB44" s="350">
        <v>4</v>
      </c>
      <c r="AC44" s="350">
        <v>2</v>
      </c>
      <c r="AD44" s="350">
        <v>7</v>
      </c>
      <c r="AE44" s="350">
        <v>3</v>
      </c>
      <c r="AF44" s="350">
        <v>2</v>
      </c>
      <c r="AG44" s="350">
        <v>2</v>
      </c>
      <c r="AH44" s="350">
        <v>0</v>
      </c>
      <c r="AI44" s="350">
        <v>0</v>
      </c>
      <c r="AJ44" s="350">
        <v>12</v>
      </c>
      <c r="AK44" s="350">
        <v>2</v>
      </c>
      <c r="AL44" s="350">
        <v>2</v>
      </c>
      <c r="AM44" s="350">
        <v>5</v>
      </c>
      <c r="AN44" s="350">
        <v>0</v>
      </c>
      <c r="AO44" s="350">
        <v>1</v>
      </c>
      <c r="AP44" s="350">
        <v>2</v>
      </c>
      <c r="AQ44" s="350">
        <v>7</v>
      </c>
      <c r="AR44" s="350">
        <v>0</v>
      </c>
      <c r="AS44" s="350">
        <v>2</v>
      </c>
      <c r="AT44" s="350">
        <v>4</v>
      </c>
      <c r="AV44" s="351">
        <f t="shared" si="7"/>
        <v>0</v>
      </c>
      <c r="AW44" s="351">
        <f t="shared" si="8"/>
        <v>0</v>
      </c>
      <c r="AX44" s="351">
        <f t="shared" si="9"/>
        <v>2</v>
      </c>
      <c r="AY44" s="351">
        <f t="shared" si="10"/>
        <v>16</v>
      </c>
      <c r="AZ44" s="351">
        <f t="shared" si="11"/>
        <v>35</v>
      </c>
      <c r="BA44" s="351">
        <f t="shared" si="12"/>
        <v>14</v>
      </c>
      <c r="BB44" s="351">
        <f t="shared" si="13"/>
        <v>14</v>
      </c>
      <c r="BC44" s="351">
        <f t="shared" si="14"/>
        <v>8</v>
      </c>
      <c r="BD44" s="351">
        <f t="shared" si="15"/>
        <v>13</v>
      </c>
      <c r="BE44" s="45">
        <f t="shared" si="16"/>
        <v>102</v>
      </c>
    </row>
    <row r="45" spans="1:57" x14ac:dyDescent="0.25">
      <c r="A45" s="340">
        <f>METAS!A43</f>
        <v>40</v>
      </c>
      <c r="B45" s="348" t="str">
        <f>METAS!B43</f>
        <v>PORCENTAJE DE NIÑOS DE 24 A 35 MESES DE EDAD CON DOSAJE DE HEMOGLOBINA</v>
      </c>
      <c r="C45" s="349" t="str">
        <f>METAS!D43</f>
        <v>NUTRICIÓN</v>
      </c>
      <c r="D45" s="350">
        <v>0</v>
      </c>
      <c r="E45" s="350">
        <v>0</v>
      </c>
      <c r="F45" s="350">
        <v>0</v>
      </c>
      <c r="G45" s="350">
        <v>30</v>
      </c>
      <c r="H45" s="350">
        <v>2</v>
      </c>
      <c r="I45" s="350">
        <v>0</v>
      </c>
      <c r="J45" s="350">
        <v>1</v>
      </c>
      <c r="K45" s="350">
        <v>3</v>
      </c>
      <c r="L45" s="350">
        <v>0</v>
      </c>
      <c r="M45" s="350">
        <v>1</v>
      </c>
      <c r="N45" s="350">
        <v>2</v>
      </c>
      <c r="O45" s="350">
        <v>0</v>
      </c>
      <c r="P45" s="350">
        <v>11</v>
      </c>
      <c r="Q45" s="350">
        <v>6</v>
      </c>
      <c r="R45" s="350">
        <v>1</v>
      </c>
      <c r="S45" s="350">
        <v>2</v>
      </c>
      <c r="T45" s="350">
        <v>5</v>
      </c>
      <c r="U45" s="350">
        <v>2</v>
      </c>
      <c r="V45" s="350">
        <v>1</v>
      </c>
      <c r="W45" s="350">
        <v>0</v>
      </c>
      <c r="X45" s="350">
        <v>4</v>
      </c>
      <c r="Y45" s="350">
        <v>18</v>
      </c>
      <c r="Z45" s="350">
        <v>0</v>
      </c>
      <c r="AA45" s="350">
        <v>6</v>
      </c>
      <c r="AB45" s="350">
        <v>1</v>
      </c>
      <c r="AC45" s="350">
        <v>5</v>
      </c>
      <c r="AD45" s="350">
        <v>6</v>
      </c>
      <c r="AE45" s="350">
        <v>4</v>
      </c>
      <c r="AF45" s="350">
        <v>1</v>
      </c>
      <c r="AG45" s="350">
        <v>1</v>
      </c>
      <c r="AH45" s="350">
        <v>0</v>
      </c>
      <c r="AI45" s="350">
        <v>0</v>
      </c>
      <c r="AJ45" s="350">
        <v>10</v>
      </c>
      <c r="AK45" s="350">
        <v>2</v>
      </c>
      <c r="AL45" s="350">
        <v>1</v>
      </c>
      <c r="AM45" s="350">
        <v>7</v>
      </c>
      <c r="AN45" s="350">
        <v>1</v>
      </c>
      <c r="AO45" s="350">
        <v>0</v>
      </c>
      <c r="AP45" s="350">
        <v>0</v>
      </c>
      <c r="AQ45" s="350">
        <v>8</v>
      </c>
      <c r="AR45" s="350">
        <v>0</v>
      </c>
      <c r="AS45" s="350">
        <v>0</v>
      </c>
      <c r="AT45" s="350">
        <v>3</v>
      </c>
      <c r="AV45" s="351">
        <f t="shared" si="7"/>
        <v>0</v>
      </c>
      <c r="AW45" s="351">
        <f t="shared" si="8"/>
        <v>0</v>
      </c>
      <c r="AX45" s="351">
        <f t="shared" si="9"/>
        <v>9</v>
      </c>
      <c r="AY45" s="351">
        <f t="shared" si="10"/>
        <v>8</v>
      </c>
      <c r="AZ45" s="351">
        <f t="shared" si="11"/>
        <v>34</v>
      </c>
      <c r="BA45" s="351">
        <f t="shared" si="12"/>
        <v>12</v>
      </c>
      <c r="BB45" s="351">
        <f t="shared" si="13"/>
        <v>12</v>
      </c>
      <c r="BC45" s="351">
        <f t="shared" si="14"/>
        <v>8</v>
      </c>
      <c r="BD45" s="351">
        <f t="shared" si="15"/>
        <v>11</v>
      </c>
      <c r="BE45" s="45">
        <f t="shared" si="16"/>
        <v>94</v>
      </c>
    </row>
    <row r="46" spans="1:57" x14ac:dyDescent="0.25">
      <c r="A46" s="340">
        <f>METAS!A44</f>
        <v>41</v>
      </c>
      <c r="B46" s="348" t="str">
        <f>METAS!B44</f>
        <v>PORCENTAJE DE NIÑOS DE 6 A 35 MESES DE EDAD CON DOSAJE DE HEMOGLOBINA</v>
      </c>
      <c r="C46" s="349" t="str">
        <f>METAS!D44</f>
        <v>NUTRICIÓN</v>
      </c>
      <c r="D46" s="350">
        <v>0</v>
      </c>
      <c r="E46" s="350">
        <v>0</v>
      </c>
      <c r="F46" s="350">
        <v>0</v>
      </c>
      <c r="G46" s="350">
        <v>88</v>
      </c>
      <c r="H46" s="350">
        <v>7</v>
      </c>
      <c r="I46" s="350">
        <v>6</v>
      </c>
      <c r="J46" s="350">
        <v>6</v>
      </c>
      <c r="K46" s="350">
        <v>9</v>
      </c>
      <c r="L46" s="350">
        <v>0</v>
      </c>
      <c r="M46" s="350">
        <v>6</v>
      </c>
      <c r="N46" s="350">
        <v>8</v>
      </c>
      <c r="O46" s="350">
        <v>7</v>
      </c>
      <c r="P46" s="350">
        <v>38</v>
      </c>
      <c r="Q46" s="350">
        <v>11</v>
      </c>
      <c r="R46" s="350">
        <v>3</v>
      </c>
      <c r="S46" s="350">
        <v>2</v>
      </c>
      <c r="T46" s="350">
        <v>16</v>
      </c>
      <c r="U46" s="350">
        <v>5</v>
      </c>
      <c r="V46" s="350">
        <v>10</v>
      </c>
      <c r="W46" s="350">
        <v>3</v>
      </c>
      <c r="X46" s="350">
        <v>12</v>
      </c>
      <c r="Y46" s="350">
        <v>62</v>
      </c>
      <c r="Z46" s="350">
        <v>2</v>
      </c>
      <c r="AA46" s="350">
        <v>17</v>
      </c>
      <c r="AB46" s="350">
        <v>7</v>
      </c>
      <c r="AC46" s="350">
        <v>14</v>
      </c>
      <c r="AD46" s="350">
        <v>15</v>
      </c>
      <c r="AE46" s="350">
        <v>8</v>
      </c>
      <c r="AF46" s="350">
        <v>3</v>
      </c>
      <c r="AG46" s="350">
        <v>4</v>
      </c>
      <c r="AH46" s="350">
        <v>0</v>
      </c>
      <c r="AI46" s="350">
        <v>0</v>
      </c>
      <c r="AJ46" s="350">
        <v>24</v>
      </c>
      <c r="AK46" s="350">
        <v>6</v>
      </c>
      <c r="AL46" s="350">
        <v>3</v>
      </c>
      <c r="AM46" s="350">
        <v>17</v>
      </c>
      <c r="AN46" s="350">
        <v>1</v>
      </c>
      <c r="AO46" s="350">
        <v>2</v>
      </c>
      <c r="AP46" s="350">
        <v>3</v>
      </c>
      <c r="AQ46" s="350">
        <v>23</v>
      </c>
      <c r="AR46" s="350">
        <v>0</v>
      </c>
      <c r="AS46" s="350">
        <v>3</v>
      </c>
      <c r="AT46" s="350">
        <v>9</v>
      </c>
      <c r="AV46" s="351">
        <f t="shared" si="7"/>
        <v>0</v>
      </c>
      <c r="AW46" s="351">
        <f t="shared" si="8"/>
        <v>0</v>
      </c>
      <c r="AX46" s="351">
        <f t="shared" si="9"/>
        <v>16</v>
      </c>
      <c r="AY46" s="351">
        <f t="shared" si="10"/>
        <v>34</v>
      </c>
      <c r="AZ46" s="351">
        <f t="shared" si="11"/>
        <v>114</v>
      </c>
      <c r="BA46" s="351">
        <f t="shared" si="12"/>
        <v>30</v>
      </c>
      <c r="BB46" s="351">
        <f t="shared" si="13"/>
        <v>30</v>
      </c>
      <c r="BC46" s="351">
        <f t="shared" si="14"/>
        <v>23</v>
      </c>
      <c r="BD46" s="351">
        <f t="shared" si="15"/>
        <v>35</v>
      </c>
      <c r="BE46" s="45">
        <f t="shared" si="16"/>
        <v>282</v>
      </c>
    </row>
    <row r="47" spans="1:57" x14ac:dyDescent="0.25">
      <c r="A47" s="340">
        <f>METAS!A45</f>
        <v>42</v>
      </c>
      <c r="B47" s="348" t="str">
        <f>METAS!B45</f>
        <v>PORCENTAJE DE NIÑOS MENORES DE 12 MESES DE EDAD CON ANEMIA</v>
      </c>
      <c r="C47" s="349" t="str">
        <f>METAS!D45</f>
        <v>NUTRICIÓN</v>
      </c>
      <c r="D47" s="350">
        <v>0</v>
      </c>
      <c r="E47" s="350">
        <v>0</v>
      </c>
      <c r="F47" s="350">
        <v>0</v>
      </c>
      <c r="G47" s="350">
        <v>2</v>
      </c>
      <c r="H47" s="350">
        <v>0</v>
      </c>
      <c r="I47" s="350">
        <v>0</v>
      </c>
      <c r="J47" s="350">
        <v>0</v>
      </c>
      <c r="K47" s="350">
        <v>1</v>
      </c>
      <c r="L47" s="350">
        <v>0</v>
      </c>
      <c r="M47" s="350">
        <v>0</v>
      </c>
      <c r="N47" s="350">
        <v>0</v>
      </c>
      <c r="O47" s="350">
        <v>0</v>
      </c>
      <c r="P47" s="350">
        <v>1</v>
      </c>
      <c r="Q47" s="350">
        <v>0</v>
      </c>
      <c r="R47" s="350">
        <v>0</v>
      </c>
      <c r="S47" s="350">
        <v>0</v>
      </c>
      <c r="T47" s="350">
        <v>1</v>
      </c>
      <c r="U47" s="350">
        <v>0</v>
      </c>
      <c r="V47" s="350">
        <v>0</v>
      </c>
      <c r="W47" s="350">
        <v>0</v>
      </c>
      <c r="X47" s="350">
        <v>0</v>
      </c>
      <c r="Y47" s="350">
        <v>1</v>
      </c>
      <c r="Z47" s="350">
        <v>0</v>
      </c>
      <c r="AA47" s="350">
        <v>0</v>
      </c>
      <c r="AB47" s="350">
        <v>0</v>
      </c>
      <c r="AC47" s="350">
        <v>0</v>
      </c>
      <c r="AD47" s="350">
        <v>0</v>
      </c>
      <c r="AE47" s="350">
        <v>0</v>
      </c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50">
        <v>1</v>
      </c>
      <c r="AN47" s="350">
        <v>0</v>
      </c>
      <c r="AO47" s="350">
        <v>0</v>
      </c>
      <c r="AP47" s="350">
        <v>0</v>
      </c>
      <c r="AQ47" s="350">
        <v>0</v>
      </c>
      <c r="AR47" s="350">
        <v>0</v>
      </c>
      <c r="AS47" s="350">
        <v>1</v>
      </c>
      <c r="AT47" s="350">
        <v>0</v>
      </c>
      <c r="AV47" s="351">
        <f t="shared" si="7"/>
        <v>0</v>
      </c>
      <c r="AW47" s="351">
        <f t="shared" si="8"/>
        <v>0</v>
      </c>
      <c r="AX47" s="351">
        <f t="shared" si="9"/>
        <v>0</v>
      </c>
      <c r="AY47" s="351">
        <f t="shared" si="10"/>
        <v>1</v>
      </c>
      <c r="AZ47" s="351">
        <f t="shared" si="11"/>
        <v>1</v>
      </c>
      <c r="BA47" s="351">
        <f t="shared" si="12"/>
        <v>0</v>
      </c>
      <c r="BB47" s="351">
        <f t="shared" si="13"/>
        <v>0</v>
      </c>
      <c r="BC47" s="351">
        <f t="shared" si="14"/>
        <v>1</v>
      </c>
      <c r="BD47" s="351">
        <f t="shared" si="15"/>
        <v>1</v>
      </c>
      <c r="BE47" s="45">
        <f t="shared" si="16"/>
        <v>4</v>
      </c>
    </row>
    <row r="48" spans="1:57" x14ac:dyDescent="0.25">
      <c r="A48" s="340">
        <f>METAS!A46</f>
        <v>43</v>
      </c>
      <c r="B48" s="348" t="str">
        <f>METAS!B46</f>
        <v>PORCENTAJE DE NIÑOS DE 1 AÑO CON ANEMIA</v>
      </c>
      <c r="C48" s="349" t="str">
        <f>METAS!D46</f>
        <v>NUTRICIÓN</v>
      </c>
      <c r="D48" s="350">
        <v>0</v>
      </c>
      <c r="E48" s="350">
        <v>0</v>
      </c>
      <c r="F48" s="350">
        <v>0</v>
      </c>
      <c r="G48" s="350">
        <v>3</v>
      </c>
      <c r="H48" s="350">
        <v>0</v>
      </c>
      <c r="I48" s="350">
        <v>0</v>
      </c>
      <c r="J48" s="350">
        <v>2</v>
      </c>
      <c r="K48" s="350">
        <v>0</v>
      </c>
      <c r="L48" s="350">
        <v>0</v>
      </c>
      <c r="M48" s="350">
        <v>0</v>
      </c>
      <c r="N48" s="350">
        <v>0</v>
      </c>
      <c r="O48" s="350">
        <v>0</v>
      </c>
      <c r="P48" s="350">
        <v>0</v>
      </c>
      <c r="Q48" s="350">
        <v>0</v>
      </c>
      <c r="R48" s="350">
        <v>0</v>
      </c>
      <c r="S48" s="350">
        <v>0</v>
      </c>
      <c r="T48" s="350">
        <v>2</v>
      </c>
      <c r="U48" s="350">
        <v>0</v>
      </c>
      <c r="V48" s="350">
        <v>1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350">
        <v>0</v>
      </c>
      <c r="AC48" s="350">
        <v>0</v>
      </c>
      <c r="AD48" s="350">
        <v>0</v>
      </c>
      <c r="AE48" s="350">
        <v>0</v>
      </c>
      <c r="AF48" s="350">
        <v>0</v>
      </c>
      <c r="AG48" s="350">
        <v>0</v>
      </c>
      <c r="AH48" s="350">
        <v>0</v>
      </c>
      <c r="AI48" s="350">
        <v>0</v>
      </c>
      <c r="AJ48" s="350">
        <v>1</v>
      </c>
      <c r="AK48" s="350">
        <v>0</v>
      </c>
      <c r="AL48" s="350">
        <v>0</v>
      </c>
      <c r="AM48" s="350">
        <v>0</v>
      </c>
      <c r="AN48" s="350">
        <v>0</v>
      </c>
      <c r="AO48" s="350">
        <v>0</v>
      </c>
      <c r="AP48" s="350">
        <v>0</v>
      </c>
      <c r="AQ48" s="350">
        <v>2</v>
      </c>
      <c r="AR48" s="350">
        <v>0</v>
      </c>
      <c r="AS48" s="350">
        <v>0</v>
      </c>
      <c r="AT48" s="350">
        <v>0</v>
      </c>
      <c r="AV48" s="351">
        <f t="shared" si="7"/>
        <v>0</v>
      </c>
      <c r="AW48" s="351">
        <f t="shared" si="8"/>
        <v>0</v>
      </c>
      <c r="AX48" s="351">
        <f t="shared" si="9"/>
        <v>0</v>
      </c>
      <c r="AY48" s="351">
        <f t="shared" si="10"/>
        <v>3</v>
      </c>
      <c r="AZ48" s="351">
        <f t="shared" si="11"/>
        <v>0</v>
      </c>
      <c r="BA48" s="351">
        <f t="shared" si="12"/>
        <v>0</v>
      </c>
      <c r="BB48" s="351">
        <f t="shared" si="13"/>
        <v>0</v>
      </c>
      <c r="BC48" s="351">
        <f t="shared" si="14"/>
        <v>0</v>
      </c>
      <c r="BD48" s="351">
        <f t="shared" si="15"/>
        <v>2</v>
      </c>
      <c r="BE48" s="45">
        <f t="shared" si="16"/>
        <v>5</v>
      </c>
    </row>
    <row r="49" spans="1:57" x14ac:dyDescent="0.25">
      <c r="A49" s="340">
        <f>METAS!A47</f>
        <v>44</v>
      </c>
      <c r="B49" s="348" t="str">
        <f>METAS!B47</f>
        <v>PORCENTAJE DE NIÑOS  DE 2 AÑOS CON ANEMIA</v>
      </c>
      <c r="C49" s="349" t="str">
        <f>METAS!D47</f>
        <v>NUTRICIÓN</v>
      </c>
      <c r="D49" s="350">
        <v>0</v>
      </c>
      <c r="E49" s="350">
        <v>0</v>
      </c>
      <c r="F49" s="350">
        <v>0</v>
      </c>
      <c r="G49" s="350">
        <v>1</v>
      </c>
      <c r="H49" s="350">
        <v>0</v>
      </c>
      <c r="I49" s="350">
        <v>0</v>
      </c>
      <c r="J49" s="350">
        <v>1</v>
      </c>
      <c r="K49" s="350">
        <v>1</v>
      </c>
      <c r="L49" s="350">
        <v>0</v>
      </c>
      <c r="M49" s="350">
        <v>0</v>
      </c>
      <c r="N49" s="350">
        <v>0</v>
      </c>
      <c r="O49" s="350">
        <v>0</v>
      </c>
      <c r="P49" s="350">
        <v>0</v>
      </c>
      <c r="Q49" s="350">
        <v>1</v>
      </c>
      <c r="R49" s="350">
        <v>0</v>
      </c>
      <c r="S49" s="350">
        <v>0</v>
      </c>
      <c r="T49" s="350">
        <v>0</v>
      </c>
      <c r="U49" s="350">
        <v>0</v>
      </c>
      <c r="V49" s="350">
        <v>0</v>
      </c>
      <c r="W49" s="350">
        <v>1</v>
      </c>
      <c r="X49" s="350">
        <v>0</v>
      </c>
      <c r="Y49" s="350">
        <v>0</v>
      </c>
      <c r="Z49" s="350">
        <v>0</v>
      </c>
      <c r="AA49" s="350">
        <v>0</v>
      </c>
      <c r="AB49" s="350">
        <v>0</v>
      </c>
      <c r="AC49" s="350">
        <v>0</v>
      </c>
      <c r="AD49" s="350">
        <v>0</v>
      </c>
      <c r="AE49" s="350">
        <v>0</v>
      </c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>
        <v>0</v>
      </c>
      <c r="AN49" s="350">
        <v>0</v>
      </c>
      <c r="AO49" s="350">
        <v>0</v>
      </c>
      <c r="AP49" s="350">
        <v>0</v>
      </c>
      <c r="AQ49" s="350">
        <v>0</v>
      </c>
      <c r="AR49" s="350">
        <v>0</v>
      </c>
      <c r="AS49" s="350">
        <v>0</v>
      </c>
      <c r="AT49" s="350">
        <v>0</v>
      </c>
      <c r="AV49" s="351">
        <f t="shared" si="7"/>
        <v>0</v>
      </c>
      <c r="AW49" s="351">
        <f t="shared" si="8"/>
        <v>0</v>
      </c>
      <c r="AX49" s="351">
        <f t="shared" si="9"/>
        <v>1</v>
      </c>
      <c r="AY49" s="351">
        <f t="shared" si="10"/>
        <v>1</v>
      </c>
      <c r="AZ49" s="351">
        <f t="shared" si="11"/>
        <v>0</v>
      </c>
      <c r="BA49" s="351">
        <f t="shared" si="12"/>
        <v>0</v>
      </c>
      <c r="BB49" s="351">
        <f t="shared" si="13"/>
        <v>0</v>
      </c>
      <c r="BC49" s="351">
        <f t="shared" si="14"/>
        <v>0</v>
      </c>
      <c r="BD49" s="351">
        <f t="shared" si="15"/>
        <v>0</v>
      </c>
      <c r="BE49" s="45">
        <f t="shared" si="16"/>
        <v>2</v>
      </c>
    </row>
    <row r="50" spans="1:57" x14ac:dyDescent="0.25">
      <c r="A50" s="340">
        <f>METAS!A48</f>
        <v>45</v>
      </c>
      <c r="B50" s="348" t="str">
        <f>METAS!B48</f>
        <v>PORCENTAJE DE NIÑOS MENORES DE 36 MESES DE EDAD CON ANEMIA</v>
      </c>
      <c r="C50" s="349" t="str">
        <f>METAS!D48</f>
        <v>NUTRICIÓN</v>
      </c>
      <c r="D50" s="350">
        <v>0</v>
      </c>
      <c r="E50" s="350">
        <v>0</v>
      </c>
      <c r="F50" s="350">
        <v>0</v>
      </c>
      <c r="G50" s="350">
        <v>6</v>
      </c>
      <c r="H50" s="350">
        <v>0</v>
      </c>
      <c r="I50" s="350">
        <v>0</v>
      </c>
      <c r="J50" s="350">
        <v>3</v>
      </c>
      <c r="K50" s="350">
        <v>2</v>
      </c>
      <c r="L50" s="350">
        <v>0</v>
      </c>
      <c r="M50" s="350">
        <v>0</v>
      </c>
      <c r="N50" s="350">
        <v>0</v>
      </c>
      <c r="O50" s="350">
        <v>0</v>
      </c>
      <c r="P50" s="350">
        <v>1</v>
      </c>
      <c r="Q50" s="350">
        <v>1</v>
      </c>
      <c r="R50" s="350">
        <v>0</v>
      </c>
      <c r="S50" s="350">
        <v>0</v>
      </c>
      <c r="T50" s="350">
        <v>3</v>
      </c>
      <c r="U50" s="350">
        <v>0</v>
      </c>
      <c r="V50" s="350">
        <v>1</v>
      </c>
      <c r="W50" s="350">
        <v>1</v>
      </c>
      <c r="X50" s="350">
        <v>0</v>
      </c>
      <c r="Y50" s="350">
        <v>1</v>
      </c>
      <c r="Z50" s="350">
        <v>0</v>
      </c>
      <c r="AA50" s="350">
        <v>0</v>
      </c>
      <c r="AB50" s="350">
        <v>0</v>
      </c>
      <c r="AC50" s="350">
        <v>0</v>
      </c>
      <c r="AD50" s="350">
        <v>0</v>
      </c>
      <c r="AE50" s="350">
        <v>0</v>
      </c>
      <c r="AF50" s="350">
        <v>0</v>
      </c>
      <c r="AG50" s="350">
        <v>0</v>
      </c>
      <c r="AH50" s="350">
        <v>0</v>
      </c>
      <c r="AI50" s="350">
        <v>0</v>
      </c>
      <c r="AJ50" s="350">
        <v>1</v>
      </c>
      <c r="AK50" s="350">
        <v>0</v>
      </c>
      <c r="AL50" s="350">
        <v>0</v>
      </c>
      <c r="AM50" s="350">
        <v>1</v>
      </c>
      <c r="AN50" s="350">
        <v>0</v>
      </c>
      <c r="AO50" s="350">
        <v>0</v>
      </c>
      <c r="AP50" s="350">
        <v>0</v>
      </c>
      <c r="AQ50" s="350">
        <v>2</v>
      </c>
      <c r="AR50" s="350">
        <v>0</v>
      </c>
      <c r="AS50" s="350">
        <v>1</v>
      </c>
      <c r="AT50" s="350">
        <v>0</v>
      </c>
      <c r="AV50" s="351">
        <f t="shared" si="7"/>
        <v>0</v>
      </c>
      <c r="AW50" s="351">
        <f t="shared" si="8"/>
        <v>0</v>
      </c>
      <c r="AX50" s="351">
        <f t="shared" si="9"/>
        <v>1</v>
      </c>
      <c r="AY50" s="351">
        <f t="shared" si="10"/>
        <v>5</v>
      </c>
      <c r="AZ50" s="351">
        <f t="shared" si="11"/>
        <v>1</v>
      </c>
      <c r="BA50" s="351">
        <f t="shared" si="12"/>
        <v>0</v>
      </c>
      <c r="BB50" s="351">
        <f t="shared" si="13"/>
        <v>0</v>
      </c>
      <c r="BC50" s="351">
        <f t="shared" si="14"/>
        <v>1</v>
      </c>
      <c r="BD50" s="351">
        <f t="shared" si="15"/>
        <v>3</v>
      </c>
      <c r="BE50" s="45">
        <f t="shared" si="16"/>
        <v>11</v>
      </c>
    </row>
    <row r="51" spans="1:57" x14ac:dyDescent="0.25">
      <c r="A51" s="340">
        <f>METAS!A49</f>
        <v>46</v>
      </c>
      <c r="B51" s="348" t="str">
        <f>METAS!B49</f>
        <v>PORCENTAJE DE NIÑOS DE 6  A 11 MESES CON ANEMIA QUE HAN CUMPLIDO ESQUEMA COMPLETO TRATAMIENTO (TA)</v>
      </c>
      <c r="C51" s="349" t="str">
        <f>METAS!D49</f>
        <v>NUTRICIÓN</v>
      </c>
      <c r="D51" s="350">
        <v>0</v>
      </c>
      <c r="E51" s="350">
        <v>0</v>
      </c>
      <c r="F51" s="350">
        <v>0</v>
      </c>
      <c r="G51" s="350">
        <v>2</v>
      </c>
      <c r="H51" s="350">
        <v>0</v>
      </c>
      <c r="I51" s="350">
        <v>0</v>
      </c>
      <c r="J51" s="350">
        <v>0</v>
      </c>
      <c r="K51" s="350">
        <v>1</v>
      </c>
      <c r="L51" s="350">
        <v>0</v>
      </c>
      <c r="M51" s="350">
        <v>0</v>
      </c>
      <c r="N51" s="350">
        <v>0</v>
      </c>
      <c r="O51" s="350">
        <v>0</v>
      </c>
      <c r="P51" s="350">
        <v>1</v>
      </c>
      <c r="Q51" s="350">
        <v>0</v>
      </c>
      <c r="R51" s="350">
        <v>0</v>
      </c>
      <c r="S51" s="350">
        <v>0</v>
      </c>
      <c r="T51" s="350">
        <v>1</v>
      </c>
      <c r="U51" s="350">
        <v>0</v>
      </c>
      <c r="V51" s="350">
        <v>0</v>
      </c>
      <c r="W51" s="350">
        <v>0</v>
      </c>
      <c r="X51" s="350">
        <v>0</v>
      </c>
      <c r="Y51" s="350">
        <v>0</v>
      </c>
      <c r="Z51" s="350">
        <v>0</v>
      </c>
      <c r="AA51" s="350">
        <v>0</v>
      </c>
      <c r="AB51" s="350">
        <v>0</v>
      </c>
      <c r="AC51" s="350">
        <v>0</v>
      </c>
      <c r="AD51" s="350">
        <v>0</v>
      </c>
      <c r="AE51" s="350">
        <v>0</v>
      </c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>
        <v>1</v>
      </c>
      <c r="AN51" s="350">
        <v>0</v>
      </c>
      <c r="AO51" s="350">
        <v>0</v>
      </c>
      <c r="AP51" s="350">
        <v>0</v>
      </c>
      <c r="AQ51" s="350">
        <v>0</v>
      </c>
      <c r="AR51" s="350">
        <v>0</v>
      </c>
      <c r="AS51" s="350">
        <v>1</v>
      </c>
      <c r="AT51" s="350">
        <v>0</v>
      </c>
      <c r="AV51" s="351">
        <f t="shared" si="7"/>
        <v>0</v>
      </c>
      <c r="AW51" s="351">
        <f t="shared" si="8"/>
        <v>0</v>
      </c>
      <c r="AX51" s="351">
        <f t="shared" si="9"/>
        <v>0</v>
      </c>
      <c r="AY51" s="351">
        <f t="shared" si="10"/>
        <v>1</v>
      </c>
      <c r="AZ51" s="351">
        <f t="shared" si="11"/>
        <v>0</v>
      </c>
      <c r="BA51" s="351">
        <f t="shared" si="12"/>
        <v>0</v>
      </c>
      <c r="BB51" s="351">
        <f t="shared" si="13"/>
        <v>0</v>
      </c>
      <c r="BC51" s="351">
        <f t="shared" si="14"/>
        <v>1</v>
      </c>
      <c r="BD51" s="351">
        <f t="shared" si="15"/>
        <v>1</v>
      </c>
      <c r="BE51" s="45">
        <f t="shared" si="16"/>
        <v>3</v>
      </c>
    </row>
    <row r="52" spans="1:57" x14ac:dyDescent="0.25">
      <c r="A52" s="340">
        <f>METAS!A50</f>
        <v>47</v>
      </c>
      <c r="B52" s="348" t="str">
        <f>METAS!B50</f>
        <v>PORCENTAJE DE NIÑOS DE 6  A 11 MESES CON ANEMIA, QUE SE HAN RECUPERADOS (PR)</v>
      </c>
      <c r="C52" s="349" t="str">
        <f>METAS!D50</f>
        <v>NUTRICIÓN</v>
      </c>
      <c r="D52" s="350">
        <v>0</v>
      </c>
      <c r="E52" s="350">
        <v>0</v>
      </c>
      <c r="F52" s="350">
        <v>0</v>
      </c>
      <c r="G52" s="350">
        <v>2</v>
      </c>
      <c r="H52" s="350">
        <v>0</v>
      </c>
      <c r="I52" s="350">
        <v>0</v>
      </c>
      <c r="J52" s="350">
        <v>0</v>
      </c>
      <c r="K52" s="350">
        <v>1</v>
      </c>
      <c r="L52" s="350">
        <v>0</v>
      </c>
      <c r="M52" s="350">
        <v>0</v>
      </c>
      <c r="N52" s="350">
        <v>0</v>
      </c>
      <c r="O52" s="350">
        <v>0</v>
      </c>
      <c r="P52" s="350">
        <v>0</v>
      </c>
      <c r="Q52" s="350">
        <v>0</v>
      </c>
      <c r="R52" s="350">
        <v>0</v>
      </c>
      <c r="S52" s="350">
        <v>0</v>
      </c>
      <c r="T52" s="350">
        <v>1</v>
      </c>
      <c r="U52" s="350">
        <v>0</v>
      </c>
      <c r="V52" s="350">
        <v>0</v>
      </c>
      <c r="W52" s="350">
        <v>0</v>
      </c>
      <c r="X52" s="350">
        <v>0</v>
      </c>
      <c r="Y52" s="350">
        <v>0</v>
      </c>
      <c r="Z52" s="350">
        <v>0</v>
      </c>
      <c r="AA52" s="350">
        <v>0</v>
      </c>
      <c r="AB52" s="350">
        <v>0</v>
      </c>
      <c r="AC52" s="350">
        <v>0</v>
      </c>
      <c r="AD52" s="350">
        <v>0</v>
      </c>
      <c r="AE52" s="350">
        <v>0</v>
      </c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>
        <v>0</v>
      </c>
      <c r="AN52" s="350">
        <v>0</v>
      </c>
      <c r="AO52" s="350">
        <v>0</v>
      </c>
      <c r="AP52" s="350">
        <v>0</v>
      </c>
      <c r="AQ52" s="350">
        <v>0</v>
      </c>
      <c r="AR52" s="350">
        <v>0</v>
      </c>
      <c r="AS52" s="350">
        <v>0</v>
      </c>
      <c r="AT52" s="350">
        <v>0</v>
      </c>
      <c r="AV52" s="351">
        <f t="shared" si="7"/>
        <v>0</v>
      </c>
      <c r="AW52" s="351">
        <f t="shared" si="8"/>
        <v>0</v>
      </c>
      <c r="AX52" s="351">
        <f t="shared" si="9"/>
        <v>0</v>
      </c>
      <c r="AY52" s="351">
        <f t="shared" si="10"/>
        <v>1</v>
      </c>
      <c r="AZ52" s="351">
        <f t="shared" si="11"/>
        <v>0</v>
      </c>
      <c r="BA52" s="351">
        <f t="shared" si="12"/>
        <v>0</v>
      </c>
      <c r="BB52" s="351">
        <f t="shared" si="13"/>
        <v>0</v>
      </c>
      <c r="BC52" s="351">
        <f t="shared" si="14"/>
        <v>0</v>
      </c>
      <c r="BD52" s="351">
        <f t="shared" si="15"/>
        <v>0</v>
      </c>
      <c r="BE52" s="45">
        <f t="shared" si="16"/>
        <v>1</v>
      </c>
    </row>
    <row r="53" spans="1:57" x14ac:dyDescent="0.25">
      <c r="A53" s="340">
        <f>METAS!A51</f>
        <v>48</v>
      </c>
      <c r="B53" s="348" t="str">
        <f>METAS!B51</f>
        <v>PORCENTAJE DE NIÑOS DE 1 AÑO CON ANEMIA QUE HAN CUMPLIDO ESQUEMA COMPLETO DE TRATAMIENTO (TA)</v>
      </c>
      <c r="C53" s="349" t="str">
        <f>METAS!D51</f>
        <v>NUTRICIÓN</v>
      </c>
      <c r="D53" s="350">
        <v>0</v>
      </c>
      <c r="E53" s="350">
        <v>0</v>
      </c>
      <c r="F53" s="350">
        <v>0</v>
      </c>
      <c r="G53" s="350">
        <v>3</v>
      </c>
      <c r="H53" s="350">
        <v>0</v>
      </c>
      <c r="I53" s="350">
        <v>0</v>
      </c>
      <c r="J53" s="350">
        <v>0</v>
      </c>
      <c r="K53" s="350">
        <v>0</v>
      </c>
      <c r="L53" s="350">
        <v>0</v>
      </c>
      <c r="M53" s="350">
        <v>0</v>
      </c>
      <c r="N53" s="350">
        <v>0</v>
      </c>
      <c r="O53" s="350">
        <v>0</v>
      </c>
      <c r="P53" s="350">
        <v>0</v>
      </c>
      <c r="Q53" s="350">
        <v>0</v>
      </c>
      <c r="R53" s="350">
        <v>0</v>
      </c>
      <c r="S53" s="350">
        <v>0</v>
      </c>
      <c r="T53" s="350">
        <v>2</v>
      </c>
      <c r="U53" s="350">
        <v>0</v>
      </c>
      <c r="V53" s="350">
        <v>1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350">
        <v>0</v>
      </c>
      <c r="AC53" s="350">
        <v>0</v>
      </c>
      <c r="AD53" s="350">
        <v>0</v>
      </c>
      <c r="AE53" s="350">
        <v>0</v>
      </c>
      <c r="AF53" s="350">
        <v>0</v>
      </c>
      <c r="AG53" s="350">
        <v>0</v>
      </c>
      <c r="AH53" s="350">
        <v>0</v>
      </c>
      <c r="AI53" s="350">
        <v>0</v>
      </c>
      <c r="AJ53" s="350">
        <v>1</v>
      </c>
      <c r="AK53" s="350">
        <v>0</v>
      </c>
      <c r="AL53" s="350">
        <v>0</v>
      </c>
      <c r="AM53" s="350">
        <v>0</v>
      </c>
      <c r="AN53" s="350">
        <v>0</v>
      </c>
      <c r="AO53" s="350">
        <v>0</v>
      </c>
      <c r="AP53" s="350">
        <v>0</v>
      </c>
      <c r="AQ53" s="350">
        <v>2</v>
      </c>
      <c r="AR53" s="350">
        <v>0</v>
      </c>
      <c r="AS53" s="350">
        <v>0</v>
      </c>
      <c r="AT53" s="350">
        <v>0</v>
      </c>
      <c r="AV53" s="351">
        <f t="shared" si="7"/>
        <v>0</v>
      </c>
      <c r="AW53" s="351">
        <f t="shared" si="8"/>
        <v>0</v>
      </c>
      <c r="AX53" s="351">
        <f t="shared" si="9"/>
        <v>0</v>
      </c>
      <c r="AY53" s="351">
        <f t="shared" si="10"/>
        <v>3</v>
      </c>
      <c r="AZ53" s="351">
        <f t="shared" si="11"/>
        <v>0</v>
      </c>
      <c r="BA53" s="351">
        <f t="shared" si="12"/>
        <v>0</v>
      </c>
      <c r="BB53" s="351">
        <f t="shared" si="13"/>
        <v>0</v>
      </c>
      <c r="BC53" s="351">
        <f t="shared" si="14"/>
        <v>0</v>
      </c>
      <c r="BD53" s="351">
        <f t="shared" si="15"/>
        <v>2</v>
      </c>
      <c r="BE53" s="45">
        <f t="shared" si="16"/>
        <v>5</v>
      </c>
    </row>
    <row r="54" spans="1:57" x14ac:dyDescent="0.25">
      <c r="A54" s="340">
        <f>METAS!A52</f>
        <v>49</v>
      </c>
      <c r="B54" s="348" t="str">
        <f>METAS!B52</f>
        <v>PORCENTAJE DE NIÑOS DE 1 AÑO CON ANEMIA, QUE SE HAN RECUPERADOS (PR)</v>
      </c>
      <c r="C54" s="349" t="str">
        <f>METAS!D52</f>
        <v>NUTRICIÓN</v>
      </c>
      <c r="D54" s="350">
        <v>0</v>
      </c>
      <c r="E54" s="350">
        <v>0</v>
      </c>
      <c r="F54" s="350">
        <v>0</v>
      </c>
      <c r="G54" s="350">
        <v>3</v>
      </c>
      <c r="H54" s="350">
        <v>0</v>
      </c>
      <c r="I54" s="350">
        <v>0</v>
      </c>
      <c r="J54" s="350">
        <v>0</v>
      </c>
      <c r="K54" s="350">
        <v>0</v>
      </c>
      <c r="L54" s="350">
        <v>0</v>
      </c>
      <c r="M54" s="350">
        <v>0</v>
      </c>
      <c r="N54" s="350">
        <v>0</v>
      </c>
      <c r="O54" s="350">
        <v>0</v>
      </c>
      <c r="P54" s="350">
        <v>0</v>
      </c>
      <c r="Q54" s="350">
        <v>0</v>
      </c>
      <c r="R54" s="350">
        <v>0</v>
      </c>
      <c r="S54" s="350">
        <v>0</v>
      </c>
      <c r="T54" s="350">
        <v>2</v>
      </c>
      <c r="U54" s="350">
        <v>0</v>
      </c>
      <c r="V54" s="350">
        <v>1</v>
      </c>
      <c r="W54" s="350">
        <v>0</v>
      </c>
      <c r="X54" s="350">
        <v>0</v>
      </c>
      <c r="Y54" s="350">
        <v>0</v>
      </c>
      <c r="Z54" s="350">
        <v>0</v>
      </c>
      <c r="AA54" s="350">
        <v>0</v>
      </c>
      <c r="AB54" s="350">
        <v>0</v>
      </c>
      <c r="AC54" s="350">
        <v>0</v>
      </c>
      <c r="AD54" s="350">
        <v>0</v>
      </c>
      <c r="AE54" s="350">
        <v>0</v>
      </c>
      <c r="AF54" s="350">
        <v>0</v>
      </c>
      <c r="AG54" s="350">
        <v>0</v>
      </c>
      <c r="AH54" s="350">
        <v>0</v>
      </c>
      <c r="AI54" s="350">
        <v>0</v>
      </c>
      <c r="AJ54" s="350">
        <v>1</v>
      </c>
      <c r="AK54" s="350">
        <v>0</v>
      </c>
      <c r="AL54" s="350">
        <v>0</v>
      </c>
      <c r="AM54" s="350">
        <v>0</v>
      </c>
      <c r="AN54" s="350">
        <v>0</v>
      </c>
      <c r="AO54" s="350">
        <v>0</v>
      </c>
      <c r="AP54" s="350">
        <v>0</v>
      </c>
      <c r="AQ54" s="350">
        <v>2</v>
      </c>
      <c r="AR54" s="350">
        <v>0</v>
      </c>
      <c r="AS54" s="350">
        <v>0</v>
      </c>
      <c r="AT54" s="350">
        <v>0</v>
      </c>
      <c r="AV54" s="351">
        <f t="shared" si="7"/>
        <v>0</v>
      </c>
      <c r="AW54" s="351">
        <f t="shared" si="8"/>
        <v>0</v>
      </c>
      <c r="AX54" s="351">
        <f t="shared" si="9"/>
        <v>0</v>
      </c>
      <c r="AY54" s="351">
        <f t="shared" si="10"/>
        <v>3</v>
      </c>
      <c r="AZ54" s="351">
        <f t="shared" si="11"/>
        <v>0</v>
      </c>
      <c r="BA54" s="351">
        <f t="shared" si="12"/>
        <v>0</v>
      </c>
      <c r="BB54" s="351">
        <f t="shared" si="13"/>
        <v>0</v>
      </c>
      <c r="BC54" s="351">
        <f t="shared" si="14"/>
        <v>0</v>
      </c>
      <c r="BD54" s="351">
        <f t="shared" si="15"/>
        <v>2</v>
      </c>
      <c r="BE54" s="45">
        <f t="shared" si="16"/>
        <v>5</v>
      </c>
    </row>
    <row r="55" spans="1:57" x14ac:dyDescent="0.25">
      <c r="A55" s="340">
        <f>METAS!A53</f>
        <v>50</v>
      </c>
      <c r="B55" s="348" t="str">
        <f>METAS!B53</f>
        <v>PORCENTAJE DE NIÑOS  DE 2 AÑOS CON ANEMIA QUE HAN CUMPLIDO ESQUEMA COMPLETO DE TRATAMIENTO (TA)</v>
      </c>
      <c r="C55" s="349" t="str">
        <f>METAS!D53</f>
        <v>NUTRICIÓN</v>
      </c>
      <c r="D55" s="350">
        <v>0</v>
      </c>
      <c r="E55" s="350">
        <v>0</v>
      </c>
      <c r="F55" s="350">
        <v>0</v>
      </c>
      <c r="G55" s="350">
        <v>0</v>
      </c>
      <c r="H55" s="350">
        <v>0</v>
      </c>
      <c r="I55" s="350">
        <v>0</v>
      </c>
      <c r="J55" s="350">
        <v>1</v>
      </c>
      <c r="K55" s="350">
        <v>0</v>
      </c>
      <c r="L55" s="350">
        <v>0</v>
      </c>
      <c r="M55" s="350">
        <v>0</v>
      </c>
      <c r="N55" s="350">
        <v>0</v>
      </c>
      <c r="O55" s="350">
        <v>0</v>
      </c>
      <c r="P55" s="350">
        <v>0</v>
      </c>
      <c r="Q55" s="350">
        <v>1</v>
      </c>
      <c r="R55" s="350">
        <v>0</v>
      </c>
      <c r="S55" s="350">
        <v>0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350">
        <v>0</v>
      </c>
      <c r="AC55" s="350">
        <v>0</v>
      </c>
      <c r="AD55" s="350">
        <v>0</v>
      </c>
      <c r="AE55" s="350">
        <v>0</v>
      </c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>
        <v>0</v>
      </c>
      <c r="AN55" s="350">
        <v>0</v>
      </c>
      <c r="AO55" s="350">
        <v>0</v>
      </c>
      <c r="AP55" s="350">
        <v>0</v>
      </c>
      <c r="AQ55" s="350">
        <v>0</v>
      </c>
      <c r="AR55" s="350">
        <v>0</v>
      </c>
      <c r="AS55" s="350">
        <v>0</v>
      </c>
      <c r="AT55" s="350">
        <v>0</v>
      </c>
      <c r="AV55" s="351">
        <f t="shared" si="7"/>
        <v>0</v>
      </c>
      <c r="AW55" s="351">
        <f t="shared" si="8"/>
        <v>0</v>
      </c>
      <c r="AX55" s="351">
        <f t="shared" si="9"/>
        <v>1</v>
      </c>
      <c r="AY55" s="351">
        <f t="shared" si="10"/>
        <v>0</v>
      </c>
      <c r="AZ55" s="351">
        <f t="shared" si="11"/>
        <v>0</v>
      </c>
      <c r="BA55" s="351">
        <f t="shared" si="12"/>
        <v>0</v>
      </c>
      <c r="BB55" s="351">
        <f t="shared" si="13"/>
        <v>0</v>
      </c>
      <c r="BC55" s="351">
        <f t="shared" si="14"/>
        <v>0</v>
      </c>
      <c r="BD55" s="351">
        <f t="shared" si="15"/>
        <v>0</v>
      </c>
      <c r="BE55" s="45">
        <f t="shared" si="16"/>
        <v>1</v>
      </c>
    </row>
    <row r="56" spans="1:57" x14ac:dyDescent="0.25">
      <c r="A56" s="340">
        <f>METAS!A54</f>
        <v>51</v>
      </c>
      <c r="B56" s="348" t="str">
        <f>METAS!B54</f>
        <v>PORCENTAJE DE NIÑOS  DE 2 AÑOS CON ANEMIA QUE SE HAN RECUPERADOS (PR)</v>
      </c>
      <c r="C56" s="349" t="str">
        <f>METAS!D54</f>
        <v>NUTRICIÓN</v>
      </c>
      <c r="D56" s="350">
        <v>0</v>
      </c>
      <c r="E56" s="350">
        <v>0</v>
      </c>
      <c r="F56" s="350">
        <v>0</v>
      </c>
      <c r="G56" s="350">
        <v>0</v>
      </c>
      <c r="H56" s="350">
        <v>0</v>
      </c>
      <c r="I56" s="350">
        <v>0</v>
      </c>
      <c r="J56" s="350">
        <v>1</v>
      </c>
      <c r="K56" s="350">
        <v>0</v>
      </c>
      <c r="L56" s="350">
        <v>0</v>
      </c>
      <c r="M56" s="350">
        <v>0</v>
      </c>
      <c r="N56" s="350">
        <v>0</v>
      </c>
      <c r="O56" s="350">
        <v>0</v>
      </c>
      <c r="P56" s="350">
        <v>0</v>
      </c>
      <c r="Q56" s="350">
        <v>1</v>
      </c>
      <c r="R56" s="350">
        <v>0</v>
      </c>
      <c r="S56" s="350">
        <v>0</v>
      </c>
      <c r="T56" s="350">
        <v>0</v>
      </c>
      <c r="U56" s="350">
        <v>0</v>
      </c>
      <c r="V56" s="350">
        <v>0</v>
      </c>
      <c r="W56" s="350">
        <v>0</v>
      </c>
      <c r="X56" s="350">
        <v>0</v>
      </c>
      <c r="Y56" s="350">
        <v>0</v>
      </c>
      <c r="Z56" s="350">
        <v>0</v>
      </c>
      <c r="AA56" s="350">
        <v>0</v>
      </c>
      <c r="AB56" s="350">
        <v>0</v>
      </c>
      <c r="AC56" s="350">
        <v>0</v>
      </c>
      <c r="AD56" s="350">
        <v>0</v>
      </c>
      <c r="AE56" s="350">
        <v>0</v>
      </c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>
        <v>0</v>
      </c>
      <c r="AN56" s="350">
        <v>0</v>
      </c>
      <c r="AO56" s="350">
        <v>0</v>
      </c>
      <c r="AP56" s="350">
        <v>0</v>
      </c>
      <c r="AQ56" s="350">
        <v>0</v>
      </c>
      <c r="AR56" s="350">
        <v>0</v>
      </c>
      <c r="AS56" s="350">
        <v>0</v>
      </c>
      <c r="AT56" s="350">
        <v>0</v>
      </c>
      <c r="AV56" s="351">
        <f t="shared" si="7"/>
        <v>0</v>
      </c>
      <c r="AW56" s="351">
        <f t="shared" si="8"/>
        <v>0</v>
      </c>
      <c r="AX56" s="351">
        <f t="shared" si="9"/>
        <v>1</v>
      </c>
      <c r="AY56" s="351">
        <f t="shared" si="10"/>
        <v>0</v>
      </c>
      <c r="AZ56" s="351">
        <f t="shared" si="11"/>
        <v>0</v>
      </c>
      <c r="BA56" s="351">
        <f t="shared" si="12"/>
        <v>0</v>
      </c>
      <c r="BB56" s="351">
        <f t="shared" si="13"/>
        <v>0</v>
      </c>
      <c r="BC56" s="351">
        <f t="shared" si="14"/>
        <v>0</v>
      </c>
      <c r="BD56" s="351">
        <f t="shared" si="15"/>
        <v>0</v>
      </c>
      <c r="BE56" s="45">
        <f t="shared" si="16"/>
        <v>1</v>
      </c>
    </row>
    <row r="57" spans="1:57" x14ac:dyDescent="0.25">
      <c r="A57" s="340">
        <f>METAS!A55</f>
        <v>52</v>
      </c>
      <c r="B57" s="348" t="str">
        <f>METAS!B55</f>
        <v>PORCENTAJE DE NIÑOS MENORES DE 36 MESES CON ANEMIA, QUE HAN CUMPLIDO ESQUEMA COMPLETO TRATAMIENTO (TA)</v>
      </c>
      <c r="C57" s="349" t="str">
        <f>METAS!D55</f>
        <v>NUTRICIÓN</v>
      </c>
      <c r="D57" s="350">
        <v>0</v>
      </c>
      <c r="E57" s="350">
        <v>0</v>
      </c>
      <c r="F57" s="350">
        <v>0</v>
      </c>
      <c r="G57" s="350">
        <v>5</v>
      </c>
      <c r="H57" s="350">
        <v>0</v>
      </c>
      <c r="I57" s="350">
        <v>0</v>
      </c>
      <c r="J57" s="350">
        <v>1</v>
      </c>
      <c r="K57" s="350">
        <v>1</v>
      </c>
      <c r="L57" s="350">
        <v>0</v>
      </c>
      <c r="M57" s="350">
        <v>0</v>
      </c>
      <c r="N57" s="350">
        <v>0</v>
      </c>
      <c r="O57" s="350">
        <v>0</v>
      </c>
      <c r="P57" s="350">
        <v>1</v>
      </c>
      <c r="Q57" s="350">
        <v>1</v>
      </c>
      <c r="R57" s="350">
        <v>0</v>
      </c>
      <c r="S57" s="350">
        <v>0</v>
      </c>
      <c r="T57" s="350">
        <v>3</v>
      </c>
      <c r="U57" s="350">
        <v>0</v>
      </c>
      <c r="V57" s="350">
        <v>1</v>
      </c>
      <c r="W57" s="350">
        <v>0</v>
      </c>
      <c r="X57" s="350">
        <v>0</v>
      </c>
      <c r="Y57" s="350">
        <v>0</v>
      </c>
      <c r="Z57" s="350">
        <v>0</v>
      </c>
      <c r="AA57" s="350">
        <v>0</v>
      </c>
      <c r="AB57" s="350">
        <v>0</v>
      </c>
      <c r="AC57" s="350">
        <v>0</v>
      </c>
      <c r="AD57" s="350">
        <v>0</v>
      </c>
      <c r="AE57" s="350">
        <v>0</v>
      </c>
      <c r="AF57" s="350">
        <v>0</v>
      </c>
      <c r="AG57" s="350">
        <v>0</v>
      </c>
      <c r="AH57" s="350">
        <v>0</v>
      </c>
      <c r="AI57" s="350">
        <v>0</v>
      </c>
      <c r="AJ57" s="350">
        <v>1</v>
      </c>
      <c r="AK57" s="350">
        <v>0</v>
      </c>
      <c r="AL57" s="350">
        <v>0</v>
      </c>
      <c r="AM57" s="350">
        <v>1</v>
      </c>
      <c r="AN57" s="350">
        <v>0</v>
      </c>
      <c r="AO57" s="350">
        <v>0</v>
      </c>
      <c r="AP57" s="350">
        <v>0</v>
      </c>
      <c r="AQ57" s="350">
        <v>2</v>
      </c>
      <c r="AR57" s="350">
        <v>0</v>
      </c>
      <c r="AS57" s="350">
        <v>1</v>
      </c>
      <c r="AT57" s="350">
        <v>0</v>
      </c>
      <c r="AV57" s="351">
        <f t="shared" si="7"/>
        <v>0</v>
      </c>
      <c r="AW57" s="351">
        <f t="shared" si="8"/>
        <v>0</v>
      </c>
      <c r="AX57" s="351">
        <f t="shared" si="9"/>
        <v>1</v>
      </c>
      <c r="AY57" s="351">
        <f t="shared" si="10"/>
        <v>4</v>
      </c>
      <c r="AZ57" s="351">
        <f t="shared" si="11"/>
        <v>0</v>
      </c>
      <c r="BA57" s="351">
        <f t="shared" si="12"/>
        <v>0</v>
      </c>
      <c r="BB57" s="351">
        <f t="shared" si="13"/>
        <v>0</v>
      </c>
      <c r="BC57" s="351">
        <f t="shared" si="14"/>
        <v>1</v>
      </c>
      <c r="BD57" s="351">
        <f t="shared" si="15"/>
        <v>3</v>
      </c>
      <c r="BE57" s="45">
        <f t="shared" si="16"/>
        <v>9</v>
      </c>
    </row>
    <row r="58" spans="1:57" x14ac:dyDescent="0.25">
      <c r="A58" s="340">
        <f>METAS!A56</f>
        <v>53</v>
      </c>
      <c r="B58" s="348" t="str">
        <f>METAS!B56</f>
        <v>PORCENTAJE DE NIÑOS MENORES DE 36 MESES CON ANEMIA, QUE SE HAN RECUPERADO (PR)</v>
      </c>
      <c r="C58" s="349" t="str">
        <f>METAS!D56</f>
        <v>NUTRICIÓN</v>
      </c>
      <c r="D58" s="350">
        <v>0</v>
      </c>
      <c r="E58" s="350">
        <v>0</v>
      </c>
      <c r="F58" s="350">
        <v>0</v>
      </c>
      <c r="G58" s="350">
        <v>5</v>
      </c>
      <c r="H58" s="350">
        <v>0</v>
      </c>
      <c r="I58" s="350">
        <v>0</v>
      </c>
      <c r="J58" s="350">
        <v>1</v>
      </c>
      <c r="K58" s="350">
        <v>1</v>
      </c>
      <c r="L58" s="350">
        <v>0</v>
      </c>
      <c r="M58" s="350">
        <v>0</v>
      </c>
      <c r="N58" s="350">
        <v>0</v>
      </c>
      <c r="O58" s="350">
        <v>0</v>
      </c>
      <c r="P58" s="350">
        <v>0</v>
      </c>
      <c r="Q58" s="350">
        <v>1</v>
      </c>
      <c r="R58" s="350">
        <v>0</v>
      </c>
      <c r="S58" s="350">
        <v>0</v>
      </c>
      <c r="T58" s="350">
        <v>3</v>
      </c>
      <c r="U58" s="350">
        <v>0</v>
      </c>
      <c r="V58" s="350">
        <v>1</v>
      </c>
      <c r="W58" s="350">
        <v>0</v>
      </c>
      <c r="X58" s="350">
        <v>0</v>
      </c>
      <c r="Y58" s="350">
        <v>0</v>
      </c>
      <c r="Z58" s="350">
        <v>0</v>
      </c>
      <c r="AA58" s="350">
        <v>0</v>
      </c>
      <c r="AB58" s="350">
        <v>0</v>
      </c>
      <c r="AC58" s="350">
        <v>0</v>
      </c>
      <c r="AD58" s="350">
        <v>0</v>
      </c>
      <c r="AE58" s="350">
        <v>0</v>
      </c>
      <c r="AF58" s="350">
        <v>0</v>
      </c>
      <c r="AG58" s="350">
        <v>0</v>
      </c>
      <c r="AH58" s="350">
        <v>0</v>
      </c>
      <c r="AI58" s="350">
        <v>0</v>
      </c>
      <c r="AJ58" s="350">
        <v>1</v>
      </c>
      <c r="AK58" s="350">
        <v>0</v>
      </c>
      <c r="AL58" s="350">
        <v>0</v>
      </c>
      <c r="AM58" s="350">
        <v>0</v>
      </c>
      <c r="AN58" s="350">
        <v>0</v>
      </c>
      <c r="AO58" s="350">
        <v>0</v>
      </c>
      <c r="AP58" s="350">
        <v>0</v>
      </c>
      <c r="AQ58" s="350">
        <v>2</v>
      </c>
      <c r="AR58" s="350">
        <v>0</v>
      </c>
      <c r="AS58" s="350">
        <v>0</v>
      </c>
      <c r="AT58" s="350">
        <v>0</v>
      </c>
      <c r="AV58" s="351">
        <f t="shared" si="7"/>
        <v>0</v>
      </c>
      <c r="AW58" s="351">
        <f t="shared" si="8"/>
        <v>0</v>
      </c>
      <c r="AX58" s="351">
        <f t="shared" si="9"/>
        <v>1</v>
      </c>
      <c r="AY58" s="351">
        <f t="shared" si="10"/>
        <v>4</v>
      </c>
      <c r="AZ58" s="351">
        <f t="shared" si="11"/>
        <v>0</v>
      </c>
      <c r="BA58" s="351">
        <f t="shared" si="12"/>
        <v>0</v>
      </c>
      <c r="BB58" s="351">
        <f t="shared" si="13"/>
        <v>0</v>
      </c>
      <c r="BC58" s="351">
        <f t="shared" si="14"/>
        <v>0</v>
      </c>
      <c r="BD58" s="351">
        <f t="shared" si="15"/>
        <v>2</v>
      </c>
      <c r="BE58" s="45">
        <f t="shared" si="16"/>
        <v>7</v>
      </c>
    </row>
    <row r="59" spans="1:57" x14ac:dyDescent="0.25">
      <c r="A59" s="340">
        <f>METAS!A57</f>
        <v>54</v>
      </c>
      <c r="B59" s="348" t="str">
        <f>METAS!B57</f>
        <v>PORCENTAJE DE NIÑOS MENORES DE 12 MESES DE EDAD QUE INICIAN SUPLEMENTO DE HIERRO Y OTROS MICRONUTRIENTES OPORTUNAMENTE</v>
      </c>
      <c r="C59" s="349" t="str">
        <f>METAS!D57</f>
        <v>NUTRICIÓN</v>
      </c>
      <c r="D59" s="350">
        <v>0</v>
      </c>
      <c r="E59" s="350">
        <v>0</v>
      </c>
      <c r="F59" s="350">
        <v>0</v>
      </c>
      <c r="G59" s="350">
        <v>25</v>
      </c>
      <c r="H59" s="350">
        <v>0</v>
      </c>
      <c r="I59" s="350">
        <v>2</v>
      </c>
      <c r="J59" s="350">
        <v>1</v>
      </c>
      <c r="K59" s="350">
        <v>3</v>
      </c>
      <c r="L59" s="350">
        <v>0</v>
      </c>
      <c r="M59" s="350">
        <v>1</v>
      </c>
      <c r="N59" s="350">
        <v>3</v>
      </c>
      <c r="O59" s="350">
        <v>1</v>
      </c>
      <c r="P59" s="350">
        <v>12</v>
      </c>
      <c r="Q59" s="350">
        <v>0</v>
      </c>
      <c r="R59" s="350">
        <v>1</v>
      </c>
      <c r="S59" s="350">
        <v>3</v>
      </c>
      <c r="T59" s="350">
        <v>3</v>
      </c>
      <c r="U59" s="350">
        <v>0</v>
      </c>
      <c r="V59" s="350">
        <v>3</v>
      </c>
      <c r="W59" s="350">
        <v>2</v>
      </c>
      <c r="X59" s="350">
        <v>3</v>
      </c>
      <c r="Y59" s="350">
        <v>23</v>
      </c>
      <c r="Z59" s="350">
        <v>1</v>
      </c>
      <c r="AA59" s="350">
        <v>3</v>
      </c>
      <c r="AB59" s="350">
        <v>1</v>
      </c>
      <c r="AC59" s="350">
        <v>0</v>
      </c>
      <c r="AD59" s="350">
        <v>3</v>
      </c>
      <c r="AE59" s="350">
        <v>0</v>
      </c>
      <c r="AF59" s="350">
        <v>1</v>
      </c>
      <c r="AG59" s="350">
        <v>1</v>
      </c>
      <c r="AH59" s="350">
        <v>2</v>
      </c>
      <c r="AI59" s="350">
        <v>0</v>
      </c>
      <c r="AJ59" s="350">
        <v>3</v>
      </c>
      <c r="AK59" s="350">
        <v>0</v>
      </c>
      <c r="AL59" s="350">
        <v>0</v>
      </c>
      <c r="AM59" s="350">
        <v>1</v>
      </c>
      <c r="AN59" s="350">
        <v>0</v>
      </c>
      <c r="AO59" s="350">
        <v>0</v>
      </c>
      <c r="AP59" s="350">
        <v>0</v>
      </c>
      <c r="AQ59" s="350">
        <v>8</v>
      </c>
      <c r="AR59" s="350">
        <v>0</v>
      </c>
      <c r="AS59" s="350">
        <v>1</v>
      </c>
      <c r="AT59" s="350">
        <v>1</v>
      </c>
      <c r="AV59" s="351">
        <f t="shared" si="7"/>
        <v>0</v>
      </c>
      <c r="AW59" s="351">
        <f t="shared" si="8"/>
        <v>0</v>
      </c>
      <c r="AX59" s="351">
        <f t="shared" si="9"/>
        <v>4</v>
      </c>
      <c r="AY59" s="351">
        <f t="shared" si="10"/>
        <v>8</v>
      </c>
      <c r="AZ59" s="351">
        <f t="shared" si="11"/>
        <v>31</v>
      </c>
      <c r="BA59" s="351">
        <f t="shared" si="12"/>
        <v>7</v>
      </c>
      <c r="BB59" s="351">
        <f t="shared" si="13"/>
        <v>7</v>
      </c>
      <c r="BC59" s="351">
        <f t="shared" si="14"/>
        <v>1</v>
      </c>
      <c r="BD59" s="351">
        <f t="shared" si="15"/>
        <v>10</v>
      </c>
      <c r="BE59" s="45">
        <f t="shared" si="16"/>
        <v>68</v>
      </c>
    </row>
    <row r="60" spans="1:57" x14ac:dyDescent="0.25">
      <c r="A60" s="340">
        <f>METAS!A58</f>
        <v>55</v>
      </c>
      <c r="B60" s="348" t="str">
        <f>METAS!B58</f>
        <v xml:space="preserve">PORCENTAJE DE NIÑOS MENORES DE 12 MESES DE EDAD CON DOSAJE DE HEMOGLOBINA E INICIAN SUPLEMENTACION PREVENTIVA </v>
      </c>
      <c r="C60" s="349" t="str">
        <f>METAS!D58</f>
        <v>NUTRICIÓN</v>
      </c>
      <c r="D60" s="350">
        <v>0</v>
      </c>
      <c r="E60" s="350">
        <v>0</v>
      </c>
      <c r="F60" s="350">
        <v>0</v>
      </c>
      <c r="G60" s="350">
        <v>25</v>
      </c>
      <c r="H60" s="350">
        <v>0</v>
      </c>
      <c r="I60" s="350">
        <v>2</v>
      </c>
      <c r="J60" s="350">
        <v>1</v>
      </c>
      <c r="K60" s="350">
        <v>3</v>
      </c>
      <c r="L60" s="350">
        <v>0</v>
      </c>
      <c r="M60" s="350">
        <v>1</v>
      </c>
      <c r="N60" s="350">
        <v>3</v>
      </c>
      <c r="O60" s="350">
        <v>1</v>
      </c>
      <c r="P60" s="350">
        <v>12</v>
      </c>
      <c r="Q60" s="350">
        <v>0</v>
      </c>
      <c r="R60" s="350">
        <v>1</v>
      </c>
      <c r="S60" s="350">
        <v>3</v>
      </c>
      <c r="T60" s="350">
        <v>3</v>
      </c>
      <c r="U60" s="350">
        <v>0</v>
      </c>
      <c r="V60" s="350">
        <v>3</v>
      </c>
      <c r="W60" s="350">
        <v>2</v>
      </c>
      <c r="X60" s="350">
        <v>3</v>
      </c>
      <c r="Y60" s="350">
        <v>23</v>
      </c>
      <c r="Z60" s="350">
        <v>1</v>
      </c>
      <c r="AA60" s="350">
        <v>3</v>
      </c>
      <c r="AB60" s="350">
        <v>1</v>
      </c>
      <c r="AC60" s="350">
        <v>0</v>
      </c>
      <c r="AD60" s="350">
        <v>3</v>
      </c>
      <c r="AE60" s="350">
        <v>0</v>
      </c>
      <c r="AF60" s="350">
        <v>1</v>
      </c>
      <c r="AG60" s="350">
        <v>1</v>
      </c>
      <c r="AH60" s="350">
        <v>2</v>
      </c>
      <c r="AI60" s="350">
        <v>0</v>
      </c>
      <c r="AJ60" s="350">
        <v>3</v>
      </c>
      <c r="AK60" s="350">
        <v>0</v>
      </c>
      <c r="AL60" s="350">
        <v>0</v>
      </c>
      <c r="AM60" s="350">
        <v>1</v>
      </c>
      <c r="AN60" s="350">
        <v>0</v>
      </c>
      <c r="AO60" s="350">
        <v>0</v>
      </c>
      <c r="AP60" s="350">
        <v>0</v>
      </c>
      <c r="AQ60" s="350">
        <v>8</v>
      </c>
      <c r="AR60" s="350">
        <v>0</v>
      </c>
      <c r="AS60" s="350">
        <v>1</v>
      </c>
      <c r="AT60" s="350">
        <v>1</v>
      </c>
      <c r="AV60" s="351">
        <f t="shared" si="7"/>
        <v>0</v>
      </c>
      <c r="AW60" s="351">
        <f t="shared" si="8"/>
        <v>0</v>
      </c>
      <c r="AX60" s="351">
        <f t="shared" si="9"/>
        <v>4</v>
      </c>
      <c r="AY60" s="351">
        <f t="shared" si="10"/>
        <v>8</v>
      </c>
      <c r="AZ60" s="351">
        <f t="shared" si="11"/>
        <v>31</v>
      </c>
      <c r="BA60" s="351">
        <f t="shared" si="12"/>
        <v>7</v>
      </c>
      <c r="BB60" s="351">
        <f t="shared" si="13"/>
        <v>7</v>
      </c>
      <c r="BC60" s="351">
        <f t="shared" si="14"/>
        <v>1</v>
      </c>
      <c r="BD60" s="351">
        <f t="shared" si="15"/>
        <v>10</v>
      </c>
      <c r="BE60" s="45">
        <f t="shared" si="16"/>
        <v>68</v>
      </c>
    </row>
    <row r="61" spans="1:57" x14ac:dyDescent="0.25">
      <c r="A61" s="340">
        <f>METAS!A59</f>
        <v>58</v>
      </c>
      <c r="B61" s="376" t="str">
        <f>METAS!B59</f>
        <v>NIÑOS CON DIAGNOSTICO DE ANEMIA MENORES DE 5 AÑOS</v>
      </c>
      <c r="C61" s="377" t="s">
        <v>689</v>
      </c>
      <c r="D61" s="350">
        <v>1</v>
      </c>
      <c r="E61" s="350">
        <v>0</v>
      </c>
      <c r="F61" s="350">
        <v>0</v>
      </c>
      <c r="G61" s="350">
        <v>12</v>
      </c>
      <c r="H61" s="350">
        <v>3</v>
      </c>
      <c r="I61" s="350">
        <v>0</v>
      </c>
      <c r="J61" s="350">
        <v>0</v>
      </c>
      <c r="K61" s="350">
        <v>1</v>
      </c>
      <c r="L61" s="350">
        <v>0</v>
      </c>
      <c r="M61" s="350">
        <v>0</v>
      </c>
      <c r="N61" s="350">
        <v>0</v>
      </c>
      <c r="O61" s="350">
        <v>0</v>
      </c>
      <c r="P61" s="350">
        <v>2</v>
      </c>
      <c r="Q61" s="350">
        <v>3</v>
      </c>
      <c r="R61" s="350">
        <v>1</v>
      </c>
      <c r="S61" s="350">
        <v>0</v>
      </c>
      <c r="T61" s="350">
        <v>2</v>
      </c>
      <c r="U61" s="350">
        <v>0</v>
      </c>
      <c r="V61" s="350">
        <v>1</v>
      </c>
      <c r="W61" s="350">
        <v>0</v>
      </c>
      <c r="X61" s="350">
        <v>3</v>
      </c>
      <c r="Y61" s="350">
        <v>0</v>
      </c>
      <c r="Z61" s="350">
        <v>0</v>
      </c>
      <c r="AA61" s="350">
        <v>1</v>
      </c>
      <c r="AB61" s="350">
        <v>0</v>
      </c>
      <c r="AC61" s="350">
        <v>1</v>
      </c>
      <c r="AD61" s="350">
        <v>0</v>
      </c>
      <c r="AE61" s="350">
        <v>1</v>
      </c>
      <c r="AF61" s="350">
        <v>0</v>
      </c>
      <c r="AG61" s="350">
        <v>1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50">
        <v>3</v>
      </c>
      <c r="AN61" s="350">
        <v>0</v>
      </c>
      <c r="AO61" s="350">
        <v>1</v>
      </c>
      <c r="AP61" s="350">
        <v>0</v>
      </c>
      <c r="AQ61" s="350">
        <v>3</v>
      </c>
      <c r="AR61" s="350">
        <v>0</v>
      </c>
      <c r="AS61" s="350">
        <v>5</v>
      </c>
      <c r="AT61" s="350">
        <v>0</v>
      </c>
      <c r="AV61" s="351">
        <f t="shared" si="7"/>
        <v>1</v>
      </c>
      <c r="AW61" s="351">
        <f t="shared" si="8"/>
        <v>0</v>
      </c>
      <c r="AX61" s="351">
        <f t="shared" si="9"/>
        <v>4</v>
      </c>
      <c r="AY61" s="351">
        <f t="shared" si="10"/>
        <v>3</v>
      </c>
      <c r="AZ61" s="351">
        <f t="shared" si="11"/>
        <v>5</v>
      </c>
      <c r="BA61" s="351">
        <f t="shared" si="12"/>
        <v>2</v>
      </c>
      <c r="BB61" s="351">
        <f t="shared" si="13"/>
        <v>2</v>
      </c>
      <c r="BC61" s="351">
        <f t="shared" si="14"/>
        <v>4</v>
      </c>
      <c r="BD61" s="351">
        <f t="shared" si="15"/>
        <v>8</v>
      </c>
      <c r="BE61" s="45">
        <f t="shared" si="16"/>
        <v>29</v>
      </c>
    </row>
    <row r="62" spans="1:57" x14ac:dyDescent="0.25">
      <c r="A62" s="340">
        <f>METAS!A60</f>
        <v>56</v>
      </c>
      <c r="B62" s="348" t="str">
        <f>METAS!B60</f>
        <v>PORCENTAJE DE NIÑOS MENORES DE 5 AÑOS CON DOSAJE DE HEMOGLOBINA E INICIO TRATAMIENTO DE ANEMIA</v>
      </c>
      <c r="C62" s="349" t="str">
        <f>METAS!D60</f>
        <v>NUTRICIÓN</v>
      </c>
      <c r="D62" s="350">
        <v>1</v>
      </c>
      <c r="E62" s="350">
        <v>0</v>
      </c>
      <c r="F62" s="350">
        <v>0</v>
      </c>
      <c r="G62" s="350">
        <v>12</v>
      </c>
      <c r="H62" s="350">
        <v>3</v>
      </c>
      <c r="I62" s="350">
        <v>0</v>
      </c>
      <c r="J62" s="350">
        <v>0</v>
      </c>
      <c r="K62" s="350">
        <v>1</v>
      </c>
      <c r="L62" s="350">
        <v>0</v>
      </c>
      <c r="M62" s="350">
        <v>0</v>
      </c>
      <c r="N62" s="350">
        <v>0</v>
      </c>
      <c r="O62" s="350">
        <v>0</v>
      </c>
      <c r="P62" s="350">
        <v>2</v>
      </c>
      <c r="Q62" s="350">
        <v>3</v>
      </c>
      <c r="R62" s="350">
        <v>1</v>
      </c>
      <c r="S62" s="350">
        <v>0</v>
      </c>
      <c r="T62" s="350">
        <v>2</v>
      </c>
      <c r="U62" s="350">
        <v>0</v>
      </c>
      <c r="V62" s="350">
        <v>1</v>
      </c>
      <c r="W62" s="350">
        <v>0</v>
      </c>
      <c r="X62" s="350">
        <v>3</v>
      </c>
      <c r="Y62" s="350">
        <v>0</v>
      </c>
      <c r="Z62" s="350">
        <v>0</v>
      </c>
      <c r="AA62" s="350">
        <v>1</v>
      </c>
      <c r="AB62" s="350">
        <v>0</v>
      </c>
      <c r="AC62" s="350">
        <v>1</v>
      </c>
      <c r="AD62" s="350">
        <v>0</v>
      </c>
      <c r="AE62" s="350">
        <v>1</v>
      </c>
      <c r="AF62" s="350">
        <v>0</v>
      </c>
      <c r="AG62" s="350">
        <v>1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>
        <v>3</v>
      </c>
      <c r="AN62" s="350">
        <v>0</v>
      </c>
      <c r="AO62" s="350">
        <v>1</v>
      </c>
      <c r="AP62" s="350">
        <v>0</v>
      </c>
      <c r="AQ62" s="350">
        <v>3</v>
      </c>
      <c r="AR62" s="350">
        <v>0</v>
      </c>
      <c r="AS62" s="350">
        <v>0</v>
      </c>
      <c r="AT62" s="350">
        <v>0</v>
      </c>
      <c r="AV62" s="351">
        <f t="shared" si="7"/>
        <v>1</v>
      </c>
      <c r="AW62" s="351">
        <f t="shared" si="8"/>
        <v>0</v>
      </c>
      <c r="AX62" s="351">
        <f t="shared" si="9"/>
        <v>4</v>
      </c>
      <c r="AY62" s="351">
        <f t="shared" si="10"/>
        <v>3</v>
      </c>
      <c r="AZ62" s="351">
        <f t="shared" si="11"/>
        <v>5</v>
      </c>
      <c r="BA62" s="351">
        <f t="shared" si="12"/>
        <v>2</v>
      </c>
      <c r="BB62" s="351">
        <f t="shared" si="13"/>
        <v>2</v>
      </c>
      <c r="BC62" s="351">
        <f t="shared" si="14"/>
        <v>4</v>
      </c>
      <c r="BD62" s="351">
        <f t="shared" si="15"/>
        <v>3</v>
      </c>
      <c r="BE62" s="45">
        <f t="shared" si="16"/>
        <v>24</v>
      </c>
    </row>
    <row r="63" spans="1:57" x14ac:dyDescent="0.25">
      <c r="A63" s="340">
        <f>METAS!A61</f>
        <v>57</v>
      </c>
      <c r="B63" s="376" t="str">
        <f>METAS!B61</f>
        <v>NIÑOS DEL PADRON NOMINAL QUE CUMPLEN 209 DIAS</v>
      </c>
      <c r="C63" s="377" t="s">
        <v>689</v>
      </c>
      <c r="D63" s="350">
        <v>0</v>
      </c>
      <c r="E63" s="350">
        <v>0</v>
      </c>
      <c r="F63" s="350">
        <v>0</v>
      </c>
      <c r="G63" s="350">
        <v>29</v>
      </c>
      <c r="H63" s="350">
        <v>1</v>
      </c>
      <c r="I63" s="350">
        <v>2</v>
      </c>
      <c r="J63" s="350">
        <v>1</v>
      </c>
      <c r="K63" s="350">
        <v>3</v>
      </c>
      <c r="L63" s="350">
        <v>0</v>
      </c>
      <c r="M63" s="350">
        <v>1</v>
      </c>
      <c r="N63" s="350">
        <v>3</v>
      </c>
      <c r="O63" s="350">
        <v>1</v>
      </c>
      <c r="P63" s="350">
        <v>12</v>
      </c>
      <c r="Q63" s="350">
        <v>0</v>
      </c>
      <c r="R63" s="350">
        <v>1</v>
      </c>
      <c r="S63" s="350">
        <v>3</v>
      </c>
      <c r="T63" s="350">
        <v>3</v>
      </c>
      <c r="U63" s="350">
        <v>0</v>
      </c>
      <c r="V63" s="350">
        <v>3</v>
      </c>
      <c r="W63" s="350">
        <v>4</v>
      </c>
      <c r="X63" s="350">
        <v>3</v>
      </c>
      <c r="Y63" s="350">
        <v>25</v>
      </c>
      <c r="Z63" s="350">
        <v>1</v>
      </c>
      <c r="AA63" s="350">
        <v>3</v>
      </c>
      <c r="AB63" s="350">
        <v>1</v>
      </c>
      <c r="AC63" s="350">
        <v>0</v>
      </c>
      <c r="AD63" s="350">
        <v>3</v>
      </c>
      <c r="AE63" s="350">
        <v>0</v>
      </c>
      <c r="AF63" s="350">
        <v>1</v>
      </c>
      <c r="AG63" s="350">
        <v>1</v>
      </c>
      <c r="AH63" s="350">
        <v>2</v>
      </c>
      <c r="AI63" s="350">
        <v>0</v>
      </c>
      <c r="AJ63" s="350">
        <v>3</v>
      </c>
      <c r="AK63" s="350">
        <v>0</v>
      </c>
      <c r="AL63" s="350">
        <v>0</v>
      </c>
      <c r="AM63" s="350">
        <v>2</v>
      </c>
      <c r="AN63" s="350">
        <v>0</v>
      </c>
      <c r="AO63" s="350">
        <v>0</v>
      </c>
      <c r="AP63" s="350">
        <v>0</v>
      </c>
      <c r="AQ63" s="350">
        <v>8</v>
      </c>
      <c r="AR63" s="350">
        <v>0</v>
      </c>
      <c r="AS63" s="350">
        <v>2</v>
      </c>
      <c r="AT63" s="350">
        <v>1</v>
      </c>
      <c r="AV63" s="351">
        <f t="shared" si="7"/>
        <v>0</v>
      </c>
      <c r="AW63" s="351">
        <f t="shared" si="8"/>
        <v>0</v>
      </c>
      <c r="AX63" s="351">
        <f t="shared" si="9"/>
        <v>4</v>
      </c>
      <c r="AY63" s="351">
        <f t="shared" si="10"/>
        <v>10</v>
      </c>
      <c r="AZ63" s="351">
        <f t="shared" si="11"/>
        <v>33</v>
      </c>
      <c r="BA63" s="351">
        <f t="shared" si="12"/>
        <v>7</v>
      </c>
      <c r="BB63" s="351">
        <f t="shared" si="13"/>
        <v>7</v>
      </c>
      <c r="BC63" s="351">
        <f t="shared" si="14"/>
        <v>2</v>
      </c>
      <c r="BD63" s="351">
        <f t="shared" si="15"/>
        <v>11</v>
      </c>
      <c r="BE63" s="45">
        <f t="shared" si="16"/>
        <v>74</v>
      </c>
    </row>
    <row r="64" spans="1:57" x14ac:dyDescent="0.25">
      <c r="A64" s="340">
        <f>METAS!A62</f>
        <v>59</v>
      </c>
      <c r="B64" s="348">
        <f>METAS!B62</f>
        <v>0</v>
      </c>
      <c r="C64" s="349">
        <f>METAS!D62</f>
        <v>0</v>
      </c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V64" s="351">
        <f t="shared" si="7"/>
        <v>0</v>
      </c>
      <c r="AW64" s="351">
        <f t="shared" si="8"/>
        <v>0</v>
      </c>
      <c r="AX64" s="351">
        <f t="shared" si="9"/>
        <v>0</v>
      </c>
      <c r="AY64" s="351">
        <f t="shared" si="10"/>
        <v>0</v>
      </c>
      <c r="AZ64" s="351">
        <f t="shared" si="11"/>
        <v>0</v>
      </c>
      <c r="BA64" s="351">
        <f t="shared" si="12"/>
        <v>0</v>
      </c>
      <c r="BB64" s="351">
        <f t="shared" si="13"/>
        <v>0</v>
      </c>
      <c r="BC64" s="351">
        <f t="shared" si="14"/>
        <v>0</v>
      </c>
      <c r="BD64" s="351">
        <f t="shared" si="15"/>
        <v>0</v>
      </c>
      <c r="BE64" s="45">
        <f t="shared" si="16"/>
        <v>0</v>
      </c>
    </row>
  </sheetData>
  <sheetProtection selectLockedCells="1"/>
  <conditionalFormatting sqref="A3:AT3">
    <cfRule type="expression" dxfId="3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Config</vt:lpstr>
      <vt:lpstr>METAS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Hoja1</vt:lpstr>
      <vt:lpstr>Nov</vt:lpstr>
      <vt:lpstr>Dic</vt:lpstr>
      <vt:lpstr>ACUMULADO</vt:lpstr>
      <vt:lpstr>DIT</vt:lpstr>
      <vt:lpstr>INMUNIZACIONES</vt:lpstr>
      <vt:lpstr>NUTRICION</vt:lpstr>
      <vt:lpstr>Consolidado</vt:lpstr>
      <vt:lpstr>Ranking_Will</vt:lpstr>
      <vt:lpstr>Ranking</vt:lpstr>
      <vt:lpstr>SANITARIOS 2023</vt:lpstr>
      <vt:lpstr>DIT!Área_de_impresión</vt:lpstr>
      <vt:lpstr>INMUNIZACIONES!Área_de_impresión</vt:lpstr>
      <vt:lpstr>NUTRICION!Área_de_impresión</vt:lpstr>
      <vt:lpstr>DIT!Print_Area</vt:lpstr>
      <vt:lpstr>INMUNIZACIONES!Print_Area</vt:lpstr>
      <vt:lpstr>NUTRICION!Print_Area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Wilson Díaz</cp:lastModifiedBy>
  <cp:lastPrinted>2023-04-15T23:38:44Z</cp:lastPrinted>
  <dcterms:created xsi:type="dcterms:W3CDTF">2006-09-12T12:46:56Z</dcterms:created>
  <dcterms:modified xsi:type="dcterms:W3CDTF">2025-01-15T21:34:02Z</dcterms:modified>
  <cp:category>Estadística</cp:category>
</cp:coreProperties>
</file>