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5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6.xml" ContentType="application/vnd.openxmlformats-officedocument.drawing+xml"/>
  <Override PartName="/xl/charts/chart5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BE848555-B88B-476A-BC56-E4D50940401D}" xr6:coauthVersionLast="47" xr6:coauthVersionMax="47" xr10:uidLastSave="{00000000-0000-0000-0000-000000000000}"/>
  <bookViews>
    <workbookView xWindow="-120" yWindow="-120" windowWidth="29040" windowHeight="15720" tabRatio="741" activeTab="17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r:id="rId9"/>
    <sheet name="AGO" sheetId="78" r:id="rId10"/>
    <sheet name="SET" sheetId="26" r:id="rId11"/>
    <sheet name="OCT" sheetId="27" r:id="rId12"/>
    <sheet name="NOV" sheetId="28" r:id="rId13"/>
    <sheet name="DIC" sheetId="76" state="hidden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  <sheet name="CONSOLIDADO" sheetId="79" r:id="rId20"/>
    <sheet name="RANKIN_EESS_PRIMER_NIVEL" sheetId="80" r:id="rId21"/>
  </sheets>
  <externalReferences>
    <externalReference r:id="rId22"/>
    <externalReference r:id="rId23"/>
    <externalReference r:id="rId24"/>
  </externalReference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SET!$A$3:$BM$31</definedName>
    <definedName name="AA">#REF!</definedName>
    <definedName name="ALTA_BASICA_ODONTOLOGICA" localSheetId="19">[1]ACUMULADO!#REF!</definedName>
    <definedName name="ALTA_BASICA_ODONTOLOGICA" localSheetId="20">[1]ACUMULADO!#REF!</definedName>
    <definedName name="ALTA_BASICA_ODONTOLOGICA">ACUMULADO!#REF!</definedName>
    <definedName name="ANIMAL_MORDEDOR_CONTROLADO" localSheetId="19">[1]ACUMULADO!#REF!</definedName>
    <definedName name="ANIMAL_MORDEDOR_CONTROLADO" localSheetId="20">[1]ACUMULADO!#REF!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 localSheetId="19">[1]ACUMULADO!#REF!</definedName>
    <definedName name="ATENCION_ODONTOLOGICA_PREVENTIVA" localSheetId="20">[1]ACUMULADO!#REF!</definedName>
    <definedName name="ATENCION_ODONTOLOGICA_PREVENTIVA">ACUMULADO!#REF!</definedName>
    <definedName name="ATENCIONES_MAY_15" localSheetId="19">[1]ACUMULADO!#REF!</definedName>
    <definedName name="ATENCIONES_MAY_15" localSheetId="20">[1]ACUMULADO!#REF!</definedName>
    <definedName name="ATENCIONES_MAY_15">ACUMULADO!#REF!</definedName>
    <definedName name="ATENDIDA" localSheetId="19">#REF!</definedName>
    <definedName name="ATENDIDA" localSheetId="20">#REF!</definedName>
    <definedName name="ATENDIDA">METAS!#REF!</definedName>
    <definedName name="AVANCE_cONTROL" localSheetId="19">#REF!</definedName>
    <definedName name="AVANCE_cONTROL" localSheetId="13">ENE!#REF!</definedName>
    <definedName name="AVANCE_cONTROL" localSheetId="20">#REF!</definedName>
    <definedName name="AVANCE_cONTROL">ENE!#REF!</definedName>
    <definedName name="AVANCE_ENTOMOLOGICA" localSheetId="19">#REF!</definedName>
    <definedName name="AVANCE_ENTOMOLOGICA" localSheetId="13">ENE!#REF!</definedName>
    <definedName name="AVANCE_ENTOMOLOGICA" localSheetId="20">#REF!</definedName>
    <definedName name="AVANCE_ENTOMOLOGICA">ENE!#REF!</definedName>
    <definedName name="AY20." localSheetId="19">#REF!</definedName>
    <definedName name="AY20." localSheetId="13">METAS!#REF!</definedName>
    <definedName name="AY20." localSheetId="20">#REF!</definedName>
    <definedName name="AY20.">METAS!#REF!</definedName>
    <definedName name="CANES_VACUNADOS" localSheetId="19">[1]ACUMULADO!#REF!</definedName>
    <definedName name="CANES_VACUNADOS" localSheetId="20">[1]ACUMULADO!#REF!</definedName>
    <definedName name="CANES_VACUNADOS">ACUMULADO!#REF!</definedName>
    <definedName name="CAPACITACION_DOCENTES_CANCER" localSheetId="19">[1]ACUMULADO!#REF!</definedName>
    <definedName name="CAPACITACION_DOCENTES_CANCER" localSheetId="20">[1]ACUMULADO!#REF!</definedName>
    <definedName name="CAPACITACION_DOCENTES_CANCER">ACUMULADO!#REF!</definedName>
    <definedName name="CASOS_LEISHMANIA" localSheetId="19">[1]ACUMULADO!#REF!</definedName>
    <definedName name="CASOS_LEISHMANIA" localSheetId="13">ACUMULADO!#REF!</definedName>
    <definedName name="CASOS_LEISHMANIA" localSheetId="20">[1]ACUMULADO!#REF!</definedName>
    <definedName name="CASOS_LEISHMANIA">ACUMULADO!#REF!</definedName>
    <definedName name="CASOS_LEISHMANIASIS" localSheetId="19">#REF!</definedName>
    <definedName name="CASOS_LEISHMANIASIS" localSheetId="13">ENE!#REF!</definedName>
    <definedName name="CASOS_LEISHMANIASIS" localSheetId="20">#REF!</definedName>
    <definedName name="CASOS_LEISHMANIASIS">ENE!#REF!</definedName>
    <definedName name="CASOS_TBC" localSheetId="19">[1]ACUMULADO!#REF!</definedName>
    <definedName name="CASOS_TBC" localSheetId="20">[1]ACUMULADO!#REF!</definedName>
    <definedName name="CASOS_TBC">ACUMULADO!#REF!</definedName>
    <definedName name="CASOS_TBC_TAMIZADOS_VIH" localSheetId="19">[1]ACUMULADO!#REF!</definedName>
    <definedName name="CASOS_TBC_TAMIZADOS_VIH" localSheetId="20">[1]ACUMULADO!#REF!</definedName>
    <definedName name="CASOS_TBC_TAMIZADOS_VIH">ACUMULADO!#REF!</definedName>
    <definedName name="CERTIFICADOS_DISCAPACIDAD" localSheetId="19">[1]ACUMULADO!#REF!</definedName>
    <definedName name="CERTIFICADOS_DISCAPACIDAD" localSheetId="20">[1]ACUMULADO!#REF!</definedName>
    <definedName name="CERTIFICADOS_DISCAPACIDAD">ACUMULADO!#REF!</definedName>
    <definedName name="CONSEJERIA_VIH_ITS" localSheetId="19">[1]ACUMULADO!#REF!</definedName>
    <definedName name="CONSEJERIA_VIH_ITS" localSheetId="20">[1]ACUMULADO!#REF!</definedName>
    <definedName name="CONSEJERIA_VIH_ITS">ACUMULADO!#REF!</definedName>
    <definedName name="CONTACTO_CENSADO" localSheetId="19">[1]ACUMULADO!#REF!</definedName>
    <definedName name="CONTACTO_CENSADO" localSheetId="20">[1]ACUMULADO!#REF!</definedName>
    <definedName name="CONTACTO_CENSADO">ACUMULADO!#REF!</definedName>
    <definedName name="CONTACTO_EXAMINADO" localSheetId="19">[1]ACUMULADO!#REF!</definedName>
    <definedName name="CONTACTO_EXAMINADO" localSheetId="20">[1]ACUMULADO!#REF!</definedName>
    <definedName name="CONTACTO_EXAMINADO">ACUMULADO!#REF!</definedName>
    <definedName name="CONTROLADA" localSheetId="19">[1]ACUMULADO!#REF!</definedName>
    <definedName name="CONTROLADA" localSheetId="20">[1]ACUMULADO!#REF!</definedName>
    <definedName name="CONTROLADA">ACUMULADO!#REF!</definedName>
    <definedName name="DESPARACITACION_3_17ANIOS" localSheetId="19">[1]ACUMULADO!#REF!</definedName>
    <definedName name="DESPARACITACION_3_17ANIOS" localSheetId="20">[1]ACUMULADO!#REF!</definedName>
    <definedName name="DESPARACITACION_3_17ANIOS">ACUMULADO!#REF!</definedName>
    <definedName name="ERRORES_REFRACTARIOS_3_11ANIOS" localSheetId="19">[1]ACUMULADO!#REF!</definedName>
    <definedName name="ERRORES_REFRACTARIOS_3_11ANIOS" localSheetId="20">[1]ACUMULADO!#REF!</definedName>
    <definedName name="ERRORES_REFRACTARIOS_3_11ANIOS">ACUMULADO!#REF!</definedName>
    <definedName name="ESTRATEGIA_DRIANZA" localSheetId="19">[1]ACUMULADO!#REF!</definedName>
    <definedName name="ESTRATEGIA_DRIANZA" localSheetId="20">[1]ACUMULADO!#REF!</definedName>
    <definedName name="ESTRATEGIA_DRIANZA">ACUMULADO!$AU$16:$BD$16</definedName>
    <definedName name="EVALUACION_ORAL_COMPLETA" localSheetId="19">[1]ACUMULADO!#REF!</definedName>
    <definedName name="EVALUACION_ORAL_COMPLETA" localSheetId="20">[1]ACUMULADO!#REF!</definedName>
    <definedName name="EVALUACION_ORAL_COMPLETA">ACUMULADO!#REF!</definedName>
    <definedName name="INFLUENZA_60MAS" localSheetId="19">[1]ACUMULADO!#REF!</definedName>
    <definedName name="INFLUENZA_60MAS" localSheetId="20">[1]ACUMULADO!#REF!</definedName>
    <definedName name="INFLUENZA_60MAS">ACUMULADO!#REF!</definedName>
    <definedName name="IVA" localSheetId="19">[1]ACUMULADO!#REF!</definedName>
    <definedName name="IVA" localSheetId="20">[1]ACUMULADO!#REF!</definedName>
    <definedName name="IVA">ACUMULADO!#REF!</definedName>
    <definedName name="IVAA" localSheetId="19">[1]ACUMULADO!#REF!</definedName>
    <definedName name="IVAA" localSheetId="20">[1]ACUMULADO!#REF!</definedName>
    <definedName name="IVAA">ACUMULADO!#REF!</definedName>
    <definedName name="MAMAS" localSheetId="19">[1]ACUMULADO!#REF!</definedName>
    <definedName name="MAMAS" localSheetId="20">[1]ACUMULADO!#REF!</definedName>
    <definedName name="MAMAS">ACUMULADO!#REF!</definedName>
    <definedName name="ME_GA" localSheetId="19">[2]METAS!$AT$4,[2]METAS!$AV$4:$BC$4</definedName>
    <definedName name="ME_GA" localSheetId="20">[2]METAS!$AT$4,[2]METAS!$AV$4:$BC$4</definedName>
    <definedName name="ME_GA">METAS!#REF!,METAS!#REF!</definedName>
    <definedName name="META_ADUL_JOVEN_CONSEJERIA_VIH_ITS" localSheetId="19">#REF!</definedName>
    <definedName name="META_ADUL_JOVEN_CONSEJERIA_VIH_ITS" localSheetId="20">#REF!</definedName>
    <definedName name="META_ADUL_JOVEN_CONSEJERIA_VIH_ITS">METAS!#REF!</definedName>
    <definedName name="META_ANIMAL_MORDEDOR_CONTROLADO" localSheetId="19">#REF!</definedName>
    <definedName name="META_ANIMAL_MORDEDOR_CONTROLADO" localSheetId="20">#REF!</definedName>
    <definedName name="META_ANIMAL_MORDEDOR_CONTROLADO">METAS!#REF!</definedName>
    <definedName name="META_ATENCION_ODONTOLOGICA_PREVENTIVA" localSheetId="19">#REF!</definedName>
    <definedName name="META_ATENCION_ODONTOLOGICA_PREVENTIVA" localSheetId="20">#REF!</definedName>
    <definedName name="META_ATENCION_ODONTOLOGICA_PREVENTIVA">METAS!#REF!</definedName>
    <definedName name="META_CANES_VACUNADOS" localSheetId="19">#REF!</definedName>
    <definedName name="META_CANES_VACUNADOS" localSheetId="20">#REF!</definedName>
    <definedName name="META_CANES_VACUNADOS">METAS!#REF!</definedName>
    <definedName name="META_CETIFICACION_DISCAPACIDAD" localSheetId="19">#REF!</definedName>
    <definedName name="META_CETIFICACION_DISCAPACIDAD" localSheetId="20">#REF!</definedName>
    <definedName name="META_CETIFICACION_DISCAPACIDAD">METAS!#REF!</definedName>
    <definedName name="META_DESPARACITACION_3_17ANIOS" localSheetId="19">#REF!</definedName>
    <definedName name="META_DESPARACITACION_3_17ANIOS" localSheetId="20">#REF!</definedName>
    <definedName name="META_DESPARACITACION_3_17ANIOS">METAS!#REF!</definedName>
    <definedName name="META_DOCENTES_CAPACITADOS_CANCER" localSheetId="19">#REF!</definedName>
    <definedName name="META_DOCENTES_CAPACITADOS_CANCER" localSheetId="20">#REF!</definedName>
    <definedName name="META_DOCENTES_CAPACITADOS_CANCER">METAS!#REF!</definedName>
    <definedName name="META_ENTOMOLOGICA" localSheetId="19">#REF!</definedName>
    <definedName name="META_ENTOMOLOGICA" localSheetId="13">METAS!#REF!</definedName>
    <definedName name="META_ENTOMOLOGICA" localSheetId="20">#REF!</definedName>
    <definedName name="META_ENTOMOLOGICA">METAS!#REF!</definedName>
    <definedName name="META_ERRORES_REFRACTARIOS_3_11ANIOS" localSheetId="19">#REF!</definedName>
    <definedName name="META_ERRORES_REFRACTARIOS_3_11ANIOS" localSheetId="20">#REF!</definedName>
    <definedName name="META_ERRORES_REFRACTARIOS_3_11ANIOS">METAS!#REF!</definedName>
    <definedName name="META_ESTRATEGIA_DRIANZA" localSheetId="19">#REF!</definedName>
    <definedName name="META_ESTRATEGIA_DRIANZA" localSheetId="20">#REF!</definedName>
    <definedName name="META_ESTRATEGIA_DRIANZA">METAS!$AV$16:$BE$16</definedName>
    <definedName name="META_INFLUE_60MAS" localSheetId="19">#REF!</definedName>
    <definedName name="META_INFLUE_60MAS" localSheetId="20">#REF!</definedName>
    <definedName name="META_INFLUE_60MAS">METAS!#REF!</definedName>
    <definedName name="META_IVAA" localSheetId="19">#REF!</definedName>
    <definedName name="META_IVAA" localSheetId="20">#REF!</definedName>
    <definedName name="META_IVAA">METAS!#REF!</definedName>
    <definedName name="META_MAMAS" localSheetId="19">#REF!</definedName>
    <definedName name="META_MAMAS" localSheetId="20">#REF!</definedName>
    <definedName name="META_MAMAS">METAS!#REF!</definedName>
    <definedName name="META_MUESTRA_POSITIVAS_MURCIELAGOS" localSheetId="19">#REF!</definedName>
    <definedName name="META_MUESTRA_POSITIVAS_MURCIELAGOS" localSheetId="20">#REF!</definedName>
    <definedName name="META_MUESTRA_POSITIVAS_MURCIELAGOS">METAS!#REF!</definedName>
    <definedName name="META_MUESTRAS_CANINAS_REMITIDAS" localSheetId="19">#REF!</definedName>
    <definedName name="META_MUESTRAS_CANINAS_REMITIDAS" localSheetId="20">#REF!</definedName>
    <definedName name="META_MUESTRAS_CANINAS_REMITIDAS">METAS!#REF!</definedName>
    <definedName name="META_NEUMO_60MAS" localSheetId="19">#REF!</definedName>
    <definedName name="META_NEUMO_60MAS" localSheetId="20">#REF!</definedName>
    <definedName name="META_NEUMO_60MAS">METAS!#REF!</definedName>
    <definedName name="META_PAP" localSheetId="19">#REF!</definedName>
    <definedName name="META_PAP" localSheetId="20">#REF!</definedName>
    <definedName name="META_PAP">METAS!#REF!</definedName>
    <definedName name="META_PAREJAS_PROTEGIDAS" localSheetId="19">#REF!</definedName>
    <definedName name="META_PAREJAS_PROTEGIDAS" localSheetId="20">#REF!</definedName>
    <definedName name="META_PAREJAS_PROTEGIDAS">METAS!#REF!</definedName>
    <definedName name="META_PERSONAS_MORDIDAS" localSheetId="19">#REF!</definedName>
    <definedName name="META_PERSONAS_MORDIDAS" localSheetId="20">#REF!</definedName>
    <definedName name="META_PERSONAS_MORDIDAS">METAS!#REF!</definedName>
    <definedName name="META_PERSONAS_MORDIDAS_CONTROLADAS" localSheetId="19">#REF!</definedName>
    <definedName name="META_PERSONAS_MORDIDAS_CONTROLADAS" localSheetId="20">#REF!</definedName>
    <definedName name="META_PERSONAS_MORDIDAS_CONTROLADAS">METAS!#REF!</definedName>
    <definedName name="META_PERSONAS_MORDIDAS_INICIAN_TRATAMIENTO" localSheetId="19">#REF!</definedName>
    <definedName name="META_PERSONAS_MORDIDAS_INICIAN_TRATAMIENTO" localSheetId="20">#REF!</definedName>
    <definedName name="META_PERSONAS_MORDIDAS_INICIAN_TRATAMIENTO">METAS!#REF!</definedName>
    <definedName name="META_PUERPERAS_CONTOLADAS" localSheetId="19">#REF!</definedName>
    <definedName name="META_PUERPERAS_CONTOLADAS" localSheetId="20">#REF!</definedName>
    <definedName name="META_PUERPERAS_CONTOLADAS">METAS!#REF!</definedName>
    <definedName name="META_RABIA_CANINA" localSheetId="19">#REF!</definedName>
    <definedName name="META_RABIA_CANINA" localSheetId="20">#REF!</definedName>
    <definedName name="META_RABIA_CANINA">METAS!#REF!</definedName>
    <definedName name="META_SEGUNDA_ATEN_DONT" localSheetId="19">#REF!</definedName>
    <definedName name="META_SEGUNDA_ATEN_DONT" localSheetId="20">#REF!</definedName>
    <definedName name="META_SEGUNDA_ATEN_DONT">METAS!#REF!</definedName>
    <definedName name="META_SESION_ENTRANAMIENTO_ADOLESCENTES" localSheetId="19">#REF!</definedName>
    <definedName name="META_SESION_ENTRANAMIENTO_ADOLESCENTES" localSheetId="20">#REF!</definedName>
    <definedName name="META_SESION_ENTRANAMIENTO_ADOLESCENTES">METAS!$AV$14:$BE$14</definedName>
    <definedName name="META_SESION_ENTRENAMIENTO_NIÑOS" localSheetId="19">#REF!</definedName>
    <definedName name="META_SESION_ENTRENAMIENTO_NIÑOS" localSheetId="20">#REF!</definedName>
    <definedName name="META_SESION_ENTRENAMIENTO_NIÑOS">METAS!$AV$15:$BE$15</definedName>
    <definedName name="META_SRI" localSheetId="19">#REF!</definedName>
    <definedName name="META_SRI" localSheetId="20">#REF!</definedName>
    <definedName name="META_SRI">METAS!#REF!</definedName>
    <definedName name="META_SUPLE_HIERRO" localSheetId="19">#REF!</definedName>
    <definedName name="META_SUPLE_HIERRO" localSheetId="20">#REF!</definedName>
    <definedName name="META_SUPLE_HIERRO">METAS!#REF!</definedName>
    <definedName name="META_TAMIZAJE_CATARATA" localSheetId="19">#REF!</definedName>
    <definedName name="META_TAMIZAJE_CATARATA" localSheetId="20">#REF!</definedName>
    <definedName name="META_TAMIZAJE_CATARATA">METAS!#REF!</definedName>
    <definedName name="META_TAMIZAJE_DEPRE_ALVOHOL_CONDUCTA_SUICIDA" localSheetId="19">#REF!</definedName>
    <definedName name="META_TAMIZAJE_DEPRE_ALVOHOL_CONDUCTA_SUICIDA" localSheetId="20">#REF!</definedName>
    <definedName name="META_TAMIZAJE_DEPRE_ALVOHOL_CONDUCTA_SUICIDA">METAS!$AV$4:$BE$4</definedName>
    <definedName name="META_TAMIZAJE_GLAUCOMA" localSheetId="19">#REF!</definedName>
    <definedName name="META_TAMIZAJE_GLAUCOMA" localSheetId="20">#REF!</definedName>
    <definedName name="META_TAMIZAJE_GLAUCOMA">METAS!#REF!</definedName>
    <definedName name="META_TAMIZAJE_VIF" localSheetId="19">#REF!</definedName>
    <definedName name="META_TAMIZAJE_VIF" localSheetId="20">#REF!</definedName>
    <definedName name="META_TAMIZAJE_VIF">METAS!$AV$5:$BE$5</definedName>
    <definedName name="META_TAMIZAJE_VIF_0_17" localSheetId="19">#REF!</definedName>
    <definedName name="META_TAMIZAJE_VIF_0_17" localSheetId="20">#REF!</definedName>
    <definedName name="META_TAMIZAJE_VIF_0_17">METAS!$AV$6:$BE$6</definedName>
    <definedName name="META_TAMIZAJE_VIH_SIFILIS" localSheetId="19">#REF!</definedName>
    <definedName name="META_TAMIZAJE_VIH_SIFILIS" localSheetId="20">#REF!</definedName>
    <definedName name="META_TAMIZAJE_VIH_SIFILIS">METAS!#REF!</definedName>
    <definedName name="META_TTO_ANSIEDAD" localSheetId="19">#REF!</definedName>
    <definedName name="META_TTO_ANSIEDAD" localSheetId="20">#REF!</definedName>
    <definedName name="META_TTO_ANSIEDAD">METAS!$AV$13:$BE$13</definedName>
    <definedName name="META_TTO_CONDUCTA_SUICIDA" localSheetId="19">#REF!</definedName>
    <definedName name="META_TTO_CONDUCTA_SUICIDA" localSheetId="20">#REF!</definedName>
    <definedName name="META_TTO_CONDUCTA_SUICIDA">METAS!$AV$12:$BE$12</definedName>
    <definedName name="META_TTO_DEPRESION" localSheetId="19">#REF!</definedName>
    <definedName name="META_TTO_DEPRESION" localSheetId="20">#REF!</definedName>
    <definedName name="META_TTO_DEPRESION">METAS!$AV$11:$BE$11</definedName>
    <definedName name="META_TTO_MALTRATO_0_17" localSheetId="19">#REF!</definedName>
    <definedName name="META_TTO_MALTRATO_0_17" localSheetId="20">#REF!</definedName>
    <definedName name="META_TTO_MALTRATO_0_17">METAS!$AV$8:$BE$8</definedName>
    <definedName name="META_TTO_TRANSTORNO_AUTISTA_0_17" localSheetId="19">#REF!</definedName>
    <definedName name="META_TTO_TRANSTORNO_AUTISTA_0_17" localSheetId="20">#REF!</definedName>
    <definedName name="META_TTO_TRANSTORNO_AUTISTA_0_17">METAS!$AV$9:$BE$9</definedName>
    <definedName name="META_TTO_TRANSTORNOS_MENTALES_0_17" localSheetId="19">#REF!</definedName>
    <definedName name="META_TTO_TRANSTORNOS_MENTALES_0_17" localSheetId="20">#REF!</definedName>
    <definedName name="META_TTO_TRANSTORNOS_MENTALES_0_17">METAS!$AV$10:$BE$10</definedName>
    <definedName name="META_TTO_VIF" localSheetId="19">#REF!</definedName>
    <definedName name="META_TTO_VIF" localSheetId="20">#REF!</definedName>
    <definedName name="META_TTO_VIF">METAS!$AV$7:$BE$7</definedName>
    <definedName name="META_VALORACION_60MAS" localSheetId="19">#REF!</definedName>
    <definedName name="META_VALORACION_60MAS" localSheetId="20">#REF!</definedName>
    <definedName name="META_VALORACION_60MAS">METAS!#REF!</definedName>
    <definedName name="META_VPH_9AÑIOS" localSheetId="19">#REF!</definedName>
    <definedName name="META_VPH_9AÑIOS" localSheetId="20">#REF!</definedName>
    <definedName name="META_VPH_9AÑIOS">METAS!#REF!</definedName>
    <definedName name="MUESTRA_POSITIVAS_MURCIELAGOS" localSheetId="19">[1]ACUMULADO!#REF!</definedName>
    <definedName name="MUESTRA_POSITIVAS_MURCIELAGOS" localSheetId="20">[1]ACUMULADO!#REF!</definedName>
    <definedName name="MUESTRA_POSITIVAS_MURCIELAGOS">ACUMULADO!#REF!</definedName>
    <definedName name="MUESTRAS_CANINAS_REMITIDAS" localSheetId="19">[1]ACUMULADO!#REF!</definedName>
    <definedName name="MUESTRAS_CANINAS_REMITIDAS" localSheetId="20">[1]ACUMULADO!#REF!</definedName>
    <definedName name="MUESTRAS_CANINAS_REMITIDAS">ACUMULADO!#REF!</definedName>
    <definedName name="NEUMO_60MAS" localSheetId="19">[1]ACUMULADO!#REF!</definedName>
    <definedName name="NEUMO_60MAS" localSheetId="20">[1]ACUMULADO!#REF!</definedName>
    <definedName name="NEUMO_60MAS">ACUMULADO!#REF!</definedName>
    <definedName name="PAP" localSheetId="19">[1]ACUMULADO!#REF!</definedName>
    <definedName name="PAP" localSheetId="20">[1]ACUMULADO!#REF!</definedName>
    <definedName name="PAP">ACUMULADO!#REF!</definedName>
    <definedName name="PAREJAS_PROTEGIDAS" localSheetId="19">[1]ACUMULADO!#REF!</definedName>
    <definedName name="PAREJAS_PROTEGIDAS" localSheetId="20">[1]ACUMULADO!#REF!</definedName>
    <definedName name="PAREJAS_PROTEGIDAS">ACUMULADO!#REF!</definedName>
    <definedName name="PERSONAS_MORDIDAS" localSheetId="19">[1]ACUMULADO!#REF!</definedName>
    <definedName name="PERSONAS_MORDIDAS" localSheetId="20">[1]ACUMULADO!#REF!</definedName>
    <definedName name="PERSONAS_MORDIDAS">ACUMULADO!#REF!</definedName>
    <definedName name="PERSONAS_MORDIDAS_CONTROLADAS" localSheetId="19">[1]ACUMULADO!#REF!</definedName>
    <definedName name="PERSONAS_MORDIDAS_CONTROLADAS" localSheetId="20">[1]ACUMULADO!#REF!</definedName>
    <definedName name="PERSONAS_MORDIDAS_CONTROLADAS">ACUMULADO!#REF!</definedName>
    <definedName name="PERSONAS_MORDIDAS_INICIAN_TRATAMIENTO" localSheetId="19">[1]ACUMULADO!#REF!</definedName>
    <definedName name="PERSONAS_MORDIDAS_INICIAN_TRATAMIENTO" localSheetId="20">[1]ACUMULADO!#REF!</definedName>
    <definedName name="PERSONAS_MORDIDAS_INICIAN_TRATAMIENTO">ACUMULADO!#REF!</definedName>
    <definedName name="POBLACION_TOTAL" localSheetId="19">#REF!</definedName>
    <definedName name="POBLACION_TOTAL" localSheetId="20">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 localSheetId="19">[1]ACUMULADO!#REF!</definedName>
    <definedName name="PUERPERAS_CONTROLADAS" localSheetId="20">[1]ACUMULADO!#REF!</definedName>
    <definedName name="PUERPERAS_CONTROLADAS">ACUMULADO!#REF!</definedName>
    <definedName name="RABIA_CANINA" localSheetId="19">[1]ACUMULADO!#REF!</definedName>
    <definedName name="RABIA_CANINA" localSheetId="20">[1]ACUMULADO!#REF!</definedName>
    <definedName name="RABIA_CANINA">ACUMULADO!#REF!</definedName>
    <definedName name="SEGUNDA_ATEN_DONT" localSheetId="19">[1]ACUMULADO!#REF!</definedName>
    <definedName name="SEGUNDA_ATEN_DONT" localSheetId="20">[1]ACUMULADO!#REF!</definedName>
    <definedName name="SEGUNDA_ATEN_DONT">ACUMULADO!#REF!</definedName>
    <definedName name="SESION_ENTRENAMIENTO_ADOLESCENTES" localSheetId="19">[1]ACUMULADO!#REF!</definedName>
    <definedName name="SESION_ENTRENAMIENTO_ADOLESCENTES" localSheetId="20">[1]ACUMULADO!#REF!</definedName>
    <definedName name="SESION_ENTRENAMIENTO_ADOLESCENTES">ACUMULADO!$AU$14:$BD$14</definedName>
    <definedName name="SESION_ENTRENAMIENTO_NIÑOS" localSheetId="19">[1]ACUMULADO!#REF!</definedName>
    <definedName name="SESION_ENTRENAMIENTO_NIÑOS" localSheetId="20">[1]ACUMULADO!#REF!</definedName>
    <definedName name="SESION_ENTRENAMIENTO_NIÑOS">ACUMULADO!$AU$15:$BD$15</definedName>
    <definedName name="SIFILIS_REACTIVO_GESTANTE" localSheetId="19">[1]ACUMULADO!#REF!</definedName>
    <definedName name="SIFILIS_REACTIVO_GESTANTE" localSheetId="20">[1]ACUMULADO!#REF!</definedName>
    <definedName name="SIFILIS_REACTIVO_GESTANTE">ACUMULADO!#REF!</definedName>
    <definedName name="SRI" localSheetId="19">[1]ACUMULADO!#REF!</definedName>
    <definedName name="SRI" localSheetId="20">[1]ACUMULADO!#REF!</definedName>
    <definedName name="SRI">ACUMULADO!#REF!</definedName>
    <definedName name="SUPLEMENTADA_HIERRO" localSheetId="19">[1]ACUMULADO!#REF!</definedName>
    <definedName name="SUPLEMENTADA_HIERRO" localSheetId="20">[1]ACUMULADO!#REF!</definedName>
    <definedName name="SUPLEMENTADA_HIERRO">ACUMULADO!#REF!</definedName>
    <definedName name="TAMIZAJE_CATARATA" localSheetId="19">[1]ACUMULADO!#REF!</definedName>
    <definedName name="TAMIZAJE_CATARATA" localSheetId="20">[1]ACUMULADO!#REF!</definedName>
    <definedName name="TAMIZAJE_CATARATA">ACUMULADO!#REF!</definedName>
    <definedName name="TAMIZAJE_DEPRE_ALVOHOL_CONDUCTA_SUICIDA" localSheetId="19">[1]ACUMULADO!#REF!</definedName>
    <definedName name="TAMIZAJE_DEPRE_ALVOHOL_CONDUCTA_SUICIDA" localSheetId="20">[1]ACUMULADO!#REF!</definedName>
    <definedName name="TAMIZAJE_DEPRE_ALVOHOL_CONDUCTA_SUICIDA">ACUMULADO!$AU$4:$BD$4</definedName>
    <definedName name="TAMIZAJE_GLAUCOMA" localSheetId="19">[1]ACUMULADO!#REF!</definedName>
    <definedName name="TAMIZAJE_GLAUCOMA" localSheetId="20">[1]ACUMULADO!#REF!</definedName>
    <definedName name="TAMIZAJE_GLAUCOMA">ACUMULADO!#REF!</definedName>
    <definedName name="TAMIZAJE_VIF" localSheetId="19">[1]ACUMULADO!#REF!</definedName>
    <definedName name="TAMIZAJE_VIF" localSheetId="20">[1]ACUMULADO!#REF!</definedName>
    <definedName name="TAMIZAJE_VIF">ACUMULADO!$AU$5:$BD$5</definedName>
    <definedName name="TAMIZAJE_VIF_0_17" localSheetId="19">[1]ACUMULADO!#REF!</definedName>
    <definedName name="TAMIZAJE_VIF_0_17" localSheetId="20">[1]ACUMULADO!#REF!</definedName>
    <definedName name="TAMIZAJE_VIF_0_17">ACUMULADO!$AU$6:$BD$6</definedName>
    <definedName name="TAMIZAJE_VIH_ITS" localSheetId="19">[1]ACUMULADO!#REF!</definedName>
    <definedName name="TAMIZAJE_VIH_ITS" localSheetId="20">[1]ACUMULADO!#REF!</definedName>
    <definedName name="TAMIZAJE_VIH_ITS">ACUMULADO!#REF!</definedName>
    <definedName name="TITULO_GRAFICO" localSheetId="19">#REF!</definedName>
    <definedName name="TITULO_GRAFICO" localSheetId="20">#REF!</definedName>
    <definedName name="TITULO_GRAFICO" localSheetId="17">'SALUD MENTAL I-3 I-4'!$A$5</definedName>
    <definedName name="TITULO_GRAFICO">#REF!</definedName>
    <definedName name="TTO_ANSIEDAD" localSheetId="19">[1]ACUMULADO!#REF!</definedName>
    <definedName name="TTO_ANSIEDAD" localSheetId="20">[1]ACUMULADO!#REF!</definedName>
    <definedName name="TTO_ANSIEDAD">ACUMULADO!$AU$13:$BD$13</definedName>
    <definedName name="TTO_COMPLETO_LEIHS" localSheetId="19">[1]ACUMULADO!#REF!</definedName>
    <definedName name="TTO_COMPLETO_LEIHS" localSheetId="13">ACUMULADO!#REF!</definedName>
    <definedName name="TTO_COMPLETO_LEIHS" localSheetId="20">[1]ACUMULADO!#REF!</definedName>
    <definedName name="TTO_COMPLETO_LEIHS">ACUMULADO!#REF!</definedName>
    <definedName name="TTO_CONDUCTA_SUICIDA" localSheetId="19">[1]ACUMULADO!#REF!</definedName>
    <definedName name="TTO_CONDUCTA_SUICIDA" localSheetId="20">[1]ACUMULADO!#REF!</definedName>
    <definedName name="TTO_CONDUCTA_SUICIDA">ACUMULADO!$AU$12:$BD$12</definedName>
    <definedName name="TTO_DEPRESION" localSheetId="19">[1]ACUMULADO!#REF!</definedName>
    <definedName name="TTO_DEPRESION" localSheetId="20">[1]ACUMULADO!#REF!</definedName>
    <definedName name="TTO_DEPRESION">ACUMULADO!$AU$11:$BD$11</definedName>
    <definedName name="TTO_MALTRATO_0_17" localSheetId="19">[1]ACUMULADO!#REF!</definedName>
    <definedName name="TTO_MALTRATO_0_17" localSheetId="20">[1]ACUMULADO!#REF!</definedName>
    <definedName name="TTO_MALTRATO_0_17">ACUMULADO!$AU$8:$BD$8</definedName>
    <definedName name="TTO_SIFILIS_GESTANTE" localSheetId="19">[1]ACUMULADO!#REF!</definedName>
    <definedName name="TTO_SIFILIS_GESTANTE" localSheetId="20">[1]ACUMULADO!#REF!</definedName>
    <definedName name="TTO_SIFILIS_GESTANTE">ACUMULADO!#REF!</definedName>
    <definedName name="TTO_TRANSTORNO_AUTISTA_0_17" localSheetId="19">[1]ACUMULADO!#REF!</definedName>
    <definedName name="TTO_TRANSTORNO_AUTISTA_0_17" localSheetId="20">[1]ACUMULADO!#REF!</definedName>
    <definedName name="TTO_TRANSTORNO_AUTISTA_0_17">ACUMULADO!$AU$9:$BD$9</definedName>
    <definedName name="TTO_TRANSTORNOS_MENTALES_0_17" localSheetId="19">[1]ACUMULADO!#REF!</definedName>
    <definedName name="TTO_TRANSTORNOS_MENTALES_0_17" localSheetId="20">[1]ACUMULADO!#REF!</definedName>
    <definedName name="TTO_TRANSTORNOS_MENTALES_0_17">ACUMULADO!$AU$10:$BD$10</definedName>
    <definedName name="TTO_VIF" localSheetId="19">[1]ACUMULADO!#REF!</definedName>
    <definedName name="TTO_VIF" localSheetId="20">[1]ACUMULADO!#REF!</definedName>
    <definedName name="TTO_VIF">ACUMULADO!$AU$7:$BD$7</definedName>
    <definedName name="VALORACION_CLINICA_60MAS" localSheetId="19">[1]ACUMULADO!#REF!</definedName>
    <definedName name="VALORACION_CLINICA_60MAS" localSheetId="20">[1]ACUMULADO!#REF!</definedName>
    <definedName name="VALORACION_CLINICA_60MAS">ACUMULADO!#REF!</definedName>
    <definedName name="VIH_REACTIVO" localSheetId="19">[1]ACUMULADO!#REF!</definedName>
    <definedName name="VIH_REACTIVO" localSheetId="20">[1]ACUMULADO!#REF!</definedName>
    <definedName name="VIH_REACTIVO">ACUMULADO!#REF!</definedName>
    <definedName name="VPH_9ANIOS" localSheetId="19">[1]ACUMULADO!#REF!</definedName>
    <definedName name="VPH_9ANIOS" localSheetId="20">[1]ACUMULADO!#REF!</definedName>
    <definedName name="VPH_9ANIOS">ACUMULADO!#REF!</definedName>
    <definedName name="ZOONOSIS">[3]ACUMULADO!#REF!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77" l="1"/>
  <c r="BD31" i="28" l="1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E24" i="28" s="1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E16" i="28" s="1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A4" i="78"/>
  <c r="BD31" i="27"/>
  <c r="BC31" i="27"/>
  <c r="BB31" i="27"/>
  <c r="BA31" i="27"/>
  <c r="AZ31" i="27"/>
  <c r="AY31" i="27"/>
  <c r="AX31" i="27"/>
  <c r="AW31" i="27"/>
  <c r="AV31" i="27"/>
  <c r="AU31" i="27"/>
  <c r="BD30" i="27"/>
  <c r="BC30" i="27"/>
  <c r="BB30" i="27"/>
  <c r="BA30" i="27"/>
  <c r="AZ30" i="27"/>
  <c r="AY30" i="27"/>
  <c r="AX30" i="27"/>
  <c r="AW30" i="27"/>
  <c r="AV30" i="27"/>
  <c r="AU30" i="27"/>
  <c r="BD29" i="27"/>
  <c r="BC29" i="27"/>
  <c r="BB29" i="27"/>
  <c r="BA29" i="27"/>
  <c r="AZ29" i="27"/>
  <c r="AY29" i="27"/>
  <c r="AX29" i="27"/>
  <c r="AW29" i="27"/>
  <c r="AV29" i="27"/>
  <c r="AU29" i="27"/>
  <c r="BD28" i="27"/>
  <c r="BC28" i="27"/>
  <c r="BB28" i="27"/>
  <c r="BA28" i="27"/>
  <c r="AZ28" i="27"/>
  <c r="AY28" i="27"/>
  <c r="AX28" i="27"/>
  <c r="AW28" i="27"/>
  <c r="AV28" i="27"/>
  <c r="AU28" i="27"/>
  <c r="BD27" i="27"/>
  <c r="BC27" i="27"/>
  <c r="BB27" i="27"/>
  <c r="BA27" i="27"/>
  <c r="AZ27" i="27"/>
  <c r="AY27" i="27"/>
  <c r="AX27" i="27"/>
  <c r="AW27" i="27"/>
  <c r="AV27" i="27"/>
  <c r="AU27" i="27"/>
  <c r="BD26" i="27"/>
  <c r="BC26" i="27"/>
  <c r="BB26" i="27"/>
  <c r="BA26" i="27"/>
  <c r="AZ26" i="27"/>
  <c r="AY26" i="27"/>
  <c r="AX26" i="27"/>
  <c r="AW26" i="27"/>
  <c r="AV26" i="27"/>
  <c r="AU26" i="27"/>
  <c r="BD25" i="27"/>
  <c r="BC25" i="27"/>
  <c r="BB25" i="27"/>
  <c r="BA25" i="27"/>
  <c r="AZ25" i="27"/>
  <c r="AY25" i="27"/>
  <c r="AX25" i="27"/>
  <c r="AW25" i="27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D23" i="27"/>
  <c r="BC23" i="27"/>
  <c r="BB23" i="27"/>
  <c r="BA23" i="27"/>
  <c r="AZ23" i="27"/>
  <c r="AY23" i="27"/>
  <c r="AX23" i="27"/>
  <c r="AW23" i="27"/>
  <c r="AV23" i="27"/>
  <c r="AU23" i="27"/>
  <c r="BD22" i="27"/>
  <c r="BC22" i="27"/>
  <c r="BB22" i="27"/>
  <c r="BA22" i="27"/>
  <c r="AZ22" i="27"/>
  <c r="AY22" i="27"/>
  <c r="AX22" i="27"/>
  <c r="AW22" i="27"/>
  <c r="AV22" i="27"/>
  <c r="AU22" i="27"/>
  <c r="BD21" i="27"/>
  <c r="BC21" i="27"/>
  <c r="BB21" i="27"/>
  <c r="BA21" i="27"/>
  <c r="AZ21" i="27"/>
  <c r="AY21" i="27"/>
  <c r="AX21" i="27"/>
  <c r="AW21" i="27"/>
  <c r="AV21" i="27"/>
  <c r="AU21" i="27"/>
  <c r="BD20" i="27"/>
  <c r="BC20" i="27"/>
  <c r="BB20" i="27"/>
  <c r="BA20" i="27"/>
  <c r="AZ20" i="27"/>
  <c r="AY20" i="27"/>
  <c r="AX20" i="27"/>
  <c r="AW20" i="27"/>
  <c r="AV20" i="27"/>
  <c r="AU20" i="27"/>
  <c r="BD19" i="27"/>
  <c r="BC19" i="27"/>
  <c r="BB19" i="27"/>
  <c r="BA19" i="27"/>
  <c r="AZ19" i="27"/>
  <c r="AY19" i="27"/>
  <c r="AX19" i="27"/>
  <c r="AW19" i="27"/>
  <c r="AV19" i="27"/>
  <c r="AU19" i="27"/>
  <c r="BD18" i="27"/>
  <c r="BC18" i="27"/>
  <c r="BB18" i="27"/>
  <c r="BA18" i="27"/>
  <c r="AZ18" i="27"/>
  <c r="AY18" i="27"/>
  <c r="AX18" i="27"/>
  <c r="AW18" i="27"/>
  <c r="AV18" i="27"/>
  <c r="AU18" i="27"/>
  <c r="BD17" i="27"/>
  <c r="BC17" i="27"/>
  <c r="BB17" i="27"/>
  <c r="BA17" i="27"/>
  <c r="AZ17" i="27"/>
  <c r="AY17" i="27"/>
  <c r="AX17" i="27"/>
  <c r="AW17" i="27"/>
  <c r="AV17" i="27"/>
  <c r="AU17" i="27"/>
  <c r="BD16" i="27"/>
  <c r="BC16" i="27"/>
  <c r="BB16" i="27"/>
  <c r="BA16" i="27"/>
  <c r="AZ16" i="27"/>
  <c r="AY16" i="27"/>
  <c r="AX16" i="27"/>
  <c r="AW16" i="27"/>
  <c r="AV16" i="27"/>
  <c r="AU16" i="27"/>
  <c r="BD15" i="27"/>
  <c r="BC15" i="27"/>
  <c r="BB15" i="27"/>
  <c r="BA15" i="27"/>
  <c r="AZ15" i="27"/>
  <c r="AY15" i="27"/>
  <c r="AX15" i="27"/>
  <c r="AW15" i="27"/>
  <c r="AV15" i="27"/>
  <c r="AU15" i="27"/>
  <c r="BD14" i="27"/>
  <c r="BC14" i="27"/>
  <c r="BB14" i="27"/>
  <c r="BA14" i="27"/>
  <c r="AZ14" i="27"/>
  <c r="AY14" i="27"/>
  <c r="AX14" i="27"/>
  <c r="AW14" i="27"/>
  <c r="AV14" i="27"/>
  <c r="AU14" i="27"/>
  <c r="BD13" i="27"/>
  <c r="BC13" i="27"/>
  <c r="BB13" i="27"/>
  <c r="BA13" i="27"/>
  <c r="AZ13" i="27"/>
  <c r="AY13" i="27"/>
  <c r="AX13" i="27"/>
  <c r="AW13" i="27"/>
  <c r="AV13" i="27"/>
  <c r="AU13" i="27"/>
  <c r="BD12" i="27"/>
  <c r="BC12" i="27"/>
  <c r="BB12" i="27"/>
  <c r="BA12" i="27"/>
  <c r="AZ12" i="27"/>
  <c r="AY12" i="27"/>
  <c r="AX12" i="27"/>
  <c r="AW12" i="27"/>
  <c r="AV12" i="27"/>
  <c r="AU12" i="27"/>
  <c r="BD11" i="27"/>
  <c r="BC11" i="27"/>
  <c r="BB11" i="27"/>
  <c r="BA11" i="27"/>
  <c r="AZ11" i="27"/>
  <c r="AY11" i="27"/>
  <c r="AX11" i="27"/>
  <c r="AW11" i="27"/>
  <c r="AV11" i="27"/>
  <c r="AU11" i="27"/>
  <c r="BD10" i="27"/>
  <c r="BC10" i="27"/>
  <c r="BB10" i="27"/>
  <c r="BA10" i="27"/>
  <c r="AZ10" i="27"/>
  <c r="AY10" i="27"/>
  <c r="AX10" i="27"/>
  <c r="AW10" i="27"/>
  <c r="AV10" i="27"/>
  <c r="AU10" i="27"/>
  <c r="BD9" i="27"/>
  <c r="BC9" i="27"/>
  <c r="BB9" i="27"/>
  <c r="BA9" i="27"/>
  <c r="AZ9" i="27"/>
  <c r="AY9" i="27"/>
  <c r="AX9" i="27"/>
  <c r="AW9" i="27"/>
  <c r="AV9" i="27"/>
  <c r="AU9" i="27"/>
  <c r="BD8" i="27"/>
  <c r="BC8" i="27"/>
  <c r="BB8" i="27"/>
  <c r="BA8" i="27"/>
  <c r="AZ8" i="27"/>
  <c r="AY8" i="27"/>
  <c r="AX8" i="27"/>
  <c r="AW8" i="27"/>
  <c r="AV8" i="27"/>
  <c r="AU8" i="27"/>
  <c r="BD7" i="27"/>
  <c r="BC7" i="27"/>
  <c r="BB7" i="27"/>
  <c r="BA7" i="27"/>
  <c r="AZ7" i="27"/>
  <c r="AY7" i="27"/>
  <c r="AX7" i="27"/>
  <c r="AW7" i="27"/>
  <c r="AV7" i="27"/>
  <c r="AU7" i="27"/>
  <c r="BD6" i="27"/>
  <c r="BC6" i="27"/>
  <c r="BB6" i="27"/>
  <c r="BA6" i="27"/>
  <c r="AZ6" i="27"/>
  <c r="AY6" i="27"/>
  <c r="AX6" i="27"/>
  <c r="AW6" i="27"/>
  <c r="AV6" i="27"/>
  <c r="AU6" i="27"/>
  <c r="BD5" i="27"/>
  <c r="BC5" i="27"/>
  <c r="BB5" i="27"/>
  <c r="BA5" i="27"/>
  <c r="AZ5" i="27"/>
  <c r="AY5" i="27"/>
  <c r="AX5" i="27"/>
  <c r="AW5" i="27"/>
  <c r="AV5" i="27"/>
  <c r="AU5" i="27"/>
  <c r="BD4" i="27"/>
  <c r="BC4" i="27"/>
  <c r="BB4" i="27"/>
  <c r="BA4" i="27"/>
  <c r="AZ4" i="27"/>
  <c r="AY4" i="27"/>
  <c r="AX4" i="27"/>
  <c r="AW4" i="27"/>
  <c r="AV4" i="27"/>
  <c r="AU4" i="27"/>
  <c r="BA5" i="26"/>
  <c r="BA6" i="26"/>
  <c r="BA7" i="26"/>
  <c r="BA8" i="26"/>
  <c r="BA9" i="26"/>
  <c r="BA10" i="26"/>
  <c r="BA11" i="26"/>
  <c r="BA12" i="26"/>
  <c r="BA13" i="26"/>
  <c r="BA14" i="26"/>
  <c r="BA15" i="26"/>
  <c r="BA16" i="26"/>
  <c r="BA17" i="26"/>
  <c r="BA18" i="26"/>
  <c r="BA19" i="26"/>
  <c r="BA20" i="26"/>
  <c r="BA21" i="26"/>
  <c r="BA22" i="26"/>
  <c r="BA23" i="26"/>
  <c r="BA24" i="26"/>
  <c r="BA25" i="26"/>
  <c r="BA26" i="26"/>
  <c r="BA27" i="26"/>
  <c r="BA28" i="26"/>
  <c r="BA29" i="26"/>
  <c r="BA30" i="26"/>
  <c r="BA31" i="26"/>
  <c r="BA4" i="26"/>
  <c r="BA4" i="23"/>
  <c r="BA5" i="24"/>
  <c r="BA6" i="24"/>
  <c r="BA7" i="24"/>
  <c r="BA8" i="24"/>
  <c r="BA9" i="24"/>
  <c r="BA10" i="24"/>
  <c r="BA11" i="24"/>
  <c r="BA12" i="24"/>
  <c r="BA13" i="24"/>
  <c r="BA14" i="24"/>
  <c r="BA15" i="24"/>
  <c r="BA16" i="24"/>
  <c r="BA17" i="24"/>
  <c r="BA18" i="24"/>
  <c r="BA19" i="24"/>
  <c r="BA20" i="24"/>
  <c r="BA21" i="24"/>
  <c r="BA22" i="24"/>
  <c r="BA23" i="24"/>
  <c r="BA24" i="24"/>
  <c r="BA25" i="24"/>
  <c r="BA26" i="24"/>
  <c r="BA27" i="24"/>
  <c r="BA28" i="24"/>
  <c r="BA29" i="24"/>
  <c r="BA30" i="24"/>
  <c r="BA31" i="24"/>
  <c r="BA4" i="24"/>
  <c r="BA5" i="78"/>
  <c r="BA6" i="78"/>
  <c r="BA7" i="78"/>
  <c r="BA8" i="78"/>
  <c r="BA9" i="78"/>
  <c r="BA10" i="78"/>
  <c r="BA11" i="78"/>
  <c r="BA12" i="78"/>
  <c r="BA13" i="78"/>
  <c r="BA14" i="78"/>
  <c r="BA15" i="78"/>
  <c r="BA16" i="78"/>
  <c r="BA17" i="78"/>
  <c r="BA18" i="78"/>
  <c r="BA19" i="78"/>
  <c r="BA20" i="78"/>
  <c r="BA21" i="78"/>
  <c r="BA22" i="78"/>
  <c r="BA23" i="78"/>
  <c r="BA24" i="78"/>
  <c r="BA25" i="78"/>
  <c r="BA26" i="78"/>
  <c r="BA27" i="78"/>
  <c r="BA28" i="78"/>
  <c r="BA29" i="78"/>
  <c r="BA30" i="78"/>
  <c r="BA31" i="78"/>
  <c r="A5" i="80"/>
  <c r="A6" i="80"/>
  <c r="A7" i="80"/>
  <c r="A8" i="80"/>
  <c r="A9" i="80"/>
  <c r="A10" i="80"/>
  <c r="A11" i="80"/>
  <c r="A12" i="80"/>
  <c r="A13" i="80"/>
  <c r="A14" i="80"/>
  <c r="A4" i="80"/>
  <c r="L3" i="80"/>
  <c r="L16" i="80" s="1"/>
  <c r="K3" i="80"/>
  <c r="K16" i="80" s="1"/>
  <c r="J3" i="80"/>
  <c r="J16" i="80" s="1"/>
  <c r="I3" i="80"/>
  <c r="I16" i="80" s="1"/>
  <c r="H3" i="80"/>
  <c r="H16" i="80" s="1"/>
  <c r="G3" i="80"/>
  <c r="G16" i="80" s="1"/>
  <c r="F3" i="80"/>
  <c r="F16" i="80" s="1"/>
  <c r="E3" i="80"/>
  <c r="E16" i="80" s="1"/>
  <c r="D3" i="80"/>
  <c r="D16" i="80" s="1"/>
  <c r="C3" i="80"/>
  <c r="B3" i="80"/>
  <c r="A3" i="80"/>
  <c r="N3" i="79"/>
  <c r="O3" i="79"/>
  <c r="Z3" i="79" s="1"/>
  <c r="AM3" i="79" s="1"/>
  <c r="Q3" i="79"/>
  <c r="AB3" i="79" s="1"/>
  <c r="AO3" i="79" s="1"/>
  <c r="R3" i="79"/>
  <c r="S3" i="79"/>
  <c r="AD3" i="79" s="1"/>
  <c r="AQ3" i="79" s="1"/>
  <c r="T3" i="79"/>
  <c r="AE3" i="79" s="1"/>
  <c r="AR3" i="79" s="1"/>
  <c r="U3" i="79"/>
  <c r="V3" i="79"/>
  <c r="AG3" i="79" s="1"/>
  <c r="AT3" i="79" s="1"/>
  <c r="W3" i="79"/>
  <c r="AH3" i="79" s="1"/>
  <c r="AU3" i="79" s="1"/>
  <c r="X3" i="79"/>
  <c r="AI3" i="79" s="1"/>
  <c r="AV3" i="79" s="1"/>
  <c r="Y3" i="79"/>
  <c r="AJ3" i="79" s="1"/>
  <c r="AW3" i="79" s="1"/>
  <c r="AC3" i="79"/>
  <c r="AP3" i="79" s="1"/>
  <c r="AF3" i="79"/>
  <c r="AS3" i="79" s="1"/>
  <c r="P3" i="79"/>
  <c r="AA3" i="79" s="1"/>
  <c r="AN3" i="79" s="1"/>
  <c r="C2" i="79"/>
  <c r="A2" i="79"/>
  <c r="BE8" i="28" l="1"/>
  <c r="BE4" i="28"/>
  <c r="BE5" i="28"/>
  <c r="BE13" i="28"/>
  <c r="BE21" i="28"/>
  <c r="BE29" i="28"/>
  <c r="BE6" i="28"/>
  <c r="BE14" i="28"/>
  <c r="BE22" i="28"/>
  <c r="BE30" i="28"/>
  <c r="BE9" i="28"/>
  <c r="BE20" i="28"/>
  <c r="BE17" i="28"/>
  <c r="BE25" i="28"/>
  <c r="BE7" i="28"/>
  <c r="BE10" i="28"/>
  <c r="BE11" i="28"/>
  <c r="BE15" i="28"/>
  <c r="BE18" i="28"/>
  <c r="BE19" i="28"/>
  <c r="BE23" i="28"/>
  <c r="BE26" i="28"/>
  <c r="BE27" i="28"/>
  <c r="BE31" i="28"/>
  <c r="BE12" i="28"/>
  <c r="BE28" i="28"/>
  <c r="BE12" i="27"/>
  <c r="BE24" i="27"/>
  <c r="BE9" i="27"/>
  <c r="BE16" i="27"/>
  <c r="BE5" i="27"/>
  <c r="BE13" i="27"/>
  <c r="BE17" i="27"/>
  <c r="BE21" i="27"/>
  <c r="BE29" i="27"/>
  <c r="BE8" i="27"/>
  <c r="BE20" i="27"/>
  <c r="BE6" i="27"/>
  <c r="BE14" i="27"/>
  <c r="BE22" i="27"/>
  <c r="BE25" i="27"/>
  <c r="BE30" i="27"/>
  <c r="BE4" i="27"/>
  <c r="BE28" i="27"/>
  <c r="BE7" i="27"/>
  <c r="BE10" i="27"/>
  <c r="BE11" i="27"/>
  <c r="BE15" i="27"/>
  <c r="BE18" i="27"/>
  <c r="BE19" i="27"/>
  <c r="BE23" i="27"/>
  <c r="BE26" i="27"/>
  <c r="BE27" i="27"/>
  <c r="BE31" i="27"/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J4" i="79" s="1"/>
  <c r="U4" i="79" s="1"/>
  <c r="BB22" i="44"/>
  <c r="J5" i="79" s="1"/>
  <c r="U5" i="79" s="1"/>
  <c r="BB23" i="44"/>
  <c r="J6" i="79" s="1"/>
  <c r="U6" i="79" s="1"/>
  <c r="BB24" i="44"/>
  <c r="J7" i="79" s="1"/>
  <c r="U7" i="79" s="1"/>
  <c r="BB25" i="44"/>
  <c r="J8" i="79" s="1"/>
  <c r="U8" i="79" s="1"/>
  <c r="BB26" i="44"/>
  <c r="J9" i="79" s="1"/>
  <c r="U9" i="79" s="1"/>
  <c r="BB27" i="44"/>
  <c r="J10" i="79" s="1"/>
  <c r="U10" i="79" s="1"/>
  <c r="BB28" i="44"/>
  <c r="J11" i="79" s="1"/>
  <c r="U11" i="79" s="1"/>
  <c r="BB29" i="44"/>
  <c r="J12" i="79" s="1"/>
  <c r="U12" i="79" s="1"/>
  <c r="BB30" i="44"/>
  <c r="J13" i="79" s="1"/>
  <c r="U13" i="79" s="1"/>
  <c r="BB31" i="44"/>
  <c r="J14" i="79" s="1"/>
  <c r="U14" i="79" s="1"/>
  <c r="BB4" i="44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D24" i="76"/>
  <c r="BC24" i="76"/>
  <c r="BB24" i="76"/>
  <c r="BA24" i="76"/>
  <c r="AZ24" i="76"/>
  <c r="AY24" i="76"/>
  <c r="AX24" i="76"/>
  <c r="AW24" i="76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D4" i="76"/>
  <c r="BC4" i="76"/>
  <c r="BB4" i="76"/>
  <c r="BA4" i="76"/>
  <c r="AZ4" i="76"/>
  <c r="AY4" i="76"/>
  <c r="AX4" i="76"/>
  <c r="AW4" i="76"/>
  <c r="AV4" i="76"/>
  <c r="AU4" i="76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6"/>
  <c r="BC31" i="26"/>
  <c r="BB31" i="26"/>
  <c r="AZ31" i="26"/>
  <c r="AY31" i="26"/>
  <c r="AX31" i="26"/>
  <c r="AW31" i="26"/>
  <c r="AV31" i="26"/>
  <c r="AU31" i="26"/>
  <c r="BD30" i="26"/>
  <c r="BC30" i="26"/>
  <c r="BB30" i="26"/>
  <c r="AZ30" i="26"/>
  <c r="AY30" i="26"/>
  <c r="AX30" i="26"/>
  <c r="AW30" i="26"/>
  <c r="AV30" i="26"/>
  <c r="AU30" i="26"/>
  <c r="BD29" i="26"/>
  <c r="BC29" i="26"/>
  <c r="BB29" i="26"/>
  <c r="AZ29" i="26"/>
  <c r="AY29" i="26"/>
  <c r="AX29" i="26"/>
  <c r="AW29" i="26"/>
  <c r="AV29" i="26"/>
  <c r="AU29" i="26"/>
  <c r="BD28" i="26"/>
  <c r="BC28" i="26"/>
  <c r="BB28" i="26"/>
  <c r="AZ28" i="26"/>
  <c r="AY28" i="26"/>
  <c r="AX28" i="26"/>
  <c r="AW28" i="26"/>
  <c r="AV28" i="26"/>
  <c r="AU28" i="26"/>
  <c r="BD27" i="26"/>
  <c r="BC27" i="26"/>
  <c r="BB27" i="26"/>
  <c r="AZ27" i="26"/>
  <c r="AY27" i="26"/>
  <c r="AX27" i="26"/>
  <c r="AW27" i="26"/>
  <c r="AV27" i="26"/>
  <c r="AU27" i="26"/>
  <c r="BD26" i="26"/>
  <c r="BC26" i="26"/>
  <c r="BB26" i="26"/>
  <c r="AZ26" i="26"/>
  <c r="AY26" i="26"/>
  <c r="AX26" i="26"/>
  <c r="AW26" i="26"/>
  <c r="AV26" i="26"/>
  <c r="AU26" i="26"/>
  <c r="BD25" i="26"/>
  <c r="BC25" i="26"/>
  <c r="BB25" i="26"/>
  <c r="AZ25" i="26"/>
  <c r="AY25" i="26"/>
  <c r="AX25" i="26"/>
  <c r="AW25" i="26"/>
  <c r="AV25" i="26"/>
  <c r="AU25" i="26"/>
  <c r="BD24" i="26"/>
  <c r="BC24" i="26"/>
  <c r="BB24" i="26"/>
  <c r="AZ24" i="26"/>
  <c r="AY24" i="26"/>
  <c r="AX24" i="26"/>
  <c r="AW24" i="26"/>
  <c r="AV24" i="26"/>
  <c r="AU24" i="26"/>
  <c r="BD23" i="26"/>
  <c r="BC23" i="26"/>
  <c r="BB23" i="26"/>
  <c r="AZ23" i="26"/>
  <c r="AY23" i="26"/>
  <c r="AX23" i="26"/>
  <c r="AW23" i="26"/>
  <c r="AV23" i="26"/>
  <c r="AU23" i="26"/>
  <c r="BD22" i="26"/>
  <c r="BC22" i="26"/>
  <c r="BB22" i="26"/>
  <c r="AZ22" i="26"/>
  <c r="AY22" i="26"/>
  <c r="AX22" i="26"/>
  <c r="AW22" i="26"/>
  <c r="AV22" i="26"/>
  <c r="AU22" i="26"/>
  <c r="BD21" i="26"/>
  <c r="BC21" i="26"/>
  <c r="BB21" i="26"/>
  <c r="AZ21" i="26"/>
  <c r="AY21" i="26"/>
  <c r="AX21" i="26"/>
  <c r="AW21" i="26"/>
  <c r="AV21" i="26"/>
  <c r="AU21" i="26"/>
  <c r="BD20" i="26"/>
  <c r="BC20" i="26"/>
  <c r="BB20" i="26"/>
  <c r="AZ20" i="26"/>
  <c r="AY20" i="26"/>
  <c r="AX20" i="26"/>
  <c r="AW20" i="26"/>
  <c r="AV20" i="26"/>
  <c r="AU20" i="26"/>
  <c r="BD19" i="26"/>
  <c r="BC19" i="26"/>
  <c r="BB19" i="26"/>
  <c r="AZ19" i="26"/>
  <c r="AY19" i="26"/>
  <c r="AX19" i="26"/>
  <c r="AW19" i="26"/>
  <c r="AV19" i="26"/>
  <c r="AU19" i="26"/>
  <c r="BD18" i="26"/>
  <c r="BC18" i="26"/>
  <c r="BB18" i="26"/>
  <c r="AZ18" i="26"/>
  <c r="AY18" i="26"/>
  <c r="AX18" i="26"/>
  <c r="AW18" i="26"/>
  <c r="AV18" i="26"/>
  <c r="AU18" i="26"/>
  <c r="BD17" i="26"/>
  <c r="BC17" i="26"/>
  <c r="BB17" i="26"/>
  <c r="AZ17" i="26"/>
  <c r="AY17" i="26"/>
  <c r="AX17" i="26"/>
  <c r="AW17" i="26"/>
  <c r="AV17" i="26"/>
  <c r="AU17" i="26"/>
  <c r="BD16" i="26"/>
  <c r="BC16" i="26"/>
  <c r="BB16" i="26"/>
  <c r="AZ16" i="26"/>
  <c r="AY16" i="26"/>
  <c r="AX16" i="26"/>
  <c r="AW16" i="26"/>
  <c r="AV16" i="26"/>
  <c r="AU16" i="26"/>
  <c r="BD15" i="26"/>
  <c r="BC15" i="26"/>
  <c r="BB15" i="26"/>
  <c r="AZ15" i="26"/>
  <c r="AY15" i="26"/>
  <c r="AX15" i="26"/>
  <c r="AW15" i="26"/>
  <c r="AV15" i="26"/>
  <c r="AU15" i="26"/>
  <c r="BD14" i="26"/>
  <c r="BC14" i="26"/>
  <c r="BB14" i="26"/>
  <c r="AZ14" i="26"/>
  <c r="AY14" i="26"/>
  <c r="AX14" i="26"/>
  <c r="AW14" i="26"/>
  <c r="AV14" i="26"/>
  <c r="AU14" i="26"/>
  <c r="BD13" i="26"/>
  <c r="BC13" i="26"/>
  <c r="BB13" i="26"/>
  <c r="AZ13" i="26"/>
  <c r="AY13" i="26"/>
  <c r="AX13" i="26"/>
  <c r="AW13" i="26"/>
  <c r="AV13" i="26"/>
  <c r="AU13" i="26"/>
  <c r="BD12" i="26"/>
  <c r="BC12" i="26"/>
  <c r="BB12" i="26"/>
  <c r="AZ12" i="26"/>
  <c r="AY12" i="26"/>
  <c r="AX12" i="26"/>
  <c r="AW12" i="26"/>
  <c r="AV12" i="26"/>
  <c r="AU12" i="26"/>
  <c r="BD11" i="26"/>
  <c r="BC11" i="26"/>
  <c r="BB11" i="26"/>
  <c r="AZ11" i="26"/>
  <c r="AY11" i="26"/>
  <c r="AX11" i="26"/>
  <c r="AW11" i="26"/>
  <c r="AV11" i="26"/>
  <c r="AU11" i="26"/>
  <c r="BD10" i="26"/>
  <c r="BC10" i="26"/>
  <c r="BB10" i="26"/>
  <c r="AZ10" i="26"/>
  <c r="AY10" i="26"/>
  <c r="AX10" i="26"/>
  <c r="AW10" i="26"/>
  <c r="AV10" i="26"/>
  <c r="AU10" i="26"/>
  <c r="BD9" i="26"/>
  <c r="BC9" i="26"/>
  <c r="BB9" i="26"/>
  <c r="AZ9" i="26"/>
  <c r="AY9" i="26"/>
  <c r="AX9" i="26"/>
  <c r="AW9" i="26"/>
  <c r="AV9" i="26"/>
  <c r="AU9" i="26"/>
  <c r="BD8" i="26"/>
  <c r="BC8" i="26"/>
  <c r="BB8" i="26"/>
  <c r="AZ8" i="26"/>
  <c r="AY8" i="26"/>
  <c r="AX8" i="26"/>
  <c r="AW8" i="26"/>
  <c r="AV8" i="26"/>
  <c r="AU8" i="26"/>
  <c r="BD7" i="26"/>
  <c r="BC7" i="26"/>
  <c r="BB7" i="26"/>
  <c r="AZ7" i="26"/>
  <c r="AY7" i="26"/>
  <c r="AX7" i="26"/>
  <c r="AW7" i="26"/>
  <c r="AV7" i="26"/>
  <c r="AU7" i="26"/>
  <c r="BD6" i="26"/>
  <c r="BC6" i="26"/>
  <c r="BB6" i="26"/>
  <c r="AZ6" i="26"/>
  <c r="AY6" i="26"/>
  <c r="AX6" i="26"/>
  <c r="AW6" i="26"/>
  <c r="AV6" i="26"/>
  <c r="AU6" i="26"/>
  <c r="BD5" i="26"/>
  <c r="BC5" i="26"/>
  <c r="BB5" i="26"/>
  <c r="AZ5" i="26"/>
  <c r="AY5" i="26"/>
  <c r="AX5" i="26"/>
  <c r="AW5" i="26"/>
  <c r="AV5" i="26"/>
  <c r="AU5" i="26"/>
  <c r="BD4" i="26"/>
  <c r="BC4" i="26"/>
  <c r="BB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AZ31" i="78"/>
  <c r="AY31" i="78"/>
  <c r="AX31" i="78"/>
  <c r="AW31" i="78"/>
  <c r="AV31" i="78"/>
  <c r="AU31" i="78"/>
  <c r="BD30" i="78"/>
  <c r="BC30" i="78"/>
  <c r="BB30" i="78"/>
  <c r="AZ30" i="78"/>
  <c r="AY30" i="78"/>
  <c r="AX30" i="78"/>
  <c r="AW30" i="78"/>
  <c r="AV30" i="78"/>
  <c r="AU30" i="78"/>
  <c r="BD29" i="78"/>
  <c r="BC29" i="78"/>
  <c r="BB29" i="78"/>
  <c r="AZ29" i="78"/>
  <c r="AY29" i="78"/>
  <c r="AX29" i="78"/>
  <c r="AW29" i="78"/>
  <c r="AV29" i="78"/>
  <c r="AU29" i="78"/>
  <c r="BD28" i="78"/>
  <c r="BC28" i="78"/>
  <c r="BB28" i="78"/>
  <c r="AZ28" i="78"/>
  <c r="AY28" i="78"/>
  <c r="AX28" i="78"/>
  <c r="AW28" i="78"/>
  <c r="AV28" i="78"/>
  <c r="AU28" i="78"/>
  <c r="BD27" i="78"/>
  <c r="BC27" i="78"/>
  <c r="BB27" i="78"/>
  <c r="AZ27" i="78"/>
  <c r="AY27" i="78"/>
  <c r="AX27" i="78"/>
  <c r="AW27" i="78"/>
  <c r="AV27" i="78"/>
  <c r="AU27" i="78"/>
  <c r="BD26" i="78"/>
  <c r="BC26" i="78"/>
  <c r="BB26" i="78"/>
  <c r="AZ26" i="78"/>
  <c r="AY26" i="78"/>
  <c r="AX26" i="78"/>
  <c r="AW26" i="78"/>
  <c r="AV26" i="78"/>
  <c r="AU26" i="78"/>
  <c r="BD25" i="78"/>
  <c r="BC25" i="78"/>
  <c r="BB25" i="78"/>
  <c r="AZ25" i="78"/>
  <c r="AY25" i="78"/>
  <c r="AX25" i="78"/>
  <c r="AW25" i="78"/>
  <c r="AV25" i="78"/>
  <c r="AU25" i="78"/>
  <c r="BD24" i="78"/>
  <c r="BC24" i="78"/>
  <c r="BB24" i="78"/>
  <c r="AZ24" i="78"/>
  <c r="AY24" i="78"/>
  <c r="AX24" i="78"/>
  <c r="AW24" i="78"/>
  <c r="AV24" i="78"/>
  <c r="AU24" i="78"/>
  <c r="BD23" i="78"/>
  <c r="BC23" i="78"/>
  <c r="BB23" i="78"/>
  <c r="AZ23" i="78"/>
  <c r="AY23" i="78"/>
  <c r="AX23" i="78"/>
  <c r="AW23" i="78"/>
  <c r="AV23" i="78"/>
  <c r="AU23" i="78"/>
  <c r="BD22" i="78"/>
  <c r="BC22" i="78"/>
  <c r="BB22" i="78"/>
  <c r="AZ22" i="78"/>
  <c r="AY22" i="78"/>
  <c r="AX22" i="78"/>
  <c r="AW22" i="78"/>
  <c r="AV22" i="78"/>
  <c r="AU22" i="78"/>
  <c r="BD21" i="78"/>
  <c r="BC21" i="78"/>
  <c r="BB21" i="78"/>
  <c r="AZ21" i="78"/>
  <c r="AY21" i="78"/>
  <c r="AX21" i="78"/>
  <c r="AW21" i="78"/>
  <c r="AV21" i="78"/>
  <c r="AU21" i="78"/>
  <c r="BD20" i="78"/>
  <c r="BC20" i="78"/>
  <c r="BB20" i="78"/>
  <c r="AZ20" i="78"/>
  <c r="AY20" i="78"/>
  <c r="AX20" i="78"/>
  <c r="AW20" i="78"/>
  <c r="AV20" i="78"/>
  <c r="AU20" i="78"/>
  <c r="BD19" i="78"/>
  <c r="BC19" i="78"/>
  <c r="BB19" i="78"/>
  <c r="AZ19" i="78"/>
  <c r="AY19" i="78"/>
  <c r="AX19" i="78"/>
  <c r="AW19" i="78"/>
  <c r="AV19" i="78"/>
  <c r="AU19" i="78"/>
  <c r="BD18" i="78"/>
  <c r="BC18" i="78"/>
  <c r="BB18" i="78"/>
  <c r="AZ18" i="78"/>
  <c r="AY18" i="78"/>
  <c r="AX18" i="78"/>
  <c r="AW18" i="78"/>
  <c r="AV18" i="78"/>
  <c r="AU18" i="78"/>
  <c r="BD17" i="78"/>
  <c r="BC17" i="78"/>
  <c r="BB17" i="78"/>
  <c r="AZ17" i="78"/>
  <c r="AY17" i="78"/>
  <c r="AX17" i="78"/>
  <c r="AW17" i="78"/>
  <c r="AV17" i="78"/>
  <c r="AU17" i="78"/>
  <c r="BD16" i="78"/>
  <c r="BC16" i="78"/>
  <c r="BB16" i="78"/>
  <c r="AZ16" i="78"/>
  <c r="AY16" i="78"/>
  <c r="AX16" i="78"/>
  <c r="AW16" i="78"/>
  <c r="AV16" i="78"/>
  <c r="AU16" i="78"/>
  <c r="BD15" i="78"/>
  <c r="BC15" i="78"/>
  <c r="BB15" i="78"/>
  <c r="AZ15" i="78"/>
  <c r="AY15" i="78"/>
  <c r="AX15" i="78"/>
  <c r="AW15" i="78"/>
  <c r="AV15" i="78"/>
  <c r="AU15" i="78"/>
  <c r="BD14" i="78"/>
  <c r="BC14" i="78"/>
  <c r="BB14" i="78"/>
  <c r="AZ14" i="78"/>
  <c r="AY14" i="78"/>
  <c r="AX14" i="78"/>
  <c r="AW14" i="78"/>
  <c r="AV14" i="78"/>
  <c r="AU14" i="78"/>
  <c r="BD13" i="78"/>
  <c r="BC13" i="78"/>
  <c r="BB13" i="78"/>
  <c r="AZ13" i="78"/>
  <c r="AY13" i="78"/>
  <c r="AX13" i="78"/>
  <c r="AW13" i="78"/>
  <c r="AV13" i="78"/>
  <c r="AU13" i="78"/>
  <c r="BD12" i="78"/>
  <c r="BC12" i="78"/>
  <c r="BB12" i="78"/>
  <c r="AZ12" i="78"/>
  <c r="AY12" i="78"/>
  <c r="AX12" i="78"/>
  <c r="AW12" i="78"/>
  <c r="AV12" i="78"/>
  <c r="AU12" i="78"/>
  <c r="BD11" i="78"/>
  <c r="BC11" i="78"/>
  <c r="BB11" i="78"/>
  <c r="AZ11" i="78"/>
  <c r="AY11" i="78"/>
  <c r="AX11" i="78"/>
  <c r="AW11" i="78"/>
  <c r="AV11" i="78"/>
  <c r="AU11" i="78"/>
  <c r="BD10" i="78"/>
  <c r="BC10" i="78"/>
  <c r="BB10" i="78"/>
  <c r="AZ10" i="78"/>
  <c r="AY10" i="78"/>
  <c r="AX10" i="78"/>
  <c r="AW10" i="78"/>
  <c r="AV10" i="78"/>
  <c r="AU10" i="78"/>
  <c r="BD9" i="78"/>
  <c r="BC9" i="78"/>
  <c r="BB9" i="78"/>
  <c r="AZ9" i="78"/>
  <c r="AY9" i="78"/>
  <c r="AX9" i="78"/>
  <c r="AW9" i="78"/>
  <c r="AV9" i="78"/>
  <c r="AU9" i="78"/>
  <c r="BD8" i="78"/>
  <c r="BC8" i="78"/>
  <c r="BB8" i="78"/>
  <c r="AZ8" i="78"/>
  <c r="AY8" i="78"/>
  <c r="AX8" i="78"/>
  <c r="AW8" i="78"/>
  <c r="AV8" i="78"/>
  <c r="AU8" i="78"/>
  <c r="BD7" i="78"/>
  <c r="BC7" i="78"/>
  <c r="BB7" i="78"/>
  <c r="AZ7" i="78"/>
  <c r="AY7" i="78"/>
  <c r="AX7" i="78"/>
  <c r="AW7" i="78"/>
  <c r="AV7" i="78"/>
  <c r="AU7" i="78"/>
  <c r="BD6" i="78"/>
  <c r="BC6" i="78"/>
  <c r="BB6" i="78"/>
  <c r="AZ6" i="78"/>
  <c r="AY6" i="78"/>
  <c r="AX6" i="78"/>
  <c r="AW6" i="78"/>
  <c r="AV6" i="78"/>
  <c r="AU6" i="78"/>
  <c r="BD5" i="78"/>
  <c r="BC5" i="78"/>
  <c r="BB5" i="78"/>
  <c r="AZ5" i="78"/>
  <c r="AY5" i="78"/>
  <c r="AX5" i="78"/>
  <c r="AW5" i="78"/>
  <c r="AV5" i="78"/>
  <c r="AU5" i="78"/>
  <c r="BD4" i="78"/>
  <c r="BC4" i="78"/>
  <c r="BB4" i="78"/>
  <c r="AZ4" i="78"/>
  <c r="AY4" i="78"/>
  <c r="AX4" i="78"/>
  <c r="AW4" i="78"/>
  <c r="AV4" i="78"/>
  <c r="AU4" i="78"/>
  <c r="BE3" i="78"/>
  <c r="BD31" i="24"/>
  <c r="BC31" i="24"/>
  <c r="BB31" i="24"/>
  <c r="AZ31" i="24"/>
  <c r="AY31" i="24"/>
  <c r="AX31" i="24"/>
  <c r="AW31" i="24"/>
  <c r="AV31" i="24"/>
  <c r="AU31" i="24"/>
  <c r="BD30" i="24"/>
  <c r="BC30" i="24"/>
  <c r="BB30" i="24"/>
  <c r="AZ30" i="24"/>
  <c r="AY30" i="24"/>
  <c r="AX30" i="24"/>
  <c r="AW30" i="24"/>
  <c r="AV30" i="24"/>
  <c r="AU30" i="24"/>
  <c r="BD29" i="24"/>
  <c r="BC29" i="24"/>
  <c r="BB29" i="24"/>
  <c r="AZ29" i="24"/>
  <c r="AY29" i="24"/>
  <c r="AX29" i="24"/>
  <c r="AW29" i="24"/>
  <c r="AV29" i="24"/>
  <c r="AU29" i="24"/>
  <c r="BD28" i="24"/>
  <c r="BC28" i="24"/>
  <c r="BB28" i="24"/>
  <c r="AZ28" i="24"/>
  <c r="AY28" i="24"/>
  <c r="AX28" i="24"/>
  <c r="AW28" i="24"/>
  <c r="AV28" i="24"/>
  <c r="AU28" i="24"/>
  <c r="BD27" i="24"/>
  <c r="BC27" i="24"/>
  <c r="BB27" i="24"/>
  <c r="AZ27" i="24"/>
  <c r="AY27" i="24"/>
  <c r="AX27" i="24"/>
  <c r="AW27" i="24"/>
  <c r="AV27" i="24"/>
  <c r="AU27" i="24"/>
  <c r="BD26" i="24"/>
  <c r="BC26" i="24"/>
  <c r="BB26" i="24"/>
  <c r="AZ26" i="24"/>
  <c r="AY26" i="24"/>
  <c r="AX26" i="24"/>
  <c r="AW26" i="24"/>
  <c r="AV26" i="24"/>
  <c r="AU26" i="24"/>
  <c r="BD25" i="24"/>
  <c r="BC25" i="24"/>
  <c r="BB25" i="24"/>
  <c r="AZ25" i="24"/>
  <c r="AY25" i="24"/>
  <c r="AX25" i="24"/>
  <c r="AW25" i="24"/>
  <c r="AV25" i="24"/>
  <c r="AU25" i="24"/>
  <c r="BD24" i="24"/>
  <c r="BC24" i="24"/>
  <c r="BB24" i="24"/>
  <c r="AZ24" i="24"/>
  <c r="AY24" i="24"/>
  <c r="AX24" i="24"/>
  <c r="AW24" i="24"/>
  <c r="AV24" i="24"/>
  <c r="AU24" i="24"/>
  <c r="BD23" i="24"/>
  <c r="BC23" i="24"/>
  <c r="BB23" i="24"/>
  <c r="AZ23" i="24"/>
  <c r="AY23" i="24"/>
  <c r="AX23" i="24"/>
  <c r="AW23" i="24"/>
  <c r="AV23" i="24"/>
  <c r="AU23" i="24"/>
  <c r="BD22" i="24"/>
  <c r="BC22" i="24"/>
  <c r="BB22" i="24"/>
  <c r="AZ22" i="24"/>
  <c r="AY22" i="24"/>
  <c r="AX22" i="24"/>
  <c r="AW22" i="24"/>
  <c r="AV22" i="24"/>
  <c r="AU22" i="24"/>
  <c r="BD21" i="24"/>
  <c r="BC21" i="24"/>
  <c r="BB21" i="24"/>
  <c r="AZ21" i="24"/>
  <c r="AY21" i="24"/>
  <c r="AX21" i="24"/>
  <c r="AW21" i="24"/>
  <c r="AV21" i="24"/>
  <c r="AU21" i="24"/>
  <c r="BD20" i="24"/>
  <c r="BC20" i="24"/>
  <c r="BB20" i="24"/>
  <c r="AZ20" i="24"/>
  <c r="AY20" i="24"/>
  <c r="AX20" i="24"/>
  <c r="AW20" i="24"/>
  <c r="AV20" i="24"/>
  <c r="AU20" i="24"/>
  <c r="BD19" i="24"/>
  <c r="BC19" i="24"/>
  <c r="BB19" i="24"/>
  <c r="AZ19" i="24"/>
  <c r="AY19" i="24"/>
  <c r="AX19" i="24"/>
  <c r="AW19" i="24"/>
  <c r="AV19" i="24"/>
  <c r="AU19" i="24"/>
  <c r="BD18" i="24"/>
  <c r="BC18" i="24"/>
  <c r="BB18" i="24"/>
  <c r="AZ18" i="24"/>
  <c r="AY18" i="24"/>
  <c r="AX18" i="24"/>
  <c r="AW18" i="24"/>
  <c r="AV18" i="24"/>
  <c r="AU18" i="24"/>
  <c r="BD17" i="24"/>
  <c r="BC17" i="24"/>
  <c r="BB17" i="24"/>
  <c r="AZ17" i="24"/>
  <c r="AY17" i="24"/>
  <c r="AX17" i="24"/>
  <c r="AW17" i="24"/>
  <c r="AV17" i="24"/>
  <c r="AU17" i="24"/>
  <c r="BD16" i="24"/>
  <c r="BC16" i="24"/>
  <c r="BB16" i="24"/>
  <c r="AZ16" i="24"/>
  <c r="AY16" i="24"/>
  <c r="AX16" i="24"/>
  <c r="AW16" i="24"/>
  <c r="AV16" i="24"/>
  <c r="AU16" i="24"/>
  <c r="BD15" i="24"/>
  <c r="BC15" i="24"/>
  <c r="BB15" i="24"/>
  <c r="AZ15" i="24"/>
  <c r="AY15" i="24"/>
  <c r="AX15" i="24"/>
  <c r="AW15" i="24"/>
  <c r="AV15" i="24"/>
  <c r="AU15" i="24"/>
  <c r="BD14" i="24"/>
  <c r="BC14" i="24"/>
  <c r="BB14" i="24"/>
  <c r="AZ14" i="24"/>
  <c r="AY14" i="24"/>
  <c r="AX14" i="24"/>
  <c r="AW14" i="24"/>
  <c r="AV14" i="24"/>
  <c r="AU14" i="24"/>
  <c r="BD13" i="24"/>
  <c r="BC13" i="24"/>
  <c r="BB13" i="24"/>
  <c r="AZ13" i="24"/>
  <c r="AY13" i="24"/>
  <c r="AX13" i="24"/>
  <c r="AW13" i="24"/>
  <c r="AV13" i="24"/>
  <c r="AU13" i="24"/>
  <c r="BD12" i="24"/>
  <c r="BC12" i="24"/>
  <c r="BB12" i="24"/>
  <c r="AZ12" i="24"/>
  <c r="AY12" i="24"/>
  <c r="AX12" i="24"/>
  <c r="AW12" i="24"/>
  <c r="AV12" i="24"/>
  <c r="AU12" i="24"/>
  <c r="BD11" i="24"/>
  <c r="BC11" i="24"/>
  <c r="BB11" i="24"/>
  <c r="AZ11" i="24"/>
  <c r="AY11" i="24"/>
  <c r="AX11" i="24"/>
  <c r="AW11" i="24"/>
  <c r="AV11" i="24"/>
  <c r="AU11" i="24"/>
  <c r="BD10" i="24"/>
  <c r="BC10" i="24"/>
  <c r="BB10" i="24"/>
  <c r="AZ10" i="24"/>
  <c r="AY10" i="24"/>
  <c r="AX10" i="24"/>
  <c r="AW10" i="24"/>
  <c r="AV10" i="24"/>
  <c r="AU10" i="24"/>
  <c r="BD9" i="24"/>
  <c r="BC9" i="24"/>
  <c r="BB9" i="24"/>
  <c r="AZ9" i="24"/>
  <c r="AY9" i="24"/>
  <c r="AX9" i="24"/>
  <c r="AW9" i="24"/>
  <c r="AV9" i="24"/>
  <c r="AU9" i="24"/>
  <c r="BD8" i="24"/>
  <c r="BC8" i="24"/>
  <c r="BB8" i="24"/>
  <c r="AZ8" i="24"/>
  <c r="AY8" i="24"/>
  <c r="AX8" i="24"/>
  <c r="AW8" i="24"/>
  <c r="AV8" i="24"/>
  <c r="AU8" i="24"/>
  <c r="BD7" i="24"/>
  <c r="BC7" i="24"/>
  <c r="BB7" i="24"/>
  <c r="AZ7" i="24"/>
  <c r="AY7" i="24"/>
  <c r="AX7" i="24"/>
  <c r="AW7" i="24"/>
  <c r="AV7" i="24"/>
  <c r="AU7" i="24"/>
  <c r="BD6" i="24"/>
  <c r="BC6" i="24"/>
  <c r="BB6" i="24"/>
  <c r="AZ6" i="24"/>
  <c r="AY6" i="24"/>
  <c r="AX6" i="24"/>
  <c r="AW6" i="24"/>
  <c r="AV6" i="24"/>
  <c r="AU6" i="24"/>
  <c r="BD5" i="24"/>
  <c r="BC5" i="24"/>
  <c r="BB5" i="24"/>
  <c r="AZ5" i="24"/>
  <c r="AY5" i="24"/>
  <c r="AX5" i="24"/>
  <c r="AW5" i="24"/>
  <c r="AV5" i="24"/>
  <c r="AU5" i="24"/>
  <c r="BD4" i="24"/>
  <c r="BC4" i="24"/>
  <c r="BB4" i="24"/>
  <c r="AZ4" i="24"/>
  <c r="AY4" i="24"/>
  <c r="AX4" i="24"/>
  <c r="AW4" i="24"/>
  <c r="AV4" i="24"/>
  <c r="AU4" i="24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B29" i="21"/>
  <c r="B29" i="23" s="1"/>
  <c r="B29" i="78" s="1"/>
  <c r="B29" i="26" s="1"/>
  <c r="A29" i="21"/>
  <c r="A29" i="23" s="1"/>
  <c r="A29" i="78" s="1"/>
  <c r="A29" i="2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C26" i="21"/>
  <c r="C26" i="23" s="1"/>
  <c r="C26" i="24" s="1"/>
  <c r="B26" i="21"/>
  <c r="B26" i="23" s="1"/>
  <c r="B26" i="78" s="1"/>
  <c r="B26" i="2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C23" i="21"/>
  <c r="C23" i="23" s="1"/>
  <c r="C23" i="24" s="1"/>
  <c r="B23" i="21"/>
  <c r="B23" i="22" s="1"/>
  <c r="A23" i="21"/>
  <c r="A23" i="23" s="1"/>
  <c r="A23" i="78" s="1"/>
  <c r="A23" i="2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B21" i="21"/>
  <c r="B21" i="23" s="1"/>
  <c r="B21" i="78" s="1"/>
  <c r="B21" i="26" s="1"/>
  <c r="A21" i="21"/>
  <c r="A21" i="23" s="1"/>
  <c r="A21" i="78" s="1"/>
  <c r="A21" i="2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C18" i="21"/>
  <c r="C18" i="23" s="1"/>
  <c r="C18" i="78" s="1"/>
  <c r="C18" i="26" s="1"/>
  <c r="B18" i="21"/>
  <c r="B18" i="23" s="1"/>
  <c r="B18" i="78" s="1"/>
  <c r="B18" i="2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B16" i="21"/>
  <c r="B16" i="22" s="1"/>
  <c r="A16" i="21"/>
  <c r="A16" i="23" s="1"/>
  <c r="A16" i="78" s="1"/>
  <c r="A16" i="26" s="1"/>
  <c r="C15" i="21"/>
  <c r="C15" i="23" s="1"/>
  <c r="C15" i="78" s="1"/>
  <c r="C15" i="26" s="1"/>
  <c r="B15" i="21"/>
  <c r="B15" i="22" s="1"/>
  <c r="A15" i="21"/>
  <c r="A15" i="23" s="1"/>
  <c r="A15" i="78" s="1"/>
  <c r="A15" i="2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A10" i="21"/>
  <c r="A10" i="22" s="1"/>
  <c r="C9" i="21"/>
  <c r="C9" i="23" s="1"/>
  <c r="C9" i="78" s="1"/>
  <c r="C9" i="26" s="1"/>
  <c r="B9" i="21"/>
  <c r="B9" i="22" s="1"/>
  <c r="A9" i="21"/>
  <c r="A9" i="22" s="1"/>
  <c r="C8" i="21"/>
  <c r="C8" i="23" s="1"/>
  <c r="C8" i="78" s="1"/>
  <c r="C8" i="26" s="1"/>
  <c r="B8" i="21"/>
  <c r="B8" i="22" s="1"/>
  <c r="A8" i="21"/>
  <c r="A8" i="23" s="1"/>
  <c r="A8" i="78" s="1"/>
  <c r="A8" i="26" s="1"/>
  <c r="C7" i="21"/>
  <c r="C7" i="23" s="1"/>
  <c r="C7" i="24" s="1"/>
  <c r="B7" i="21"/>
  <c r="B7" i="22" s="1"/>
  <c r="A7" i="21"/>
  <c r="A7" i="23" s="1"/>
  <c r="A7" i="78" s="1"/>
  <c r="A7" i="2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A5" i="21"/>
  <c r="A5" i="23" s="1"/>
  <c r="A5" i="78" s="1"/>
  <c r="A5" i="2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A31" i="23" l="1"/>
  <c r="A31" i="78" s="1"/>
  <c r="A31" i="26" s="1"/>
  <c r="B31" i="23"/>
  <c r="B31" i="24" s="1"/>
  <c r="C21" i="24"/>
  <c r="C7" i="78"/>
  <c r="C7" i="26" s="1"/>
  <c r="B4" i="78"/>
  <c r="B4" i="26" s="1"/>
  <c r="B10" i="24"/>
  <c r="C26" i="78"/>
  <c r="C26" i="26" s="1"/>
  <c r="C23" i="78"/>
  <c r="C23" i="26" s="1"/>
  <c r="C31" i="24"/>
  <c r="B20" i="78"/>
  <c r="B20" i="26" s="1"/>
  <c r="C29" i="24"/>
  <c r="C18" i="24"/>
  <c r="C10" i="78"/>
  <c r="C10" i="26" s="1"/>
  <c r="A6" i="22"/>
  <c r="C15" i="24"/>
  <c r="A27" i="24"/>
  <c r="B28" i="78"/>
  <c r="B28" i="26" s="1"/>
  <c r="B31" i="78"/>
  <c r="B31" i="26" s="1"/>
  <c r="A16" i="24"/>
  <c r="C21" i="22"/>
  <c r="B13" i="24"/>
  <c r="A22" i="22"/>
  <c r="A24" i="24"/>
  <c r="B12" i="78"/>
  <c r="B12" i="26" s="1"/>
  <c r="C28" i="23"/>
  <c r="C28" i="24" s="1"/>
  <c r="A8" i="24"/>
  <c r="A19" i="24"/>
  <c r="A30" i="78"/>
  <c r="A30" i="26" s="1"/>
  <c r="B5" i="24"/>
  <c r="B7" i="78"/>
  <c r="B7" i="26" s="1"/>
  <c r="B21" i="24"/>
  <c r="C8" i="22"/>
  <c r="C24" i="22"/>
  <c r="C12" i="23"/>
  <c r="A29" i="24"/>
  <c r="B26" i="24"/>
  <c r="A21" i="24"/>
  <c r="B18" i="24"/>
  <c r="A6" i="78"/>
  <c r="A6" i="26" s="1"/>
  <c r="A14" i="78"/>
  <c r="A14" i="26" s="1"/>
  <c r="A22" i="78"/>
  <c r="A22" i="26" s="1"/>
  <c r="A10" i="23"/>
  <c r="B29" i="24"/>
  <c r="B11" i="22"/>
  <c r="A27" i="22"/>
  <c r="B15" i="23"/>
  <c r="A15" i="24"/>
  <c r="C9" i="24"/>
  <c r="A7" i="24"/>
  <c r="C17" i="78"/>
  <c r="C17" i="26" s="1"/>
  <c r="C25" i="78"/>
  <c r="C25" i="26" s="1"/>
  <c r="A5" i="24"/>
  <c r="A14" i="22"/>
  <c r="B27" i="22"/>
  <c r="A18" i="23"/>
  <c r="A31" i="24"/>
  <c r="A23" i="24"/>
  <c r="B11" i="78"/>
  <c r="B11" i="26" s="1"/>
  <c r="B19" i="78"/>
  <c r="B19" i="26" s="1"/>
  <c r="B27" i="78"/>
  <c r="B27" i="26" s="1"/>
  <c r="C16" i="22"/>
  <c r="C29" i="22"/>
  <c r="C20" i="23"/>
  <c r="A13" i="78"/>
  <c r="A13" i="26" s="1"/>
  <c r="A19" i="22"/>
  <c r="A30" i="22"/>
  <c r="B23" i="23"/>
  <c r="C16" i="24"/>
  <c r="C8" i="24"/>
  <c r="C24" i="78"/>
  <c r="C24" i="26" s="1"/>
  <c r="B19" i="22"/>
  <c r="C4" i="23"/>
  <c r="A26" i="23"/>
  <c r="BE8" i="76"/>
  <c r="BE11" i="76"/>
  <c r="BE16" i="76"/>
  <c r="BE19" i="76"/>
  <c r="BE24" i="76"/>
  <c r="BE27" i="76"/>
  <c r="BE4" i="76"/>
  <c r="BE9" i="76"/>
  <c r="BE12" i="76"/>
  <c r="BE17" i="76"/>
  <c r="BE20" i="76"/>
  <c r="BE25" i="76"/>
  <c r="BE28" i="76"/>
  <c r="BE5" i="76"/>
  <c r="BE13" i="76"/>
  <c r="BE21" i="76"/>
  <c r="BE29" i="76"/>
  <c r="BE6" i="76"/>
  <c r="BE14" i="76"/>
  <c r="BE22" i="76"/>
  <c r="BE30" i="76"/>
  <c r="BE7" i="76"/>
  <c r="BE10" i="76"/>
  <c r="BE15" i="76"/>
  <c r="BE18" i="76"/>
  <c r="BE23" i="76"/>
  <c r="BE26" i="76"/>
  <c r="BE31" i="76"/>
  <c r="AT31" i="15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A17" i="24"/>
  <c r="A17" i="78"/>
  <c r="A17" i="26" s="1"/>
  <c r="A10" i="78"/>
  <c r="A10" i="26" s="1"/>
  <c r="A10" i="24"/>
  <c r="A20" i="24"/>
  <c r="A20" i="78"/>
  <c r="A20" i="26" s="1"/>
  <c r="C11" i="78"/>
  <c r="C11" i="26" s="1"/>
  <c r="C11" i="24"/>
  <c r="C13" i="78"/>
  <c r="C13" i="26" s="1"/>
  <c r="C13" i="24"/>
  <c r="A26" i="78"/>
  <c r="A26" i="26" s="1"/>
  <c r="A26" i="24"/>
  <c r="C12" i="78"/>
  <c r="C12" i="26" s="1"/>
  <c r="C12" i="24"/>
  <c r="B24" i="24"/>
  <c r="B24" i="78"/>
  <c r="B24" i="26" s="1"/>
  <c r="B23" i="24"/>
  <c r="B23" i="78"/>
  <c r="B23" i="26" s="1"/>
  <c r="B17" i="24"/>
  <c r="B17" i="78"/>
  <c r="B17" i="26" s="1"/>
  <c r="B30" i="24"/>
  <c r="B30" i="78"/>
  <c r="B30" i="26" s="1"/>
  <c r="A9" i="78"/>
  <c r="A9" i="26" s="1"/>
  <c r="A9" i="24"/>
  <c r="A11" i="24"/>
  <c r="A11" i="78"/>
  <c r="A11" i="26" s="1"/>
  <c r="C4" i="24"/>
  <c r="C4" i="78"/>
  <c r="C4" i="26" s="1"/>
  <c r="B25" i="24"/>
  <c r="B25" i="78"/>
  <c r="B25" i="26" s="1"/>
  <c r="A4" i="24"/>
  <c r="A4" i="78"/>
  <c r="A4" i="26" s="1"/>
  <c r="C14" i="78"/>
  <c r="C14" i="26" s="1"/>
  <c r="C14" i="24"/>
  <c r="C27" i="24"/>
  <c r="C27" i="78"/>
  <c r="C27" i="26" s="1"/>
  <c r="B6" i="24"/>
  <c r="B6" i="78"/>
  <c r="B6" i="26" s="1"/>
  <c r="B8" i="24"/>
  <c r="B8" i="78"/>
  <c r="B8" i="26" s="1"/>
  <c r="C20" i="24"/>
  <c r="C20" i="78"/>
  <c r="C20" i="26" s="1"/>
  <c r="A18" i="78"/>
  <c r="A18" i="26" s="1"/>
  <c r="A18" i="24"/>
  <c r="C22" i="24"/>
  <c r="C22" i="78"/>
  <c r="C22" i="26" s="1"/>
  <c r="A12" i="24"/>
  <c r="A12" i="78"/>
  <c r="A12" i="26" s="1"/>
  <c r="A25" i="78"/>
  <c r="A25" i="26" s="1"/>
  <c r="A25" i="24"/>
  <c r="C5" i="78"/>
  <c r="C5" i="26" s="1"/>
  <c r="C5" i="24"/>
  <c r="B15" i="24"/>
  <c r="B15" i="78"/>
  <c r="B15" i="26" s="1"/>
  <c r="B14" i="24"/>
  <c r="B14" i="78"/>
  <c r="B14" i="26" s="1"/>
  <c r="C30" i="24"/>
  <c r="C30" i="78"/>
  <c r="C30" i="26" s="1"/>
  <c r="B9" i="24"/>
  <c r="B9" i="78"/>
  <c r="B9" i="26" s="1"/>
  <c r="B22" i="24"/>
  <c r="B22" i="78"/>
  <c r="B22" i="26" s="1"/>
  <c r="B16" i="24"/>
  <c r="B16" i="78"/>
  <c r="B16" i="26" s="1"/>
  <c r="A28" i="24"/>
  <c r="A28" i="78"/>
  <c r="A28" i="26" s="1"/>
  <c r="C6" i="78"/>
  <c r="C6" i="26" s="1"/>
  <c r="C6" i="24"/>
  <c r="C19" i="24"/>
  <c r="C19" i="78"/>
  <c r="C19" i="26" s="1"/>
  <c r="AU31" i="15"/>
  <c r="BC31" i="15"/>
  <c r="BB31" i="15"/>
  <c r="AX17" i="15"/>
  <c r="BB19" i="15"/>
  <c r="BD18" i="15"/>
  <c r="AZ20" i="15"/>
  <c r="BA31" i="15"/>
  <c r="AZ31" i="15"/>
  <c r="BB30" i="15"/>
  <c r="BD29" i="15"/>
  <c r="AV29" i="15"/>
  <c r="AW31" i="15"/>
  <c r="BA30" i="15"/>
  <c r="AY27" i="15"/>
  <c r="AW24" i="15"/>
  <c r="AY23" i="15"/>
  <c r="AU21" i="15"/>
  <c r="AW20" i="15"/>
  <c r="AY19" i="15"/>
  <c r="BA18" i="15"/>
  <c r="BC17" i="15"/>
  <c r="AU17" i="15"/>
  <c r="BC29" i="15"/>
  <c r="BC25" i="15"/>
  <c r="AX31" i="15"/>
  <c r="AW28" i="15"/>
  <c r="AU25" i="15"/>
  <c r="BC21" i="15"/>
  <c r="BD31" i="15"/>
  <c r="AV31" i="15"/>
  <c r="AY31" i="15"/>
  <c r="AU29" i="15"/>
  <c r="BA26" i="15"/>
  <c r="BA22" i="15"/>
  <c r="BA25" i="15"/>
  <c r="BC28" i="15"/>
  <c r="BA29" i="15"/>
  <c r="AY26" i="15"/>
  <c r="BC24" i="15"/>
  <c r="AU24" i="15"/>
  <c r="AW23" i="15"/>
  <c r="AY22" i="15"/>
  <c r="BA21" i="15"/>
  <c r="BC20" i="15"/>
  <c r="AU20" i="15"/>
  <c r="AY18" i="15"/>
  <c r="BA17" i="15"/>
  <c r="AY30" i="15"/>
  <c r="AW27" i="15"/>
  <c r="AZ29" i="15"/>
  <c r="BD27" i="15"/>
  <c r="AX26" i="15"/>
  <c r="BB24" i="15"/>
  <c r="BD23" i="15"/>
  <c r="AX22" i="15"/>
  <c r="AZ21" i="15"/>
  <c r="BB20" i="15"/>
  <c r="AV19" i="15"/>
  <c r="D18" i="77" s="1"/>
  <c r="AU28" i="15"/>
  <c r="BB28" i="15"/>
  <c r="AV27" i="15"/>
  <c r="AZ25" i="15"/>
  <c r="AV23" i="15"/>
  <c r="BD19" i="15"/>
  <c r="AX30" i="15"/>
  <c r="AX18" i="15"/>
  <c r="AZ17" i="15"/>
  <c r="BC30" i="15"/>
  <c r="AU30" i="15"/>
  <c r="AW29" i="15"/>
  <c r="AY28" i="15"/>
  <c r="BA27" i="15"/>
  <c r="BC26" i="15"/>
  <c r="AU26" i="15"/>
  <c r="AW25" i="15"/>
  <c r="AY24" i="15"/>
  <c r="BA23" i="15"/>
  <c r="BC22" i="15"/>
  <c r="AU22" i="15"/>
  <c r="AW21" i="15"/>
  <c r="AY20" i="15"/>
  <c r="BA19" i="15"/>
  <c r="BC18" i="15"/>
  <c r="AU18" i="15"/>
  <c r="AW17" i="15"/>
  <c r="AZ30" i="15"/>
  <c r="BB29" i="15"/>
  <c r="BD28" i="15"/>
  <c r="AV28" i="15"/>
  <c r="AX27" i="15"/>
  <c r="AZ26" i="15"/>
  <c r="BB25" i="15"/>
  <c r="BD24" i="15"/>
  <c r="AV24" i="15"/>
  <c r="AX23" i="15"/>
  <c r="AZ22" i="15"/>
  <c r="BB21" i="15"/>
  <c r="BD20" i="15"/>
  <c r="AV20" i="15"/>
  <c r="D19" i="77" s="1"/>
  <c r="AX19" i="15"/>
  <c r="AZ18" i="15"/>
  <c r="BB17" i="15"/>
  <c r="AW30" i="15"/>
  <c r="AY29" i="15"/>
  <c r="BA28" i="15"/>
  <c r="BC27" i="15"/>
  <c r="AU27" i="15"/>
  <c r="AW26" i="15"/>
  <c r="AY25" i="15"/>
  <c r="BA24" i="15"/>
  <c r="BC23" i="15"/>
  <c r="AU23" i="15"/>
  <c r="AW22" i="15"/>
  <c r="AY21" i="15"/>
  <c r="BA20" i="15"/>
  <c r="BC19" i="15"/>
  <c r="AU19" i="15"/>
  <c r="AW18" i="15"/>
  <c r="AY17" i="15"/>
  <c r="AW19" i="15"/>
  <c r="AX28" i="15"/>
  <c r="AZ27" i="15"/>
  <c r="BB26" i="15"/>
  <c r="BD25" i="15"/>
  <c r="AV25" i="15"/>
  <c r="AX24" i="15"/>
  <c r="AZ23" i="15"/>
  <c r="BB22" i="15"/>
  <c r="BD21" i="15"/>
  <c r="AV21" i="15"/>
  <c r="AX20" i="15"/>
  <c r="AZ19" i="15"/>
  <c r="BB18" i="15"/>
  <c r="BD17" i="15"/>
  <c r="AV17" i="15"/>
  <c r="D16" i="77" s="1"/>
  <c r="AX29" i="15"/>
  <c r="BD26" i="15"/>
  <c r="BB23" i="15"/>
  <c r="BD30" i="15"/>
  <c r="AZ28" i="15"/>
  <c r="AV26" i="15"/>
  <c r="AZ24" i="15"/>
  <c r="AV22" i="15"/>
  <c r="AX21" i="15"/>
  <c r="AV30" i="15"/>
  <c r="BB27" i="15"/>
  <c r="AX25" i="15"/>
  <c r="BD22" i="15"/>
  <c r="AV18" i="15"/>
  <c r="D17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D12" i="67" l="1"/>
  <c r="AC4" i="79"/>
  <c r="D47" i="67"/>
  <c r="Z6" i="79"/>
  <c r="D11" i="67"/>
  <c r="AB4" i="79"/>
  <c r="D208" i="67"/>
  <c r="AD13" i="79"/>
  <c r="D69" i="67"/>
  <c r="Z7" i="79"/>
  <c r="D177" i="67"/>
  <c r="Z12" i="79"/>
  <c r="D96" i="67"/>
  <c r="AH8" i="79"/>
  <c r="D51" i="67"/>
  <c r="AD6" i="79"/>
  <c r="D241" i="67"/>
  <c r="AE14" i="79"/>
  <c r="D236" i="67"/>
  <c r="Z14" i="79"/>
  <c r="D28" i="67"/>
  <c r="AA5" i="79"/>
  <c r="D52" i="67"/>
  <c r="AE6" i="79"/>
  <c r="D55" i="67"/>
  <c r="AH6" i="79"/>
  <c r="D206" i="67"/>
  <c r="AB13" i="79"/>
  <c r="D50" i="67"/>
  <c r="AC6" i="79"/>
  <c r="D184" i="67"/>
  <c r="AG12" i="79"/>
  <c r="D27" i="67"/>
  <c r="Z5" i="79"/>
  <c r="D156" i="67"/>
  <c r="AD11" i="79"/>
  <c r="D48" i="67"/>
  <c r="AA6" i="79"/>
  <c r="D30" i="67"/>
  <c r="AC5" i="79"/>
  <c r="D77" i="67"/>
  <c r="AH7" i="79"/>
  <c r="D240" i="67"/>
  <c r="AD14" i="79"/>
  <c r="D185" i="67"/>
  <c r="AH12" i="79"/>
  <c r="D71" i="67"/>
  <c r="AB7" i="79"/>
  <c r="D242" i="67"/>
  <c r="AF14" i="79"/>
  <c r="AS14" i="79" s="1"/>
  <c r="D180" i="67"/>
  <c r="AC12" i="79"/>
  <c r="D181" i="67"/>
  <c r="AD12" i="79"/>
  <c r="D136" i="67"/>
  <c r="AF10" i="79"/>
  <c r="AS10" i="79" s="1"/>
  <c r="D72" i="67"/>
  <c r="AC7" i="79"/>
  <c r="D35" i="67"/>
  <c r="AH5" i="79"/>
  <c r="D93" i="67"/>
  <c r="AE8" i="79"/>
  <c r="D114" i="67"/>
  <c r="AD9" i="79"/>
  <c r="D134" i="67"/>
  <c r="AD10" i="79"/>
  <c r="D111" i="67"/>
  <c r="AA9" i="79"/>
  <c r="D89" i="67"/>
  <c r="AA8" i="79"/>
  <c r="D92" i="67"/>
  <c r="AD8" i="79"/>
  <c r="D78" i="67"/>
  <c r="AI7" i="79"/>
  <c r="D53" i="67"/>
  <c r="AF6" i="79"/>
  <c r="AS6" i="79" s="1"/>
  <c r="D204" i="67"/>
  <c r="Z13" i="79"/>
  <c r="D131" i="67"/>
  <c r="AA10" i="79"/>
  <c r="D76" i="67"/>
  <c r="AG7" i="79"/>
  <c r="D183" i="67"/>
  <c r="AF12" i="79"/>
  <c r="AS12" i="79" s="1"/>
  <c r="D245" i="67"/>
  <c r="AI14" i="79"/>
  <c r="D210" i="67"/>
  <c r="AF13" i="79"/>
  <c r="AS13" i="79" s="1"/>
  <c r="D10" i="67"/>
  <c r="AA4" i="79"/>
  <c r="D34" i="67"/>
  <c r="AG5" i="79"/>
  <c r="D32" i="67"/>
  <c r="AE5" i="79"/>
  <c r="D14" i="67"/>
  <c r="AE4" i="79"/>
  <c r="D209" i="67"/>
  <c r="AE13" i="79"/>
  <c r="D56" i="67"/>
  <c r="AI6" i="79"/>
  <c r="D237" i="67"/>
  <c r="AA14" i="79"/>
  <c r="D36" i="67"/>
  <c r="AI5" i="79"/>
  <c r="D157" i="67"/>
  <c r="AE11" i="79"/>
  <c r="D97" i="67"/>
  <c r="AI8" i="79"/>
  <c r="D112" i="67"/>
  <c r="AB9" i="79"/>
  <c r="D95" i="67"/>
  <c r="AG8" i="79"/>
  <c r="D73" i="67"/>
  <c r="AD7" i="79"/>
  <c r="D212" i="67"/>
  <c r="AH13" i="79"/>
  <c r="D159" i="67"/>
  <c r="AG11" i="79"/>
  <c r="D113" i="67"/>
  <c r="AC9" i="79"/>
  <c r="D160" i="67"/>
  <c r="AH11" i="79"/>
  <c r="D17" i="67"/>
  <c r="AH4" i="79"/>
  <c r="D238" i="67"/>
  <c r="AB14" i="79"/>
  <c r="D54" i="67"/>
  <c r="AG6" i="79"/>
  <c r="D161" i="67"/>
  <c r="AI11" i="79"/>
  <c r="D74" i="67"/>
  <c r="AE7" i="79"/>
  <c r="D75" i="67"/>
  <c r="AF7" i="79"/>
  <c r="AS7" i="79" s="1"/>
  <c r="D70" i="67"/>
  <c r="AA7" i="79"/>
  <c r="D179" i="67"/>
  <c r="AB12" i="79"/>
  <c r="D91" i="67"/>
  <c r="AC8" i="79"/>
  <c r="D213" i="67"/>
  <c r="AI13" i="79"/>
  <c r="D117" i="67"/>
  <c r="AG9" i="79"/>
  <c r="D130" i="67"/>
  <c r="Z10" i="79"/>
  <c r="D115" i="67"/>
  <c r="AE9" i="79"/>
  <c r="D90" i="67"/>
  <c r="AB8" i="79"/>
  <c r="D152" i="67"/>
  <c r="Z11" i="79"/>
  <c r="D139" i="67"/>
  <c r="AI10" i="79"/>
  <c r="D15" i="67"/>
  <c r="AF4" i="79"/>
  <c r="AS4" i="79" s="1"/>
  <c r="D94" i="67"/>
  <c r="AF8" i="79"/>
  <c r="AS8" i="79" s="1"/>
  <c r="D88" i="67"/>
  <c r="Z8" i="79"/>
  <c r="D178" i="67"/>
  <c r="AA12" i="79"/>
  <c r="D137" i="67"/>
  <c r="AG10" i="79"/>
  <c r="D135" i="67"/>
  <c r="AE10" i="79"/>
  <c r="D13" i="67"/>
  <c r="AD4" i="79"/>
  <c r="D138" i="67"/>
  <c r="AH10" i="79"/>
  <c r="D133" i="67"/>
  <c r="AC10" i="79"/>
  <c r="D110" i="67"/>
  <c r="Z9" i="79"/>
  <c r="D182" i="67"/>
  <c r="AE12" i="79"/>
  <c r="D31" i="67"/>
  <c r="AD5" i="79"/>
  <c r="D33" i="67"/>
  <c r="AF5" i="79"/>
  <c r="AS5" i="79" s="1"/>
  <c r="D154" i="67"/>
  <c r="AB11" i="79"/>
  <c r="D186" i="67"/>
  <c r="AI12" i="79"/>
  <c r="D243" i="67"/>
  <c r="AG14" i="79"/>
  <c r="D205" i="67"/>
  <c r="AA13" i="79"/>
  <c r="D119" i="67"/>
  <c r="AI9" i="79"/>
  <c r="D18" i="67"/>
  <c r="AI4" i="79"/>
  <c r="D155" i="67"/>
  <c r="AC11" i="79"/>
  <c r="D29" i="67"/>
  <c r="AB5" i="79"/>
  <c r="D158" i="67"/>
  <c r="AF11" i="79"/>
  <c r="AS11" i="79" s="1"/>
  <c r="D16" i="67"/>
  <c r="AG4" i="79"/>
  <c r="D153" i="67"/>
  <c r="AA11" i="79"/>
  <c r="D118" i="67"/>
  <c r="AH9" i="79"/>
  <c r="D207" i="67"/>
  <c r="AC13" i="79"/>
  <c r="D132" i="67"/>
  <c r="AB10" i="79"/>
  <c r="D49" i="67"/>
  <c r="AB6" i="79"/>
  <c r="D116" i="67"/>
  <c r="AF9" i="79"/>
  <c r="AS9" i="79" s="1"/>
  <c r="D239" i="67"/>
  <c r="AC14" i="79"/>
  <c r="D9" i="67"/>
  <c r="Z4" i="79"/>
  <c r="D211" i="67"/>
  <c r="AG13" i="79"/>
  <c r="D244" i="67"/>
  <c r="AH14" i="79"/>
  <c r="BE18" i="15"/>
  <c r="BF18" i="15" s="1"/>
  <c r="BE22" i="15"/>
  <c r="BE24" i="15"/>
  <c r="BE28" i="15"/>
  <c r="BE23" i="15"/>
  <c r="BE30" i="15"/>
  <c r="BE19" i="15"/>
  <c r="BF19" i="15" s="1"/>
  <c r="BE20" i="15"/>
  <c r="BF20" i="15" s="1"/>
  <c r="BE27" i="15"/>
  <c r="BE17" i="15"/>
  <c r="BF17" i="15" s="1"/>
  <c r="BE21" i="15"/>
  <c r="BE29" i="15"/>
  <c r="BE26" i="15"/>
  <c r="BE25" i="15"/>
  <c r="BE31" i="15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5" i="27" s="1"/>
  <c r="A5" i="28" s="1"/>
  <c r="A5" i="76" s="1"/>
  <c r="A6" i="1"/>
  <c r="A6" i="27" s="1"/>
  <c r="A6" i="28" s="1"/>
  <c r="A6" i="76" s="1"/>
  <c r="A7" i="1"/>
  <c r="A7" i="27" s="1"/>
  <c r="A7" i="28" s="1"/>
  <c r="A7" i="76" s="1"/>
  <c r="A8" i="1"/>
  <c r="A8" i="27" s="1"/>
  <c r="A8" i="28" s="1"/>
  <c r="A8" i="76" s="1"/>
  <c r="A9" i="1"/>
  <c r="A9" i="27" s="1"/>
  <c r="A9" i="28" s="1"/>
  <c r="A9" i="76" s="1"/>
  <c r="A10" i="1"/>
  <c r="A10" i="27" s="1"/>
  <c r="A10" i="28" s="1"/>
  <c r="A10" i="76" s="1"/>
  <c r="A11" i="1"/>
  <c r="A11" i="27" s="1"/>
  <c r="A11" i="28" s="1"/>
  <c r="A11" i="76" s="1"/>
  <c r="A12" i="1"/>
  <c r="A12" i="27" s="1"/>
  <c r="A12" i="28" s="1"/>
  <c r="A12" i="76" s="1"/>
  <c r="A13" i="1"/>
  <c r="A13" i="27" s="1"/>
  <c r="A13" i="28" s="1"/>
  <c r="A13" i="76" s="1"/>
  <c r="A14" i="1"/>
  <c r="A14" i="27" s="1"/>
  <c r="A14" i="28" s="1"/>
  <c r="A14" i="76" s="1"/>
  <c r="A15" i="1"/>
  <c r="A15" i="27" s="1"/>
  <c r="A15" i="28" s="1"/>
  <c r="A15" i="76" s="1"/>
  <c r="A16" i="1"/>
  <c r="A16" i="27" s="1"/>
  <c r="A16" i="28" s="1"/>
  <c r="A16" i="76" s="1"/>
  <c r="A17" i="1"/>
  <c r="A17" i="27" s="1"/>
  <c r="A17" i="28" s="1"/>
  <c r="A17" i="76" s="1"/>
  <c r="A18" i="1"/>
  <c r="A18" i="27" s="1"/>
  <c r="A18" i="28" s="1"/>
  <c r="A18" i="76" s="1"/>
  <c r="A19" i="1"/>
  <c r="A19" i="27" s="1"/>
  <c r="A19" i="28" s="1"/>
  <c r="A19" i="76" s="1"/>
  <c r="A20" i="1"/>
  <c r="A20" i="27" s="1"/>
  <c r="A20" i="28" s="1"/>
  <c r="A20" i="76" s="1"/>
  <c r="A21" i="1"/>
  <c r="A21" i="27" s="1"/>
  <c r="A21" i="28" s="1"/>
  <c r="A21" i="76" s="1"/>
  <c r="A22" i="1"/>
  <c r="A22" i="27" s="1"/>
  <c r="A22" i="28" s="1"/>
  <c r="A22" i="76" s="1"/>
  <c r="A23" i="1"/>
  <c r="A23" i="27" s="1"/>
  <c r="A23" i="28" s="1"/>
  <c r="A23" i="76" s="1"/>
  <c r="A24" i="1"/>
  <c r="A24" i="27" s="1"/>
  <c r="A24" i="28" s="1"/>
  <c r="A24" i="76" s="1"/>
  <c r="A25" i="1"/>
  <c r="A25" i="27" s="1"/>
  <c r="A25" i="28" s="1"/>
  <c r="A25" i="76" s="1"/>
  <c r="A26" i="1"/>
  <c r="A26" i="27" s="1"/>
  <c r="A26" i="28" s="1"/>
  <c r="A26" i="76" s="1"/>
  <c r="A27" i="1"/>
  <c r="A27" i="27" s="1"/>
  <c r="A27" i="28" s="1"/>
  <c r="A27" i="76" s="1"/>
  <c r="A28" i="1"/>
  <c r="A28" i="27" s="1"/>
  <c r="A28" i="28" s="1"/>
  <c r="A28" i="76" s="1"/>
  <c r="A29" i="1"/>
  <c r="A29" i="27" s="1"/>
  <c r="A29" i="28" s="1"/>
  <c r="A29" i="76" s="1"/>
  <c r="A30" i="1"/>
  <c r="A30" i="27" s="1"/>
  <c r="A30" i="28" s="1"/>
  <c r="A30" i="76" s="1"/>
  <c r="A31" i="1"/>
  <c r="A31" i="27" s="1"/>
  <c r="A31" i="28" s="1"/>
  <c r="A31" i="76" s="1"/>
  <c r="C17" i="1"/>
  <c r="C17" i="27" s="1"/>
  <c r="C17" i="28" s="1"/>
  <c r="C17" i="76" s="1"/>
  <c r="C18" i="1"/>
  <c r="C18" i="27" s="1"/>
  <c r="C18" i="28" s="1"/>
  <c r="C18" i="76" s="1"/>
  <c r="C19" i="1"/>
  <c r="C19" i="27" s="1"/>
  <c r="C19" i="28" s="1"/>
  <c r="C19" i="76" s="1"/>
  <c r="C20" i="1"/>
  <c r="C20" i="27" s="1"/>
  <c r="C20" i="28" s="1"/>
  <c r="C20" i="76" s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5" i="27" s="1"/>
  <c r="B5" i="28" s="1"/>
  <c r="B5" i="76" s="1"/>
  <c r="B6" i="1"/>
  <c r="B6" i="27" s="1"/>
  <c r="B6" i="28" s="1"/>
  <c r="B6" i="76" s="1"/>
  <c r="B7" i="1"/>
  <c r="B7" i="27" s="1"/>
  <c r="B7" i="28" s="1"/>
  <c r="B7" i="76" s="1"/>
  <c r="B8" i="1"/>
  <c r="B8" i="27" s="1"/>
  <c r="B8" i="28" s="1"/>
  <c r="B8" i="76" s="1"/>
  <c r="B9" i="1"/>
  <c r="B9" i="27" s="1"/>
  <c r="B9" i="28" s="1"/>
  <c r="B9" i="76" s="1"/>
  <c r="B10" i="1"/>
  <c r="B10" i="27" s="1"/>
  <c r="B10" i="28" s="1"/>
  <c r="B10" i="76" s="1"/>
  <c r="B11" i="1"/>
  <c r="B11" i="27" s="1"/>
  <c r="B11" i="28" s="1"/>
  <c r="B11" i="76" s="1"/>
  <c r="B12" i="1"/>
  <c r="B12" i="27" s="1"/>
  <c r="B12" i="28" s="1"/>
  <c r="B12" i="76" s="1"/>
  <c r="B13" i="1"/>
  <c r="B13" i="27" s="1"/>
  <c r="B13" i="28" s="1"/>
  <c r="B13" i="76" s="1"/>
  <c r="B14" i="1"/>
  <c r="B14" i="27" s="1"/>
  <c r="B14" i="28" s="1"/>
  <c r="B14" i="76" s="1"/>
  <c r="B15" i="1"/>
  <c r="B15" i="27" s="1"/>
  <c r="B15" i="28" s="1"/>
  <c r="B15" i="76" s="1"/>
  <c r="B16" i="1"/>
  <c r="B16" i="27" s="1"/>
  <c r="B16" i="28" s="1"/>
  <c r="B16" i="76" s="1"/>
  <c r="B17" i="1"/>
  <c r="B17" i="27" s="1"/>
  <c r="B17" i="28" s="1"/>
  <c r="B17" i="76" s="1"/>
  <c r="B18" i="1"/>
  <c r="B18" i="27" s="1"/>
  <c r="B18" i="28" s="1"/>
  <c r="B18" i="76" s="1"/>
  <c r="B19" i="1"/>
  <c r="B19" i="27" s="1"/>
  <c r="B19" i="28" s="1"/>
  <c r="B19" i="76" s="1"/>
  <c r="B20" i="1"/>
  <c r="B20" i="27" s="1"/>
  <c r="B20" i="28" s="1"/>
  <c r="B20" i="76" s="1"/>
  <c r="B21" i="1"/>
  <c r="B22" i="1"/>
  <c r="B23" i="1"/>
  <c r="B24" i="1"/>
  <c r="B25" i="1"/>
  <c r="B26" i="1"/>
  <c r="AW21" i="44"/>
  <c r="AV17" i="44"/>
  <c r="AW17" i="44"/>
  <c r="B16" i="77" s="1"/>
  <c r="C16" i="77" s="1"/>
  <c r="AX17" i="44"/>
  <c r="AY17" i="44"/>
  <c r="AZ17" i="44"/>
  <c r="BA17" i="44"/>
  <c r="BC17" i="44"/>
  <c r="BD17" i="44"/>
  <c r="BE17" i="44"/>
  <c r="AV18" i="44"/>
  <c r="AW18" i="44"/>
  <c r="B17" i="77" s="1"/>
  <c r="G17" i="77" s="1"/>
  <c r="AX18" i="44"/>
  <c r="AY18" i="44"/>
  <c r="AZ18" i="44"/>
  <c r="BA18" i="44"/>
  <c r="BC18" i="44"/>
  <c r="BD18" i="44"/>
  <c r="BE18" i="44"/>
  <c r="AV19" i="44"/>
  <c r="AW19" i="44"/>
  <c r="B18" i="77" s="1"/>
  <c r="C18" i="77" s="1"/>
  <c r="AX19" i="44"/>
  <c r="AY19" i="44"/>
  <c r="AZ19" i="44"/>
  <c r="BA19" i="44"/>
  <c r="BC19" i="44"/>
  <c r="BD19" i="44"/>
  <c r="BE19" i="44"/>
  <c r="AV20" i="44"/>
  <c r="AW20" i="44"/>
  <c r="B19" i="77" s="1"/>
  <c r="C19" i="77" s="1"/>
  <c r="AX20" i="44"/>
  <c r="AY20" i="44"/>
  <c r="AZ20" i="44"/>
  <c r="BA20" i="44"/>
  <c r="BC20" i="44"/>
  <c r="BD20" i="44"/>
  <c r="BE20" i="44"/>
  <c r="AV21" i="44"/>
  <c r="AX21" i="44"/>
  <c r="AY21" i="44"/>
  <c r="AZ21" i="44"/>
  <c r="BA21" i="44"/>
  <c r="B15" i="67"/>
  <c r="BC21" i="44"/>
  <c r="BD21" i="44"/>
  <c r="BE21" i="44"/>
  <c r="AV22" i="44"/>
  <c r="AW22" i="44"/>
  <c r="AX22" i="44"/>
  <c r="AY22" i="44"/>
  <c r="AZ22" i="44"/>
  <c r="BA22" i="44"/>
  <c r="B33" i="67"/>
  <c r="BC22" i="44"/>
  <c r="BD22" i="44"/>
  <c r="BE22" i="44"/>
  <c r="AV23" i="44"/>
  <c r="AW23" i="44"/>
  <c r="AX23" i="44"/>
  <c r="AY23" i="44"/>
  <c r="AZ23" i="44"/>
  <c r="BA23" i="44"/>
  <c r="B53" i="67"/>
  <c r="BC23" i="44"/>
  <c r="BD23" i="44"/>
  <c r="BE23" i="44"/>
  <c r="AV24" i="44"/>
  <c r="AW24" i="44"/>
  <c r="AX24" i="44"/>
  <c r="AY24" i="44"/>
  <c r="AZ24" i="44"/>
  <c r="BA24" i="44"/>
  <c r="B75" i="67"/>
  <c r="BC24" i="44"/>
  <c r="BD24" i="44"/>
  <c r="BE24" i="44"/>
  <c r="AV25" i="44"/>
  <c r="AW25" i="44"/>
  <c r="AX25" i="44"/>
  <c r="AY25" i="44"/>
  <c r="AZ25" i="44"/>
  <c r="BA25" i="44"/>
  <c r="B94" i="67"/>
  <c r="BC25" i="44"/>
  <c r="BD25" i="44"/>
  <c r="BE25" i="44"/>
  <c r="AV26" i="44"/>
  <c r="AW26" i="44"/>
  <c r="AX26" i="44"/>
  <c r="AY26" i="44"/>
  <c r="AZ26" i="44"/>
  <c r="BA26" i="44"/>
  <c r="B116" i="67"/>
  <c r="BC26" i="44"/>
  <c r="BD26" i="44"/>
  <c r="BE26" i="44"/>
  <c r="AV27" i="44"/>
  <c r="AW27" i="44"/>
  <c r="AX27" i="44"/>
  <c r="AY27" i="44"/>
  <c r="AZ27" i="44"/>
  <c r="BA27" i="44"/>
  <c r="B136" i="67"/>
  <c r="BC27" i="44"/>
  <c r="BD27" i="44"/>
  <c r="BE27" i="44"/>
  <c r="AV28" i="44"/>
  <c r="AW28" i="44"/>
  <c r="AX28" i="44"/>
  <c r="AY28" i="44"/>
  <c r="AZ28" i="44"/>
  <c r="BA28" i="44"/>
  <c r="B158" i="67"/>
  <c r="BC28" i="44"/>
  <c r="BD28" i="44"/>
  <c r="BE28" i="44"/>
  <c r="AV29" i="44"/>
  <c r="AW29" i="44"/>
  <c r="AX29" i="44"/>
  <c r="AY29" i="44"/>
  <c r="AZ29" i="44"/>
  <c r="BA29" i="44"/>
  <c r="B183" i="67"/>
  <c r="BC29" i="44"/>
  <c r="BD29" i="44"/>
  <c r="BE29" i="44"/>
  <c r="AV30" i="44"/>
  <c r="AW30" i="44"/>
  <c r="AX30" i="44"/>
  <c r="AY30" i="44"/>
  <c r="AZ30" i="44"/>
  <c r="BA30" i="44"/>
  <c r="B210" i="67"/>
  <c r="BC30" i="44"/>
  <c r="BD30" i="44"/>
  <c r="BE30" i="44"/>
  <c r="AV31" i="44"/>
  <c r="AW31" i="44"/>
  <c r="AX31" i="44"/>
  <c r="AY31" i="44"/>
  <c r="AZ31" i="44"/>
  <c r="BA31" i="44"/>
  <c r="B242" i="67"/>
  <c r="BC31" i="44"/>
  <c r="BD31" i="44"/>
  <c r="BE31" i="44"/>
  <c r="B154" i="67" l="1"/>
  <c r="F11" i="79"/>
  <c r="Q11" i="79" s="1"/>
  <c r="B51" i="67"/>
  <c r="H6" i="79"/>
  <c r="S6" i="79" s="1"/>
  <c r="AP10" i="79"/>
  <c r="AT5" i="79"/>
  <c r="B17" i="67"/>
  <c r="L4" i="79"/>
  <c r="W4" i="79" s="1"/>
  <c r="B6" i="79"/>
  <c r="B6" i="80" s="1"/>
  <c r="B23" i="27"/>
  <c r="B23" i="28" s="1"/>
  <c r="B23" i="76" s="1"/>
  <c r="B239" i="67"/>
  <c r="G14" i="79"/>
  <c r="R14" i="79" s="1"/>
  <c r="B209" i="67"/>
  <c r="I13" i="79"/>
  <c r="T13" i="79" s="1"/>
  <c r="B184" i="67"/>
  <c r="K12" i="79"/>
  <c r="V12" i="79" s="1"/>
  <c r="B161" i="67"/>
  <c r="M11" i="79"/>
  <c r="X11" i="79" s="1"/>
  <c r="B153" i="67"/>
  <c r="E11" i="79"/>
  <c r="B133" i="67"/>
  <c r="G10" i="79"/>
  <c r="R10" i="79" s="1"/>
  <c r="B115" i="67"/>
  <c r="I9" i="79"/>
  <c r="T9" i="79" s="1"/>
  <c r="B95" i="67"/>
  <c r="K8" i="79"/>
  <c r="V8" i="79" s="1"/>
  <c r="B78" i="67"/>
  <c r="M7" i="79"/>
  <c r="X7" i="79" s="1"/>
  <c r="B70" i="67"/>
  <c r="E7" i="79"/>
  <c r="B50" i="67"/>
  <c r="G6" i="79"/>
  <c r="R6" i="79" s="1"/>
  <c r="B32" i="67"/>
  <c r="I5" i="79"/>
  <c r="T5" i="79" s="1"/>
  <c r="B16" i="67"/>
  <c r="K4" i="79"/>
  <c r="V4" i="79" s="1"/>
  <c r="B5" i="79"/>
  <c r="B5" i="80" s="1"/>
  <c r="B22" i="27"/>
  <c r="B22" i="28" s="1"/>
  <c r="B22" i="76" s="1"/>
  <c r="C13" i="79"/>
  <c r="C13" i="80" s="1"/>
  <c r="C30" i="27"/>
  <c r="C30" i="28" s="1"/>
  <c r="C30" i="76" s="1"/>
  <c r="C5" i="79"/>
  <c r="C5" i="80" s="1"/>
  <c r="C22" i="27"/>
  <c r="C22" i="28" s="1"/>
  <c r="C22" i="76" s="1"/>
  <c r="B240" i="67"/>
  <c r="H14" i="79"/>
  <c r="S14" i="79" s="1"/>
  <c r="B134" i="67"/>
  <c r="H10" i="79"/>
  <c r="S10" i="79" s="1"/>
  <c r="B71" i="67"/>
  <c r="F7" i="79"/>
  <c r="Q7" i="79" s="1"/>
  <c r="B208" i="67"/>
  <c r="H13" i="79"/>
  <c r="S13" i="79" s="1"/>
  <c r="B152" i="67"/>
  <c r="D11" i="79"/>
  <c r="B49" i="67"/>
  <c r="F6" i="79"/>
  <c r="Q6" i="79" s="1"/>
  <c r="C29" i="27"/>
  <c r="C29" i="28" s="1"/>
  <c r="C29" i="76" s="1"/>
  <c r="C12" i="79"/>
  <c r="C12" i="80" s="1"/>
  <c r="C21" i="27"/>
  <c r="C21" i="28" s="1"/>
  <c r="C21" i="76" s="1"/>
  <c r="C4" i="79"/>
  <c r="C4" i="80" s="1"/>
  <c r="AQ5" i="79"/>
  <c r="AU10" i="79"/>
  <c r="AV11" i="79"/>
  <c r="AU11" i="79"/>
  <c r="AR13" i="79"/>
  <c r="AT7" i="79"/>
  <c r="AQ10" i="79"/>
  <c r="B238" i="67"/>
  <c r="F14" i="79"/>
  <c r="Q14" i="79" s="1"/>
  <c r="B160" i="67"/>
  <c r="L11" i="79"/>
  <c r="W11" i="79" s="1"/>
  <c r="B132" i="67"/>
  <c r="F10" i="79"/>
  <c r="Q10" i="79" s="1"/>
  <c r="B77" i="67"/>
  <c r="L7" i="79"/>
  <c r="W7" i="79" s="1"/>
  <c r="B69" i="67"/>
  <c r="D7" i="79"/>
  <c r="B21" i="27"/>
  <c r="B21" i="28" s="1"/>
  <c r="B21" i="76" s="1"/>
  <c r="B4" i="79"/>
  <c r="B4" i="80" s="1"/>
  <c r="B245" i="67"/>
  <c r="M14" i="79"/>
  <c r="X14" i="79" s="1"/>
  <c r="B207" i="67"/>
  <c r="G13" i="79"/>
  <c r="R13" i="79" s="1"/>
  <c r="B182" i="67"/>
  <c r="I12" i="79"/>
  <c r="T12" i="79" s="1"/>
  <c r="B159" i="67"/>
  <c r="K11" i="79"/>
  <c r="V11" i="79" s="1"/>
  <c r="B139" i="67"/>
  <c r="M10" i="79"/>
  <c r="X10" i="79" s="1"/>
  <c r="B131" i="67"/>
  <c r="E10" i="79"/>
  <c r="B113" i="67"/>
  <c r="G9" i="79"/>
  <c r="R9" i="79" s="1"/>
  <c r="B93" i="67"/>
  <c r="I8" i="79"/>
  <c r="T8" i="79" s="1"/>
  <c r="B76" i="67"/>
  <c r="K7" i="79"/>
  <c r="V7" i="79" s="1"/>
  <c r="B56" i="67"/>
  <c r="M6" i="79"/>
  <c r="X6" i="79" s="1"/>
  <c r="B48" i="67"/>
  <c r="E6" i="79"/>
  <c r="B30" i="67"/>
  <c r="G5" i="79"/>
  <c r="R5" i="79" s="1"/>
  <c r="B14" i="67"/>
  <c r="I4" i="79"/>
  <c r="T4" i="79" s="1"/>
  <c r="B14" i="79"/>
  <c r="B14" i="80" s="1"/>
  <c r="B31" i="27"/>
  <c r="B31" i="28" s="1"/>
  <c r="B31" i="76" s="1"/>
  <c r="C28" i="27"/>
  <c r="C28" i="28" s="1"/>
  <c r="C28" i="76" s="1"/>
  <c r="C11" i="79"/>
  <c r="C11" i="80" s="1"/>
  <c r="B185" i="67"/>
  <c r="L12" i="79"/>
  <c r="W12" i="79" s="1"/>
  <c r="B88" i="67"/>
  <c r="D8" i="79"/>
  <c r="B114" i="67"/>
  <c r="H9" i="79"/>
  <c r="S9" i="79" s="1"/>
  <c r="B31" i="67"/>
  <c r="H5" i="79"/>
  <c r="S5" i="79" s="1"/>
  <c r="B237" i="67"/>
  <c r="E14" i="79"/>
  <c r="B244" i="67"/>
  <c r="L14" i="79"/>
  <c r="W14" i="79" s="1"/>
  <c r="B236" i="67"/>
  <c r="D14" i="79"/>
  <c r="B206" i="67"/>
  <c r="F13" i="79"/>
  <c r="Q13" i="79" s="1"/>
  <c r="B181" i="67"/>
  <c r="H12" i="79"/>
  <c r="S12" i="79" s="1"/>
  <c r="B138" i="67"/>
  <c r="L10" i="79"/>
  <c r="W10" i="79" s="1"/>
  <c r="B130" i="67"/>
  <c r="D10" i="79"/>
  <c r="B112" i="67"/>
  <c r="F9" i="79"/>
  <c r="Q9" i="79" s="1"/>
  <c r="B92" i="67"/>
  <c r="H8" i="79"/>
  <c r="S8" i="79" s="1"/>
  <c r="B55" i="67"/>
  <c r="L6" i="79"/>
  <c r="W6" i="79" s="1"/>
  <c r="B47" i="67"/>
  <c r="D6" i="79"/>
  <c r="B29" i="67"/>
  <c r="F5" i="79"/>
  <c r="Q5" i="79" s="1"/>
  <c r="B13" i="67"/>
  <c r="H4" i="79"/>
  <c r="S4" i="79" s="1"/>
  <c r="B10" i="67"/>
  <c r="E4" i="79"/>
  <c r="B30" i="27"/>
  <c r="B30" i="28" s="1"/>
  <c r="B30" i="76" s="1"/>
  <c r="B13" i="79"/>
  <c r="B13" i="80" s="1"/>
  <c r="C10" i="79"/>
  <c r="C10" i="80" s="1"/>
  <c r="C27" i="27"/>
  <c r="C27" i="28" s="1"/>
  <c r="C27" i="76" s="1"/>
  <c r="AO10" i="79"/>
  <c r="AT4" i="79"/>
  <c r="AR12" i="79"/>
  <c r="AQ4" i="79"/>
  <c r="AT9" i="79"/>
  <c r="AP9" i="79"/>
  <c r="AT8" i="79"/>
  <c r="AR4" i="79"/>
  <c r="AQ8" i="79"/>
  <c r="AQ9" i="79"/>
  <c r="AO7" i="79"/>
  <c r="AP5" i="79"/>
  <c r="AQ6" i="79"/>
  <c r="AQ13" i="79"/>
  <c r="B157" i="67"/>
  <c r="I11" i="79"/>
  <c r="T11" i="79" s="1"/>
  <c r="B74" i="67"/>
  <c r="I7" i="79"/>
  <c r="T7" i="79" s="1"/>
  <c r="B29" i="27"/>
  <c r="B29" i="28" s="1"/>
  <c r="B29" i="76" s="1"/>
  <c r="B12" i="79"/>
  <c r="B12" i="80" s="1"/>
  <c r="C26" i="27"/>
  <c r="C26" i="28" s="1"/>
  <c r="C26" i="76" s="1"/>
  <c r="C9" i="79"/>
  <c r="C9" i="80" s="1"/>
  <c r="C14" i="79"/>
  <c r="C14" i="80" s="1"/>
  <c r="C31" i="27"/>
  <c r="C31" i="28" s="1"/>
  <c r="C31" i="76" s="1"/>
  <c r="B243" i="67"/>
  <c r="K14" i="79"/>
  <c r="V14" i="79" s="1"/>
  <c r="B205" i="67"/>
  <c r="E13" i="79"/>
  <c r="B137" i="67"/>
  <c r="K10" i="79"/>
  <c r="V10" i="79" s="1"/>
  <c r="B111" i="67"/>
  <c r="E9" i="79"/>
  <c r="B28" i="67"/>
  <c r="E5" i="79"/>
  <c r="B212" i="67"/>
  <c r="L13" i="79"/>
  <c r="W13" i="79" s="1"/>
  <c r="B204" i="67"/>
  <c r="D13" i="79"/>
  <c r="B179" i="67"/>
  <c r="F12" i="79"/>
  <c r="Q12" i="79" s="1"/>
  <c r="B156" i="67"/>
  <c r="H11" i="79"/>
  <c r="S11" i="79" s="1"/>
  <c r="B118" i="67"/>
  <c r="L9" i="79"/>
  <c r="W9" i="79" s="1"/>
  <c r="B110" i="67"/>
  <c r="D9" i="79"/>
  <c r="B90" i="67"/>
  <c r="F8" i="79"/>
  <c r="Q8" i="79" s="1"/>
  <c r="B73" i="67"/>
  <c r="H7" i="79"/>
  <c r="S7" i="79" s="1"/>
  <c r="B35" i="67"/>
  <c r="L5" i="79"/>
  <c r="W5" i="79" s="1"/>
  <c r="B27" i="67"/>
  <c r="D5" i="79"/>
  <c r="B11" i="67"/>
  <c r="F4" i="79"/>
  <c r="Q4" i="79" s="1"/>
  <c r="B25" i="27"/>
  <c r="B25" i="28" s="1"/>
  <c r="B25" i="76" s="1"/>
  <c r="B8" i="79"/>
  <c r="B8" i="80" s="1"/>
  <c r="B11" i="79"/>
  <c r="B11" i="80" s="1"/>
  <c r="B28" i="27"/>
  <c r="B28" i="28" s="1"/>
  <c r="B28" i="76" s="1"/>
  <c r="C25" i="27"/>
  <c r="C25" i="28" s="1"/>
  <c r="C25" i="76" s="1"/>
  <c r="C8" i="79"/>
  <c r="C8" i="80" s="1"/>
  <c r="AP14" i="79"/>
  <c r="AP13" i="79"/>
  <c r="AV9" i="79"/>
  <c r="AO11" i="79"/>
  <c r="AO14" i="79"/>
  <c r="AT11" i="79"/>
  <c r="AO9" i="79"/>
  <c r="AR5" i="79"/>
  <c r="AV14" i="79"/>
  <c r="AR8" i="79"/>
  <c r="AQ12" i="79"/>
  <c r="AU12" i="79"/>
  <c r="AO4" i="79"/>
  <c r="B177" i="67"/>
  <c r="D12" i="79"/>
  <c r="B96" i="67"/>
  <c r="L8" i="79"/>
  <c r="W8" i="79" s="1"/>
  <c r="C6" i="79"/>
  <c r="C6" i="80" s="1"/>
  <c r="C23" i="27"/>
  <c r="C23" i="28" s="1"/>
  <c r="C23" i="76" s="1"/>
  <c r="B213" i="67"/>
  <c r="M13" i="79"/>
  <c r="X13" i="79" s="1"/>
  <c r="B180" i="67"/>
  <c r="G12" i="79"/>
  <c r="R12" i="79" s="1"/>
  <c r="B119" i="67"/>
  <c r="M9" i="79"/>
  <c r="X9" i="79" s="1"/>
  <c r="B91" i="67"/>
  <c r="G8" i="79"/>
  <c r="R8" i="79" s="1"/>
  <c r="B54" i="67"/>
  <c r="K6" i="79"/>
  <c r="V6" i="79" s="1"/>
  <c r="B36" i="67"/>
  <c r="M5" i="79"/>
  <c r="X5" i="79" s="1"/>
  <c r="B12" i="67"/>
  <c r="G4" i="79"/>
  <c r="R4" i="79" s="1"/>
  <c r="B9" i="79"/>
  <c r="B9" i="80" s="1"/>
  <c r="B26" i="27"/>
  <c r="B26" i="28" s="1"/>
  <c r="B26" i="76" s="1"/>
  <c r="B241" i="67"/>
  <c r="I14" i="79"/>
  <c r="T14" i="79" s="1"/>
  <c r="B211" i="67"/>
  <c r="K13" i="79"/>
  <c r="V13" i="79" s="1"/>
  <c r="B186" i="67"/>
  <c r="M12" i="79"/>
  <c r="X12" i="79" s="1"/>
  <c r="B178" i="67"/>
  <c r="E12" i="79"/>
  <c r="B155" i="67"/>
  <c r="G11" i="79"/>
  <c r="R11" i="79" s="1"/>
  <c r="B135" i="67"/>
  <c r="I10" i="79"/>
  <c r="T10" i="79" s="1"/>
  <c r="B117" i="67"/>
  <c r="K9" i="79"/>
  <c r="V9" i="79" s="1"/>
  <c r="B97" i="67"/>
  <c r="M8" i="79"/>
  <c r="X8" i="79" s="1"/>
  <c r="B89" i="67"/>
  <c r="E8" i="79"/>
  <c r="B72" i="67"/>
  <c r="G7" i="79"/>
  <c r="R7" i="79" s="1"/>
  <c r="B52" i="67"/>
  <c r="I6" i="79"/>
  <c r="T6" i="79" s="1"/>
  <c r="B34" i="67"/>
  <c r="K5" i="79"/>
  <c r="V5" i="79" s="1"/>
  <c r="B18" i="67"/>
  <c r="M4" i="79"/>
  <c r="X4" i="79" s="1"/>
  <c r="B9" i="67"/>
  <c r="D4" i="79"/>
  <c r="B24" i="27"/>
  <c r="B24" i="28" s="1"/>
  <c r="B24" i="76" s="1"/>
  <c r="B7" i="79"/>
  <c r="B7" i="80" s="1"/>
  <c r="B10" i="79"/>
  <c r="B10" i="80" s="1"/>
  <c r="B27" i="27"/>
  <c r="B27" i="28" s="1"/>
  <c r="B27" i="76" s="1"/>
  <c r="C24" i="27"/>
  <c r="C24" i="28" s="1"/>
  <c r="C24" i="76" s="1"/>
  <c r="C7" i="79"/>
  <c r="C7" i="80" s="1"/>
  <c r="BF29" i="15"/>
  <c r="AJ12" i="79"/>
  <c r="BF21" i="15"/>
  <c r="AJ4" i="79"/>
  <c r="AW4" i="79" s="1"/>
  <c r="BF24" i="15"/>
  <c r="AJ7" i="79"/>
  <c r="BF28" i="15"/>
  <c r="AJ11" i="79"/>
  <c r="AW11" i="79" s="1"/>
  <c r="BF27" i="15"/>
  <c r="AJ10" i="79"/>
  <c r="BF22" i="15"/>
  <c r="AJ5" i="79"/>
  <c r="AW5" i="79" s="1"/>
  <c r="BF31" i="15"/>
  <c r="AJ14" i="79"/>
  <c r="AW14" i="79" s="1"/>
  <c r="BF25" i="15"/>
  <c r="AJ8" i="79"/>
  <c r="AW8" i="79" s="1"/>
  <c r="BF30" i="15"/>
  <c r="AJ13" i="79"/>
  <c r="BF26" i="15"/>
  <c r="AJ9" i="79"/>
  <c r="BF23" i="15"/>
  <c r="AJ6" i="79"/>
  <c r="G18" i="77"/>
  <c r="G19" i="77"/>
  <c r="G16" i="77"/>
  <c r="C17" i="77"/>
  <c r="BF21" i="44"/>
  <c r="N4" i="79" s="1"/>
  <c r="Y4" i="79" s="1"/>
  <c r="BF30" i="44"/>
  <c r="N13" i="79" s="1"/>
  <c r="Y13" i="79" s="1"/>
  <c r="BF22" i="44"/>
  <c r="N5" i="79" s="1"/>
  <c r="Y5" i="79" s="1"/>
  <c r="BF25" i="44"/>
  <c r="N8" i="79" s="1"/>
  <c r="Y8" i="79" s="1"/>
  <c r="BF28" i="44"/>
  <c r="N11" i="79" s="1"/>
  <c r="Y11" i="79" s="1"/>
  <c r="BF24" i="44"/>
  <c r="N7" i="79" s="1"/>
  <c r="Y7" i="79" s="1"/>
  <c r="BF20" i="44"/>
  <c r="BF31" i="44"/>
  <c r="N14" i="79" s="1"/>
  <c r="Y14" i="79" s="1"/>
  <c r="BF29" i="44"/>
  <c r="N12" i="79" s="1"/>
  <c r="Y12" i="79" s="1"/>
  <c r="BF26" i="44"/>
  <c r="N9" i="79" s="1"/>
  <c r="Y9" i="79" s="1"/>
  <c r="BF27" i="44"/>
  <c r="N10" i="79" s="1"/>
  <c r="Y10" i="79" s="1"/>
  <c r="BF23" i="44"/>
  <c r="N6" i="79" s="1"/>
  <c r="Y6" i="79" s="1"/>
  <c r="BF18" i="44"/>
  <c r="BF17" i="44"/>
  <c r="BF19" i="44"/>
  <c r="P9" i="79" l="1"/>
  <c r="AN9" i="79"/>
  <c r="O6" i="79"/>
  <c r="AM6" i="79"/>
  <c r="O10" i="79"/>
  <c r="AM10" i="79"/>
  <c r="AM14" i="79"/>
  <c r="O14" i="79"/>
  <c r="P10" i="79"/>
  <c r="AN10" i="79"/>
  <c r="AP4" i="79"/>
  <c r="AV6" i="79"/>
  <c r="AO5" i="79"/>
  <c r="P8" i="79"/>
  <c r="AN8" i="79"/>
  <c r="AU8" i="79"/>
  <c r="AR14" i="79"/>
  <c r="AR11" i="79"/>
  <c r="AT14" i="79"/>
  <c r="P7" i="79"/>
  <c r="AN7" i="79"/>
  <c r="AV8" i="79"/>
  <c r="AU9" i="79"/>
  <c r="AN12" i="79"/>
  <c r="P12" i="79"/>
  <c r="AP6" i="79"/>
  <c r="O5" i="79"/>
  <c r="AM5" i="79"/>
  <c r="AM9" i="79"/>
  <c r="O9" i="79"/>
  <c r="O13" i="79"/>
  <c r="AM13" i="79"/>
  <c r="AV12" i="79"/>
  <c r="AN4" i="79"/>
  <c r="P4" i="79"/>
  <c r="O8" i="79"/>
  <c r="AM8" i="79"/>
  <c r="AU6" i="79"/>
  <c r="AQ7" i="79"/>
  <c r="AP11" i="79"/>
  <c r="AO13" i="79"/>
  <c r="AU13" i="79"/>
  <c r="AU14" i="79"/>
  <c r="AW6" i="79"/>
  <c r="AW7" i="79"/>
  <c r="AV13" i="79"/>
  <c r="AV5" i="79"/>
  <c r="AV4" i="79"/>
  <c r="AU7" i="79"/>
  <c r="AO6" i="79"/>
  <c r="AM11" i="79"/>
  <c r="O11" i="79"/>
  <c r="P11" i="79"/>
  <c r="AN11" i="79"/>
  <c r="AQ11" i="79"/>
  <c r="AU4" i="79"/>
  <c r="AW9" i="79"/>
  <c r="AO8" i="79"/>
  <c r="P13" i="79"/>
  <c r="AN13" i="79"/>
  <c r="AR6" i="79"/>
  <c r="P14" i="79"/>
  <c r="AN14" i="79"/>
  <c r="AP7" i="79"/>
  <c r="AT13" i="79"/>
  <c r="AQ14" i="79"/>
  <c r="AR7" i="79"/>
  <c r="AR10" i="79"/>
  <c r="AT12" i="79"/>
  <c r="AO12" i="79"/>
  <c r="AT10" i="79"/>
  <c r="AP12" i="79"/>
  <c r="AP8" i="79"/>
  <c r="AW13" i="79"/>
  <c r="AW10" i="79"/>
  <c r="AW12" i="79"/>
  <c r="AM4" i="79"/>
  <c r="O4" i="79"/>
  <c r="AM12" i="79"/>
  <c r="O12" i="79"/>
  <c r="AN5" i="79"/>
  <c r="P5" i="79"/>
  <c r="AT6" i="79"/>
  <c r="P6" i="79"/>
  <c r="AN6" i="79"/>
  <c r="O7" i="79"/>
  <c r="AM7" i="79"/>
  <c r="AV7" i="79"/>
  <c r="AV10" i="79"/>
  <c r="AU5" i="79"/>
  <c r="AR9" i="79"/>
  <c r="BE3" i="27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E3" i="26"/>
  <c r="D12" i="41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3" i="77" s="1"/>
  <c r="C3" i="77" s="1"/>
  <c r="AW5" i="44"/>
  <c r="B4" i="77" s="1"/>
  <c r="C4" i="77" s="1"/>
  <c r="AW6" i="44"/>
  <c r="B5" i="77" s="1"/>
  <c r="C5" i="77" s="1"/>
  <c r="AW7" i="44"/>
  <c r="B6" i="77" s="1"/>
  <c r="C6" i="77" s="1"/>
  <c r="AW8" i="44"/>
  <c r="B7" i="77" s="1"/>
  <c r="C7" i="77" s="1"/>
  <c r="AW9" i="44"/>
  <c r="B8" i="77" s="1"/>
  <c r="C8" i="77" s="1"/>
  <c r="AW10" i="44"/>
  <c r="B9" i="77" s="1"/>
  <c r="C9" i="77" s="1"/>
  <c r="AW11" i="44"/>
  <c r="B10" i="77" s="1"/>
  <c r="C10" i="77" s="1"/>
  <c r="AW12" i="44"/>
  <c r="B11" i="77" s="1"/>
  <c r="C11" i="77" s="1"/>
  <c r="AW13" i="44"/>
  <c r="B12" i="77" s="1"/>
  <c r="C12" i="77" s="1"/>
  <c r="AW14" i="44"/>
  <c r="B13" i="77" s="1"/>
  <c r="C13" i="77" s="1"/>
  <c r="AW15" i="44"/>
  <c r="B14" i="77" s="1"/>
  <c r="C14" i="77" s="1"/>
  <c r="AW16" i="44"/>
  <c r="B15" i="77" s="1"/>
  <c r="C15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10" i="77" s="1"/>
  <c r="G10" i="77" s="1"/>
  <c r="AW15" i="15"/>
  <c r="AW5" i="15"/>
  <c r="AW11" i="15"/>
  <c r="AW10" i="15"/>
  <c r="AV14" i="15"/>
  <c r="D13" i="77" s="1"/>
  <c r="G13" i="77" s="1"/>
  <c r="AV6" i="15"/>
  <c r="D5" i="77" s="1"/>
  <c r="G5" i="77" s="1"/>
  <c r="AW14" i="15"/>
  <c r="AV12" i="15"/>
  <c r="D11" i="77" s="1"/>
  <c r="G11" i="77" s="1"/>
  <c r="AV4" i="15"/>
  <c r="D3" i="77" s="1"/>
  <c r="AV13" i="15"/>
  <c r="D12" i="77" s="1"/>
  <c r="G12" i="77" s="1"/>
  <c r="AV10" i="15"/>
  <c r="D9" i="77" s="1"/>
  <c r="G9" i="77" s="1"/>
  <c r="AV9" i="15"/>
  <c r="D8" i="77" s="1"/>
  <c r="G8" i="77" s="1"/>
  <c r="AV5" i="15"/>
  <c r="D4" i="77" s="1"/>
  <c r="G4" i="77" s="1"/>
  <c r="AV16" i="15"/>
  <c r="D15" i="77" s="1"/>
  <c r="G15" i="77" s="1"/>
  <c r="AV8" i="15"/>
  <c r="D7" i="77" s="1"/>
  <c r="G7" i="77" s="1"/>
  <c r="AV15" i="15"/>
  <c r="D14" i="77" s="1"/>
  <c r="G14" i="77" s="1"/>
  <c r="AV7" i="15"/>
  <c r="D6" i="77" s="1"/>
  <c r="G6" i="77" s="1"/>
  <c r="AU4" i="22" l="1"/>
  <c r="AX4" i="22"/>
  <c r="AY4" i="22"/>
  <c r="AZ4" i="22"/>
  <c r="BA4" i="22"/>
  <c r="BA4" i="15" s="1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A6" i="15" s="1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A4" i="27" s="1"/>
  <c r="A4" i="28" s="1"/>
  <c r="A4" i="76" s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BF4" i="44" l="1"/>
  <c r="C33" i="67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B4" i="27" s="1"/>
  <c r="B4" i="28" s="1"/>
  <c r="B4" i="76" s="1"/>
  <c r="C4" i="1"/>
  <c r="C4" i="27" s="1"/>
  <c r="C4" i="28" s="1"/>
  <c r="C4" i="76" s="1"/>
  <c r="C5" i="1"/>
  <c r="C5" i="27" s="1"/>
  <c r="C5" i="28" s="1"/>
  <c r="C5" i="76" s="1"/>
  <c r="C6" i="1"/>
  <c r="C6" i="27" s="1"/>
  <c r="C6" i="28" s="1"/>
  <c r="C6" i="76" s="1"/>
  <c r="C7" i="1"/>
  <c r="C7" i="27" s="1"/>
  <c r="C7" i="28" s="1"/>
  <c r="C7" i="76" s="1"/>
  <c r="C8" i="1"/>
  <c r="C8" i="27" s="1"/>
  <c r="C8" i="28" s="1"/>
  <c r="C8" i="76" s="1"/>
  <c r="C9" i="1"/>
  <c r="C9" i="27" s="1"/>
  <c r="C9" i="28" s="1"/>
  <c r="C9" i="76" s="1"/>
  <c r="C10" i="1"/>
  <c r="C10" i="27" s="1"/>
  <c r="C10" i="28" s="1"/>
  <c r="C10" i="76" s="1"/>
  <c r="C11" i="1"/>
  <c r="C11" i="27" s="1"/>
  <c r="C11" i="28" s="1"/>
  <c r="C11" i="76" s="1"/>
  <c r="C12" i="1"/>
  <c r="C12" i="27" s="1"/>
  <c r="C12" i="28" s="1"/>
  <c r="C12" i="76" s="1"/>
  <c r="C13" i="1"/>
  <c r="C13" i="27" s="1"/>
  <c r="C13" i="28" s="1"/>
  <c r="C13" i="76" s="1"/>
  <c r="C14" i="1"/>
  <c r="C14" i="27" s="1"/>
  <c r="C14" i="28" s="1"/>
  <c r="C14" i="76" s="1"/>
  <c r="C15" i="1"/>
  <c r="C15" i="27" s="1"/>
  <c r="C15" i="28" s="1"/>
  <c r="C15" i="76" s="1"/>
  <c r="C16" i="1"/>
  <c r="C16" i="27" s="1"/>
  <c r="C16" i="28" s="1"/>
  <c r="C16" i="76" s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C17" i="41" s="1"/>
  <c r="B18" i="41"/>
  <c r="C18" i="41" s="1"/>
  <c r="B19" i="41"/>
  <c r="C19" i="41" s="1"/>
  <c r="B20" i="41"/>
  <c r="C20" i="41" s="1"/>
  <c r="B21" i="41"/>
  <c r="B22" i="41"/>
  <c r="C22" i="41" s="1"/>
  <c r="B23" i="41"/>
  <c r="C23" i="41" s="1"/>
  <c r="B24" i="41"/>
  <c r="C24" i="41" s="1"/>
  <c r="B16" i="41"/>
  <c r="B356" i="68"/>
  <c r="B396" i="68"/>
  <c r="C16" i="41"/>
  <c r="C21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F11" i="77" l="1"/>
  <c r="F7" i="77"/>
  <c r="F13" i="77"/>
  <c r="F17" i="77"/>
  <c r="AL12" i="79"/>
  <c r="F15" i="77"/>
  <c r="F19" i="77"/>
  <c r="AL6" i="79"/>
  <c r="AL10" i="79"/>
  <c r="AL14" i="79"/>
  <c r="AL8" i="79"/>
  <c r="F14" i="77"/>
  <c r="F10" i="77"/>
  <c r="F6" i="77"/>
  <c r="AL4" i="79"/>
  <c r="F9" i="77"/>
  <c r="F16" i="77"/>
  <c r="AL7" i="79"/>
  <c r="AL11" i="79"/>
  <c r="F5" i="77"/>
  <c r="F12" i="77"/>
  <c r="F8" i="77"/>
  <c r="F4" i="77"/>
  <c r="F3" i="77"/>
  <c r="F18" i="77"/>
  <c r="AL5" i="79"/>
  <c r="AL9" i="79"/>
  <c r="AL13" i="79"/>
  <c r="E15" i="77"/>
  <c r="H15" i="77" s="1"/>
  <c r="E19" i="77"/>
  <c r="H19" i="77" s="1"/>
  <c r="AK6" i="79"/>
  <c r="AK10" i="79"/>
  <c r="AK14" i="79"/>
  <c r="AK12" i="79"/>
  <c r="E11" i="77"/>
  <c r="E7" i="77"/>
  <c r="H7" i="77" s="1"/>
  <c r="E9" i="77"/>
  <c r="H9" i="77" s="1"/>
  <c r="E16" i="77"/>
  <c r="H16" i="77" s="1"/>
  <c r="AK7" i="79"/>
  <c r="AK11" i="79"/>
  <c r="AK8" i="79"/>
  <c r="E13" i="77"/>
  <c r="H13" i="77" s="1"/>
  <c r="E5" i="77"/>
  <c r="E14" i="77"/>
  <c r="H14" i="77" s="1"/>
  <c r="E10" i="77"/>
  <c r="H10" i="77" s="1"/>
  <c r="E6" i="77"/>
  <c r="H6" i="77" s="1"/>
  <c r="AK4" i="79"/>
  <c r="E17" i="77"/>
  <c r="H17" i="77" s="1"/>
  <c r="E3" i="77"/>
  <c r="H3" i="77" s="1"/>
  <c r="E18" i="77"/>
  <c r="AK5" i="79"/>
  <c r="AK9" i="79"/>
  <c r="AK13" i="79"/>
  <c r="E12" i="77"/>
  <c r="H12" i="77" s="1"/>
  <c r="E8" i="77"/>
  <c r="E4" i="77"/>
  <c r="H4" i="77" s="1"/>
  <c r="E245" i="67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H5" i="77" l="1"/>
  <c r="H11" i="77"/>
  <c r="H18" i="77"/>
  <c r="G11" i="80"/>
  <c r="H11" i="80"/>
  <c r="D11" i="80"/>
  <c r="E11" i="80"/>
  <c r="F11" i="80"/>
  <c r="J11" i="80"/>
  <c r="I11" i="80"/>
  <c r="K11" i="80"/>
  <c r="L11" i="80"/>
  <c r="H10" i="80"/>
  <c r="I10" i="80"/>
  <c r="E10" i="80"/>
  <c r="D10" i="80"/>
  <c r="F10" i="80"/>
  <c r="G10" i="80"/>
  <c r="K10" i="80"/>
  <c r="J10" i="80"/>
  <c r="L10" i="80"/>
  <c r="H8" i="77"/>
  <c r="H21" i="77" s="1"/>
  <c r="I4" i="80"/>
  <c r="J4" i="80"/>
  <c r="F4" i="80"/>
  <c r="E4" i="80"/>
  <c r="H4" i="80"/>
  <c r="D4" i="80"/>
  <c r="G4" i="80"/>
  <c r="K4" i="80"/>
  <c r="L4" i="80"/>
  <c r="I7" i="80"/>
  <c r="J7" i="80"/>
  <c r="F7" i="80"/>
  <c r="K7" i="80"/>
  <c r="D7" i="80"/>
  <c r="H7" i="80"/>
  <c r="G7" i="80"/>
  <c r="E7" i="80"/>
  <c r="L7" i="80"/>
  <c r="K6" i="80"/>
  <c r="E6" i="80"/>
  <c r="I6" i="80"/>
  <c r="G6" i="80"/>
  <c r="D6" i="80"/>
  <c r="H6" i="80"/>
  <c r="J6" i="80"/>
  <c r="F6" i="80"/>
  <c r="L6" i="80"/>
  <c r="G13" i="80"/>
  <c r="E13" i="80"/>
  <c r="I13" i="80"/>
  <c r="K13" i="80"/>
  <c r="J13" i="80"/>
  <c r="F13" i="80"/>
  <c r="D13" i="80"/>
  <c r="H13" i="80"/>
  <c r="L13" i="80"/>
  <c r="F9" i="80"/>
  <c r="H9" i="80"/>
  <c r="E9" i="80"/>
  <c r="G9" i="80"/>
  <c r="D9" i="80"/>
  <c r="I9" i="80"/>
  <c r="J9" i="80"/>
  <c r="K9" i="80"/>
  <c r="L9" i="80"/>
  <c r="G5" i="80"/>
  <c r="D5" i="80"/>
  <c r="I5" i="80"/>
  <c r="K5" i="80"/>
  <c r="J5" i="80"/>
  <c r="F5" i="80"/>
  <c r="E5" i="80"/>
  <c r="H5" i="80"/>
  <c r="L5" i="80"/>
  <c r="J12" i="80"/>
  <c r="K12" i="80"/>
  <c r="I12" i="80"/>
  <c r="H12" i="80"/>
  <c r="D12" i="80"/>
  <c r="E12" i="80"/>
  <c r="G12" i="80"/>
  <c r="F12" i="80"/>
  <c r="L12" i="80"/>
  <c r="H24" i="77"/>
  <c r="H22" i="77"/>
  <c r="H23" i="77"/>
  <c r="J8" i="80"/>
  <c r="K8" i="80"/>
  <c r="I8" i="80"/>
  <c r="D8" i="80"/>
  <c r="H8" i="80"/>
  <c r="E8" i="80"/>
  <c r="F8" i="80"/>
  <c r="G8" i="80"/>
  <c r="L8" i="80"/>
  <c r="J14" i="80"/>
  <c r="K14" i="80"/>
  <c r="G14" i="80"/>
  <c r="E14" i="80"/>
  <c r="I14" i="80"/>
  <c r="D14" i="80"/>
  <c r="F14" i="80"/>
  <c r="H14" i="80"/>
  <c r="L14" i="80"/>
  <c r="E3" i="69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E17" i="80" l="1"/>
  <c r="E18" i="80"/>
  <c r="E19" i="80"/>
  <c r="H19" i="80"/>
  <c r="H18" i="80"/>
  <c r="H17" i="80"/>
  <c r="F19" i="80"/>
  <c r="F17" i="80"/>
  <c r="F18" i="80"/>
  <c r="J18" i="80"/>
  <c r="J19" i="80"/>
  <c r="J17" i="80"/>
  <c r="L17" i="80"/>
  <c r="L19" i="80"/>
  <c r="L18" i="80"/>
  <c r="I19" i="80"/>
  <c r="I18" i="80"/>
  <c r="I17" i="80"/>
  <c r="K18" i="80"/>
  <c r="K17" i="80"/>
  <c r="K19" i="80"/>
  <c r="G17" i="80"/>
  <c r="G18" i="80"/>
  <c r="G19" i="80"/>
  <c r="D17" i="80"/>
  <c r="D19" i="80"/>
  <c r="D18" i="80"/>
  <c r="J245" i="67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<sst xmlns="http://schemas.openxmlformats.org/spreadsheetml/2006/main" count="1353" uniqueCount="324">
  <si>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</si>
  <si>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</si>
  <si>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</si>
  <si>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</si>
  <si>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</si>
  <si>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</si>
  <si>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</si>
  <si>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</si>
  <si>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</si>
  <si>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</si>
  <si>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</si>
  <si>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</si>
  <si>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</si>
  <si>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</si>
  <si>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</si>
  <si>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</si>
  <si>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</si>
  <si>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</si>
  <si>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</si>
  <si>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</si>
  <si>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</si>
  <si>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</si>
  <si>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</si>
  <si>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</si>
  <si>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</si>
  <si>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</si>
  <si>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</si>
  <si>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</si>
  <si>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</si>
  <si>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</si>
  <si>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</si>
  <si>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</si>
  <si>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</si>
  <si>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</si>
  <si>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</si>
  <si>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</si>
  <si>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</si>
  <si>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</si>
  <si>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</si>
  <si>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</si>
  <si>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</si>
  <si>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</si>
  <si>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</si>
  <si>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</si>
  <si>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</si>
  <si>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</si>
  <si>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</si>
  <si>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</si>
  <si>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</si>
  <si>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</si>
  <si>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</si>
  <si>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</si>
  <si>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</si>
  <si>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</si>
  <si>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</si>
  <si>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</si>
  <si>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</si>
  <si>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</si>
  <si>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</si>
  <si>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</si>
  <si>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</si>
  <si>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</si>
  <si>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</si>
  <si>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</si>
  <si>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</si>
  <si>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</si>
  <si>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</si>
  <si>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</si>
  <si>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</si>
  <si>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</si>
  <si>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</si>
  <si>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</si>
  <si>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</si>
  <si>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</si>
  <si>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</si>
  <si>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</si>
  <si>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</si>
  <si>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</si>
  <si>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</si>
  <si>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</si>
  <si>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</si>
  <si>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</si>
  <si>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</si>
  <si>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</si>
  <si>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</si>
  <si>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</si>
  <si>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</si>
  <si>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</si>
  <si>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</si>
  <si>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</si>
  <si>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</si>
  <si>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</si>
  <si>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</si>
  <si>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</si>
  <si>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</si>
  <si>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</si>
  <si>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</si>
  <si>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</si>
  <si>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</si>
  <si>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</si>
  <si>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</si>
  <si>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</si>
  <si>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</si>
  <si>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</si>
  <si>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</si>
  <si>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</si>
  <si>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</si>
  <si>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</si>
  <si>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</si>
  <si>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</si>
  <si>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</si>
  <si>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</si>
  <si>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</si>
  <si>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</si>
  <si>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</si>
  <si>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</si>
  <si>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</si>
  <si>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</si>
  <si>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</si>
  <si>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</si>
  <si>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</si>
  <si>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</si>
  <si>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</si>
  <si>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</si>
  <si>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</si>
  <si>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</si>
  <si>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</si>
  <si>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</si>
  <si>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</si>
  <si>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</si>
  <si>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</si>
  <si>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</si>
  <si>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</si>
  <si>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</si>
  <si>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</si>
  <si>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</si>
  <si>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</si>
  <si>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</si>
  <si>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</si>
  <si>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</si>
  <si>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</si>
  <si>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</si>
  <si>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</si>
  <si>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</si>
  <si>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</si>
  <si>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</si>
  <si>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</si>
  <si>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</si>
  <si>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</si>
  <si>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</si>
  <si>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</si>
  <si>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</si>
  <si>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</si>
  <si>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</si>
  <si>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</si>
  <si>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</si>
  <si>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</si>
  <si>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</si>
  <si>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</si>
  <si>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</si>
  <si>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</si>
  <si>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</si>
  <si>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</si>
  <si>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</si>
  <si>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</si>
  <si>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</si>
  <si>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</si>
  <si>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</si>
  <si>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</si>
  <si>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</si>
  <si>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</si>
  <si>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</si>
  <si>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</si>
  <si>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</si>
  <si>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</si>
  <si>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</si>
  <si>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</si>
  <si>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</si>
  <si>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</si>
  <si>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</si>
  <si>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</si>
  <si>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</si>
  <si>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</si>
  <si>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</si>
  <si>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</si>
  <si>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</si>
  <si>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</si>
  <si>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</si>
  <si>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</si>
  <si>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</si>
  <si>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</si>
  <si>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</si>
  <si>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</si>
  <si>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</si>
  <si>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</si>
  <si>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</si>
  <si>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</si>
  <si>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</si>
  <si>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</si>
  <si>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</si>
  <si>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</si>
  <si>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</si>
  <si>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</si>
  <si>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</si>
  <si>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</si>
  <si>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</si>
  <si>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</si>
  <si>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</si>
  <si>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</si>
  <si>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</si>
  <si>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</si>
  <si>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</si>
  <si>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</si>
  <si>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</si>
  <si>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</si>
  <si>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</si>
  <si>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</si>
  <si>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</si>
  <si>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</si>
  <si>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</si>
  <si>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</si>
  <si>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</si>
  <si>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</si>
  <si>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</si>
  <si>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</si>
  <si>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</si>
  <si>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</si>
  <si>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</si>
  <si>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</si>
  <si>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</si>
  <si>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</si>
  <si>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</si>
  <si>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</si>
  <si>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</si>
  <si>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</si>
  <si>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</si>
  <si>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</si>
  <si>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</si>
  <si>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</si>
  <si>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</si>
  <si>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</si>
  <si>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</si>
  <si>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</si>
  <si>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</si>
  <si>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</si>
  <si>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</si>
  <si>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</si>
  <si>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</si>
  <si>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</si>
  <si>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</si>
  <si>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</si>
  <si>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</si>
  <si>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</si>
  <si>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</si>
  <si>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</si>
  <si>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</si>
  <si>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</si>
  <si>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</si>
  <si>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</si>
  <si>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</si>
  <si>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</si>
  <si>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</si>
  <si>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</si>
  <si>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</si>
  <si>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</si>
  <si>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</si>
  <si>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</si>
  <si>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</si>
  <si>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</si>
  <si>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</si>
  <si>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</si>
  <si>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</si>
  <si>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</si>
  <si>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</si>
  <si>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</si>
  <si>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</si>
  <si>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</si>
  <si>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</si>
  <si>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</si>
  <si>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</si>
  <si>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</si>
  <si>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</si>
  <si>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</si>
  <si>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</si>
  <si>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</si>
  <si>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</si>
  <si>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</si>
  <si>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</si>
  <si>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</si>
  <si>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</si>
  <si>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</si>
  <si>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</si>
  <si>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</si>
  <si>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</si>
  <si>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PS. POTRERILLO</t>
  </si>
  <si>
    <t>P.S. POTRERILLO</t>
  </si>
  <si>
    <t>INDICADOR</t>
  </si>
  <si>
    <t>META GENERAL</t>
  </si>
  <si>
    <t>CANTIDAD AVANCE</t>
  </si>
  <si>
    <t>PARAMETROS</t>
  </si>
  <si>
    <t>HOS</t>
  </si>
  <si>
    <t>LLUI</t>
  </si>
  <si>
    <t>JER</t>
  </si>
  <si>
    <t>YAN</t>
  </si>
  <si>
    <t>SOR</t>
  </si>
  <si>
    <t>JEP</t>
  </si>
  <si>
    <t>ROQ</t>
  </si>
  <si>
    <t>CAL</t>
  </si>
  <si>
    <t>PUE</t>
  </si>
  <si>
    <t>ESTADO</t>
  </si>
  <si>
    <t>DEFICIENTE</t>
  </si>
  <si>
    <t>PROCESO</t>
  </si>
  <si>
    <t>OPTIMO</t>
  </si>
  <si>
    <t>MAYO  de  2024</t>
  </si>
  <si>
    <t>ABRIL  de  2024</t>
  </si>
  <si>
    <t>MARZO  de  2024</t>
  </si>
  <si>
    <t>FEBRERO  de  2024</t>
  </si>
  <si>
    <t>ENERO  de  2024</t>
  </si>
  <si>
    <t>JUNIO  de  2024</t>
  </si>
  <si>
    <t>JULIO  de  2024</t>
  </si>
  <si>
    <t>POTRERILLO</t>
  </si>
  <si>
    <t>OCTUBRE  de  2024</t>
  </si>
  <si>
    <t>SETIEMBRE  de  2024</t>
  </si>
  <si>
    <t>AGOSTO  de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</si>
</sst>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  <numFmt numFmtId="173" formatCode="0.0%"/>
  </numFmts>
  <fonts count="10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25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41" fontId="0" fillId="0" borderId="0" xfId="0" applyNumberFormat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99" fillId="0" borderId="11" xfId="0" applyNumberFormat="1" applyFont="1" applyBorder="1" applyAlignment="1">
      <alignment horizontal="center"/>
    </xf>
    <xf numFmtId="0" fontId="99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57" fillId="73" borderId="19" xfId="60" applyNumberFormat="1" applyFont="1" applyFill="1" applyBorder="1" applyAlignment="1">
      <alignment horizontal="left" vertical="center" wrapText="1"/>
    </xf>
    <xf numFmtId="0" fontId="22" fillId="74" borderId="11" xfId="0" applyFont="1" applyFill="1" applyBorder="1" applyAlignment="1">
      <alignment horizontal="center" vertical="center" wrapText="1"/>
    </xf>
    <xf numFmtId="0" fontId="22" fillId="74" borderId="69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73" fontId="0" fillId="0" borderId="11" xfId="181" applyNumberFormat="1" applyFont="1" applyBorder="1" applyAlignment="1">
      <alignment horizontal="center" vertical="center" wrapText="1"/>
    </xf>
    <xf numFmtId="41" fontId="22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75" fillId="35" borderId="11" xfId="0" applyFont="1" applyFill="1" applyBorder="1" applyAlignment="1">
      <alignment horizontal="center" vertical="center"/>
    </xf>
    <xf numFmtId="0" fontId="22" fillId="75" borderId="11" xfId="0" applyFont="1" applyFill="1" applyBorder="1" applyAlignment="1">
      <alignment horizontal="center"/>
    </xf>
    <xf numFmtId="0" fontId="22" fillId="75" borderId="11" xfId="0" applyFont="1" applyFill="1" applyBorder="1" applyAlignment="1">
      <alignment vertical="center"/>
    </xf>
    <xf numFmtId="0" fontId="102" fillId="0" borderId="11" xfId="0" applyFont="1" applyBorder="1" applyAlignment="1">
      <alignment horizontal="center" vertical="center"/>
    </xf>
    <xf numFmtId="0" fontId="103" fillId="0" borderId="11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75" fillId="35" borderId="11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center"/>
    </xf>
    <xf numFmtId="173" fontId="101" fillId="0" borderId="11" xfId="181" applyNumberFormat="1" applyFont="1" applyBorder="1" applyAlignment="1">
      <alignment horizontal="center" vertical="center" wrapText="1"/>
    </xf>
    <xf numFmtId="173" fontId="22" fillId="0" borderId="11" xfId="181" applyNumberFormat="1" applyFont="1" applyBorder="1" applyAlignment="1">
      <alignment horizontal="center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31" fillId="70" borderId="69" xfId="0" applyFont="1" applyFill="1" applyBorder="1" applyAlignment="1">
      <alignment horizontal="center" vertical="center"/>
    </xf>
    <xf numFmtId="0" fontId="31" fillId="70" borderId="17" xfId="0" applyFont="1" applyFill="1" applyBorder="1" applyAlignment="1">
      <alignment horizontal="center" vertical="center"/>
    </xf>
    <xf numFmtId="0" fontId="31" fillId="70" borderId="66" xfId="0" applyFont="1" applyFill="1" applyBorder="1" applyAlignment="1">
      <alignment horizontal="center" vertical="center"/>
    </xf>
    <xf numFmtId="0" fontId="22" fillId="74" borderId="14" xfId="0" applyFont="1" applyFill="1" applyBorder="1" applyAlignment="1">
      <alignment horizontal="center" vertical="center"/>
    </xf>
    <xf numFmtId="0" fontId="22" fillId="74" borderId="12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left" vertical="center"/>
    </xf>
    <xf numFmtId="0" fontId="100" fillId="74" borderId="14" xfId="0" applyFont="1" applyFill="1" applyBorder="1" applyAlignment="1">
      <alignment horizontal="center" vertical="center"/>
    </xf>
    <xf numFmtId="0" fontId="100" fillId="74" borderId="12" xfId="0" applyFont="1" applyFill="1" applyBorder="1" applyAlignment="1">
      <alignment horizontal="center" vertical="center"/>
    </xf>
    <xf numFmtId="0" fontId="100" fillId="74" borderId="15" xfId="0" applyFont="1" applyFill="1" applyBorder="1" applyAlignment="1">
      <alignment horizontal="center" vertical="center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50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8,1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6,4  -  &lt; 8,1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6,4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23,8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23,8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25.2</c:v>
                </c:pt>
                <c:pt idx="1">
                  <c:v>0</c:v>
                </c:pt>
                <c:pt idx="2">
                  <c:v>0</c:v>
                </c:pt>
                <c:pt idx="3">
                  <c:v>18.7</c:v>
                </c:pt>
                <c:pt idx="4">
                  <c:v>56.3</c:v>
                </c:pt>
                <c:pt idx="5">
                  <c:v>11.3</c:v>
                </c:pt>
                <c:pt idx="6">
                  <c:v>9.6999999999999993</c:v>
                </c:pt>
                <c:pt idx="7">
                  <c:v>33.299999999999997</c:v>
                </c:pt>
                <c:pt idx="8">
                  <c:v>0</c:v>
                </c:pt>
                <c:pt idx="9">
                  <c:v>0</c:v>
                </c:pt>
                <c:pt idx="10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80.8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357.1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11.8</c:v>
                </c:pt>
                <c:pt idx="1">
                  <c:v>0</c:v>
                </c:pt>
                <c:pt idx="2">
                  <c:v>0</c:v>
                </c:pt>
                <c:pt idx="3">
                  <c:v>10.8</c:v>
                </c:pt>
                <c:pt idx="4">
                  <c:v>11.4</c:v>
                </c:pt>
                <c:pt idx="5">
                  <c:v>17.2</c:v>
                </c:pt>
                <c:pt idx="6">
                  <c:v>13</c:v>
                </c:pt>
                <c:pt idx="7">
                  <c:v>10.4</c:v>
                </c:pt>
                <c:pt idx="8">
                  <c:v>15</c:v>
                </c:pt>
                <c:pt idx="9">
                  <c:v>6.3</c:v>
                </c:pt>
                <c:pt idx="10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17.600000000000001</c:v>
                </c:pt>
                <c:pt idx="1">
                  <c:v>0</c:v>
                </c:pt>
                <c:pt idx="2">
                  <c:v>0</c:v>
                </c:pt>
                <c:pt idx="3">
                  <c:v>33.299999999999997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18.5</c:v>
                </c:pt>
                <c:pt idx="1">
                  <c:v>0</c:v>
                </c:pt>
                <c:pt idx="2">
                  <c:v>0</c:v>
                </c:pt>
                <c:pt idx="3">
                  <c:v>12.5</c:v>
                </c:pt>
                <c:pt idx="4">
                  <c:v>33.299999999999997</c:v>
                </c:pt>
                <c:pt idx="5">
                  <c:v>51.9</c:v>
                </c:pt>
                <c:pt idx="6">
                  <c:v>22.7</c:v>
                </c:pt>
                <c:pt idx="7">
                  <c:v>25.8</c:v>
                </c:pt>
                <c:pt idx="8">
                  <c:v>10</c:v>
                </c:pt>
                <c:pt idx="9">
                  <c:v>18</c:v>
                </c:pt>
                <c:pt idx="10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23.9</c:v>
                </c:pt>
                <c:pt idx="1">
                  <c:v>0</c:v>
                </c:pt>
                <c:pt idx="2">
                  <c:v>0</c:v>
                </c:pt>
                <c:pt idx="3">
                  <c:v>17.3</c:v>
                </c:pt>
                <c:pt idx="4">
                  <c:v>30</c:v>
                </c:pt>
                <c:pt idx="5">
                  <c:v>19</c:v>
                </c:pt>
                <c:pt idx="6">
                  <c:v>22.7</c:v>
                </c:pt>
                <c:pt idx="7">
                  <c:v>8.1999999999999993</c:v>
                </c:pt>
                <c:pt idx="8">
                  <c:v>69.599999999999994</c:v>
                </c:pt>
                <c:pt idx="9">
                  <c:v>39.1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66.7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145.19999999999999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68.2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47.1</c:v>
                </c:pt>
                <c:pt idx="7">
                  <c:v>33.9</c:v>
                </c:pt>
                <c:pt idx="8">
                  <c:v>0</c:v>
                </c:pt>
                <c:pt idx="9">
                  <c:v>34</c:v>
                </c:pt>
                <c:pt idx="1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628.6</c:v>
                </c:pt>
                <c:pt idx="4">
                  <c:v>125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138.19999999999999</c:v>
                </c:pt>
                <c:pt idx="1">
                  <c:v>0</c:v>
                </c:pt>
                <c:pt idx="2">
                  <c:v>0</c:v>
                </c:pt>
                <c:pt idx="3">
                  <c:v>213.3</c:v>
                </c:pt>
                <c:pt idx="4">
                  <c:v>0</c:v>
                </c:pt>
                <c:pt idx="5">
                  <c:v>0</c:v>
                </c:pt>
                <c:pt idx="6">
                  <c:v>100</c:v>
                </c:pt>
                <c:pt idx="7">
                  <c:v>323.3</c:v>
                </c:pt>
                <c:pt idx="8">
                  <c:v>100</c:v>
                </c:pt>
                <c:pt idx="9">
                  <c:v>200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43.8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102.9</c:v>
                </c:pt>
                <c:pt idx="8">
                  <c:v>0</c:v>
                </c:pt>
                <c:pt idx="9">
                  <c:v>150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OCTUBRE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75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75  -  &lt; 83,3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83,3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83.3</c:v>
                </c:pt>
                <c:pt idx="1">
                  <c:v>83.3</c:v>
                </c:pt>
                <c:pt idx="2">
                  <c:v>83.3</c:v>
                </c:pt>
                <c:pt idx="3">
                  <c:v>83.3</c:v>
                </c:pt>
                <c:pt idx="4">
                  <c:v>83.3</c:v>
                </c:pt>
                <c:pt idx="5">
                  <c:v>83.3</c:v>
                </c:pt>
                <c:pt idx="6">
                  <c:v>83.3</c:v>
                </c:pt>
                <c:pt idx="7">
                  <c:v>83.3</c:v>
                </c:pt>
                <c:pt idx="8">
                  <c:v>83.3</c:v>
                </c:pt>
                <c:pt idx="9">
                  <c:v>83.3</c:v>
                </c:pt>
                <c:pt idx="10">
                  <c:v>83.3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C5D-4F69-B286-C5140EFE4ED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C5D-4F69-B286-C5140EFE4EDF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C5D-4F69-B286-C5140EFE4EDF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5D-4F69-B286-C5140EFE4EDF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5D-4F69-B286-C5140EFE4EDF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5D-4F69-B286-C5140EFE4EDF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D-4F69-B286-C5140EFE4ED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s-ES" sz="1600" b="1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RANKIN POR MICRORED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RANKIN_EESS_PRIMER_NIVEL!$C$19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8A3E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RANKIN_EESS_PRIMER_NIVEL!$D$19:$L$19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7-437B-9AFF-AA965E92ADAF}"/>
            </c:ext>
          </c:extLst>
        </c:ser>
        <c:ser>
          <c:idx val="0"/>
          <c:order val="1"/>
          <c:tx>
            <c:strRef>
              <c:f>RANKIN_EESS_PRIMER_NIVEL!$C$17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RANKIN_EESS_PRIMER_NIVEL!$D$18:$L$18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7-437B-9AFF-AA965E92ADAF}"/>
            </c:ext>
          </c:extLst>
        </c:ser>
        <c:ser>
          <c:idx val="1"/>
          <c:order val="2"/>
          <c:tx>
            <c:strRef>
              <c:f>RANKIN_EESS_PRIMER_NIVEL!$C$18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RANKIN_EESS_PRIMER_NIVEL!$D$17:$L$17</c:f>
              <c:numCache>
                <c:formatCode>General</c:formatCode>
                <c:ptCount val="9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7-437B-9AFF-AA965E92A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OCTUBRE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83.333333333333343</c:v>
                </c:pt>
                <c:pt idx="1">
                  <c:v>83.333333333333343</c:v>
                </c:pt>
                <c:pt idx="2">
                  <c:v>83.333333333333343</c:v>
                </c:pt>
                <c:pt idx="3">
                  <c:v>83.333333333333343</c:v>
                </c:pt>
                <c:pt idx="4">
                  <c:v>83.333333333333343</c:v>
                </c:pt>
                <c:pt idx="5">
                  <c:v>83.333333333333343</c:v>
                </c:pt>
                <c:pt idx="6">
                  <c:v>83.333333333333343</c:v>
                </c:pt>
                <c:pt idx="7">
                  <c:v>83.333333333333343</c:v>
                </c:pt>
                <c:pt idx="8">
                  <c:v>83.333333333333343</c:v>
                </c:pt>
                <c:pt idx="9">
                  <c:v>83.333333333333343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OCTUBRE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75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75  -  &lt; 83,3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83,3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138112</xdr:rowOff>
    </xdr:from>
    <xdr:to>
      <xdr:col>13</xdr:col>
      <xdr:colOff>514350</xdr:colOff>
      <xdr:row>23</xdr:row>
      <xdr:rowOff>214312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55697C2-9832-47B1-189C-F71E7D314C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1057274</xdr:colOff>
      <xdr:row>21</xdr:row>
      <xdr:rowOff>33336</xdr:rowOff>
    </xdr:from>
    <xdr:to>
      <xdr:col>11</xdr:col>
      <xdr:colOff>800099</xdr:colOff>
      <xdr:row>43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B91338A-D96B-4B3D-9959-7E89F9103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Indicadores%20Sanitarios%20MATERNO,%20NO%20TRANSMISIBLES,%20DISCAPACIDAD,OCULAR,%20SALUD%20AMBIENTAL,%20EVAM,EDUC_SALUD%20RED%20MOYOBAMBA%20%20JULIO%202024%2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.Indicadores%20Sanitarios_RED_MOYOBAMBA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Hoja1"/>
      <sheetName val="Nov"/>
      <sheetName val="Dic"/>
      <sheetName val="ACUMULADO"/>
      <sheetName val="CANCER"/>
      <sheetName val="OCULAR_BUCAL_NOTRASNMIS"/>
      <sheetName val="SALUD COLECTIVA"/>
      <sheetName val="MATERNO-PLANIF-ADOLESC"/>
      <sheetName val="DISCAPACIDAD"/>
      <sheetName val="EVAM_EDUC_SALUD"/>
      <sheetName val="CONSOLIDADO"/>
      <sheetName val="RANKIN"/>
      <sheetName val="SANITARIOS 2023"/>
    </sheetNames>
    <sheetDataSet>
      <sheetData sheetId="0"/>
      <sheetData sheetId="1">
        <row r="3">
          <cell r="BF3" t="str">
            <v>RED</v>
          </cell>
        </row>
      </sheetData>
      <sheetData sheetId="2">
        <row r="3">
          <cell r="A3" t="str">
            <v>Nº</v>
          </cell>
          <cell r="C3" t="str">
            <v>ETAPA DE VIDA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Nº</v>
          </cell>
          <cell r="B2" t="str">
            <v>INDICADOR</v>
          </cell>
          <cell r="C2" t="str">
            <v>ETAPA DE VIDA</v>
          </cell>
        </row>
        <row r="3">
          <cell r="F3" t="str">
            <v>LLUI</v>
          </cell>
          <cell r="G3" t="str">
            <v>JER</v>
          </cell>
          <cell r="H3" t="str">
            <v>YAN</v>
          </cell>
          <cell r="I3" t="str">
            <v>SOR</v>
          </cell>
          <cell r="J3" t="str">
            <v>JEP</v>
          </cell>
          <cell r="K3" t="str">
            <v>ROQ</v>
          </cell>
          <cell r="L3" t="str">
            <v>CAL</v>
          </cell>
          <cell r="M3" t="str">
            <v>PUE</v>
          </cell>
          <cell r="N3" t="str">
            <v>RED</v>
          </cell>
        </row>
      </sheetData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DASHBOARD"/>
      <sheetName val="datos_tab"/>
      <sheetName val="db"/>
      <sheetName val="rept"/>
      <sheetName val="ENERO"/>
      <sheetName val="FEBRERO"/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METAS"/>
      <sheetName val="ACUMULADO"/>
      <sheetName val="CANCER"/>
      <sheetName val="PROMSA"/>
      <sheetName val="NIÑO"/>
      <sheetName val="NUTRICION"/>
      <sheetName val="MATERNO"/>
      <sheetName val="SALUD MENTAL"/>
      <sheetName val="ZOONOSIS"/>
      <sheetName val="ITS-VIH"/>
      <sheetName val="TBC"/>
      <sheetName val="METAXENICAS"/>
    </sheetNames>
    <sheetDataSet>
      <sheetData sheetId="0">
        <row r="2">
          <cell r="B2" t="str">
            <v>RED. MOYOBAMBA: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T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</row>
      </sheetData>
      <sheetData sheetId="18">
        <row r="16">
          <cell r="AT16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K22" sqref="K22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97" t="s">
        <v>16</v>
      </c>
      <c r="H1" s="298"/>
      <c r="I1" s="299"/>
      <c r="K1" s="297" t="s">
        <v>17</v>
      </c>
      <c r="L1" s="298"/>
      <c r="M1" s="299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75</v>
      </c>
      <c r="H3" s="29"/>
      <c r="I3" s="29">
        <f>+ROUND(C9*M3/100,1)</f>
        <v>83.3</v>
      </c>
      <c r="K3" s="29">
        <v>90</v>
      </c>
      <c r="L3" s="29"/>
      <c r="M3" s="29">
        <v>100</v>
      </c>
    </row>
    <row r="4" spans="1:13" x14ac:dyDescent="0.25">
      <c r="B4" s="103" t="s">
        <v>203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10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83.333333333333343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OCTUBRE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OCTUBRE</v>
      </c>
      <c r="R51" s="106">
        <v>2019</v>
      </c>
    </row>
  </sheetData>
  <mergeCells count="2">
    <mergeCell ref="K1:M1"/>
    <mergeCell ref="G1:I1"/>
  </mergeCells>
  <conditionalFormatting sqref="B6:C6">
    <cfRule type="expression" dxfId="4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ht="30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3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3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3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14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14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14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8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8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8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50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50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50</v>
      </c>
    </row>
    <row r="9" spans="1:65" ht="30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9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9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9</v>
      </c>
    </row>
    <row r="10" spans="1:65" ht="30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2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2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2</v>
      </c>
    </row>
    <row r="11" spans="1:65" ht="30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13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13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13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3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3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3</v>
      </c>
    </row>
    <row r="13" spans="1:65" ht="30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2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2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2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3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3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3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ht="30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4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4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4</v>
      </c>
    </row>
    <row r="17" spans="1:57" ht="30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1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1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4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4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4</v>
      </c>
    </row>
    <row r="19" spans="1:57" ht="30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1</v>
      </c>
      <c r="Q21" s="271">
        <v>0</v>
      </c>
      <c r="R21" s="271">
        <v>0</v>
      </c>
      <c r="S21" s="271">
        <v>2</v>
      </c>
      <c r="T21" s="271">
        <v>0</v>
      </c>
      <c r="U21" s="271">
        <v>0</v>
      </c>
      <c r="V21" s="271">
        <v>0</v>
      </c>
      <c r="W21" s="271">
        <v>0</v>
      </c>
      <c r="X21" s="271">
        <v>1</v>
      </c>
      <c r="Y21" s="271">
        <v>0</v>
      </c>
      <c r="Z21" s="271">
        <v>0</v>
      </c>
      <c r="AA21" s="271">
        <v>0</v>
      </c>
      <c r="AB21" s="271">
        <v>0</v>
      </c>
      <c r="AC21" s="271">
        <v>2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1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1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2</v>
      </c>
      <c r="AX21" s="271">
        <f t="shared" si="21"/>
        <v>1</v>
      </c>
      <c r="AY21" s="271">
        <f t="shared" si="13"/>
        <v>2</v>
      </c>
      <c r="AZ21" s="271">
        <f t="shared" si="14"/>
        <v>1</v>
      </c>
      <c r="BA21" s="273">
        <f t="shared" si="9"/>
        <v>2</v>
      </c>
      <c r="BB21" s="271">
        <f t="shared" si="15"/>
        <v>2</v>
      </c>
      <c r="BC21" s="271">
        <f t="shared" si="16"/>
        <v>1</v>
      </c>
      <c r="BD21" s="271">
        <f t="shared" si="17"/>
        <v>1</v>
      </c>
      <c r="BE21" s="271">
        <f t="shared" si="18"/>
        <v>12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9</v>
      </c>
      <c r="G22" s="271">
        <v>0</v>
      </c>
      <c r="H22" s="271">
        <v>0</v>
      </c>
      <c r="I22" s="271">
        <v>0</v>
      </c>
      <c r="J22" s="271">
        <v>1</v>
      </c>
      <c r="K22" s="271">
        <v>0</v>
      </c>
      <c r="L22" s="271">
        <v>0</v>
      </c>
      <c r="M22" s="271">
        <v>0</v>
      </c>
      <c r="N22" s="271">
        <v>0</v>
      </c>
      <c r="O22" s="271">
        <v>4</v>
      </c>
      <c r="P22" s="271">
        <v>4</v>
      </c>
      <c r="Q22" s="271">
        <v>0</v>
      </c>
      <c r="R22" s="271">
        <v>0</v>
      </c>
      <c r="S22" s="271">
        <v>4</v>
      </c>
      <c r="T22" s="271">
        <v>0</v>
      </c>
      <c r="U22" s="271">
        <v>0</v>
      </c>
      <c r="V22" s="271">
        <v>0</v>
      </c>
      <c r="W22" s="271">
        <v>0</v>
      </c>
      <c r="X22" s="271">
        <v>1</v>
      </c>
      <c r="Y22" s="271">
        <v>0</v>
      </c>
      <c r="Z22" s="271">
        <v>0</v>
      </c>
      <c r="AA22" s="271">
        <v>0</v>
      </c>
      <c r="AB22" s="271">
        <v>0</v>
      </c>
      <c r="AC22" s="271">
        <v>0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5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14</v>
      </c>
      <c r="AX22" s="271">
        <f t="shared" si="21"/>
        <v>4</v>
      </c>
      <c r="AY22" s="271">
        <f t="shared" si="13"/>
        <v>4</v>
      </c>
      <c r="AZ22" s="271">
        <f t="shared" si="14"/>
        <v>1</v>
      </c>
      <c r="BA22" s="273">
        <f t="shared" si="9"/>
        <v>0</v>
      </c>
      <c r="BB22" s="271">
        <f t="shared" si="15"/>
        <v>0</v>
      </c>
      <c r="BC22" s="271">
        <f t="shared" si="16"/>
        <v>0</v>
      </c>
      <c r="BD22" s="271">
        <f t="shared" si="17"/>
        <v>5</v>
      </c>
      <c r="BE22" s="271">
        <f t="shared" si="18"/>
        <v>28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2</v>
      </c>
      <c r="T24" s="271">
        <v>0</v>
      </c>
      <c r="U24" s="271">
        <v>0</v>
      </c>
      <c r="V24" s="271">
        <v>0</v>
      </c>
      <c r="W24" s="271">
        <v>0</v>
      </c>
      <c r="X24" s="271">
        <v>4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1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0</v>
      </c>
      <c r="AX24" s="271">
        <f t="shared" si="21"/>
        <v>0</v>
      </c>
      <c r="AY24" s="271">
        <f t="shared" si="13"/>
        <v>2</v>
      </c>
      <c r="AZ24" s="271">
        <f t="shared" si="14"/>
        <v>4</v>
      </c>
      <c r="BA24" s="273">
        <f t="shared" si="9"/>
        <v>0</v>
      </c>
      <c r="BB24" s="271">
        <f t="shared" si="15"/>
        <v>0</v>
      </c>
      <c r="BC24" s="271">
        <f t="shared" si="16"/>
        <v>1</v>
      </c>
      <c r="BD24" s="271">
        <f t="shared" si="17"/>
        <v>0</v>
      </c>
      <c r="BE24" s="271">
        <f t="shared" si="18"/>
        <v>7</v>
      </c>
    </row>
    <row r="25" spans="1:57" ht="30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3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2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2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1</v>
      </c>
      <c r="AJ25" s="271">
        <v>0</v>
      </c>
      <c r="AK25" s="271">
        <v>0</v>
      </c>
      <c r="AL25" s="271">
        <v>5</v>
      </c>
      <c r="AM25" s="271">
        <v>0</v>
      </c>
      <c r="AN25" s="271">
        <v>0</v>
      </c>
      <c r="AO25" s="271">
        <v>0</v>
      </c>
      <c r="AP25" s="271">
        <v>1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3</v>
      </c>
      <c r="AX25" s="271">
        <f t="shared" si="21"/>
        <v>2</v>
      </c>
      <c r="AY25" s="271">
        <f t="shared" si="13"/>
        <v>1</v>
      </c>
      <c r="AZ25" s="271">
        <f t="shared" si="14"/>
        <v>2</v>
      </c>
      <c r="BA25" s="273">
        <f t="shared" si="9"/>
        <v>0</v>
      </c>
      <c r="BB25" s="271">
        <f t="shared" si="15"/>
        <v>1</v>
      </c>
      <c r="BC25" s="271">
        <f t="shared" si="16"/>
        <v>5</v>
      </c>
      <c r="BD25" s="271">
        <f t="shared" si="17"/>
        <v>1</v>
      </c>
      <c r="BE25" s="271">
        <f t="shared" si="18"/>
        <v>15</v>
      </c>
    </row>
    <row r="26" spans="1:57" ht="30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ht="30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2</v>
      </c>
      <c r="G27" s="271">
        <v>0</v>
      </c>
      <c r="H27" s="271">
        <v>0</v>
      </c>
      <c r="I27" s="271">
        <v>0</v>
      </c>
      <c r="J27" s="271">
        <v>1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0</v>
      </c>
      <c r="Q27" s="271">
        <v>0</v>
      </c>
      <c r="R27" s="271">
        <v>0</v>
      </c>
      <c r="S27" s="271">
        <v>5</v>
      </c>
      <c r="T27" s="271">
        <v>0</v>
      </c>
      <c r="U27" s="271">
        <v>0</v>
      </c>
      <c r="V27" s="271">
        <v>0</v>
      </c>
      <c r="W27" s="271">
        <v>0</v>
      </c>
      <c r="X27" s="271">
        <v>3</v>
      </c>
      <c r="Y27" s="271">
        <v>0</v>
      </c>
      <c r="Z27" s="271">
        <v>0</v>
      </c>
      <c r="AA27" s="271">
        <v>0</v>
      </c>
      <c r="AB27" s="271">
        <v>0</v>
      </c>
      <c r="AC27" s="271">
        <v>2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2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4</v>
      </c>
      <c r="AX27" s="271">
        <f t="shared" si="21"/>
        <v>0</v>
      </c>
      <c r="AY27" s="271">
        <f t="shared" si="13"/>
        <v>5</v>
      </c>
      <c r="AZ27" s="271">
        <f t="shared" si="14"/>
        <v>3</v>
      </c>
      <c r="BA27" s="273">
        <f t="shared" si="9"/>
        <v>2</v>
      </c>
      <c r="BB27" s="271">
        <f t="shared" si="15"/>
        <v>0</v>
      </c>
      <c r="BC27" s="271">
        <f t="shared" si="16"/>
        <v>0</v>
      </c>
      <c r="BD27" s="271">
        <f t="shared" si="17"/>
        <v>2</v>
      </c>
      <c r="BE27" s="271">
        <f t="shared" si="18"/>
        <v>16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50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50</v>
      </c>
      <c r="BB29" s="271">
        <f t="shared" si="15"/>
        <v>0</v>
      </c>
      <c r="BC29" s="271">
        <f t="shared" si="16"/>
        <v>30</v>
      </c>
      <c r="BD29" s="271">
        <f t="shared" si="17"/>
        <v>0</v>
      </c>
      <c r="BE29" s="271">
        <f t="shared" si="18"/>
        <v>80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3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0</v>
      </c>
      <c r="BB30" s="271">
        <f t="shared" si="15"/>
        <v>0</v>
      </c>
      <c r="BC30" s="271">
        <f t="shared" si="16"/>
        <v>3</v>
      </c>
      <c r="BD30" s="271">
        <f t="shared" si="17"/>
        <v>0</v>
      </c>
      <c r="BE30" s="271">
        <f t="shared" si="18"/>
        <v>3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322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5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6" t="str">
        <f>+AGO!B4</f>
        <v>1-Acompañamiento Clínico Psicosocial</v>
      </c>
      <c r="C4" s="94" t="str">
        <f>+AGO!C4</f>
        <v>SALUD MENTAL CSMC</v>
      </c>
      <c r="D4" s="97">
        <v>0</v>
      </c>
      <c r="E4" s="97">
        <v>4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7">
        <v>0</v>
      </c>
      <c r="L4" s="97">
        <v>0</v>
      </c>
      <c r="M4" s="97">
        <v>0</v>
      </c>
      <c r="N4" s="97">
        <v>0</v>
      </c>
      <c r="O4" s="97">
        <v>0</v>
      </c>
      <c r="P4" s="97">
        <v>0</v>
      </c>
      <c r="Q4" s="97">
        <v>0</v>
      </c>
      <c r="R4" s="97">
        <v>0</v>
      </c>
      <c r="S4" s="97">
        <v>0</v>
      </c>
      <c r="T4" s="97">
        <v>0</v>
      </c>
      <c r="U4" s="97">
        <v>0</v>
      </c>
      <c r="V4" s="97">
        <v>0</v>
      </c>
      <c r="W4" s="97">
        <v>0</v>
      </c>
      <c r="X4" s="97">
        <v>0</v>
      </c>
      <c r="Y4" s="97">
        <v>0</v>
      </c>
      <c r="Z4" s="97">
        <v>0</v>
      </c>
      <c r="AA4" s="97">
        <v>0</v>
      </c>
      <c r="AB4" s="97">
        <v>0</v>
      </c>
      <c r="AC4" s="97">
        <v>0</v>
      </c>
      <c r="AD4" s="97">
        <v>0</v>
      </c>
      <c r="AE4" s="97">
        <v>0</v>
      </c>
      <c r="AF4" s="97">
        <v>0</v>
      </c>
      <c r="AG4" s="97">
        <v>0</v>
      </c>
      <c r="AH4" s="97">
        <v>0</v>
      </c>
      <c r="AI4" s="97">
        <v>0</v>
      </c>
      <c r="AJ4" s="97">
        <v>0</v>
      </c>
      <c r="AK4" s="97">
        <v>0</v>
      </c>
      <c r="AL4" s="97">
        <v>0</v>
      </c>
      <c r="AM4" s="97">
        <v>0</v>
      </c>
      <c r="AN4" s="97">
        <v>0</v>
      </c>
      <c r="AO4" s="97">
        <v>0</v>
      </c>
      <c r="AP4" s="97">
        <v>0</v>
      </c>
      <c r="AQ4" s="97">
        <v>0</v>
      </c>
      <c r="AR4" s="97">
        <v>0</v>
      </c>
      <c r="AS4" s="97">
        <v>0</v>
      </c>
      <c r="AU4" s="90">
        <f t="shared" ref="AU4:AV6" si="0">SUM(D4)</f>
        <v>0</v>
      </c>
      <c r="AV4" s="90">
        <f t="shared" si="0"/>
        <v>4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4</v>
      </c>
      <c r="BG4" s="76">
        <f t="shared" ref="BG4:BG19" si="9">D4+F4+G4+H4+I4+J4+L4+M4+AN4+T4+U4+V4+AP4+AQ4+AR4+AS4</f>
        <v>0</v>
      </c>
      <c r="BH4" s="76">
        <f t="shared" ref="BH4:BH19" si="10">AL4+AO4</f>
        <v>0</v>
      </c>
      <c r="BI4" s="77">
        <f t="shared" ref="BI4:BI19" si="11">+K4+AM4+P4+Q4+R4+AC4+AD4+AE4+AF4+AG4</f>
        <v>0</v>
      </c>
      <c r="BJ4" s="77">
        <f t="shared" ref="BJ4:BJ19" si="12">+S4</f>
        <v>0</v>
      </c>
      <c r="BK4" s="77">
        <f t="shared" ref="BK4:BK19" si="13">+X4+Y4+AB4+Z4+AA4</f>
        <v>0</v>
      </c>
      <c r="BL4" s="77">
        <f t="shared" ref="BL4:BL19" si="14">+W4</f>
        <v>0</v>
      </c>
      <c r="BM4" s="77">
        <f t="shared" ref="BM4:BM19" si="15">+AI4+AJ4+AK4</f>
        <v>0</v>
      </c>
    </row>
    <row r="5" spans="1:65" ht="19.5" customHeight="1" x14ac:dyDescent="0.25">
      <c r="A5" s="94">
        <f>+AGO!A5</f>
        <v>2</v>
      </c>
      <c r="B5" s="276" t="str">
        <f>+AGO!B5</f>
        <v>2-Tratamiento Especializado en Violencia Familiar</v>
      </c>
      <c r="C5" s="94" t="str">
        <f>+AGO!C5</f>
        <v>SALUD MENTAL CSMC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  <c r="I5" s="97">
        <v>0</v>
      </c>
      <c r="J5" s="97">
        <v>0</v>
      </c>
      <c r="K5" s="97">
        <v>0</v>
      </c>
      <c r="L5" s="97">
        <v>0</v>
      </c>
      <c r="M5" s="97">
        <v>0</v>
      </c>
      <c r="N5" s="97">
        <v>0</v>
      </c>
      <c r="O5" s="97">
        <v>0</v>
      </c>
      <c r="P5" s="97">
        <v>0</v>
      </c>
      <c r="Q5" s="97">
        <v>0</v>
      </c>
      <c r="R5" s="97">
        <v>0</v>
      </c>
      <c r="S5" s="97">
        <v>0</v>
      </c>
      <c r="T5" s="97">
        <v>0</v>
      </c>
      <c r="U5" s="97">
        <v>0</v>
      </c>
      <c r="V5" s="97">
        <v>0</v>
      </c>
      <c r="W5" s="97">
        <v>0</v>
      </c>
      <c r="X5" s="97">
        <v>0</v>
      </c>
      <c r="Y5" s="97">
        <v>0</v>
      </c>
      <c r="Z5" s="97">
        <v>0</v>
      </c>
      <c r="AA5" s="97">
        <v>0</v>
      </c>
      <c r="AB5" s="97">
        <v>0</v>
      </c>
      <c r="AC5" s="97">
        <v>0</v>
      </c>
      <c r="AD5" s="97">
        <v>0</v>
      </c>
      <c r="AE5" s="97">
        <v>0</v>
      </c>
      <c r="AF5" s="97">
        <v>0</v>
      </c>
      <c r="AG5" s="97">
        <v>0</v>
      </c>
      <c r="AH5" s="97">
        <v>0</v>
      </c>
      <c r="AI5" s="97">
        <v>0</v>
      </c>
      <c r="AJ5" s="97">
        <v>0</v>
      </c>
      <c r="AK5" s="97">
        <v>0</v>
      </c>
      <c r="AL5" s="97">
        <v>0</v>
      </c>
      <c r="AM5" s="97">
        <v>0</v>
      </c>
      <c r="AN5" s="97">
        <v>0</v>
      </c>
      <c r="AO5" s="97">
        <v>0</v>
      </c>
      <c r="AP5" s="97">
        <v>0</v>
      </c>
      <c r="AQ5" s="97">
        <v>0</v>
      </c>
      <c r="AR5" s="97">
        <v>0</v>
      </c>
      <c r="AS5" s="97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16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  <c r="BG5" s="76">
        <f t="shared" si="9"/>
        <v>0</v>
      </c>
      <c r="BH5" s="76">
        <f t="shared" si="10"/>
        <v>0</v>
      </c>
      <c r="BI5" s="77">
        <f t="shared" si="11"/>
        <v>0</v>
      </c>
      <c r="BJ5" s="77">
        <f t="shared" si="12"/>
        <v>0</v>
      </c>
      <c r="BK5" s="77">
        <f t="shared" si="13"/>
        <v>0</v>
      </c>
      <c r="BL5" s="77">
        <f t="shared" si="14"/>
        <v>0</v>
      </c>
      <c r="BM5" s="77">
        <f t="shared" si="15"/>
        <v>0</v>
      </c>
    </row>
    <row r="6" spans="1:65" ht="19.5" customHeight="1" x14ac:dyDescent="0.25">
      <c r="A6" s="94">
        <f>+AGO!A6</f>
        <v>3</v>
      </c>
      <c r="B6" s="276" t="str">
        <f>+AGO!B6</f>
        <v>3-Tratamiento a Niños, Niñas y Adolescentes Afectados por maltrato Infantil</v>
      </c>
      <c r="C6" s="94" t="str">
        <f>+AGO!C6</f>
        <v>SALUD MENTAL CSMC</v>
      </c>
      <c r="D6" s="97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97">
        <v>0</v>
      </c>
      <c r="L6" s="97">
        <v>0</v>
      </c>
      <c r="M6" s="97">
        <v>0</v>
      </c>
      <c r="N6" s="97">
        <v>0</v>
      </c>
      <c r="O6" s="97">
        <v>0</v>
      </c>
      <c r="P6" s="97">
        <v>0</v>
      </c>
      <c r="Q6" s="97">
        <v>0</v>
      </c>
      <c r="R6" s="97">
        <v>0</v>
      </c>
      <c r="S6" s="97">
        <v>0</v>
      </c>
      <c r="T6" s="97">
        <v>0</v>
      </c>
      <c r="U6" s="97">
        <v>0</v>
      </c>
      <c r="V6" s="97">
        <v>0</v>
      </c>
      <c r="W6" s="97">
        <v>0</v>
      </c>
      <c r="X6" s="97">
        <v>0</v>
      </c>
      <c r="Y6" s="97">
        <v>0</v>
      </c>
      <c r="Z6" s="97">
        <v>0</v>
      </c>
      <c r="AA6" s="97">
        <v>0</v>
      </c>
      <c r="AB6" s="97">
        <v>0</v>
      </c>
      <c r="AC6" s="97">
        <v>0</v>
      </c>
      <c r="AD6" s="97">
        <v>0</v>
      </c>
      <c r="AE6" s="97">
        <v>0</v>
      </c>
      <c r="AF6" s="97">
        <v>0</v>
      </c>
      <c r="AG6" s="97">
        <v>0</v>
      </c>
      <c r="AH6" s="97">
        <v>0</v>
      </c>
      <c r="AI6" s="97">
        <v>0</v>
      </c>
      <c r="AJ6" s="97">
        <v>0</v>
      </c>
      <c r="AK6" s="97">
        <v>0</v>
      </c>
      <c r="AL6" s="97">
        <v>0</v>
      </c>
      <c r="AM6" s="97">
        <v>0</v>
      </c>
      <c r="AN6" s="97">
        <v>0</v>
      </c>
      <c r="AO6" s="97">
        <v>0</v>
      </c>
      <c r="AP6" s="97">
        <v>0</v>
      </c>
      <c r="AQ6" s="97">
        <v>0</v>
      </c>
      <c r="AR6" s="97">
        <v>0</v>
      </c>
      <c r="AS6" s="97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16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  <c r="BG6" s="76">
        <f t="shared" si="9"/>
        <v>0</v>
      </c>
      <c r="BH6" s="76">
        <f t="shared" si="10"/>
        <v>0</v>
      </c>
      <c r="BI6" s="77">
        <f t="shared" si="11"/>
        <v>0</v>
      </c>
      <c r="BJ6" s="77">
        <f t="shared" si="12"/>
        <v>0</v>
      </c>
      <c r="BK6" s="77">
        <f t="shared" si="13"/>
        <v>0</v>
      </c>
      <c r="BL6" s="77">
        <f t="shared" si="14"/>
        <v>0</v>
      </c>
      <c r="BM6" s="77">
        <f t="shared" si="15"/>
        <v>0</v>
      </c>
    </row>
    <row r="7" spans="1:65" ht="19.5" customHeight="1" x14ac:dyDescent="0.25">
      <c r="A7" s="94">
        <f>+AGO!A7</f>
        <v>4</v>
      </c>
      <c r="B7" s="276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>
        <v>0</v>
      </c>
      <c r="E7" s="97">
        <v>2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0</v>
      </c>
      <c r="Q7" s="97">
        <v>0</v>
      </c>
      <c r="R7" s="97">
        <v>0</v>
      </c>
      <c r="S7" s="97">
        <v>0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97">
        <v>0</v>
      </c>
      <c r="AA7" s="97">
        <v>0</v>
      </c>
      <c r="AB7" s="97">
        <v>0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97">
        <v>0</v>
      </c>
      <c r="AJ7" s="97">
        <v>0</v>
      </c>
      <c r="AK7" s="97">
        <v>0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97">
        <v>0</v>
      </c>
      <c r="AS7" s="97">
        <v>0</v>
      </c>
      <c r="AU7" s="90">
        <f t="shared" ref="AU7:AU31" si="17">SUM(D7)</f>
        <v>0</v>
      </c>
      <c r="AV7" s="90">
        <f t="shared" ref="AV7" si="18">SUM(E7)</f>
        <v>2</v>
      </c>
      <c r="AW7" s="90">
        <f t="shared" ref="AW7" si="19">+SUM(F7:O7)</f>
        <v>0</v>
      </c>
      <c r="AX7" s="90">
        <f t="shared" ref="AX7" si="20">+SUM(P7:R7)</f>
        <v>0</v>
      </c>
      <c r="AY7" s="90">
        <f t="shared" ref="AY7:AY31" si="21">+SUM(S7:V7)</f>
        <v>0</v>
      </c>
      <c r="AZ7" s="90">
        <f t="shared" ref="AZ7:AZ31" si="22">+SUM(W7:AB7)</f>
        <v>0</v>
      </c>
      <c r="BA7" s="90">
        <f t="shared" si="16"/>
        <v>0</v>
      </c>
      <c r="BB7" s="90">
        <f t="shared" ref="BB7:BB31" si="23">+SUM(AI7:AK7)</f>
        <v>0</v>
      </c>
      <c r="BC7" s="90">
        <f t="shared" ref="BC7:BC31" si="24">+SUM(AL7:AO7)</f>
        <v>0</v>
      </c>
      <c r="BD7" s="90">
        <f t="shared" ref="BD7:BD31" si="25">+SUM(AP7:AS7)</f>
        <v>0</v>
      </c>
      <c r="BE7" s="91">
        <f t="shared" ref="BE7:BE31" si="26">SUM(AU7:BD7)</f>
        <v>2</v>
      </c>
      <c r="BG7" s="76">
        <f t="shared" si="9"/>
        <v>0</v>
      </c>
      <c r="BH7" s="76">
        <f t="shared" si="10"/>
        <v>0</v>
      </c>
      <c r="BI7" s="77">
        <f t="shared" si="11"/>
        <v>0</v>
      </c>
      <c r="BJ7" s="77">
        <f t="shared" si="12"/>
        <v>0</v>
      </c>
      <c r="BK7" s="77">
        <f t="shared" si="13"/>
        <v>0</v>
      </c>
      <c r="BL7" s="77">
        <f t="shared" si="14"/>
        <v>0</v>
      </c>
      <c r="BM7" s="77">
        <f t="shared" si="15"/>
        <v>0</v>
      </c>
    </row>
    <row r="8" spans="1:65" ht="19.5" customHeight="1" x14ac:dyDescent="0.25">
      <c r="A8" s="94">
        <f>+AGO!A8</f>
        <v>5</v>
      </c>
      <c r="B8" s="276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>
        <v>0</v>
      </c>
      <c r="E8" s="97">
        <v>5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  <c r="R8" s="97">
        <v>0</v>
      </c>
      <c r="S8" s="97">
        <v>0</v>
      </c>
      <c r="T8" s="97">
        <v>0</v>
      </c>
      <c r="U8" s="97">
        <v>0</v>
      </c>
      <c r="V8" s="97">
        <v>0</v>
      </c>
      <c r="W8" s="97">
        <v>0</v>
      </c>
      <c r="X8" s="97">
        <v>0</v>
      </c>
      <c r="Y8" s="97">
        <v>0</v>
      </c>
      <c r="Z8" s="97">
        <v>0</v>
      </c>
      <c r="AA8" s="97">
        <v>0</v>
      </c>
      <c r="AB8" s="97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97">
        <v>0</v>
      </c>
      <c r="AK8" s="97">
        <v>0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97">
        <v>0</v>
      </c>
      <c r="AS8" s="97">
        <v>0</v>
      </c>
      <c r="AU8" s="90">
        <f t="shared" si="17"/>
        <v>0</v>
      </c>
      <c r="AV8" s="90">
        <f t="shared" ref="AV8:AV31" si="27">SUM(E8)</f>
        <v>5</v>
      </c>
      <c r="AW8" s="90">
        <f t="shared" ref="AW8:AW31" si="28">+SUM(F8:O8)</f>
        <v>0</v>
      </c>
      <c r="AX8" s="90">
        <f t="shared" ref="AX8:AX31" si="29">+SUM(P8:R8)</f>
        <v>0</v>
      </c>
      <c r="AY8" s="90">
        <f t="shared" si="21"/>
        <v>0</v>
      </c>
      <c r="AZ8" s="90">
        <f t="shared" si="22"/>
        <v>0</v>
      </c>
      <c r="BA8" s="90">
        <f t="shared" si="16"/>
        <v>0</v>
      </c>
      <c r="BB8" s="90">
        <f t="shared" si="23"/>
        <v>0</v>
      </c>
      <c r="BC8" s="90">
        <f t="shared" si="24"/>
        <v>0</v>
      </c>
      <c r="BD8" s="90">
        <f t="shared" si="25"/>
        <v>0</v>
      </c>
      <c r="BE8" s="91">
        <f t="shared" si="26"/>
        <v>5</v>
      </c>
      <c r="BG8" s="76">
        <f t="shared" si="9"/>
        <v>0</v>
      </c>
      <c r="BH8" s="76">
        <f t="shared" si="10"/>
        <v>0</v>
      </c>
      <c r="BI8" s="77">
        <f t="shared" si="11"/>
        <v>0</v>
      </c>
      <c r="BJ8" s="77">
        <f t="shared" si="12"/>
        <v>0</v>
      </c>
      <c r="BK8" s="77">
        <f t="shared" si="13"/>
        <v>0</v>
      </c>
      <c r="BL8" s="77">
        <f t="shared" si="14"/>
        <v>0</v>
      </c>
      <c r="BM8" s="77">
        <f t="shared" si="15"/>
        <v>0</v>
      </c>
    </row>
    <row r="9" spans="1:65" ht="19.5" customHeight="1" x14ac:dyDescent="0.25">
      <c r="A9" s="94">
        <f>+AGO!A9</f>
        <v>6</v>
      </c>
      <c r="B9" s="276" t="str">
        <f>+AGO!B9</f>
        <v xml:space="preserve">6-Tratamiento ambulatorio de personas con depresion </v>
      </c>
      <c r="C9" s="94" t="str">
        <f>+AGO!C9</f>
        <v>SALUD MENTAL CSMC</v>
      </c>
      <c r="D9" s="97">
        <v>0</v>
      </c>
      <c r="E9" s="97">
        <v>1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7">
        <v>0</v>
      </c>
      <c r="AA9" s="97">
        <v>0</v>
      </c>
      <c r="AB9" s="97">
        <v>0</v>
      </c>
      <c r="AC9" s="97">
        <v>0</v>
      </c>
      <c r="AD9" s="97">
        <v>0</v>
      </c>
      <c r="AE9" s="97">
        <v>0</v>
      </c>
      <c r="AF9" s="97">
        <v>0</v>
      </c>
      <c r="AG9" s="97">
        <v>0</v>
      </c>
      <c r="AH9" s="97">
        <v>0</v>
      </c>
      <c r="AI9" s="97">
        <v>0</v>
      </c>
      <c r="AJ9" s="97">
        <v>0</v>
      </c>
      <c r="AK9" s="97">
        <v>0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97">
        <v>0</v>
      </c>
      <c r="AS9" s="97">
        <v>0</v>
      </c>
      <c r="AU9" s="90">
        <f t="shared" si="17"/>
        <v>0</v>
      </c>
      <c r="AV9" s="90">
        <f t="shared" si="27"/>
        <v>1</v>
      </c>
      <c r="AW9" s="90">
        <f t="shared" si="28"/>
        <v>0</v>
      </c>
      <c r="AX9" s="90">
        <f t="shared" si="29"/>
        <v>0</v>
      </c>
      <c r="AY9" s="90">
        <f t="shared" si="21"/>
        <v>0</v>
      </c>
      <c r="AZ9" s="90">
        <f t="shared" si="22"/>
        <v>0</v>
      </c>
      <c r="BA9" s="90">
        <f t="shared" si="16"/>
        <v>0</v>
      </c>
      <c r="BB9" s="90">
        <f t="shared" si="23"/>
        <v>0</v>
      </c>
      <c r="BC9" s="90">
        <f t="shared" si="24"/>
        <v>0</v>
      </c>
      <c r="BD9" s="90">
        <f t="shared" si="25"/>
        <v>0</v>
      </c>
      <c r="BE9" s="91">
        <f t="shared" si="26"/>
        <v>1</v>
      </c>
      <c r="BG9" s="76">
        <f t="shared" si="9"/>
        <v>0</v>
      </c>
      <c r="BH9" s="76">
        <f t="shared" si="10"/>
        <v>0</v>
      </c>
      <c r="BI9" s="77">
        <f t="shared" si="11"/>
        <v>0</v>
      </c>
      <c r="BJ9" s="77">
        <f t="shared" si="12"/>
        <v>0</v>
      </c>
      <c r="BK9" s="77">
        <f t="shared" si="13"/>
        <v>0</v>
      </c>
      <c r="BL9" s="77">
        <f t="shared" si="14"/>
        <v>0</v>
      </c>
      <c r="BM9" s="77">
        <f t="shared" si="15"/>
        <v>0</v>
      </c>
    </row>
    <row r="10" spans="1:65" ht="19.5" customHeight="1" x14ac:dyDescent="0.25">
      <c r="A10" s="94">
        <f>+AGO!A10</f>
        <v>7</v>
      </c>
      <c r="B10" s="276" t="str">
        <f>+AGO!B10</f>
        <v xml:space="preserve">7-Tratamiento ambulatorio de personas con conducta suicida </v>
      </c>
      <c r="C10" s="94" t="str">
        <f>+AGO!C10</f>
        <v>SALUD MENTAL CSMC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97">
        <v>0</v>
      </c>
      <c r="AA10" s="97">
        <v>0</v>
      </c>
      <c r="AB10" s="97">
        <v>0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97">
        <v>0</v>
      </c>
      <c r="AJ10" s="97">
        <v>0</v>
      </c>
      <c r="AK10" s="97">
        <v>0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97">
        <v>0</v>
      </c>
      <c r="AS10" s="97">
        <v>0</v>
      </c>
      <c r="AU10" s="90">
        <f t="shared" si="17"/>
        <v>0</v>
      </c>
      <c r="AV10" s="90">
        <f t="shared" si="27"/>
        <v>0</v>
      </c>
      <c r="AW10" s="90">
        <f t="shared" si="28"/>
        <v>0</v>
      </c>
      <c r="AX10" s="90">
        <f t="shared" si="29"/>
        <v>0</v>
      </c>
      <c r="AY10" s="90">
        <f t="shared" si="21"/>
        <v>0</v>
      </c>
      <c r="AZ10" s="90">
        <f t="shared" si="22"/>
        <v>0</v>
      </c>
      <c r="BA10" s="90">
        <f t="shared" si="16"/>
        <v>0</v>
      </c>
      <c r="BB10" s="90">
        <f t="shared" si="23"/>
        <v>0</v>
      </c>
      <c r="BC10" s="90">
        <f t="shared" si="24"/>
        <v>0</v>
      </c>
      <c r="BD10" s="90">
        <f t="shared" si="25"/>
        <v>0</v>
      </c>
      <c r="BE10" s="91">
        <f t="shared" si="26"/>
        <v>0</v>
      </c>
      <c r="BG10" s="76">
        <f t="shared" si="9"/>
        <v>0</v>
      </c>
      <c r="BH10" s="76">
        <f t="shared" si="10"/>
        <v>0</v>
      </c>
      <c r="BI10" s="77">
        <f t="shared" si="11"/>
        <v>0</v>
      </c>
      <c r="BJ10" s="77">
        <f t="shared" si="12"/>
        <v>0</v>
      </c>
      <c r="BK10" s="77">
        <f t="shared" si="13"/>
        <v>0</v>
      </c>
      <c r="BL10" s="77">
        <f t="shared" si="14"/>
        <v>0</v>
      </c>
      <c r="BM10" s="77">
        <f t="shared" si="15"/>
        <v>0</v>
      </c>
    </row>
    <row r="11" spans="1:65" ht="19.5" customHeight="1" x14ac:dyDescent="0.25">
      <c r="A11" s="94">
        <f>+AGO!A11</f>
        <v>8</v>
      </c>
      <c r="B11" s="276" t="str">
        <f>+AGO!B11</f>
        <v xml:space="preserve">8-Tratamiento ambulatorio de personas con ansiedad </v>
      </c>
      <c r="C11" s="94" t="str">
        <f>+AGO!C11</f>
        <v>SALUD MENTAL CSMC</v>
      </c>
      <c r="D11" s="97">
        <v>0</v>
      </c>
      <c r="E11" s="97">
        <v>6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7">
        <v>0</v>
      </c>
      <c r="AA11" s="97">
        <v>0</v>
      </c>
      <c r="AB11" s="97">
        <v>0</v>
      </c>
      <c r="AC11" s="97">
        <v>0</v>
      </c>
      <c r="AD11" s="97">
        <v>0</v>
      </c>
      <c r="AE11" s="97">
        <v>0</v>
      </c>
      <c r="AF11" s="97">
        <v>0</v>
      </c>
      <c r="AG11" s="97">
        <v>0</v>
      </c>
      <c r="AH11" s="97">
        <v>0</v>
      </c>
      <c r="AI11" s="97">
        <v>0</v>
      </c>
      <c r="AJ11" s="97">
        <v>0</v>
      </c>
      <c r="AK11" s="97">
        <v>0</v>
      </c>
      <c r="AL11" s="97">
        <v>0</v>
      </c>
      <c r="AM11" s="97">
        <v>0</v>
      </c>
      <c r="AN11" s="97">
        <v>0</v>
      </c>
      <c r="AO11" s="97">
        <v>0</v>
      </c>
      <c r="AP11" s="97">
        <v>0</v>
      </c>
      <c r="AQ11" s="97">
        <v>0</v>
      </c>
      <c r="AR11" s="97">
        <v>0</v>
      </c>
      <c r="AS11" s="97">
        <v>0</v>
      </c>
      <c r="AU11" s="90">
        <f t="shared" si="17"/>
        <v>0</v>
      </c>
      <c r="AV11" s="90">
        <f t="shared" si="27"/>
        <v>6</v>
      </c>
      <c r="AW11" s="90">
        <f t="shared" si="28"/>
        <v>0</v>
      </c>
      <c r="AX11" s="90">
        <f t="shared" si="29"/>
        <v>0</v>
      </c>
      <c r="AY11" s="90">
        <f t="shared" si="21"/>
        <v>0</v>
      </c>
      <c r="AZ11" s="90">
        <f t="shared" si="22"/>
        <v>0</v>
      </c>
      <c r="BA11" s="90">
        <f t="shared" si="16"/>
        <v>0</v>
      </c>
      <c r="BB11" s="90">
        <f t="shared" si="23"/>
        <v>0</v>
      </c>
      <c r="BC11" s="90">
        <f t="shared" si="24"/>
        <v>0</v>
      </c>
      <c r="BD11" s="90">
        <f t="shared" si="25"/>
        <v>0</v>
      </c>
      <c r="BE11" s="91">
        <f t="shared" si="26"/>
        <v>6</v>
      </c>
      <c r="BG11" s="76">
        <f t="shared" si="9"/>
        <v>0</v>
      </c>
      <c r="BH11" s="76">
        <f t="shared" si="10"/>
        <v>0</v>
      </c>
      <c r="BI11" s="77">
        <f t="shared" si="11"/>
        <v>0</v>
      </c>
      <c r="BJ11" s="77">
        <f t="shared" si="12"/>
        <v>0</v>
      </c>
      <c r="BK11" s="77">
        <f t="shared" si="13"/>
        <v>0</v>
      </c>
      <c r="BL11" s="77">
        <f t="shared" si="14"/>
        <v>0</v>
      </c>
      <c r="BM11" s="77">
        <f t="shared" si="15"/>
        <v>0</v>
      </c>
    </row>
    <row r="12" spans="1:65" ht="19.5" customHeight="1" x14ac:dyDescent="0.25">
      <c r="A12" s="94">
        <f>+AGO!A12</f>
        <v>9</v>
      </c>
      <c r="B12" s="276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7">
        <v>0</v>
      </c>
      <c r="AA12" s="97">
        <v>0</v>
      </c>
      <c r="AB12" s="97">
        <v>0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97">
        <v>0</v>
      </c>
      <c r="AJ12" s="97">
        <v>0</v>
      </c>
      <c r="AK12" s="97">
        <v>0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97">
        <v>0</v>
      </c>
      <c r="AS12" s="97">
        <v>0</v>
      </c>
      <c r="AU12" s="90">
        <f t="shared" si="17"/>
        <v>0</v>
      </c>
      <c r="AV12" s="90">
        <f t="shared" si="27"/>
        <v>0</v>
      </c>
      <c r="AW12" s="90">
        <f t="shared" si="28"/>
        <v>0</v>
      </c>
      <c r="AX12" s="90">
        <f t="shared" si="29"/>
        <v>0</v>
      </c>
      <c r="AY12" s="90">
        <f t="shared" si="21"/>
        <v>0</v>
      </c>
      <c r="AZ12" s="90">
        <f t="shared" si="22"/>
        <v>0</v>
      </c>
      <c r="BA12" s="90">
        <f t="shared" si="16"/>
        <v>0</v>
      </c>
      <c r="BB12" s="90">
        <f t="shared" si="23"/>
        <v>0</v>
      </c>
      <c r="BC12" s="90">
        <f t="shared" si="24"/>
        <v>0</v>
      </c>
      <c r="BD12" s="90">
        <f t="shared" si="25"/>
        <v>0</v>
      </c>
      <c r="BE12" s="91">
        <f t="shared" si="26"/>
        <v>0</v>
      </c>
      <c r="BG12" s="76">
        <f t="shared" si="9"/>
        <v>0</v>
      </c>
      <c r="BH12" s="76">
        <f t="shared" si="10"/>
        <v>0</v>
      </c>
      <c r="BI12" s="77">
        <f t="shared" si="11"/>
        <v>0</v>
      </c>
      <c r="BJ12" s="77">
        <f t="shared" si="12"/>
        <v>0</v>
      </c>
      <c r="BK12" s="77">
        <f t="shared" si="13"/>
        <v>0</v>
      </c>
      <c r="BL12" s="77">
        <f t="shared" si="14"/>
        <v>0</v>
      </c>
      <c r="BM12" s="77">
        <f t="shared" si="15"/>
        <v>0</v>
      </c>
    </row>
    <row r="13" spans="1:65" ht="19.5" customHeight="1" x14ac:dyDescent="0.25">
      <c r="A13" s="94">
        <f>+AGO!A13</f>
        <v>10</v>
      </c>
      <c r="B13" s="276" t="str">
        <f>+AGO!B13</f>
        <v xml:space="preserve">10-intervencion para personas con dependencia del alcohol y tabaco </v>
      </c>
      <c r="C13" s="94" t="str">
        <f>+AGO!C13</f>
        <v>SALUD MENTAL CSMC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7">
        <v>0</v>
      </c>
      <c r="AA13" s="97">
        <v>0</v>
      </c>
      <c r="AB13" s="97">
        <v>0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97">
        <v>0</v>
      </c>
      <c r="AJ13" s="97">
        <v>0</v>
      </c>
      <c r="AK13" s="97">
        <v>0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97">
        <v>0</v>
      </c>
      <c r="AS13" s="97">
        <v>0</v>
      </c>
      <c r="AU13" s="90">
        <f t="shared" si="17"/>
        <v>0</v>
      </c>
      <c r="AV13" s="90">
        <f t="shared" si="27"/>
        <v>0</v>
      </c>
      <c r="AW13" s="90">
        <f t="shared" si="28"/>
        <v>0</v>
      </c>
      <c r="AX13" s="90">
        <f t="shared" si="29"/>
        <v>0</v>
      </c>
      <c r="AY13" s="90">
        <f t="shared" si="21"/>
        <v>0</v>
      </c>
      <c r="AZ13" s="90">
        <f t="shared" si="22"/>
        <v>0</v>
      </c>
      <c r="BA13" s="90">
        <f t="shared" si="16"/>
        <v>0</v>
      </c>
      <c r="BB13" s="90">
        <f t="shared" si="23"/>
        <v>0</v>
      </c>
      <c r="BC13" s="90">
        <f t="shared" si="24"/>
        <v>0</v>
      </c>
      <c r="BD13" s="90">
        <f t="shared" si="25"/>
        <v>0</v>
      </c>
      <c r="BE13" s="91">
        <f t="shared" si="26"/>
        <v>0</v>
      </c>
      <c r="BG13" s="76">
        <f t="shared" si="9"/>
        <v>0</v>
      </c>
      <c r="BH13" s="76">
        <f t="shared" si="10"/>
        <v>0</v>
      </c>
      <c r="BI13" s="77">
        <f t="shared" si="11"/>
        <v>0</v>
      </c>
      <c r="BJ13" s="77">
        <f t="shared" si="12"/>
        <v>0</v>
      </c>
      <c r="BK13" s="77">
        <f t="shared" si="13"/>
        <v>0</v>
      </c>
      <c r="BL13" s="77">
        <f t="shared" si="14"/>
        <v>0</v>
      </c>
      <c r="BM13" s="77">
        <f t="shared" si="15"/>
        <v>0</v>
      </c>
    </row>
    <row r="14" spans="1:65" ht="19.5" customHeight="1" x14ac:dyDescent="0.25">
      <c r="A14" s="94">
        <f>+AGO!A14</f>
        <v>11</v>
      </c>
      <c r="B14" s="276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>
        <v>0</v>
      </c>
      <c r="E14" s="97">
        <v>3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97">
        <v>0</v>
      </c>
      <c r="AJ14" s="97">
        <v>0</v>
      </c>
      <c r="AK14" s="97">
        <v>0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97">
        <v>0</v>
      </c>
      <c r="AS14" s="97">
        <v>0</v>
      </c>
      <c r="AU14" s="90">
        <f t="shared" si="17"/>
        <v>0</v>
      </c>
      <c r="AV14" s="90">
        <f t="shared" si="27"/>
        <v>3</v>
      </c>
      <c r="AW14" s="90">
        <f t="shared" si="28"/>
        <v>0</v>
      </c>
      <c r="AX14" s="90">
        <f t="shared" si="29"/>
        <v>0</v>
      </c>
      <c r="AY14" s="90">
        <f t="shared" si="21"/>
        <v>0</v>
      </c>
      <c r="AZ14" s="90">
        <f t="shared" si="22"/>
        <v>0</v>
      </c>
      <c r="BA14" s="90">
        <f t="shared" si="16"/>
        <v>0</v>
      </c>
      <c r="BB14" s="90">
        <f t="shared" si="23"/>
        <v>0</v>
      </c>
      <c r="BC14" s="90">
        <f t="shared" si="24"/>
        <v>0</v>
      </c>
      <c r="BD14" s="90">
        <f t="shared" si="25"/>
        <v>0</v>
      </c>
      <c r="BE14" s="91">
        <f t="shared" si="26"/>
        <v>3</v>
      </c>
      <c r="BG14" s="76">
        <f t="shared" si="9"/>
        <v>0</v>
      </c>
      <c r="BH14" s="76">
        <f t="shared" si="10"/>
        <v>0</v>
      </c>
      <c r="BI14" s="77">
        <f t="shared" si="11"/>
        <v>0</v>
      </c>
      <c r="BJ14" s="77">
        <f t="shared" si="12"/>
        <v>0</v>
      </c>
      <c r="BK14" s="77">
        <f t="shared" si="13"/>
        <v>0</v>
      </c>
      <c r="BL14" s="77">
        <f t="shared" si="14"/>
        <v>0</v>
      </c>
      <c r="BM14" s="77">
        <f t="shared" si="15"/>
        <v>0</v>
      </c>
    </row>
    <row r="15" spans="1:65" ht="19.5" customHeight="1" x14ac:dyDescent="0.25">
      <c r="A15" s="94">
        <f>+AGO!A15</f>
        <v>12</v>
      </c>
      <c r="B15" s="276" t="str">
        <f>+AGO!B15</f>
        <v xml:space="preserve">12-Tratamiento ambulatorio de personas con primer episodio psicotico </v>
      </c>
      <c r="C15" s="94" t="str">
        <f>+AGO!C15</f>
        <v>SALUD MENTAL CSMC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7">
        <v>0</v>
      </c>
      <c r="AA15" s="97">
        <v>0</v>
      </c>
      <c r="AB15" s="97">
        <v>0</v>
      </c>
      <c r="AC15" s="97">
        <v>0</v>
      </c>
      <c r="AD15" s="97">
        <v>0</v>
      </c>
      <c r="AE15" s="97">
        <v>0</v>
      </c>
      <c r="AF15" s="97">
        <v>0</v>
      </c>
      <c r="AG15" s="97">
        <v>0</v>
      </c>
      <c r="AH15" s="97">
        <v>0</v>
      </c>
      <c r="AI15" s="97">
        <v>0</v>
      </c>
      <c r="AJ15" s="97">
        <v>0</v>
      </c>
      <c r="AK15" s="97">
        <v>0</v>
      </c>
      <c r="AL15" s="97">
        <v>0</v>
      </c>
      <c r="AM15" s="97">
        <v>0</v>
      </c>
      <c r="AN15" s="97">
        <v>0</v>
      </c>
      <c r="AO15" s="97">
        <v>0</v>
      </c>
      <c r="AP15" s="97">
        <v>0</v>
      </c>
      <c r="AQ15" s="97">
        <v>0</v>
      </c>
      <c r="AR15" s="97">
        <v>0</v>
      </c>
      <c r="AS15" s="97">
        <v>0</v>
      </c>
      <c r="AU15" s="90">
        <f t="shared" si="17"/>
        <v>0</v>
      </c>
      <c r="AV15" s="90">
        <f t="shared" si="27"/>
        <v>0</v>
      </c>
      <c r="AW15" s="90">
        <f t="shared" si="28"/>
        <v>0</v>
      </c>
      <c r="AX15" s="90">
        <f t="shared" si="29"/>
        <v>0</v>
      </c>
      <c r="AY15" s="90">
        <f t="shared" si="21"/>
        <v>0</v>
      </c>
      <c r="AZ15" s="90">
        <f t="shared" si="22"/>
        <v>0</v>
      </c>
      <c r="BA15" s="90">
        <f t="shared" si="16"/>
        <v>0</v>
      </c>
      <c r="BB15" s="90">
        <f t="shared" si="23"/>
        <v>0</v>
      </c>
      <c r="BC15" s="90">
        <f t="shared" si="24"/>
        <v>0</v>
      </c>
      <c r="BD15" s="90">
        <f t="shared" si="25"/>
        <v>0</v>
      </c>
      <c r="BE15" s="91">
        <f t="shared" si="26"/>
        <v>0</v>
      </c>
      <c r="BG15" s="76">
        <f t="shared" si="9"/>
        <v>0</v>
      </c>
      <c r="BH15" s="76">
        <f t="shared" si="10"/>
        <v>0</v>
      </c>
      <c r="BI15" s="77">
        <f t="shared" si="11"/>
        <v>0</v>
      </c>
      <c r="BJ15" s="77">
        <f t="shared" si="12"/>
        <v>0</v>
      </c>
      <c r="BK15" s="77">
        <f t="shared" si="13"/>
        <v>0</v>
      </c>
      <c r="BL15" s="77">
        <f t="shared" si="14"/>
        <v>0</v>
      </c>
      <c r="BM15" s="77">
        <f t="shared" si="15"/>
        <v>0</v>
      </c>
    </row>
    <row r="16" spans="1:65" ht="19.5" customHeight="1" x14ac:dyDescent="0.25">
      <c r="A16" s="94">
        <f>+AGO!A16</f>
        <v>13</v>
      </c>
      <c r="B16" s="276" t="str">
        <f>+AGO!B16</f>
        <v xml:space="preserve">13-Rehabilitacion psicosocial </v>
      </c>
      <c r="C16" s="94" t="str">
        <f>+AGO!C16</f>
        <v>SALUD MENTAL CSMC</v>
      </c>
      <c r="D16" s="97">
        <v>0</v>
      </c>
      <c r="E16" s="97">
        <v>1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7">
        <v>0</v>
      </c>
      <c r="AA16" s="97">
        <v>0</v>
      </c>
      <c r="AB16" s="97">
        <v>0</v>
      </c>
      <c r="AC16" s="97">
        <v>0</v>
      </c>
      <c r="AD16" s="97">
        <v>0</v>
      </c>
      <c r="AE16" s="97">
        <v>0</v>
      </c>
      <c r="AF16" s="97">
        <v>0</v>
      </c>
      <c r="AG16" s="97">
        <v>0</v>
      </c>
      <c r="AH16" s="97">
        <v>0</v>
      </c>
      <c r="AI16" s="97">
        <v>0</v>
      </c>
      <c r="AJ16" s="97">
        <v>0</v>
      </c>
      <c r="AK16" s="97">
        <v>0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97">
        <v>0</v>
      </c>
      <c r="AS16" s="97">
        <v>0</v>
      </c>
      <c r="AU16" s="90">
        <f t="shared" si="17"/>
        <v>0</v>
      </c>
      <c r="AV16" s="90">
        <f t="shared" si="27"/>
        <v>1</v>
      </c>
      <c r="AW16" s="90">
        <f t="shared" si="28"/>
        <v>0</v>
      </c>
      <c r="AX16" s="90">
        <f t="shared" si="29"/>
        <v>0</v>
      </c>
      <c r="AY16" s="90">
        <f t="shared" si="21"/>
        <v>0</v>
      </c>
      <c r="AZ16" s="90">
        <f t="shared" si="22"/>
        <v>0</v>
      </c>
      <c r="BA16" s="90">
        <f t="shared" si="16"/>
        <v>0</v>
      </c>
      <c r="BB16" s="90">
        <f t="shared" si="23"/>
        <v>0</v>
      </c>
      <c r="BC16" s="90">
        <f t="shared" si="24"/>
        <v>0</v>
      </c>
      <c r="BD16" s="90">
        <f t="shared" si="25"/>
        <v>0</v>
      </c>
      <c r="BE16" s="91">
        <f t="shared" si="26"/>
        <v>1</v>
      </c>
      <c r="BG16" s="76">
        <f t="shared" si="9"/>
        <v>0</v>
      </c>
      <c r="BH16" s="76">
        <f t="shared" si="10"/>
        <v>0</v>
      </c>
      <c r="BI16" s="77">
        <f t="shared" si="11"/>
        <v>0</v>
      </c>
      <c r="BJ16" s="77">
        <f t="shared" si="12"/>
        <v>0</v>
      </c>
      <c r="BK16" s="77">
        <f t="shared" si="13"/>
        <v>0</v>
      </c>
      <c r="BL16" s="77">
        <f t="shared" si="14"/>
        <v>0</v>
      </c>
      <c r="BM16" s="77">
        <f t="shared" si="15"/>
        <v>0</v>
      </c>
    </row>
    <row r="17" spans="1:65" ht="19.5" customHeight="1" x14ac:dyDescent="0.25">
      <c r="A17" s="94">
        <f>+AGO!A17</f>
        <v>14</v>
      </c>
      <c r="B17" s="276" t="str">
        <f>+AGO!B17</f>
        <v xml:space="preserve">14-Rehabilitacion laboral </v>
      </c>
      <c r="C17" s="94" t="str">
        <f>+AGO!C17</f>
        <v>SALUD MENTAL CSMC</v>
      </c>
      <c r="D17" s="97">
        <v>0</v>
      </c>
      <c r="E17" s="97">
        <v>2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97">
        <v>0</v>
      </c>
      <c r="AS17" s="97">
        <v>0</v>
      </c>
      <c r="AU17" s="90">
        <f t="shared" si="17"/>
        <v>0</v>
      </c>
      <c r="AV17" s="90">
        <f t="shared" si="27"/>
        <v>2</v>
      </c>
      <c r="AW17" s="90">
        <f t="shared" si="28"/>
        <v>0</v>
      </c>
      <c r="AX17" s="90">
        <f t="shared" si="29"/>
        <v>0</v>
      </c>
      <c r="AY17" s="90">
        <f t="shared" si="21"/>
        <v>0</v>
      </c>
      <c r="AZ17" s="90">
        <f t="shared" si="22"/>
        <v>0</v>
      </c>
      <c r="BA17" s="90">
        <f t="shared" si="16"/>
        <v>0</v>
      </c>
      <c r="BB17" s="90">
        <f t="shared" si="23"/>
        <v>0</v>
      </c>
      <c r="BC17" s="90">
        <f t="shared" si="24"/>
        <v>0</v>
      </c>
      <c r="BD17" s="90">
        <f t="shared" si="25"/>
        <v>0</v>
      </c>
      <c r="BE17" s="91">
        <f t="shared" si="26"/>
        <v>2</v>
      </c>
      <c r="BG17" s="76">
        <f t="shared" si="9"/>
        <v>0</v>
      </c>
      <c r="BH17" s="76">
        <f t="shared" si="10"/>
        <v>0</v>
      </c>
      <c r="BI17" s="77">
        <f t="shared" si="11"/>
        <v>0</v>
      </c>
      <c r="BJ17" s="77">
        <f t="shared" si="12"/>
        <v>0</v>
      </c>
      <c r="BK17" s="77">
        <f t="shared" si="13"/>
        <v>0</v>
      </c>
      <c r="BL17" s="77">
        <f t="shared" si="14"/>
        <v>0</v>
      </c>
      <c r="BM17" s="77">
        <f t="shared" si="15"/>
        <v>0</v>
      </c>
    </row>
    <row r="18" spans="1:65" ht="19.5" customHeight="1" x14ac:dyDescent="0.25">
      <c r="A18" s="94">
        <f>+AGO!A18</f>
        <v>15</v>
      </c>
      <c r="B18" s="276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>
        <v>0</v>
      </c>
      <c r="E18" s="97">
        <v>6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7">
        <v>0</v>
      </c>
      <c r="AA18" s="97">
        <v>0</v>
      </c>
      <c r="AB18" s="97">
        <v>0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7">
        <v>0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97">
        <v>0</v>
      </c>
      <c r="AS18" s="97">
        <v>0</v>
      </c>
      <c r="AU18" s="90">
        <f t="shared" si="17"/>
        <v>0</v>
      </c>
      <c r="AV18" s="90">
        <f t="shared" si="27"/>
        <v>6</v>
      </c>
      <c r="AW18" s="90">
        <f t="shared" si="28"/>
        <v>0</v>
      </c>
      <c r="AX18" s="90">
        <f t="shared" si="29"/>
        <v>0</v>
      </c>
      <c r="AY18" s="90">
        <f t="shared" si="21"/>
        <v>0</v>
      </c>
      <c r="AZ18" s="90">
        <f t="shared" si="22"/>
        <v>0</v>
      </c>
      <c r="BA18" s="90">
        <f t="shared" si="16"/>
        <v>0</v>
      </c>
      <c r="BB18" s="90">
        <f t="shared" si="23"/>
        <v>0</v>
      </c>
      <c r="BC18" s="90">
        <f t="shared" si="24"/>
        <v>0</v>
      </c>
      <c r="BD18" s="90">
        <f t="shared" si="25"/>
        <v>0</v>
      </c>
      <c r="BE18" s="91">
        <f t="shared" si="26"/>
        <v>6</v>
      </c>
      <c r="BG18" s="76">
        <f t="shared" si="9"/>
        <v>0</v>
      </c>
      <c r="BH18" s="76">
        <f t="shared" si="10"/>
        <v>0</v>
      </c>
      <c r="BI18" s="77">
        <f t="shared" si="11"/>
        <v>0</v>
      </c>
      <c r="BJ18" s="77">
        <f t="shared" si="12"/>
        <v>0</v>
      </c>
      <c r="BK18" s="77">
        <f t="shared" si="13"/>
        <v>0</v>
      </c>
      <c r="BL18" s="77">
        <f t="shared" si="14"/>
        <v>0</v>
      </c>
      <c r="BM18" s="77">
        <f t="shared" si="15"/>
        <v>0</v>
      </c>
    </row>
    <row r="19" spans="1:65" ht="19.5" customHeight="1" x14ac:dyDescent="0.25">
      <c r="A19" s="94">
        <f>+AGO!A19</f>
        <v>16</v>
      </c>
      <c r="B19" s="276" t="str">
        <f>+AGO!B19</f>
        <v xml:space="preserve">16-Parejas con consejeria en promocion de una convivencia saludable </v>
      </c>
      <c r="C19" s="94" t="str">
        <f>+AGO!C19</f>
        <v>SALUD MENTAL CSMC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  <c r="AD19" s="97">
        <v>0</v>
      </c>
      <c r="AE19" s="97">
        <v>0</v>
      </c>
      <c r="AF19" s="97">
        <v>0</v>
      </c>
      <c r="AG19" s="97">
        <v>0</v>
      </c>
      <c r="AH19" s="97">
        <v>0</v>
      </c>
      <c r="AI19" s="97">
        <v>0</v>
      </c>
      <c r="AJ19" s="97">
        <v>0</v>
      </c>
      <c r="AK19" s="97">
        <v>0</v>
      </c>
      <c r="AL19" s="97">
        <v>0</v>
      </c>
      <c r="AM19" s="97">
        <v>0</v>
      </c>
      <c r="AN19" s="97">
        <v>0</v>
      </c>
      <c r="AO19" s="97">
        <v>0</v>
      </c>
      <c r="AP19" s="97">
        <v>0</v>
      </c>
      <c r="AQ19" s="97">
        <v>0</v>
      </c>
      <c r="AR19" s="97">
        <v>0</v>
      </c>
      <c r="AS19" s="97">
        <v>0</v>
      </c>
      <c r="AU19" s="90">
        <f t="shared" si="17"/>
        <v>0</v>
      </c>
      <c r="AV19" s="90">
        <f t="shared" si="27"/>
        <v>0</v>
      </c>
      <c r="AW19" s="90">
        <f t="shared" si="28"/>
        <v>0</v>
      </c>
      <c r="AX19" s="90">
        <f t="shared" si="29"/>
        <v>0</v>
      </c>
      <c r="AY19" s="90">
        <f t="shared" si="21"/>
        <v>0</v>
      </c>
      <c r="AZ19" s="90">
        <f t="shared" si="22"/>
        <v>0</v>
      </c>
      <c r="BA19" s="90">
        <f t="shared" si="16"/>
        <v>0</v>
      </c>
      <c r="BB19" s="90">
        <f t="shared" si="23"/>
        <v>0</v>
      </c>
      <c r="BC19" s="90">
        <f t="shared" si="24"/>
        <v>0</v>
      </c>
      <c r="BD19" s="90">
        <f t="shared" si="25"/>
        <v>0</v>
      </c>
      <c r="BE19" s="91">
        <f t="shared" si="26"/>
        <v>0</v>
      </c>
      <c r="BG19" s="76">
        <f t="shared" si="9"/>
        <v>0</v>
      </c>
      <c r="BH19" s="76">
        <f t="shared" si="10"/>
        <v>0</v>
      </c>
      <c r="BI19" s="77">
        <f t="shared" si="11"/>
        <v>0</v>
      </c>
      <c r="BJ19" s="77">
        <f t="shared" si="12"/>
        <v>0</v>
      </c>
      <c r="BK19" s="77">
        <f t="shared" si="13"/>
        <v>0</v>
      </c>
      <c r="BL19" s="77">
        <f t="shared" si="14"/>
        <v>0</v>
      </c>
      <c r="BM19" s="77">
        <f t="shared" si="15"/>
        <v>0</v>
      </c>
    </row>
    <row r="20" spans="1:65" ht="19.5" customHeight="1" x14ac:dyDescent="0.25">
      <c r="A20" s="94">
        <f>+AGO!A20</f>
        <v>17</v>
      </c>
      <c r="B20" s="276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7">
        <v>0</v>
      </c>
      <c r="AJ20" s="97"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97">
        <v>0</v>
      </c>
      <c r="AS20" s="97">
        <v>0</v>
      </c>
      <c r="AU20" s="90">
        <f t="shared" si="17"/>
        <v>0</v>
      </c>
      <c r="AV20" s="90">
        <f t="shared" si="27"/>
        <v>0</v>
      </c>
      <c r="AW20" s="90">
        <f t="shared" si="28"/>
        <v>0</v>
      </c>
      <c r="AX20" s="90">
        <f t="shared" si="29"/>
        <v>0</v>
      </c>
      <c r="AY20" s="90">
        <f t="shared" si="21"/>
        <v>0</v>
      </c>
      <c r="AZ20" s="90">
        <f t="shared" si="22"/>
        <v>0</v>
      </c>
      <c r="BA20" s="90">
        <f t="shared" si="16"/>
        <v>0</v>
      </c>
      <c r="BB20" s="90">
        <f t="shared" si="23"/>
        <v>0</v>
      </c>
      <c r="BC20" s="90">
        <f t="shared" si="24"/>
        <v>0</v>
      </c>
      <c r="BD20" s="90">
        <f t="shared" si="25"/>
        <v>0</v>
      </c>
      <c r="BE20" s="91">
        <f t="shared" si="26"/>
        <v>0</v>
      </c>
      <c r="BG20" s="76">
        <f t="shared" ref="BG20:BG31" si="30">D20+F20+G20+H20+I20+J20+L20+M20+AN20+T20+U20+V20+AP20+AQ20+AR20+AS20</f>
        <v>0</v>
      </c>
      <c r="BH20" s="76">
        <f t="shared" ref="BH20:BH31" si="31">AL20+AO20</f>
        <v>0</v>
      </c>
      <c r="BI20" s="77">
        <f t="shared" ref="BI20:BI31" si="32">+K20+AM20+P20+Q20+R20+AC20+AD20+AE20+AF20+AG20</f>
        <v>0</v>
      </c>
      <c r="BJ20" s="77">
        <f t="shared" ref="BJ20:BJ31" si="33">+S20</f>
        <v>0</v>
      </c>
      <c r="BK20" s="77">
        <f t="shared" ref="BK20:BK31" si="34">+X20+Y20+AB20+Z20+AA20</f>
        <v>0</v>
      </c>
      <c r="BL20" s="77">
        <f t="shared" ref="BL20:BL31" si="35">+W20</f>
        <v>0</v>
      </c>
      <c r="BM20" s="77">
        <f t="shared" ref="BM20:BM31" si="36">+AI20+AJ20+AK20</f>
        <v>0</v>
      </c>
    </row>
    <row r="21" spans="1:65" ht="19.5" customHeight="1" x14ac:dyDescent="0.25">
      <c r="A21" s="94">
        <f>+AGO!A21</f>
        <v>18</v>
      </c>
      <c r="B21" s="276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>
        <v>0</v>
      </c>
      <c r="E21" s="97">
        <v>0</v>
      </c>
      <c r="F21" s="97">
        <v>5</v>
      </c>
      <c r="G21" s="97">
        <v>0</v>
      </c>
      <c r="H21" s="97">
        <v>0</v>
      </c>
      <c r="I21" s="97">
        <v>0</v>
      </c>
      <c r="J21" s="97">
        <v>1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2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1</v>
      </c>
      <c r="Y21" s="97">
        <v>0</v>
      </c>
      <c r="Z21" s="97">
        <v>0</v>
      </c>
      <c r="AA21" s="97">
        <v>0</v>
      </c>
      <c r="AB21" s="97">
        <v>0</v>
      </c>
      <c r="AC21" s="97">
        <v>1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7">
        <v>5</v>
      </c>
      <c r="AJ21" s="97">
        <v>0</v>
      </c>
      <c r="AK21" s="97">
        <v>0</v>
      </c>
      <c r="AL21" s="97">
        <v>1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97">
        <v>0</v>
      </c>
      <c r="AS21" s="97">
        <v>0</v>
      </c>
      <c r="AU21" s="90">
        <f t="shared" si="17"/>
        <v>0</v>
      </c>
      <c r="AV21" s="90">
        <f t="shared" si="27"/>
        <v>0</v>
      </c>
      <c r="AW21" s="90">
        <f t="shared" si="28"/>
        <v>6</v>
      </c>
      <c r="AX21" s="90">
        <f t="shared" si="29"/>
        <v>2</v>
      </c>
      <c r="AY21" s="90">
        <f t="shared" si="21"/>
        <v>0</v>
      </c>
      <c r="AZ21" s="90">
        <f t="shared" si="22"/>
        <v>1</v>
      </c>
      <c r="BA21" s="90">
        <f t="shared" si="16"/>
        <v>1</v>
      </c>
      <c r="BB21" s="90">
        <f t="shared" si="23"/>
        <v>5</v>
      </c>
      <c r="BC21" s="90">
        <f t="shared" si="24"/>
        <v>1</v>
      </c>
      <c r="BD21" s="90">
        <f t="shared" si="25"/>
        <v>0</v>
      </c>
      <c r="BE21" s="91">
        <f t="shared" si="26"/>
        <v>16</v>
      </c>
      <c r="BG21" s="76">
        <f t="shared" si="30"/>
        <v>6</v>
      </c>
      <c r="BH21" s="76">
        <f t="shared" si="31"/>
        <v>1</v>
      </c>
      <c r="BI21" s="77">
        <f t="shared" si="32"/>
        <v>3</v>
      </c>
      <c r="BJ21" s="77">
        <f t="shared" si="33"/>
        <v>0</v>
      </c>
      <c r="BK21" s="77">
        <f t="shared" si="34"/>
        <v>1</v>
      </c>
      <c r="BL21" s="77">
        <f t="shared" si="35"/>
        <v>0</v>
      </c>
      <c r="BM21" s="77">
        <f t="shared" si="36"/>
        <v>5</v>
      </c>
    </row>
    <row r="22" spans="1:65" ht="19.5" customHeight="1" x14ac:dyDescent="0.25">
      <c r="A22" s="94">
        <f>+AGO!A22</f>
        <v>19</v>
      </c>
      <c r="B22" s="276" t="str">
        <f>+AGO!B22</f>
        <v>19-Tratamiento a Niños, Niñas y Adolescentes Afectados por Violencia Infantil</v>
      </c>
      <c r="C22" s="94" t="str">
        <f>+AGO!C22</f>
        <v>SALUD MENTAL I-1 A I-4</v>
      </c>
      <c r="D22" s="97">
        <v>0</v>
      </c>
      <c r="E22" s="97">
        <v>0</v>
      </c>
      <c r="F22" s="97">
        <v>4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2</v>
      </c>
      <c r="Q22" s="97">
        <v>0</v>
      </c>
      <c r="R22" s="97">
        <v>0</v>
      </c>
      <c r="S22" s="97">
        <v>6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2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7">
        <v>3</v>
      </c>
      <c r="AJ22" s="97">
        <v>0</v>
      </c>
      <c r="AK22" s="97">
        <v>0</v>
      </c>
      <c r="AL22" s="97">
        <v>1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U22" s="90">
        <f t="shared" si="17"/>
        <v>0</v>
      </c>
      <c r="AV22" s="90">
        <f t="shared" si="27"/>
        <v>0</v>
      </c>
      <c r="AW22" s="90">
        <f t="shared" si="28"/>
        <v>4</v>
      </c>
      <c r="AX22" s="90">
        <f t="shared" si="29"/>
        <v>2</v>
      </c>
      <c r="AY22" s="90">
        <f t="shared" si="21"/>
        <v>6</v>
      </c>
      <c r="AZ22" s="90">
        <f t="shared" si="22"/>
        <v>0</v>
      </c>
      <c r="BA22" s="90">
        <f t="shared" si="16"/>
        <v>2</v>
      </c>
      <c r="BB22" s="90">
        <f t="shared" si="23"/>
        <v>3</v>
      </c>
      <c r="BC22" s="90">
        <f t="shared" si="24"/>
        <v>1</v>
      </c>
      <c r="BD22" s="90">
        <f t="shared" si="25"/>
        <v>0</v>
      </c>
      <c r="BE22" s="91">
        <f t="shared" si="26"/>
        <v>18</v>
      </c>
      <c r="BG22" s="76">
        <f t="shared" si="30"/>
        <v>4</v>
      </c>
      <c r="BH22" s="76">
        <f t="shared" si="31"/>
        <v>1</v>
      </c>
      <c r="BI22" s="77">
        <f t="shared" si="32"/>
        <v>4</v>
      </c>
      <c r="BJ22" s="77">
        <f t="shared" si="33"/>
        <v>6</v>
      </c>
      <c r="BK22" s="77">
        <f t="shared" si="34"/>
        <v>0</v>
      </c>
      <c r="BL22" s="77">
        <f t="shared" si="35"/>
        <v>0</v>
      </c>
      <c r="BM22" s="77">
        <f t="shared" si="36"/>
        <v>3</v>
      </c>
    </row>
    <row r="23" spans="1:65" ht="19.5" customHeight="1" x14ac:dyDescent="0.25">
      <c r="A23" s="94">
        <f>+AGO!A23</f>
        <v>20</v>
      </c>
      <c r="B23" s="276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97">
        <v>0</v>
      </c>
      <c r="AS23" s="97">
        <v>0</v>
      </c>
      <c r="AU23" s="90">
        <f t="shared" si="17"/>
        <v>0</v>
      </c>
      <c r="AV23" s="90">
        <f t="shared" si="27"/>
        <v>0</v>
      </c>
      <c r="AW23" s="90">
        <f t="shared" si="28"/>
        <v>0</v>
      </c>
      <c r="AX23" s="90">
        <f t="shared" si="29"/>
        <v>0</v>
      </c>
      <c r="AY23" s="90">
        <f t="shared" si="21"/>
        <v>0</v>
      </c>
      <c r="AZ23" s="90">
        <f t="shared" si="22"/>
        <v>0</v>
      </c>
      <c r="BA23" s="90">
        <f t="shared" si="16"/>
        <v>0</v>
      </c>
      <c r="BB23" s="90">
        <f t="shared" si="23"/>
        <v>0</v>
      </c>
      <c r="BC23" s="90">
        <f t="shared" si="24"/>
        <v>0</v>
      </c>
      <c r="BD23" s="90">
        <f t="shared" si="25"/>
        <v>0</v>
      </c>
      <c r="BE23" s="91">
        <f t="shared" si="26"/>
        <v>0</v>
      </c>
      <c r="BG23" s="76">
        <f t="shared" si="30"/>
        <v>0</v>
      </c>
      <c r="BH23" s="76">
        <f t="shared" si="31"/>
        <v>0</v>
      </c>
      <c r="BI23" s="77">
        <f t="shared" si="32"/>
        <v>0</v>
      </c>
      <c r="BJ23" s="77">
        <f t="shared" si="33"/>
        <v>0</v>
      </c>
      <c r="BK23" s="77">
        <f t="shared" si="34"/>
        <v>0</v>
      </c>
      <c r="BL23" s="77">
        <f t="shared" si="35"/>
        <v>0</v>
      </c>
      <c r="BM23" s="77">
        <f t="shared" si="36"/>
        <v>0</v>
      </c>
    </row>
    <row r="24" spans="1:65" ht="19.5" customHeight="1" x14ac:dyDescent="0.25">
      <c r="A24" s="94">
        <f>+AGO!A24</f>
        <v>21</v>
      </c>
      <c r="B24" s="276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>
        <v>0</v>
      </c>
      <c r="E24" s="97">
        <v>0</v>
      </c>
      <c r="F24" s="97">
        <v>3</v>
      </c>
      <c r="G24" s="97">
        <v>0</v>
      </c>
      <c r="H24" s="97">
        <v>0</v>
      </c>
      <c r="I24" s="97">
        <v>0</v>
      </c>
      <c r="J24" s="97">
        <v>1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1</v>
      </c>
      <c r="T24" s="97">
        <v>0</v>
      </c>
      <c r="U24" s="97">
        <v>0</v>
      </c>
      <c r="V24" s="97">
        <v>0</v>
      </c>
      <c r="W24" s="97">
        <v>0</v>
      </c>
      <c r="X24" s="97">
        <v>1</v>
      </c>
      <c r="Y24" s="97">
        <v>0</v>
      </c>
      <c r="Z24" s="97">
        <v>0</v>
      </c>
      <c r="AA24" s="97">
        <v>0</v>
      </c>
      <c r="AB24" s="97">
        <v>0</v>
      </c>
      <c r="AC24" s="97">
        <v>3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7">
        <v>1</v>
      </c>
      <c r="AJ24" s="97">
        <v>1</v>
      </c>
      <c r="AK24" s="97">
        <v>0</v>
      </c>
      <c r="AL24" s="97">
        <v>2</v>
      </c>
      <c r="AM24" s="97">
        <v>0</v>
      </c>
      <c r="AN24" s="97">
        <v>0</v>
      </c>
      <c r="AO24" s="97">
        <v>0</v>
      </c>
      <c r="AP24" s="97">
        <v>1</v>
      </c>
      <c r="AQ24" s="97">
        <v>0</v>
      </c>
      <c r="AR24" s="97">
        <v>0</v>
      </c>
      <c r="AS24" s="97">
        <v>0</v>
      </c>
      <c r="AU24" s="90">
        <f t="shared" si="17"/>
        <v>0</v>
      </c>
      <c r="AV24" s="90">
        <f t="shared" si="27"/>
        <v>0</v>
      </c>
      <c r="AW24" s="90">
        <f t="shared" si="28"/>
        <v>4</v>
      </c>
      <c r="AX24" s="90">
        <f t="shared" si="29"/>
        <v>0</v>
      </c>
      <c r="AY24" s="90">
        <f t="shared" si="21"/>
        <v>1</v>
      </c>
      <c r="AZ24" s="90">
        <f t="shared" si="22"/>
        <v>1</v>
      </c>
      <c r="BA24" s="90">
        <f t="shared" si="16"/>
        <v>3</v>
      </c>
      <c r="BB24" s="90">
        <f t="shared" si="23"/>
        <v>2</v>
      </c>
      <c r="BC24" s="90">
        <f t="shared" si="24"/>
        <v>2</v>
      </c>
      <c r="BD24" s="90">
        <f t="shared" si="25"/>
        <v>1</v>
      </c>
      <c r="BE24" s="91">
        <f t="shared" si="26"/>
        <v>14</v>
      </c>
      <c r="BG24" s="76">
        <f t="shared" si="30"/>
        <v>5</v>
      </c>
      <c r="BH24" s="76">
        <f t="shared" si="31"/>
        <v>2</v>
      </c>
      <c r="BI24" s="77">
        <f t="shared" si="32"/>
        <v>3</v>
      </c>
      <c r="BJ24" s="77">
        <f t="shared" si="33"/>
        <v>1</v>
      </c>
      <c r="BK24" s="77">
        <f t="shared" si="34"/>
        <v>1</v>
      </c>
      <c r="BL24" s="77">
        <f t="shared" si="35"/>
        <v>0</v>
      </c>
      <c r="BM24" s="77">
        <f t="shared" si="36"/>
        <v>2</v>
      </c>
    </row>
    <row r="25" spans="1:65" ht="19.5" customHeight="1" x14ac:dyDescent="0.25">
      <c r="A25" s="94">
        <f>+AGO!A25</f>
        <v>22</v>
      </c>
      <c r="B25" s="276" t="str">
        <f>+AGO!B25</f>
        <v xml:space="preserve">22-Tratamiento ambulatorio de personas con depresion </v>
      </c>
      <c r="C25" s="94" t="str">
        <f>+AGO!C25</f>
        <v>SALUD MENTAL I-1 A I-4</v>
      </c>
      <c r="D25" s="97">
        <v>0</v>
      </c>
      <c r="E25" s="97">
        <v>0</v>
      </c>
      <c r="F25" s="97">
        <v>1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1</v>
      </c>
      <c r="Q25" s="97">
        <v>0</v>
      </c>
      <c r="R25" s="97">
        <v>0</v>
      </c>
      <c r="S25" s="97">
        <v>4</v>
      </c>
      <c r="T25" s="97">
        <v>0</v>
      </c>
      <c r="U25" s="97">
        <v>0</v>
      </c>
      <c r="V25" s="97">
        <v>0</v>
      </c>
      <c r="W25" s="97">
        <v>0</v>
      </c>
      <c r="X25" s="97">
        <v>2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  <c r="AD25" s="97">
        <v>0</v>
      </c>
      <c r="AE25" s="97">
        <v>0</v>
      </c>
      <c r="AF25" s="97">
        <v>0</v>
      </c>
      <c r="AG25" s="97">
        <v>0</v>
      </c>
      <c r="AH25" s="97">
        <v>0</v>
      </c>
      <c r="AI25" s="97">
        <v>3</v>
      </c>
      <c r="AJ25" s="97">
        <v>0</v>
      </c>
      <c r="AK25" s="97">
        <v>1</v>
      </c>
      <c r="AL25" s="97">
        <v>0</v>
      </c>
      <c r="AM25" s="97">
        <v>0</v>
      </c>
      <c r="AN25" s="97">
        <v>0</v>
      </c>
      <c r="AO25" s="97">
        <v>0</v>
      </c>
      <c r="AP25" s="97">
        <v>0</v>
      </c>
      <c r="AQ25" s="97">
        <v>0</v>
      </c>
      <c r="AR25" s="97">
        <v>0</v>
      </c>
      <c r="AS25" s="97">
        <v>0</v>
      </c>
      <c r="AU25" s="90">
        <f t="shared" si="17"/>
        <v>0</v>
      </c>
      <c r="AV25" s="90">
        <f t="shared" si="27"/>
        <v>0</v>
      </c>
      <c r="AW25" s="90">
        <f t="shared" si="28"/>
        <v>1</v>
      </c>
      <c r="AX25" s="90">
        <f t="shared" si="29"/>
        <v>1</v>
      </c>
      <c r="AY25" s="90">
        <f t="shared" si="21"/>
        <v>4</v>
      </c>
      <c r="AZ25" s="90">
        <f t="shared" si="22"/>
        <v>2</v>
      </c>
      <c r="BA25" s="90">
        <f t="shared" si="16"/>
        <v>0</v>
      </c>
      <c r="BB25" s="90">
        <f t="shared" si="23"/>
        <v>4</v>
      </c>
      <c r="BC25" s="90">
        <f t="shared" si="24"/>
        <v>0</v>
      </c>
      <c r="BD25" s="90">
        <f t="shared" si="25"/>
        <v>0</v>
      </c>
      <c r="BE25" s="91">
        <f t="shared" si="26"/>
        <v>12</v>
      </c>
      <c r="BG25" s="76">
        <f t="shared" si="30"/>
        <v>1</v>
      </c>
      <c r="BH25" s="76">
        <f t="shared" si="31"/>
        <v>0</v>
      </c>
      <c r="BI25" s="77">
        <f t="shared" si="32"/>
        <v>1</v>
      </c>
      <c r="BJ25" s="77">
        <f t="shared" si="33"/>
        <v>4</v>
      </c>
      <c r="BK25" s="77">
        <f t="shared" si="34"/>
        <v>2</v>
      </c>
      <c r="BL25" s="77">
        <f t="shared" si="35"/>
        <v>0</v>
      </c>
      <c r="BM25" s="77">
        <f t="shared" si="36"/>
        <v>4</v>
      </c>
    </row>
    <row r="26" spans="1:65" ht="19.5" customHeight="1" x14ac:dyDescent="0.25">
      <c r="A26" s="94">
        <f>+AGO!A26</f>
        <v>23</v>
      </c>
      <c r="B26" s="276" t="str">
        <f>+AGO!B26</f>
        <v xml:space="preserve">23-Tratamiento ambulatorio de personas con conducta suicida </v>
      </c>
      <c r="C26" s="94" t="str">
        <f>+AGO!C26</f>
        <v>SALUD MENTAL I-1 A I-4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7">
        <v>0</v>
      </c>
      <c r="AJ26" s="97">
        <v>0</v>
      </c>
      <c r="AK26" s="97">
        <v>0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97">
        <v>0</v>
      </c>
      <c r="AS26" s="97">
        <v>0</v>
      </c>
      <c r="AU26" s="90">
        <f t="shared" si="17"/>
        <v>0</v>
      </c>
      <c r="AV26" s="90">
        <f t="shared" si="27"/>
        <v>0</v>
      </c>
      <c r="AW26" s="90">
        <f t="shared" si="28"/>
        <v>0</v>
      </c>
      <c r="AX26" s="90">
        <f t="shared" si="29"/>
        <v>0</v>
      </c>
      <c r="AY26" s="90">
        <f t="shared" si="21"/>
        <v>0</v>
      </c>
      <c r="AZ26" s="90">
        <f t="shared" si="22"/>
        <v>0</v>
      </c>
      <c r="BA26" s="90">
        <f t="shared" si="16"/>
        <v>0</v>
      </c>
      <c r="BB26" s="90">
        <f t="shared" si="23"/>
        <v>0</v>
      </c>
      <c r="BC26" s="90">
        <f t="shared" si="24"/>
        <v>0</v>
      </c>
      <c r="BD26" s="90">
        <f t="shared" si="25"/>
        <v>0</v>
      </c>
      <c r="BE26" s="91">
        <f t="shared" si="26"/>
        <v>0</v>
      </c>
      <c r="BG26" s="76">
        <f t="shared" si="30"/>
        <v>0</v>
      </c>
      <c r="BH26" s="76">
        <f t="shared" si="31"/>
        <v>0</v>
      </c>
      <c r="BI26" s="77">
        <f t="shared" si="32"/>
        <v>0</v>
      </c>
      <c r="BJ26" s="77">
        <f t="shared" si="33"/>
        <v>0</v>
      </c>
      <c r="BK26" s="77">
        <f t="shared" si="34"/>
        <v>0</v>
      </c>
      <c r="BL26" s="77">
        <f t="shared" si="35"/>
        <v>0</v>
      </c>
      <c r="BM26" s="77">
        <f t="shared" si="36"/>
        <v>0</v>
      </c>
    </row>
    <row r="27" spans="1:65" ht="19.5" customHeight="1" x14ac:dyDescent="0.25">
      <c r="A27" s="94">
        <f>+AGO!A27</f>
        <v>24</v>
      </c>
      <c r="B27" s="276" t="str">
        <f>+AGO!B27</f>
        <v xml:space="preserve">24-Tratamiento ambulatorio de personas con ansiedad </v>
      </c>
      <c r="C27" s="94" t="str">
        <f>+AGO!C27</f>
        <v>SALUD MENTAL I-1 A I-4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3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1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7">
        <v>0</v>
      </c>
      <c r="AJ27" s="97">
        <v>0</v>
      </c>
      <c r="AK27" s="97">
        <v>0</v>
      </c>
      <c r="AL27" s="97">
        <v>1</v>
      </c>
      <c r="AM27" s="97">
        <v>0</v>
      </c>
      <c r="AN27" s="97">
        <v>0</v>
      </c>
      <c r="AO27" s="97">
        <v>0</v>
      </c>
      <c r="AP27" s="97">
        <v>1</v>
      </c>
      <c r="AQ27" s="97">
        <v>0</v>
      </c>
      <c r="AR27" s="97">
        <v>0</v>
      </c>
      <c r="AS27" s="97">
        <v>0</v>
      </c>
      <c r="AU27" s="90">
        <f t="shared" si="17"/>
        <v>0</v>
      </c>
      <c r="AV27" s="90">
        <f t="shared" si="27"/>
        <v>0</v>
      </c>
      <c r="AW27" s="90">
        <f t="shared" si="28"/>
        <v>0</v>
      </c>
      <c r="AX27" s="90">
        <f t="shared" si="29"/>
        <v>3</v>
      </c>
      <c r="AY27" s="90">
        <f t="shared" si="21"/>
        <v>0</v>
      </c>
      <c r="AZ27" s="90">
        <f t="shared" si="22"/>
        <v>1</v>
      </c>
      <c r="BA27" s="90">
        <f t="shared" si="16"/>
        <v>0</v>
      </c>
      <c r="BB27" s="90">
        <f t="shared" si="23"/>
        <v>0</v>
      </c>
      <c r="BC27" s="90">
        <f t="shared" si="24"/>
        <v>1</v>
      </c>
      <c r="BD27" s="90">
        <f t="shared" si="25"/>
        <v>1</v>
      </c>
      <c r="BE27" s="91">
        <f t="shared" si="26"/>
        <v>6</v>
      </c>
      <c r="BG27" s="76">
        <f t="shared" si="30"/>
        <v>1</v>
      </c>
      <c r="BH27" s="76">
        <f t="shared" si="31"/>
        <v>1</v>
      </c>
      <c r="BI27" s="77">
        <f t="shared" si="32"/>
        <v>3</v>
      </c>
      <c r="BJ27" s="77">
        <f t="shared" si="33"/>
        <v>0</v>
      </c>
      <c r="BK27" s="77">
        <f t="shared" si="34"/>
        <v>1</v>
      </c>
      <c r="BL27" s="77">
        <f t="shared" si="35"/>
        <v>0</v>
      </c>
      <c r="BM27" s="77">
        <f t="shared" si="36"/>
        <v>0</v>
      </c>
    </row>
    <row r="28" spans="1:65" ht="19.5" customHeight="1" x14ac:dyDescent="0.25">
      <c r="A28" s="94">
        <f>+AGO!A28</f>
        <v>25</v>
      </c>
      <c r="B28" s="276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20</v>
      </c>
      <c r="T28" s="97">
        <v>0</v>
      </c>
      <c r="U28" s="97">
        <v>0</v>
      </c>
      <c r="V28" s="97">
        <v>0</v>
      </c>
      <c r="W28" s="97">
        <v>15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97">
        <v>0</v>
      </c>
      <c r="AS28" s="97">
        <v>0</v>
      </c>
      <c r="AU28" s="90">
        <f t="shared" si="17"/>
        <v>0</v>
      </c>
      <c r="AV28" s="90">
        <f t="shared" si="27"/>
        <v>0</v>
      </c>
      <c r="AW28" s="90">
        <f t="shared" si="28"/>
        <v>0</v>
      </c>
      <c r="AX28" s="90">
        <f t="shared" si="29"/>
        <v>0</v>
      </c>
      <c r="AY28" s="90">
        <f t="shared" si="21"/>
        <v>20</v>
      </c>
      <c r="AZ28" s="90">
        <f t="shared" si="22"/>
        <v>15</v>
      </c>
      <c r="BA28" s="90">
        <f t="shared" si="16"/>
        <v>0</v>
      </c>
      <c r="BB28" s="90">
        <f t="shared" si="23"/>
        <v>0</v>
      </c>
      <c r="BC28" s="90">
        <f t="shared" si="24"/>
        <v>0</v>
      </c>
      <c r="BD28" s="90">
        <f t="shared" si="25"/>
        <v>0</v>
      </c>
      <c r="BE28" s="91">
        <f t="shared" si="26"/>
        <v>35</v>
      </c>
      <c r="BG28" s="76">
        <f t="shared" si="30"/>
        <v>0</v>
      </c>
      <c r="BH28" s="76">
        <f t="shared" si="31"/>
        <v>0</v>
      </c>
      <c r="BI28" s="77">
        <f t="shared" si="32"/>
        <v>0</v>
      </c>
      <c r="BJ28" s="77">
        <f t="shared" si="33"/>
        <v>20</v>
      </c>
      <c r="BK28" s="77">
        <f t="shared" si="34"/>
        <v>0</v>
      </c>
      <c r="BL28" s="77">
        <f t="shared" si="35"/>
        <v>15</v>
      </c>
      <c r="BM28" s="77">
        <f t="shared" si="36"/>
        <v>0</v>
      </c>
    </row>
    <row r="29" spans="1:65" ht="19.5" customHeight="1" x14ac:dyDescent="0.25">
      <c r="A29" s="94">
        <f>+AGO!A29</f>
        <v>26</v>
      </c>
      <c r="B29" s="276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>
        <v>0</v>
      </c>
      <c r="E29" s="97">
        <v>0</v>
      </c>
      <c r="F29" s="97">
        <v>32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21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7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97">
        <v>0</v>
      </c>
      <c r="AQ29" s="97">
        <v>0</v>
      </c>
      <c r="AR29" s="97">
        <v>0</v>
      </c>
      <c r="AS29" s="97">
        <v>0</v>
      </c>
      <c r="AU29" s="90">
        <f t="shared" si="17"/>
        <v>0</v>
      </c>
      <c r="AV29" s="90">
        <f t="shared" si="27"/>
        <v>0</v>
      </c>
      <c r="AW29" s="90">
        <f t="shared" si="28"/>
        <v>32</v>
      </c>
      <c r="AX29" s="90">
        <f t="shared" si="29"/>
        <v>0</v>
      </c>
      <c r="AY29" s="90">
        <f t="shared" si="21"/>
        <v>21</v>
      </c>
      <c r="AZ29" s="90">
        <f t="shared" si="22"/>
        <v>0</v>
      </c>
      <c r="BA29" s="90">
        <f t="shared" si="16"/>
        <v>0</v>
      </c>
      <c r="BB29" s="90">
        <f t="shared" si="23"/>
        <v>0</v>
      </c>
      <c r="BC29" s="90">
        <f t="shared" si="24"/>
        <v>0</v>
      </c>
      <c r="BD29" s="90">
        <f t="shared" si="25"/>
        <v>0</v>
      </c>
      <c r="BE29" s="91">
        <f t="shared" si="26"/>
        <v>53</v>
      </c>
      <c r="BG29" s="76">
        <f t="shared" si="30"/>
        <v>32</v>
      </c>
      <c r="BH29" s="76">
        <f t="shared" si="31"/>
        <v>0</v>
      </c>
      <c r="BI29" s="77">
        <f t="shared" si="32"/>
        <v>0</v>
      </c>
      <c r="BJ29" s="77">
        <f t="shared" si="33"/>
        <v>21</v>
      </c>
      <c r="BK29" s="77">
        <f t="shared" si="34"/>
        <v>0</v>
      </c>
      <c r="BL29" s="77">
        <f t="shared" si="35"/>
        <v>0</v>
      </c>
      <c r="BM29" s="77">
        <f t="shared" si="36"/>
        <v>0</v>
      </c>
    </row>
    <row r="30" spans="1:65" ht="19.5" customHeight="1" x14ac:dyDescent="0.25">
      <c r="A30" s="94">
        <f>+AGO!A30</f>
        <v>27</v>
      </c>
      <c r="B30" s="276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7">
        <v>0</v>
      </c>
      <c r="AJ30" s="97">
        <v>0</v>
      </c>
      <c r="AK30" s="97">
        <v>0</v>
      </c>
      <c r="AL30" s="97">
        <v>3</v>
      </c>
      <c r="AM30" s="97">
        <v>0</v>
      </c>
      <c r="AN30" s="97">
        <v>0</v>
      </c>
      <c r="AO30" s="97">
        <v>0</v>
      </c>
      <c r="AP30" s="97">
        <v>22</v>
      </c>
      <c r="AQ30" s="97">
        <v>0</v>
      </c>
      <c r="AR30" s="97">
        <v>0</v>
      </c>
      <c r="AS30" s="97">
        <v>0</v>
      </c>
      <c r="AU30" s="90">
        <f t="shared" si="17"/>
        <v>0</v>
      </c>
      <c r="AV30" s="90">
        <f t="shared" si="27"/>
        <v>0</v>
      </c>
      <c r="AW30" s="90">
        <f t="shared" si="28"/>
        <v>0</v>
      </c>
      <c r="AX30" s="90">
        <f t="shared" si="29"/>
        <v>0</v>
      </c>
      <c r="AY30" s="90">
        <f t="shared" si="21"/>
        <v>0</v>
      </c>
      <c r="AZ30" s="90">
        <f t="shared" si="22"/>
        <v>0</v>
      </c>
      <c r="BA30" s="90">
        <f t="shared" si="16"/>
        <v>0</v>
      </c>
      <c r="BB30" s="90">
        <f t="shared" si="23"/>
        <v>0</v>
      </c>
      <c r="BC30" s="90">
        <f t="shared" si="24"/>
        <v>3</v>
      </c>
      <c r="BD30" s="90">
        <f t="shared" si="25"/>
        <v>22</v>
      </c>
      <c r="BE30" s="91">
        <f t="shared" si="26"/>
        <v>25</v>
      </c>
      <c r="BG30" s="76">
        <f t="shared" si="30"/>
        <v>22</v>
      </c>
      <c r="BH30" s="76">
        <f t="shared" si="31"/>
        <v>3</v>
      </c>
      <c r="BI30" s="77">
        <f t="shared" si="32"/>
        <v>0</v>
      </c>
      <c r="BJ30" s="77">
        <f t="shared" si="33"/>
        <v>0</v>
      </c>
      <c r="BK30" s="77">
        <f t="shared" si="34"/>
        <v>0</v>
      </c>
      <c r="BL30" s="77">
        <f t="shared" si="35"/>
        <v>0</v>
      </c>
      <c r="BM30" s="77">
        <f t="shared" si="36"/>
        <v>0</v>
      </c>
    </row>
    <row r="31" spans="1:65" ht="19.5" customHeight="1" x14ac:dyDescent="0.25">
      <c r="A31" s="94">
        <f>+AGO!A31</f>
        <v>28</v>
      </c>
      <c r="B31" s="276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7">
        <v>0</v>
      </c>
      <c r="AJ31" s="97">
        <v>0</v>
      </c>
      <c r="AK31" s="97">
        <v>0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97">
        <v>0</v>
      </c>
      <c r="AS31" s="97">
        <v>0</v>
      </c>
      <c r="AU31" s="90">
        <f t="shared" si="17"/>
        <v>0</v>
      </c>
      <c r="AV31" s="90">
        <f t="shared" si="27"/>
        <v>0</v>
      </c>
      <c r="AW31" s="90">
        <f t="shared" si="28"/>
        <v>0</v>
      </c>
      <c r="AX31" s="90">
        <f t="shared" si="29"/>
        <v>0</v>
      </c>
      <c r="AY31" s="90">
        <f t="shared" si="21"/>
        <v>0</v>
      </c>
      <c r="AZ31" s="90">
        <f t="shared" si="22"/>
        <v>0</v>
      </c>
      <c r="BA31" s="90">
        <f t="shared" si="16"/>
        <v>0</v>
      </c>
      <c r="BB31" s="90">
        <f t="shared" si="23"/>
        <v>0</v>
      </c>
      <c r="BC31" s="90">
        <f t="shared" si="24"/>
        <v>0</v>
      </c>
      <c r="BD31" s="90">
        <f t="shared" si="25"/>
        <v>0</v>
      </c>
      <c r="BE31" s="91">
        <f t="shared" si="26"/>
        <v>0</v>
      </c>
      <c r="BG31" s="76">
        <f t="shared" si="30"/>
        <v>0</v>
      </c>
      <c r="BH31" s="76">
        <f t="shared" si="31"/>
        <v>0</v>
      </c>
      <c r="BI31" s="77">
        <f t="shared" si="32"/>
        <v>0</v>
      </c>
      <c r="BJ31" s="77">
        <f t="shared" si="33"/>
        <v>0</v>
      </c>
      <c r="BK31" s="77">
        <f t="shared" si="34"/>
        <v>0</v>
      </c>
      <c r="BL31" s="77">
        <f t="shared" si="35"/>
        <v>0</v>
      </c>
      <c r="BM31" s="77">
        <f t="shared" si="36"/>
        <v>0</v>
      </c>
    </row>
  </sheetData>
  <sheetProtection selectLockedCells="1"/>
  <autoFilter ref="A3:BM31" xr:uid="{00000000-0009-0000-0000-00000E000000}"/>
  <conditionalFormatting sqref="A3:AS3">
    <cfRule type="expression" dxfId="39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AM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U4" sqref="AU4:BE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+ENE!A4</f>
        <v>1</v>
      </c>
      <c r="B4" s="95" t="str">
        <f>+ENE!B4</f>
        <v>1-Acompañamiento Clínico Psicosocial</v>
      </c>
      <c r="C4" s="95" t="str">
        <f>+ENE!C4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x14ac:dyDescent="0.25">
      <c r="A5" s="95">
        <f>+ENE!A5</f>
        <v>2</v>
      </c>
      <c r="B5" s="95" t="str">
        <f>+ENE!B5</f>
        <v>2-Tratamiento Especializado en Violencia Familiar</v>
      </c>
      <c r="C5" s="95" t="str">
        <f>+ENE!C5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1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1</v>
      </c>
    </row>
    <row r="6" spans="1:65" ht="30" x14ac:dyDescent="0.25">
      <c r="A6" s="95">
        <f>+ENE!A6</f>
        <v>3</v>
      </c>
      <c r="B6" s="95" t="str">
        <f>+ENE!B6</f>
        <v>3-Tratamiento a Niños, Niñas y Adolescentes Afectados por maltrato Infantil</v>
      </c>
      <c r="C6" s="95" t="str">
        <f>+ENE!C6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1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1</v>
      </c>
    </row>
    <row r="7" spans="1:65" ht="30" x14ac:dyDescent="0.25">
      <c r="A7" s="95">
        <f>+ENE!A7</f>
        <v>4</v>
      </c>
      <c r="B7" s="95" t="str">
        <f>+ENE!B7</f>
        <v xml:space="preserve">4-Tratamiento ambulatorio de Niños, Niñas de 0 a 17 años con trastornos  del aspectro autista </v>
      </c>
      <c r="C7" s="95" t="str">
        <f>+ENE!C7</f>
        <v>SALUD MENTAL CSMC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0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30" x14ac:dyDescent="0.25">
      <c r="A8" s="95">
        <f>+ENE!A8</f>
        <v>5</v>
      </c>
      <c r="B8" s="95" t="str">
        <f>+ENE!B8</f>
        <v>5-Tratamiento ambulatorio de Niños, Niñas y adolescentes de 0 a 17 años por trastornos  mentales del comportamiento</v>
      </c>
      <c r="C8" s="95" t="str">
        <f>+ENE!C8</f>
        <v>SALUD MENTAL CSMC</v>
      </c>
      <c r="D8" s="271">
        <v>0</v>
      </c>
      <c r="E8" s="271">
        <v>1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1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1</v>
      </c>
    </row>
    <row r="9" spans="1:65" x14ac:dyDescent="0.25">
      <c r="A9" s="95">
        <f>+ENE!A9</f>
        <v>6</v>
      </c>
      <c r="B9" s="95" t="str">
        <f>+ENE!B9</f>
        <v xml:space="preserve">6-Tratamiento ambulatorio de personas con depresion </v>
      </c>
      <c r="C9" s="95" t="str">
        <f>+ENE!C9</f>
        <v>SALUD MENTAL CSMC</v>
      </c>
      <c r="D9" s="271">
        <v>0</v>
      </c>
      <c r="E9" s="271">
        <v>1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1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1</v>
      </c>
    </row>
    <row r="10" spans="1:65" x14ac:dyDescent="0.25">
      <c r="A10" s="95">
        <f>+ENE!A10</f>
        <v>7</v>
      </c>
      <c r="B10" s="95" t="str">
        <f>+ENE!B10</f>
        <v xml:space="preserve">7-Tratamiento ambulatorio de personas con conducta suicida </v>
      </c>
      <c r="C10" s="95" t="str">
        <f>+ENE!C10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x14ac:dyDescent="0.25">
      <c r="A11" s="95">
        <f>+ENE!A11</f>
        <v>8</v>
      </c>
      <c r="B11" s="95" t="str">
        <f>+ENE!B11</f>
        <v xml:space="preserve">8-Tratamiento ambulatorio de personas con ansiedad </v>
      </c>
      <c r="C11" s="95" t="str">
        <f>+ENE!C11</f>
        <v>SALUD MENTAL CSMC</v>
      </c>
      <c r="D11" s="271">
        <v>0</v>
      </c>
      <c r="E11" s="271">
        <v>6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6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6</v>
      </c>
    </row>
    <row r="12" spans="1:65" ht="30" x14ac:dyDescent="0.25">
      <c r="A12" s="95">
        <f>+ENE!A12</f>
        <v>9</v>
      </c>
      <c r="B12" s="95" t="str">
        <f>+ENE!B12</f>
        <v>9-Intervenciones breves motivacionales para personas con consumo perjudicial del alcohol y tabaco</v>
      </c>
      <c r="C12" s="95" t="str">
        <f>+ENE!C12</f>
        <v>SALUD MENTAL CSMC</v>
      </c>
      <c r="D12" s="271">
        <v>0</v>
      </c>
      <c r="E12" s="271">
        <v>2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2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2</v>
      </c>
    </row>
    <row r="13" spans="1:65" x14ac:dyDescent="0.25">
      <c r="A13" s="95">
        <f>+ENE!A13</f>
        <v>10</v>
      </c>
      <c r="B13" s="95" t="str">
        <f>+ENE!B13</f>
        <v xml:space="preserve">10-intervencion para personas con dependencia del alcohol y tabaco </v>
      </c>
      <c r="C13" s="95" t="str">
        <f>+ENE!C13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30" x14ac:dyDescent="0.25">
      <c r="A14" s="95">
        <f>+ENE!A14</f>
        <v>11</v>
      </c>
      <c r="B14" s="95" t="str">
        <f>+ENE!B14</f>
        <v xml:space="preserve">11-Tratamiento ambulatorio a personas con sindrome psicotico o trastorno del espectro de la esquizofrenia </v>
      </c>
      <c r="C14" s="95" t="str">
        <f>+ENE!C14</f>
        <v>SALUD MENTAL CSMC</v>
      </c>
      <c r="D14" s="271">
        <v>0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30" x14ac:dyDescent="0.25">
      <c r="A15" s="95">
        <f>+ENE!A15</f>
        <v>12</v>
      </c>
      <c r="B15" s="95" t="str">
        <f>+ENE!B15</f>
        <v xml:space="preserve">12-Tratamiento ambulatorio de personas con primer episodio psicotico </v>
      </c>
      <c r="C15" s="95" t="str">
        <f>+ENE!C15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x14ac:dyDescent="0.25">
      <c r="A16" s="95">
        <f>+ENE!A16</f>
        <v>13</v>
      </c>
      <c r="B16" s="95" t="str">
        <f>+ENE!B16</f>
        <v xml:space="preserve">13-Rehabilitacion psicosocial </v>
      </c>
      <c r="C16" s="95" t="str">
        <f>+ENE!C16</f>
        <v>SALUD MENTAL CSMC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x14ac:dyDescent="0.25">
      <c r="A17" s="95">
        <f>+ENE!A17</f>
        <v>14</v>
      </c>
      <c r="B17" s="95" t="str">
        <f>+ENE!B17</f>
        <v xml:space="preserve">14-Rehabilitacion laboral </v>
      </c>
      <c r="C17" s="95" t="str">
        <f>+ENE!C17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U17" s="90">
        <f t="shared" si="10"/>
        <v>0</v>
      </c>
      <c r="AV17" s="90">
        <f t="shared" si="20"/>
        <v>1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1</v>
      </c>
    </row>
    <row r="18" spans="1:57" ht="30" x14ac:dyDescent="0.25">
      <c r="A18" s="95">
        <f>+ENE!A18</f>
        <v>15</v>
      </c>
      <c r="B18" s="95" t="str">
        <f>+ENE!B18</f>
        <v xml:space="preserve">15-Primeros auxilios psicologicos en situaciones de crisis y emergencias humanitarias </v>
      </c>
      <c r="C18" s="95" t="str">
        <f>+ENE!C18</f>
        <v>SALUD MENTAL CSMC</v>
      </c>
      <c r="D18" s="271">
        <v>0</v>
      </c>
      <c r="E18" s="271">
        <v>3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U18" s="90">
        <f t="shared" si="10"/>
        <v>0</v>
      </c>
      <c r="AV18" s="90">
        <f t="shared" si="20"/>
        <v>3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3</v>
      </c>
    </row>
    <row r="19" spans="1:57" x14ac:dyDescent="0.25">
      <c r="A19" s="95">
        <f>+ENE!A19</f>
        <v>16</v>
      </c>
      <c r="B19" s="95" t="str">
        <f>+ENE!B19</f>
        <v xml:space="preserve">16-Parejas con consejeria en promocion de una convivencia saludable </v>
      </c>
      <c r="C19" s="95" t="str">
        <f>+ENE!C19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30" x14ac:dyDescent="0.25">
      <c r="A20" s="95">
        <f>+ENE!A20</f>
        <v>17</v>
      </c>
      <c r="B20" s="95" t="str">
        <f>+ENE!B20</f>
        <v xml:space="preserve">17-Agentes comunitarios de salud realizan vigilancia ciudadana para reducir la violencia fisica causada por la pareja </v>
      </c>
      <c r="C20" s="95" t="str">
        <f>+ENE!C20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30" x14ac:dyDescent="0.25">
      <c r="A21" s="95">
        <f>+ENE!A21</f>
        <v>18</v>
      </c>
      <c r="B21" s="95" t="str">
        <f>+ENE!B21</f>
        <v xml:space="preserve">18-Tratamiento en violencia familiar en el primer nivel de atención no especializado. </v>
      </c>
      <c r="C21" s="95" t="str">
        <f>+ENE!C21</f>
        <v>SALUD MENTAL I-1 A I-4</v>
      </c>
      <c r="D21" s="271">
        <v>0</v>
      </c>
      <c r="E21" s="271">
        <v>0</v>
      </c>
      <c r="F21" s="271">
        <v>6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2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1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3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0</v>
      </c>
      <c r="AQ21" s="271">
        <v>0</v>
      </c>
      <c r="AR21" s="271">
        <v>0</v>
      </c>
      <c r="AS21" s="271">
        <v>0</v>
      </c>
      <c r="AU21" s="90">
        <f t="shared" si="10"/>
        <v>0</v>
      </c>
      <c r="AV21" s="90">
        <f t="shared" si="20"/>
        <v>0</v>
      </c>
      <c r="AW21" s="90">
        <f t="shared" si="21"/>
        <v>6</v>
      </c>
      <c r="AX21" s="90">
        <f t="shared" si="22"/>
        <v>2</v>
      </c>
      <c r="AY21" s="90">
        <f t="shared" si="14"/>
        <v>0</v>
      </c>
      <c r="AZ21" s="90">
        <f t="shared" si="15"/>
        <v>0</v>
      </c>
      <c r="BA21" s="90">
        <f t="shared" si="9"/>
        <v>1</v>
      </c>
      <c r="BB21" s="90">
        <f t="shared" si="16"/>
        <v>4</v>
      </c>
      <c r="BC21" s="90">
        <f t="shared" si="17"/>
        <v>1</v>
      </c>
      <c r="BD21" s="90">
        <f t="shared" si="18"/>
        <v>0</v>
      </c>
      <c r="BE21" s="91">
        <f t="shared" si="19"/>
        <v>14</v>
      </c>
    </row>
    <row r="22" spans="1:57" ht="30" x14ac:dyDescent="0.25">
      <c r="A22" s="95">
        <f>+ENE!A22</f>
        <v>19</v>
      </c>
      <c r="B22" s="95" t="str">
        <f>+ENE!B22</f>
        <v>19-Tratamiento a Niños, Niñas y Adolescentes Afectados por Violencia Infantil</v>
      </c>
      <c r="C22" s="95" t="str">
        <f>+ENE!C22</f>
        <v>SALUD MENTAL I-1 A I-4</v>
      </c>
      <c r="D22" s="271">
        <v>0</v>
      </c>
      <c r="E22" s="271">
        <v>0</v>
      </c>
      <c r="F22" s="271">
        <v>3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1</v>
      </c>
      <c r="Q22" s="271">
        <v>0</v>
      </c>
      <c r="R22" s="271">
        <v>0</v>
      </c>
      <c r="S22" s="271">
        <v>0</v>
      </c>
      <c r="T22" s="271">
        <v>0</v>
      </c>
      <c r="U22" s="271">
        <v>0</v>
      </c>
      <c r="V22" s="271">
        <v>0</v>
      </c>
      <c r="W22" s="271">
        <v>2</v>
      </c>
      <c r="X22" s="271">
        <v>24</v>
      </c>
      <c r="Y22" s="271">
        <v>0</v>
      </c>
      <c r="Z22" s="271">
        <v>0</v>
      </c>
      <c r="AA22" s="271">
        <v>0</v>
      </c>
      <c r="AB22" s="271">
        <v>0</v>
      </c>
      <c r="AC22" s="271">
        <v>3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0</v>
      </c>
      <c r="AQ22" s="271">
        <v>0</v>
      </c>
      <c r="AR22" s="271">
        <v>0</v>
      </c>
      <c r="AS22" s="271">
        <v>0</v>
      </c>
      <c r="AU22" s="90">
        <f t="shared" si="10"/>
        <v>0</v>
      </c>
      <c r="AV22" s="90">
        <f t="shared" si="20"/>
        <v>0</v>
      </c>
      <c r="AW22" s="90">
        <f t="shared" si="21"/>
        <v>3</v>
      </c>
      <c r="AX22" s="90">
        <f t="shared" si="22"/>
        <v>1</v>
      </c>
      <c r="AY22" s="90">
        <f t="shared" si="14"/>
        <v>0</v>
      </c>
      <c r="AZ22" s="90">
        <f t="shared" si="15"/>
        <v>26</v>
      </c>
      <c r="BA22" s="90">
        <f t="shared" si="9"/>
        <v>3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33</v>
      </c>
    </row>
    <row r="23" spans="1:57" ht="30" x14ac:dyDescent="0.25">
      <c r="A23" s="95">
        <f>+ENE!A23</f>
        <v>20</v>
      </c>
      <c r="B23" s="95" t="str">
        <f>+ENE!B23</f>
        <v xml:space="preserve">20-Tratamiento ambulatorio de Niños, Niñas de 0 a 17 años con trastornos  del aspectro autista </v>
      </c>
      <c r="C23" s="95" t="str">
        <f>+ENE!C23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30" x14ac:dyDescent="0.25">
      <c r="A24" s="95">
        <f>+ENE!A24</f>
        <v>21</v>
      </c>
      <c r="B24" s="95" t="str">
        <f>+ENE!B24</f>
        <v>21-Tratamiento ambulatorio de Niños, Niñas y adolescentes de 0 a 17 años por trastornos  mentales del comportamiento</v>
      </c>
      <c r="C24" s="95" t="str">
        <f>+ENE!C24</f>
        <v>SALUD MENTAL I-1 A I-4</v>
      </c>
      <c r="D24" s="271">
        <v>0</v>
      </c>
      <c r="E24" s="271">
        <v>0</v>
      </c>
      <c r="F24" s="271">
        <v>3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0</v>
      </c>
      <c r="T24" s="271">
        <v>0</v>
      </c>
      <c r="U24" s="271">
        <v>0</v>
      </c>
      <c r="V24" s="271">
        <v>0</v>
      </c>
      <c r="W24" s="271">
        <v>1</v>
      </c>
      <c r="X24" s="271">
        <v>1</v>
      </c>
      <c r="Y24" s="271">
        <v>0</v>
      </c>
      <c r="Z24" s="271">
        <v>0</v>
      </c>
      <c r="AA24" s="271">
        <v>0</v>
      </c>
      <c r="AB24" s="271">
        <v>0</v>
      </c>
      <c r="AC24" s="271">
        <v>5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1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U24" s="90">
        <f t="shared" si="10"/>
        <v>0</v>
      </c>
      <c r="AV24" s="90">
        <f t="shared" si="20"/>
        <v>0</v>
      </c>
      <c r="AW24" s="90">
        <f t="shared" si="21"/>
        <v>3</v>
      </c>
      <c r="AX24" s="90">
        <f t="shared" si="22"/>
        <v>0</v>
      </c>
      <c r="AY24" s="90">
        <f t="shared" si="14"/>
        <v>0</v>
      </c>
      <c r="AZ24" s="90">
        <f t="shared" si="15"/>
        <v>2</v>
      </c>
      <c r="BA24" s="90">
        <f t="shared" si="9"/>
        <v>5</v>
      </c>
      <c r="BB24" s="90">
        <f t="shared" si="16"/>
        <v>1</v>
      </c>
      <c r="BC24" s="90">
        <f t="shared" si="17"/>
        <v>0</v>
      </c>
      <c r="BD24" s="90">
        <f t="shared" si="18"/>
        <v>0</v>
      </c>
      <c r="BE24" s="91">
        <f t="shared" si="19"/>
        <v>11</v>
      </c>
    </row>
    <row r="25" spans="1:57" x14ac:dyDescent="0.25">
      <c r="A25" s="95">
        <f>+ENE!A25</f>
        <v>22</v>
      </c>
      <c r="B25" s="95" t="str">
        <f>+ENE!B25</f>
        <v xml:space="preserve">22-Tratamiento ambulatorio de personas con depresion </v>
      </c>
      <c r="C25" s="95" t="str">
        <f>+ENE!C25</f>
        <v>SALUD MENTAL I-1 A I-4</v>
      </c>
      <c r="D25" s="271">
        <v>0</v>
      </c>
      <c r="E25" s="271">
        <v>0</v>
      </c>
      <c r="F25" s="271">
        <v>1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0</v>
      </c>
      <c r="T25" s="271">
        <v>0</v>
      </c>
      <c r="U25" s="271">
        <v>0</v>
      </c>
      <c r="V25" s="271">
        <v>0</v>
      </c>
      <c r="W25" s="271">
        <v>0</v>
      </c>
      <c r="X25" s="271">
        <v>4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4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0</v>
      </c>
      <c r="AQ25" s="271">
        <v>0</v>
      </c>
      <c r="AR25" s="271">
        <v>0</v>
      </c>
      <c r="AS25" s="271">
        <v>0</v>
      </c>
      <c r="AU25" s="90">
        <f t="shared" si="10"/>
        <v>0</v>
      </c>
      <c r="AV25" s="90">
        <f t="shared" si="20"/>
        <v>0</v>
      </c>
      <c r="AW25" s="90">
        <f t="shared" si="21"/>
        <v>1</v>
      </c>
      <c r="AX25" s="90">
        <f t="shared" si="22"/>
        <v>0</v>
      </c>
      <c r="AY25" s="90">
        <f t="shared" si="14"/>
        <v>0</v>
      </c>
      <c r="AZ25" s="90">
        <f t="shared" si="15"/>
        <v>4</v>
      </c>
      <c r="BA25" s="90">
        <f t="shared" si="9"/>
        <v>0</v>
      </c>
      <c r="BB25" s="90">
        <f t="shared" si="16"/>
        <v>4</v>
      </c>
      <c r="BC25" s="90">
        <f t="shared" si="17"/>
        <v>0</v>
      </c>
      <c r="BD25" s="90">
        <f t="shared" si="18"/>
        <v>0</v>
      </c>
      <c r="BE25" s="91">
        <f t="shared" si="19"/>
        <v>9</v>
      </c>
    </row>
    <row r="26" spans="1:57" x14ac:dyDescent="0.25">
      <c r="A26" s="95">
        <f>+ENE!A26</f>
        <v>23</v>
      </c>
      <c r="B26" s="95" t="str">
        <f>+ENE!B26</f>
        <v xml:space="preserve">23-Tratamiento ambulatorio de personas con conducta suicida </v>
      </c>
      <c r="C26" s="95" t="str">
        <f>+ENE!C26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x14ac:dyDescent="0.25">
      <c r="A27" s="95">
        <f>+ENE!A27</f>
        <v>24</v>
      </c>
      <c r="B27" s="95" t="str">
        <f>+ENE!B27</f>
        <v xml:space="preserve">24-Tratamiento ambulatorio de personas con ansiedad </v>
      </c>
      <c r="C27" s="95" t="str">
        <f>+ENE!C27</f>
        <v>SALUD MENTAL I-1 A I-4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2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1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0</v>
      </c>
      <c r="AQ27" s="271">
        <v>0</v>
      </c>
      <c r="AR27" s="271">
        <v>0</v>
      </c>
      <c r="AS27" s="271">
        <v>0</v>
      </c>
      <c r="AU27" s="90">
        <f t="shared" si="10"/>
        <v>0</v>
      </c>
      <c r="AV27" s="90">
        <f t="shared" si="20"/>
        <v>0</v>
      </c>
      <c r="AW27" s="90">
        <f t="shared" si="21"/>
        <v>1</v>
      </c>
      <c r="AX27" s="90">
        <f t="shared" si="22"/>
        <v>2</v>
      </c>
      <c r="AY27" s="90">
        <f t="shared" si="14"/>
        <v>0</v>
      </c>
      <c r="AZ27" s="90">
        <f t="shared" si="15"/>
        <v>1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4</v>
      </c>
    </row>
    <row r="28" spans="1:57" ht="45" x14ac:dyDescent="0.25">
      <c r="A28" s="95">
        <f>+ENE!A28</f>
        <v>25</v>
      </c>
      <c r="B28" s="95" t="str">
        <f>+ENE!B28</f>
        <v xml:space="preserve">25-Prevención familiar de conductas de riesgo en adolescentes familias fuertes: amor y limites
</v>
      </c>
      <c r="C28" s="95" t="str">
        <f>+ENE!C28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30" x14ac:dyDescent="0.25">
      <c r="A29" s="95">
        <f>+ENE!A29</f>
        <v>26</v>
      </c>
      <c r="B29" s="95" t="str">
        <f>+ENE!B29</f>
        <v>26-Sesiones de entrenamiento en habilidades sociales para adolescentes, jóvenes y adultos</v>
      </c>
      <c r="C29" s="95" t="str">
        <f>+ENE!C29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14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47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30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4"/>
        <v>0</v>
      </c>
      <c r="AZ29" s="90">
        <f t="shared" si="15"/>
        <v>14</v>
      </c>
      <c r="BA29" s="90">
        <f t="shared" si="9"/>
        <v>47</v>
      </c>
      <c r="BB29" s="90">
        <f t="shared" si="16"/>
        <v>30</v>
      </c>
      <c r="BC29" s="90">
        <f t="shared" si="17"/>
        <v>30</v>
      </c>
      <c r="BD29" s="90">
        <f t="shared" si="18"/>
        <v>0</v>
      </c>
      <c r="BE29" s="91">
        <f t="shared" si="19"/>
        <v>121</v>
      </c>
    </row>
    <row r="30" spans="1:57" ht="30" x14ac:dyDescent="0.25">
      <c r="A30" s="95">
        <f>+ENE!A30</f>
        <v>27</v>
      </c>
      <c r="B30" s="95" t="str">
        <f>+ENE!B30</f>
        <v>27-Madres, padres y cuidadores/as con apoyo en estrategias de crianza y conocimientos sobre el desarrollo infantil</v>
      </c>
      <c r="C30" s="95" t="str">
        <f>+ENE!C30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5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U30" s="90">
        <f t="shared" si="1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5</v>
      </c>
      <c r="BD30" s="90">
        <f t="shared" si="18"/>
        <v>0</v>
      </c>
      <c r="BE30" s="91">
        <f t="shared" si="19"/>
        <v>5</v>
      </c>
    </row>
    <row r="31" spans="1:57" ht="30" x14ac:dyDescent="0.25">
      <c r="A31" s="95">
        <f>+ENE!A31</f>
        <v>28</v>
      </c>
      <c r="B31" s="95" t="str">
        <f>+ENE!B31</f>
        <v xml:space="preserve">28-Agentes comunitarios de salud realizan vigilancia ciudadana para reducir la violencia fisica causada por la pareja </v>
      </c>
      <c r="C31" s="95" t="str">
        <f>+ENE!C31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0F000000}"/>
  <conditionalFormatting sqref="A3:AS3">
    <cfRule type="expression" dxfId="3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D16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1">
        <v>0</v>
      </c>
      <c r="E5" s="271">
        <v>0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1">
        <v>0</v>
      </c>
      <c r="E6" s="271">
        <v>0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0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1">
        <v>0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1">
        <v>0</v>
      </c>
      <c r="E11" s="271">
        <v>0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1">
        <v>0</v>
      </c>
      <c r="E12" s="271">
        <v>0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1">
        <v>0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2">
        <v>0</v>
      </c>
      <c r="E17" s="272">
        <v>0</v>
      </c>
      <c r="F17" s="272">
        <v>0</v>
      </c>
      <c r="G17" s="272">
        <v>0</v>
      </c>
      <c r="H17" s="277">
        <v>0</v>
      </c>
      <c r="I17" s="272">
        <v>0</v>
      </c>
      <c r="J17" s="272">
        <v>0</v>
      </c>
      <c r="K17" s="272">
        <v>0</v>
      </c>
      <c r="L17" s="272">
        <v>0</v>
      </c>
      <c r="M17" s="272">
        <v>0</v>
      </c>
      <c r="N17" s="272">
        <v>0</v>
      </c>
      <c r="O17" s="272">
        <v>0</v>
      </c>
      <c r="P17" s="272">
        <v>0</v>
      </c>
      <c r="Q17" s="272">
        <v>0</v>
      </c>
      <c r="R17" s="272">
        <v>0</v>
      </c>
      <c r="S17" s="272">
        <v>0</v>
      </c>
      <c r="T17" s="272">
        <v>0</v>
      </c>
      <c r="U17" s="272">
        <v>0</v>
      </c>
      <c r="V17" s="272">
        <v>0</v>
      </c>
      <c r="W17" s="272">
        <v>0</v>
      </c>
      <c r="X17" s="272">
        <v>0</v>
      </c>
      <c r="Y17" s="272">
        <v>0</v>
      </c>
      <c r="Z17" s="272">
        <v>0</v>
      </c>
      <c r="AA17" s="272">
        <v>0</v>
      </c>
      <c r="AB17" s="272">
        <v>0</v>
      </c>
      <c r="AC17" s="272">
        <v>0</v>
      </c>
      <c r="AD17" s="272">
        <v>0</v>
      </c>
      <c r="AE17" s="272">
        <v>0</v>
      </c>
      <c r="AF17" s="272">
        <v>0</v>
      </c>
      <c r="AG17" s="272">
        <v>0</v>
      </c>
      <c r="AH17" s="272">
        <v>0</v>
      </c>
      <c r="AI17" s="272">
        <v>0</v>
      </c>
      <c r="AJ17" s="272">
        <v>0</v>
      </c>
      <c r="AK17" s="272">
        <v>0</v>
      </c>
      <c r="AL17" s="272">
        <v>0</v>
      </c>
      <c r="AM17" s="272">
        <v>0</v>
      </c>
      <c r="AN17" s="272">
        <v>0</v>
      </c>
      <c r="AO17" s="272">
        <v>0</v>
      </c>
      <c r="AP17" s="272">
        <v>0</v>
      </c>
      <c r="AQ17" s="272">
        <v>0</v>
      </c>
      <c r="AR17" s="272">
        <v>0</v>
      </c>
      <c r="AS17" s="272">
        <v>0</v>
      </c>
      <c r="AU17" s="90">
        <f t="shared" si="1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2">
        <v>0</v>
      </c>
      <c r="E18" s="272">
        <v>0</v>
      </c>
      <c r="F18" s="272">
        <v>0</v>
      </c>
      <c r="G18" s="272">
        <v>0</v>
      </c>
      <c r="H18" s="277">
        <v>0</v>
      </c>
      <c r="I18" s="272">
        <v>0</v>
      </c>
      <c r="J18" s="272">
        <v>0</v>
      </c>
      <c r="K18" s="272">
        <v>0</v>
      </c>
      <c r="L18" s="272">
        <v>0</v>
      </c>
      <c r="M18" s="272">
        <v>0</v>
      </c>
      <c r="N18" s="272">
        <v>0</v>
      </c>
      <c r="O18" s="272">
        <v>0</v>
      </c>
      <c r="P18" s="272">
        <v>0</v>
      </c>
      <c r="Q18" s="272">
        <v>0</v>
      </c>
      <c r="R18" s="272">
        <v>0</v>
      </c>
      <c r="S18" s="272">
        <v>0</v>
      </c>
      <c r="T18" s="272">
        <v>0</v>
      </c>
      <c r="U18" s="272">
        <v>0</v>
      </c>
      <c r="V18" s="272">
        <v>0</v>
      </c>
      <c r="W18" s="272">
        <v>0</v>
      </c>
      <c r="X18" s="272">
        <v>0</v>
      </c>
      <c r="Y18" s="272">
        <v>0</v>
      </c>
      <c r="Z18" s="272">
        <v>0</v>
      </c>
      <c r="AA18" s="272">
        <v>0</v>
      </c>
      <c r="AB18" s="272">
        <v>0</v>
      </c>
      <c r="AC18" s="272">
        <v>0</v>
      </c>
      <c r="AD18" s="272">
        <v>0</v>
      </c>
      <c r="AE18" s="272">
        <v>0</v>
      </c>
      <c r="AF18" s="272">
        <v>0</v>
      </c>
      <c r="AG18" s="272">
        <v>0</v>
      </c>
      <c r="AH18" s="272">
        <v>0</v>
      </c>
      <c r="AI18" s="272">
        <v>0</v>
      </c>
      <c r="AJ18" s="272">
        <v>0</v>
      </c>
      <c r="AK18" s="272">
        <v>0</v>
      </c>
      <c r="AL18" s="272">
        <v>0</v>
      </c>
      <c r="AM18" s="272">
        <v>0</v>
      </c>
      <c r="AN18" s="272">
        <v>0</v>
      </c>
      <c r="AO18" s="272">
        <v>0</v>
      </c>
      <c r="AP18" s="272">
        <v>0</v>
      </c>
      <c r="AQ18" s="272">
        <v>0</v>
      </c>
      <c r="AR18" s="272">
        <v>0</v>
      </c>
      <c r="AS18" s="272">
        <v>0</v>
      </c>
      <c r="AU18" s="90">
        <f t="shared" si="1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2">
        <v>0</v>
      </c>
      <c r="E19" s="272">
        <v>0</v>
      </c>
      <c r="F19" s="272">
        <v>0</v>
      </c>
      <c r="G19" s="272">
        <v>0</v>
      </c>
      <c r="H19" s="277">
        <v>0</v>
      </c>
      <c r="I19" s="272">
        <v>0</v>
      </c>
      <c r="J19" s="272">
        <v>0</v>
      </c>
      <c r="K19" s="272">
        <v>0</v>
      </c>
      <c r="L19" s="272">
        <v>0</v>
      </c>
      <c r="M19" s="272">
        <v>0</v>
      </c>
      <c r="N19" s="272">
        <v>0</v>
      </c>
      <c r="O19" s="272">
        <v>0</v>
      </c>
      <c r="P19" s="272">
        <v>0</v>
      </c>
      <c r="Q19" s="272">
        <v>0</v>
      </c>
      <c r="R19" s="272">
        <v>0</v>
      </c>
      <c r="S19" s="272">
        <v>0</v>
      </c>
      <c r="T19" s="272">
        <v>0</v>
      </c>
      <c r="U19" s="272">
        <v>0</v>
      </c>
      <c r="V19" s="272">
        <v>0</v>
      </c>
      <c r="W19" s="272">
        <v>0</v>
      </c>
      <c r="X19" s="272">
        <v>0</v>
      </c>
      <c r="Y19" s="272">
        <v>0</v>
      </c>
      <c r="Z19" s="272">
        <v>0</v>
      </c>
      <c r="AA19" s="272">
        <v>0</v>
      </c>
      <c r="AB19" s="272">
        <v>0</v>
      </c>
      <c r="AC19" s="272">
        <v>0</v>
      </c>
      <c r="AD19" s="272">
        <v>0</v>
      </c>
      <c r="AE19" s="272">
        <v>0</v>
      </c>
      <c r="AF19" s="272">
        <v>0</v>
      </c>
      <c r="AG19" s="272">
        <v>0</v>
      </c>
      <c r="AH19" s="272">
        <v>0</v>
      </c>
      <c r="AI19" s="272">
        <v>0</v>
      </c>
      <c r="AJ19" s="272">
        <v>0</v>
      </c>
      <c r="AK19" s="272">
        <v>0</v>
      </c>
      <c r="AL19" s="272">
        <v>0</v>
      </c>
      <c r="AM19" s="272">
        <v>0</v>
      </c>
      <c r="AN19" s="272">
        <v>0</v>
      </c>
      <c r="AO19" s="272">
        <v>0</v>
      </c>
      <c r="AP19" s="272">
        <v>0</v>
      </c>
      <c r="AQ19" s="272">
        <v>0</v>
      </c>
      <c r="AR19" s="272">
        <v>0</v>
      </c>
      <c r="AS19" s="272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2">
        <v>0</v>
      </c>
      <c r="E20" s="272">
        <v>0</v>
      </c>
      <c r="F20" s="272">
        <v>0</v>
      </c>
      <c r="G20" s="272">
        <v>0</v>
      </c>
      <c r="H20" s="277">
        <v>0</v>
      </c>
      <c r="I20" s="272">
        <v>0</v>
      </c>
      <c r="J20" s="272">
        <v>0</v>
      </c>
      <c r="K20" s="272">
        <v>0</v>
      </c>
      <c r="L20" s="272">
        <v>0</v>
      </c>
      <c r="M20" s="272">
        <v>0</v>
      </c>
      <c r="N20" s="272">
        <v>0</v>
      </c>
      <c r="O20" s="272">
        <v>0</v>
      </c>
      <c r="P20" s="272">
        <v>0</v>
      </c>
      <c r="Q20" s="272">
        <v>0</v>
      </c>
      <c r="R20" s="272">
        <v>0</v>
      </c>
      <c r="S20" s="272">
        <v>0</v>
      </c>
      <c r="T20" s="272">
        <v>0</v>
      </c>
      <c r="U20" s="272">
        <v>0</v>
      </c>
      <c r="V20" s="272">
        <v>0</v>
      </c>
      <c r="W20" s="272">
        <v>0</v>
      </c>
      <c r="X20" s="272">
        <v>0</v>
      </c>
      <c r="Y20" s="272">
        <v>0</v>
      </c>
      <c r="Z20" s="272">
        <v>0</v>
      </c>
      <c r="AA20" s="272">
        <v>0</v>
      </c>
      <c r="AB20" s="272">
        <v>0</v>
      </c>
      <c r="AC20" s="272">
        <v>0</v>
      </c>
      <c r="AD20" s="272">
        <v>0</v>
      </c>
      <c r="AE20" s="272">
        <v>0</v>
      </c>
      <c r="AF20" s="272">
        <v>0</v>
      </c>
      <c r="AG20" s="272">
        <v>0</v>
      </c>
      <c r="AH20" s="272">
        <v>0</v>
      </c>
      <c r="AI20" s="272">
        <v>0</v>
      </c>
      <c r="AJ20" s="272">
        <v>0</v>
      </c>
      <c r="AK20" s="272">
        <v>0</v>
      </c>
      <c r="AL20" s="272">
        <v>0</v>
      </c>
      <c r="AM20" s="272">
        <v>0</v>
      </c>
      <c r="AN20" s="272">
        <v>0</v>
      </c>
      <c r="AO20" s="272">
        <v>0</v>
      </c>
      <c r="AP20" s="272">
        <v>0</v>
      </c>
      <c r="AQ20" s="272">
        <v>0</v>
      </c>
      <c r="AR20" s="272">
        <v>0</v>
      </c>
      <c r="AS20" s="272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2">
        <v>0</v>
      </c>
      <c r="E21" s="272">
        <v>0</v>
      </c>
      <c r="F21" s="272">
        <v>0</v>
      </c>
      <c r="G21" s="272">
        <v>0</v>
      </c>
      <c r="H21" s="277">
        <v>0</v>
      </c>
      <c r="I21" s="272">
        <v>0</v>
      </c>
      <c r="J21" s="272">
        <v>0</v>
      </c>
      <c r="K21" s="272">
        <v>0</v>
      </c>
      <c r="L21" s="272">
        <v>0</v>
      </c>
      <c r="M21" s="272">
        <v>0</v>
      </c>
      <c r="N21" s="272">
        <v>0</v>
      </c>
      <c r="O21" s="272">
        <v>0</v>
      </c>
      <c r="P21" s="272">
        <v>0</v>
      </c>
      <c r="Q21" s="272">
        <v>0</v>
      </c>
      <c r="R21" s="272">
        <v>0</v>
      </c>
      <c r="S21" s="272">
        <v>0</v>
      </c>
      <c r="T21" s="272">
        <v>0</v>
      </c>
      <c r="U21" s="272">
        <v>0</v>
      </c>
      <c r="V21" s="272">
        <v>0</v>
      </c>
      <c r="W21" s="272">
        <v>0</v>
      </c>
      <c r="X21" s="272">
        <v>0</v>
      </c>
      <c r="Y21" s="272">
        <v>0</v>
      </c>
      <c r="Z21" s="272">
        <v>0</v>
      </c>
      <c r="AA21" s="272">
        <v>0</v>
      </c>
      <c r="AB21" s="272">
        <v>0</v>
      </c>
      <c r="AC21" s="272">
        <v>0</v>
      </c>
      <c r="AD21" s="272">
        <v>0</v>
      </c>
      <c r="AE21" s="272">
        <v>0</v>
      </c>
      <c r="AF21" s="272">
        <v>0</v>
      </c>
      <c r="AG21" s="272">
        <v>0</v>
      </c>
      <c r="AH21" s="272">
        <v>0</v>
      </c>
      <c r="AI21" s="272">
        <v>0</v>
      </c>
      <c r="AJ21" s="272">
        <v>0</v>
      </c>
      <c r="AK21" s="272">
        <v>0</v>
      </c>
      <c r="AL21" s="272">
        <v>0</v>
      </c>
      <c r="AM21" s="272">
        <v>0</v>
      </c>
      <c r="AN21" s="272">
        <v>0</v>
      </c>
      <c r="AO21" s="272">
        <v>0</v>
      </c>
      <c r="AP21" s="272">
        <v>0</v>
      </c>
      <c r="AQ21" s="272">
        <v>0</v>
      </c>
      <c r="AR21" s="272">
        <v>0</v>
      </c>
      <c r="AS21" s="272">
        <v>0</v>
      </c>
      <c r="AU21" s="90">
        <f t="shared" si="1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4"/>
        <v>0</v>
      </c>
      <c r="AZ21" s="90">
        <f t="shared" si="15"/>
        <v>0</v>
      </c>
      <c r="BA21" s="90">
        <f t="shared" si="9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2">
        <v>0</v>
      </c>
      <c r="E22" s="272">
        <v>0</v>
      </c>
      <c r="F22" s="272">
        <v>0</v>
      </c>
      <c r="G22" s="272">
        <v>0</v>
      </c>
      <c r="H22" s="277">
        <v>0</v>
      </c>
      <c r="I22" s="272">
        <v>0</v>
      </c>
      <c r="J22" s="272">
        <v>0</v>
      </c>
      <c r="K22" s="272">
        <v>0</v>
      </c>
      <c r="L22" s="272">
        <v>0</v>
      </c>
      <c r="M22" s="272">
        <v>0</v>
      </c>
      <c r="N22" s="272">
        <v>0</v>
      </c>
      <c r="O22" s="272">
        <v>0</v>
      </c>
      <c r="P22" s="272">
        <v>0</v>
      </c>
      <c r="Q22" s="272">
        <v>0</v>
      </c>
      <c r="R22" s="272">
        <v>0</v>
      </c>
      <c r="S22" s="272">
        <v>0</v>
      </c>
      <c r="T22" s="272">
        <v>0</v>
      </c>
      <c r="U22" s="272">
        <v>0</v>
      </c>
      <c r="V22" s="272">
        <v>0</v>
      </c>
      <c r="W22" s="272">
        <v>0</v>
      </c>
      <c r="X22" s="272">
        <v>0</v>
      </c>
      <c r="Y22" s="272">
        <v>0</v>
      </c>
      <c r="Z22" s="272">
        <v>0</v>
      </c>
      <c r="AA22" s="272">
        <v>0</v>
      </c>
      <c r="AB22" s="272">
        <v>0</v>
      </c>
      <c r="AC22" s="272">
        <v>0</v>
      </c>
      <c r="AD22" s="272">
        <v>0</v>
      </c>
      <c r="AE22" s="272">
        <v>0</v>
      </c>
      <c r="AF22" s="272">
        <v>0</v>
      </c>
      <c r="AG22" s="272">
        <v>0</v>
      </c>
      <c r="AH22" s="272">
        <v>0</v>
      </c>
      <c r="AI22" s="272">
        <v>0</v>
      </c>
      <c r="AJ22" s="272">
        <v>0</v>
      </c>
      <c r="AK22" s="272">
        <v>0</v>
      </c>
      <c r="AL22" s="272">
        <v>0</v>
      </c>
      <c r="AM22" s="272">
        <v>0</v>
      </c>
      <c r="AN22" s="272">
        <v>0</v>
      </c>
      <c r="AO22" s="272">
        <v>0</v>
      </c>
      <c r="AP22" s="272">
        <v>0</v>
      </c>
      <c r="AQ22" s="272">
        <v>0</v>
      </c>
      <c r="AR22" s="272">
        <v>0</v>
      </c>
      <c r="AS22" s="272">
        <v>0</v>
      </c>
      <c r="AU22" s="90">
        <f t="shared" si="1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4"/>
        <v>0</v>
      </c>
      <c r="AZ22" s="90">
        <f t="shared" si="15"/>
        <v>0</v>
      </c>
      <c r="BA22" s="90">
        <f t="shared" si="9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2">
        <v>0</v>
      </c>
      <c r="E23" s="272">
        <v>0</v>
      </c>
      <c r="F23" s="272">
        <v>0</v>
      </c>
      <c r="G23" s="272">
        <v>0</v>
      </c>
      <c r="H23" s="277">
        <v>0</v>
      </c>
      <c r="I23" s="272">
        <v>0</v>
      </c>
      <c r="J23" s="272">
        <v>0</v>
      </c>
      <c r="K23" s="272">
        <v>0</v>
      </c>
      <c r="L23" s="272">
        <v>0</v>
      </c>
      <c r="M23" s="272">
        <v>0</v>
      </c>
      <c r="N23" s="272">
        <v>0</v>
      </c>
      <c r="O23" s="272">
        <v>0</v>
      </c>
      <c r="P23" s="272">
        <v>0</v>
      </c>
      <c r="Q23" s="272">
        <v>0</v>
      </c>
      <c r="R23" s="272">
        <v>0</v>
      </c>
      <c r="S23" s="272">
        <v>0</v>
      </c>
      <c r="T23" s="272">
        <v>0</v>
      </c>
      <c r="U23" s="272">
        <v>0</v>
      </c>
      <c r="V23" s="272">
        <v>0</v>
      </c>
      <c r="W23" s="272">
        <v>0</v>
      </c>
      <c r="X23" s="272">
        <v>0</v>
      </c>
      <c r="Y23" s="272">
        <v>0</v>
      </c>
      <c r="Z23" s="272">
        <v>0</v>
      </c>
      <c r="AA23" s="272">
        <v>0</v>
      </c>
      <c r="AB23" s="272">
        <v>0</v>
      </c>
      <c r="AC23" s="272">
        <v>0</v>
      </c>
      <c r="AD23" s="272">
        <v>0</v>
      </c>
      <c r="AE23" s="272">
        <v>0</v>
      </c>
      <c r="AF23" s="272">
        <v>0</v>
      </c>
      <c r="AG23" s="272">
        <v>0</v>
      </c>
      <c r="AH23" s="272">
        <v>0</v>
      </c>
      <c r="AI23" s="272">
        <v>0</v>
      </c>
      <c r="AJ23" s="272">
        <v>0</v>
      </c>
      <c r="AK23" s="272">
        <v>0</v>
      </c>
      <c r="AL23" s="272">
        <v>0</v>
      </c>
      <c r="AM23" s="272">
        <v>0</v>
      </c>
      <c r="AN23" s="272">
        <v>0</v>
      </c>
      <c r="AO23" s="272">
        <v>0</v>
      </c>
      <c r="AP23" s="272">
        <v>0</v>
      </c>
      <c r="AQ23" s="272">
        <v>0</v>
      </c>
      <c r="AR23" s="272">
        <v>0</v>
      </c>
      <c r="AS23" s="272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2">
        <v>0</v>
      </c>
      <c r="E24" s="272">
        <v>0</v>
      </c>
      <c r="F24" s="272">
        <v>0</v>
      </c>
      <c r="G24" s="272">
        <v>0</v>
      </c>
      <c r="H24" s="277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2</v>
      </c>
      <c r="Y24" s="272">
        <v>0</v>
      </c>
      <c r="Z24" s="272">
        <v>0</v>
      </c>
      <c r="AA24" s="272">
        <v>0</v>
      </c>
      <c r="AB24" s="272">
        <v>0</v>
      </c>
      <c r="AC24" s="272">
        <v>0</v>
      </c>
      <c r="AD24" s="272">
        <v>0</v>
      </c>
      <c r="AE24" s="272">
        <v>0</v>
      </c>
      <c r="AF24" s="272">
        <v>0</v>
      </c>
      <c r="AG24" s="272">
        <v>0</v>
      </c>
      <c r="AH24" s="272">
        <v>0</v>
      </c>
      <c r="AI24" s="272">
        <v>0</v>
      </c>
      <c r="AJ24" s="272">
        <v>0</v>
      </c>
      <c r="AK24" s="272">
        <v>0</v>
      </c>
      <c r="AL24" s="272">
        <v>0</v>
      </c>
      <c r="AM24" s="272">
        <v>0</v>
      </c>
      <c r="AN24" s="272">
        <v>0</v>
      </c>
      <c r="AO24" s="272">
        <v>0</v>
      </c>
      <c r="AP24" s="272">
        <v>0</v>
      </c>
      <c r="AQ24" s="272">
        <v>0</v>
      </c>
      <c r="AR24" s="272">
        <v>0</v>
      </c>
      <c r="AS24" s="272">
        <v>0</v>
      </c>
      <c r="AU24" s="90">
        <f t="shared" si="1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4"/>
        <v>0</v>
      </c>
      <c r="AZ24" s="90">
        <f t="shared" si="15"/>
        <v>2</v>
      </c>
      <c r="BA24" s="90">
        <f t="shared" si="9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2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2">
        <v>0</v>
      </c>
      <c r="E25" s="272">
        <v>0</v>
      </c>
      <c r="F25" s="272">
        <v>0</v>
      </c>
      <c r="G25" s="272">
        <v>0</v>
      </c>
      <c r="H25" s="277">
        <v>0</v>
      </c>
      <c r="I25" s="272">
        <v>0</v>
      </c>
      <c r="J25" s="272">
        <v>0</v>
      </c>
      <c r="K25" s="272">
        <v>0</v>
      </c>
      <c r="L25" s="272">
        <v>0</v>
      </c>
      <c r="M25" s="272">
        <v>0</v>
      </c>
      <c r="N25" s="272">
        <v>0</v>
      </c>
      <c r="O25" s="272">
        <v>0</v>
      </c>
      <c r="P25" s="272">
        <v>0</v>
      </c>
      <c r="Q25" s="272">
        <v>0</v>
      </c>
      <c r="R25" s="272">
        <v>0</v>
      </c>
      <c r="S25" s="272">
        <v>0</v>
      </c>
      <c r="T25" s="272">
        <v>0</v>
      </c>
      <c r="U25" s="272">
        <v>0</v>
      </c>
      <c r="V25" s="272">
        <v>0</v>
      </c>
      <c r="W25" s="272">
        <v>0</v>
      </c>
      <c r="X25" s="272">
        <v>25</v>
      </c>
      <c r="Y25" s="272">
        <v>0</v>
      </c>
      <c r="Z25" s="272">
        <v>0</v>
      </c>
      <c r="AA25" s="272">
        <v>0</v>
      </c>
      <c r="AB25" s="272">
        <v>0</v>
      </c>
      <c r="AC25" s="272">
        <v>0</v>
      </c>
      <c r="AD25" s="272">
        <v>0</v>
      </c>
      <c r="AE25" s="272">
        <v>0</v>
      </c>
      <c r="AF25" s="272">
        <v>0</v>
      </c>
      <c r="AG25" s="272">
        <v>0</v>
      </c>
      <c r="AH25" s="272">
        <v>0</v>
      </c>
      <c r="AI25" s="272">
        <v>0</v>
      </c>
      <c r="AJ25" s="272">
        <v>0</v>
      </c>
      <c r="AK25" s="272">
        <v>0</v>
      </c>
      <c r="AL25" s="272">
        <v>0</v>
      </c>
      <c r="AM25" s="272">
        <v>0</v>
      </c>
      <c r="AN25" s="272">
        <v>0</v>
      </c>
      <c r="AO25" s="272">
        <v>0</v>
      </c>
      <c r="AP25" s="272">
        <v>0</v>
      </c>
      <c r="AQ25" s="272">
        <v>0</v>
      </c>
      <c r="AR25" s="272">
        <v>0</v>
      </c>
      <c r="AS25" s="272">
        <v>0</v>
      </c>
      <c r="AU25" s="90">
        <f t="shared" si="1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4"/>
        <v>0</v>
      </c>
      <c r="AZ25" s="90">
        <f t="shared" si="15"/>
        <v>25</v>
      </c>
      <c r="BA25" s="90">
        <f t="shared" si="9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25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2">
        <v>0</v>
      </c>
      <c r="E26" s="272">
        <v>0</v>
      </c>
      <c r="F26" s="272">
        <v>0</v>
      </c>
      <c r="G26" s="272">
        <v>0</v>
      </c>
      <c r="H26" s="277">
        <v>0</v>
      </c>
      <c r="I26" s="272">
        <v>0</v>
      </c>
      <c r="J26" s="272">
        <v>0</v>
      </c>
      <c r="K26" s="272">
        <v>0</v>
      </c>
      <c r="L26" s="272">
        <v>0</v>
      </c>
      <c r="M26" s="272">
        <v>0</v>
      </c>
      <c r="N26" s="272">
        <v>0</v>
      </c>
      <c r="O26" s="272">
        <v>0</v>
      </c>
      <c r="P26" s="272">
        <v>0</v>
      </c>
      <c r="Q26" s="272">
        <v>0</v>
      </c>
      <c r="R26" s="272">
        <v>0</v>
      </c>
      <c r="S26" s="272">
        <v>0</v>
      </c>
      <c r="T26" s="272">
        <v>0</v>
      </c>
      <c r="U26" s="272">
        <v>0</v>
      </c>
      <c r="V26" s="272">
        <v>0</v>
      </c>
      <c r="W26" s="272">
        <v>0</v>
      </c>
      <c r="X26" s="272">
        <v>0</v>
      </c>
      <c r="Y26" s="272">
        <v>0</v>
      </c>
      <c r="Z26" s="272">
        <v>0</v>
      </c>
      <c r="AA26" s="272">
        <v>0</v>
      </c>
      <c r="AB26" s="272">
        <v>0</v>
      </c>
      <c r="AC26" s="272">
        <v>0</v>
      </c>
      <c r="AD26" s="272">
        <v>0</v>
      </c>
      <c r="AE26" s="272">
        <v>0</v>
      </c>
      <c r="AF26" s="272">
        <v>0</v>
      </c>
      <c r="AG26" s="272">
        <v>0</v>
      </c>
      <c r="AH26" s="272">
        <v>0</v>
      </c>
      <c r="AI26" s="272">
        <v>0</v>
      </c>
      <c r="AJ26" s="272">
        <v>0</v>
      </c>
      <c r="AK26" s="272">
        <v>0</v>
      </c>
      <c r="AL26" s="272">
        <v>0</v>
      </c>
      <c r="AM26" s="272">
        <v>0</v>
      </c>
      <c r="AN26" s="272">
        <v>0</v>
      </c>
      <c r="AO26" s="272">
        <v>0</v>
      </c>
      <c r="AP26" s="272">
        <v>0</v>
      </c>
      <c r="AQ26" s="272">
        <v>0</v>
      </c>
      <c r="AR26" s="272">
        <v>0</v>
      </c>
      <c r="AS26" s="272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2">
        <v>0</v>
      </c>
      <c r="E27" s="272">
        <v>0</v>
      </c>
      <c r="F27" s="272">
        <v>0</v>
      </c>
      <c r="G27" s="272">
        <v>0</v>
      </c>
      <c r="H27" s="277">
        <v>0</v>
      </c>
      <c r="I27" s="272">
        <v>0</v>
      </c>
      <c r="J27" s="272">
        <v>0</v>
      </c>
      <c r="K27" s="272">
        <v>0</v>
      </c>
      <c r="L27" s="272">
        <v>0</v>
      </c>
      <c r="M27" s="272">
        <v>0</v>
      </c>
      <c r="N27" s="272">
        <v>0</v>
      </c>
      <c r="O27" s="272">
        <v>0</v>
      </c>
      <c r="P27" s="272">
        <v>0</v>
      </c>
      <c r="Q27" s="272">
        <v>0</v>
      </c>
      <c r="R27" s="272">
        <v>0</v>
      </c>
      <c r="S27" s="272">
        <v>0</v>
      </c>
      <c r="T27" s="272">
        <v>0</v>
      </c>
      <c r="U27" s="272">
        <v>0</v>
      </c>
      <c r="V27" s="272">
        <v>0</v>
      </c>
      <c r="W27" s="272">
        <v>0</v>
      </c>
      <c r="X27" s="272">
        <v>0</v>
      </c>
      <c r="Y27" s="272">
        <v>0</v>
      </c>
      <c r="Z27" s="272">
        <v>0</v>
      </c>
      <c r="AA27" s="272">
        <v>0</v>
      </c>
      <c r="AB27" s="272">
        <v>0</v>
      </c>
      <c r="AC27" s="272">
        <v>0</v>
      </c>
      <c r="AD27" s="272">
        <v>0</v>
      </c>
      <c r="AE27" s="272">
        <v>0</v>
      </c>
      <c r="AF27" s="272">
        <v>0</v>
      </c>
      <c r="AG27" s="272">
        <v>0</v>
      </c>
      <c r="AH27" s="272">
        <v>0</v>
      </c>
      <c r="AI27" s="272">
        <v>0</v>
      </c>
      <c r="AJ27" s="272">
        <v>0</v>
      </c>
      <c r="AK27" s="272">
        <v>0</v>
      </c>
      <c r="AL27" s="272">
        <v>0</v>
      </c>
      <c r="AM27" s="272">
        <v>0</v>
      </c>
      <c r="AN27" s="272">
        <v>0</v>
      </c>
      <c r="AO27" s="272">
        <v>0</v>
      </c>
      <c r="AP27" s="272">
        <v>0</v>
      </c>
      <c r="AQ27" s="272">
        <v>0</v>
      </c>
      <c r="AR27" s="272">
        <v>0</v>
      </c>
      <c r="AS27" s="272">
        <v>0</v>
      </c>
      <c r="AU27" s="90">
        <f t="shared" si="1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4"/>
        <v>0</v>
      </c>
      <c r="AZ27" s="90">
        <f t="shared" si="15"/>
        <v>0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2">
        <v>0</v>
      </c>
      <c r="E28" s="272">
        <v>0</v>
      </c>
      <c r="F28" s="272">
        <v>0</v>
      </c>
      <c r="G28" s="272">
        <v>0</v>
      </c>
      <c r="H28" s="277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2">
        <v>0</v>
      </c>
      <c r="T28" s="272">
        <v>0</v>
      </c>
      <c r="U28" s="272">
        <v>0</v>
      </c>
      <c r="V28" s="272">
        <v>0</v>
      </c>
      <c r="W28" s="272">
        <v>0</v>
      </c>
      <c r="X28" s="272">
        <v>0</v>
      </c>
      <c r="Y28" s="272">
        <v>0</v>
      </c>
      <c r="Z28" s="272">
        <v>0</v>
      </c>
      <c r="AA28" s="272">
        <v>0</v>
      </c>
      <c r="AB28" s="272">
        <v>0</v>
      </c>
      <c r="AC28" s="272">
        <v>0</v>
      </c>
      <c r="AD28" s="272">
        <v>0</v>
      </c>
      <c r="AE28" s="272">
        <v>0</v>
      </c>
      <c r="AF28" s="272">
        <v>0</v>
      </c>
      <c r="AG28" s="272">
        <v>0</v>
      </c>
      <c r="AH28" s="272">
        <v>0</v>
      </c>
      <c r="AI28" s="272">
        <v>0</v>
      </c>
      <c r="AJ28" s="272">
        <v>0</v>
      </c>
      <c r="AK28" s="272">
        <v>0</v>
      </c>
      <c r="AL28" s="272">
        <v>0</v>
      </c>
      <c r="AM28" s="272">
        <v>0</v>
      </c>
      <c r="AN28" s="272">
        <v>0</v>
      </c>
      <c r="AO28" s="272">
        <v>0</v>
      </c>
      <c r="AP28" s="272">
        <v>0</v>
      </c>
      <c r="AQ28" s="272">
        <v>0</v>
      </c>
      <c r="AR28" s="272">
        <v>0</v>
      </c>
      <c r="AS28" s="272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2">
        <v>0</v>
      </c>
      <c r="E29" s="272">
        <v>0</v>
      </c>
      <c r="F29" s="272">
        <v>0</v>
      </c>
      <c r="G29" s="272">
        <v>0</v>
      </c>
      <c r="H29" s="277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2">
        <v>0</v>
      </c>
      <c r="T29" s="272">
        <v>0</v>
      </c>
      <c r="U29" s="272">
        <v>0</v>
      </c>
      <c r="V29" s="272">
        <v>0</v>
      </c>
      <c r="W29" s="272">
        <v>0</v>
      </c>
      <c r="X29" s="272">
        <v>0</v>
      </c>
      <c r="Y29" s="272">
        <v>0</v>
      </c>
      <c r="Z29" s="272">
        <v>0</v>
      </c>
      <c r="AA29" s="272">
        <v>0</v>
      </c>
      <c r="AB29" s="272">
        <v>0</v>
      </c>
      <c r="AC29" s="272">
        <v>0</v>
      </c>
      <c r="AD29" s="272">
        <v>0</v>
      </c>
      <c r="AE29" s="272">
        <v>0</v>
      </c>
      <c r="AF29" s="272">
        <v>0</v>
      </c>
      <c r="AG29" s="272">
        <v>0</v>
      </c>
      <c r="AH29" s="272">
        <v>0</v>
      </c>
      <c r="AI29" s="272">
        <v>0</v>
      </c>
      <c r="AJ29" s="272">
        <v>0</v>
      </c>
      <c r="AK29" s="272">
        <v>0</v>
      </c>
      <c r="AL29" s="272">
        <v>0</v>
      </c>
      <c r="AM29" s="272">
        <v>0</v>
      </c>
      <c r="AN29" s="272">
        <v>0</v>
      </c>
      <c r="AO29" s="272">
        <v>0</v>
      </c>
      <c r="AP29" s="272">
        <v>0</v>
      </c>
      <c r="AQ29" s="272">
        <v>0</v>
      </c>
      <c r="AR29" s="272">
        <v>0</v>
      </c>
      <c r="AS29" s="272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4"/>
        <v>0</v>
      </c>
      <c r="AZ29" s="90">
        <f t="shared" si="15"/>
        <v>0</v>
      </c>
      <c r="BA29" s="90">
        <f t="shared" si="9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2">
        <v>0</v>
      </c>
      <c r="E30" s="272">
        <v>0</v>
      </c>
      <c r="F30" s="272">
        <v>0</v>
      </c>
      <c r="G30" s="272">
        <v>0</v>
      </c>
      <c r="H30" s="277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2">
        <v>0</v>
      </c>
      <c r="T30" s="272">
        <v>0</v>
      </c>
      <c r="U30" s="272">
        <v>0</v>
      </c>
      <c r="V30" s="272">
        <v>0</v>
      </c>
      <c r="W30" s="272">
        <v>0</v>
      </c>
      <c r="X30" s="272">
        <v>0</v>
      </c>
      <c r="Y30" s="272">
        <v>0</v>
      </c>
      <c r="Z30" s="272">
        <v>0</v>
      </c>
      <c r="AA30" s="272">
        <v>0</v>
      </c>
      <c r="AB30" s="272">
        <v>0</v>
      </c>
      <c r="AC30" s="272">
        <v>0</v>
      </c>
      <c r="AD30" s="272">
        <v>0</v>
      </c>
      <c r="AE30" s="272">
        <v>0</v>
      </c>
      <c r="AF30" s="272">
        <v>0</v>
      </c>
      <c r="AG30" s="272">
        <v>0</v>
      </c>
      <c r="AH30" s="272">
        <v>0</v>
      </c>
      <c r="AI30" s="272">
        <v>0</v>
      </c>
      <c r="AJ30" s="272">
        <v>0</v>
      </c>
      <c r="AK30" s="272">
        <v>0</v>
      </c>
      <c r="AL30" s="272">
        <v>0</v>
      </c>
      <c r="AM30" s="272">
        <v>0</v>
      </c>
      <c r="AN30" s="272">
        <v>0</v>
      </c>
      <c r="AO30" s="272">
        <v>0</v>
      </c>
      <c r="AP30" s="272">
        <v>0</v>
      </c>
      <c r="AQ30" s="272">
        <v>0</v>
      </c>
      <c r="AR30" s="272">
        <v>0</v>
      </c>
      <c r="AS30" s="272">
        <v>0</v>
      </c>
      <c r="AU30" s="90">
        <f t="shared" si="1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2">
        <v>0</v>
      </c>
      <c r="E31" s="272">
        <v>0</v>
      </c>
      <c r="F31" s="272">
        <v>0</v>
      </c>
      <c r="G31" s="272">
        <v>0</v>
      </c>
      <c r="H31" s="277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2">
        <v>0</v>
      </c>
      <c r="T31" s="272">
        <v>0</v>
      </c>
      <c r="U31" s="272">
        <v>0</v>
      </c>
      <c r="V31" s="272">
        <v>0</v>
      </c>
      <c r="W31" s="272">
        <v>0</v>
      </c>
      <c r="X31" s="272">
        <v>0</v>
      </c>
      <c r="Y31" s="272">
        <v>0</v>
      </c>
      <c r="Z31" s="272">
        <v>0</v>
      </c>
      <c r="AA31" s="272">
        <v>0</v>
      </c>
      <c r="AB31" s="272">
        <v>0</v>
      </c>
      <c r="AC31" s="272">
        <v>0</v>
      </c>
      <c r="AD31" s="272">
        <v>0</v>
      </c>
      <c r="AE31" s="272">
        <v>0</v>
      </c>
      <c r="AF31" s="272">
        <v>0</v>
      </c>
      <c r="AG31" s="272">
        <v>0</v>
      </c>
      <c r="AH31" s="272">
        <v>0</v>
      </c>
      <c r="AI31" s="272">
        <v>0</v>
      </c>
      <c r="AJ31" s="272">
        <v>0</v>
      </c>
      <c r="AK31" s="272">
        <v>0</v>
      </c>
      <c r="AL31" s="272">
        <v>0</v>
      </c>
      <c r="AM31" s="272">
        <v>0</v>
      </c>
      <c r="AN31" s="272">
        <v>0</v>
      </c>
      <c r="AO31" s="272">
        <v>0</v>
      </c>
      <c r="AP31" s="272">
        <v>0</v>
      </c>
      <c r="AQ31" s="272">
        <v>0</v>
      </c>
      <c r="AR31" s="272">
        <v>0</v>
      </c>
      <c r="AS31" s="272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0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V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1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zoomScale="91" zoomScaleNormal="91" workbookViewId="0">
      <pane xSplit="3" ySplit="3" topLeftCell="AU10" activePane="bottomRight" state="frozen"/>
      <selection activeCell="M2" sqref="M2"/>
      <selection pane="topRight" activeCell="M2" sqref="M2"/>
      <selection pane="bottomLeft" activeCell="M2" sqref="M2"/>
      <selection pane="bottomRight" activeCell="BA5" sqref="BA5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295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4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4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4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4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7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7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7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7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22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22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22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22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45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45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45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45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130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130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130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130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42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42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42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42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3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3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3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3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69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69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69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69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46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46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46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46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4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4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4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4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18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18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18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18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13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13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13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13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18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18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18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18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98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98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98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98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30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30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30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30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0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0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0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0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279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24</v>
      </c>
      <c r="G21" s="279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279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279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279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2</v>
      </c>
      <c r="K21" s="279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279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279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279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279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11</v>
      </c>
      <c r="P21" s="279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9</v>
      </c>
      <c r="Q21" s="279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279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279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7</v>
      </c>
      <c r="T21" s="279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279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279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279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279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21</v>
      </c>
      <c r="Y21" s="279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279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279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279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279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28</v>
      </c>
      <c r="AD21" s="279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279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279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279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279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279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22</v>
      </c>
      <c r="AJ21" s="279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2</v>
      </c>
      <c r="AK21" s="279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1</v>
      </c>
      <c r="AL21" s="279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21</v>
      </c>
      <c r="AM21" s="279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279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279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279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14</v>
      </c>
      <c r="AQ21" s="279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279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279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163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37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9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7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22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28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25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21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14</v>
      </c>
      <c r="BE21" s="109">
        <f t="shared" si="4"/>
        <v>163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279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49</v>
      </c>
      <c r="G22" s="279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279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279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279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3</v>
      </c>
      <c r="K22" s="279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279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279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279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279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22</v>
      </c>
      <c r="P22" s="279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15</v>
      </c>
      <c r="Q22" s="279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279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279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20</v>
      </c>
      <c r="T22" s="279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279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279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279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4</v>
      </c>
      <c r="X22" s="279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30</v>
      </c>
      <c r="Y22" s="279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279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279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279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279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13</v>
      </c>
      <c r="AD22" s="279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279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279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279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279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279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17</v>
      </c>
      <c r="AJ22" s="279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279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279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4</v>
      </c>
      <c r="AM22" s="279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279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279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279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10</v>
      </c>
      <c r="AQ22" s="279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279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279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187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74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15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20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34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13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17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4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10</v>
      </c>
      <c r="BE22" s="109">
        <f t="shared" si="4"/>
        <v>187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279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279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279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279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279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1</v>
      </c>
      <c r="K23" s="279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279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279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279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279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279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279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279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279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279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279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279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279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279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279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279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279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279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279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279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279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279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279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279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279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279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279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279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279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279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279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279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2</v>
      </c>
      <c r="AQ23" s="279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279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279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3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1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2</v>
      </c>
      <c r="BE23" s="109">
        <f t="shared" si="4"/>
        <v>3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279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38</v>
      </c>
      <c r="G24" s="279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279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279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279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6</v>
      </c>
      <c r="K24" s="279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279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279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279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279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279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5</v>
      </c>
      <c r="Q24" s="279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279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279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9</v>
      </c>
      <c r="T24" s="279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279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279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279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1</v>
      </c>
      <c r="X24" s="279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7</v>
      </c>
      <c r="Y24" s="279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279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279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279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279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20</v>
      </c>
      <c r="AD24" s="279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279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279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279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279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279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4</v>
      </c>
      <c r="AJ24" s="279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1</v>
      </c>
      <c r="AK24" s="279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279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18</v>
      </c>
      <c r="AM24" s="279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279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279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279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11</v>
      </c>
      <c r="AQ24" s="279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279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279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120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44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5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9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8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20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5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18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11</v>
      </c>
      <c r="BE24" s="109">
        <f t="shared" si="4"/>
        <v>120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279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33</v>
      </c>
      <c r="G25" s="279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279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279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279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6</v>
      </c>
      <c r="K25" s="279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279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279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279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279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13</v>
      </c>
      <c r="P25" s="279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3</v>
      </c>
      <c r="Q25" s="279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279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279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8</v>
      </c>
      <c r="T25" s="279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279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279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279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279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34</v>
      </c>
      <c r="Y25" s="279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279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279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279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279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4</v>
      </c>
      <c r="AD25" s="279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279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279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279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279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279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15</v>
      </c>
      <c r="AJ25" s="279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0</v>
      </c>
      <c r="AK25" s="279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1</v>
      </c>
      <c r="AL25" s="279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18</v>
      </c>
      <c r="AM25" s="279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279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279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279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17</v>
      </c>
      <c r="AQ25" s="279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279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279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152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52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3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8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34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4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16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18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17</v>
      </c>
      <c r="BE25" s="109">
        <f t="shared" si="4"/>
        <v>152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279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279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279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279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279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279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279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279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279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279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279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279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279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279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279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279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279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279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279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279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279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279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279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279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279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279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279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279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279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279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279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279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279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279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279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279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279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279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279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279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279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33</v>
      </c>
      <c r="G27" s="279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279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279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279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5</v>
      </c>
      <c r="K27" s="279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279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279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279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279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7</v>
      </c>
      <c r="P27" s="279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5</v>
      </c>
      <c r="Q27" s="279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279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279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12</v>
      </c>
      <c r="T27" s="279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2</v>
      </c>
      <c r="U27" s="279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279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279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279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10</v>
      </c>
      <c r="Y27" s="279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279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279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279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279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8</v>
      </c>
      <c r="AD27" s="279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279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279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279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279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279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279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279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279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9</v>
      </c>
      <c r="AM27" s="279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279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279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279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12</v>
      </c>
      <c r="AQ27" s="279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279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279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104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45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5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14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10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8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9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12</v>
      </c>
      <c r="BE27" s="109">
        <f t="shared" si="4"/>
        <v>104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279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279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279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279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279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279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279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279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279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279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279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279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279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279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20</v>
      </c>
      <c r="T28" s="279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279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279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279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15</v>
      </c>
      <c r="X28" s="279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30</v>
      </c>
      <c r="Y28" s="279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279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279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279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279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279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279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279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279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279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279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279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279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279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0</v>
      </c>
      <c r="AM28" s="279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279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279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279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279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279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279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65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20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45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0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65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279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64</v>
      </c>
      <c r="G29" s="279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279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279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279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279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279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279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279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279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279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0</v>
      </c>
      <c r="Q29" s="279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279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279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21</v>
      </c>
      <c r="T29" s="279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279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279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279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31</v>
      </c>
      <c r="X29" s="279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279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279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279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279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279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97</v>
      </c>
      <c r="AD29" s="279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279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279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279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279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279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30</v>
      </c>
      <c r="AJ29" s="279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279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279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60</v>
      </c>
      <c r="AM29" s="279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279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279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279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30</v>
      </c>
      <c r="AQ29" s="279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279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279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333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64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21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31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97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30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60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30</v>
      </c>
      <c r="BE29" s="109">
        <f t="shared" si="4"/>
        <v>333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279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0</v>
      </c>
      <c r="G30" s="279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279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279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279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279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279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279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279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279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279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279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279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279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279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279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279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279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279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279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279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279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279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279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36</v>
      </c>
      <c r="AD30" s="279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279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279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279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279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279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279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279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279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45</v>
      </c>
      <c r="AM30" s="279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279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279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279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24</v>
      </c>
      <c r="AQ30" s="279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279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279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105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0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36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45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24</v>
      </c>
      <c r="BE30" s="109">
        <f t="shared" si="4"/>
        <v>105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279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279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279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279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279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279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279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279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279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279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279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279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279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279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279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279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279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279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279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279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279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279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279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279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279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279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279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279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279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279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279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279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279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279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279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279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279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279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279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279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35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OCTUBRE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75</v>
      </c>
      <c r="F3" s="126">
        <f>Config!$I$3</f>
        <v>83.3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75</v>
      </c>
      <c r="I6" s="137" t="str">
        <f>"PROCESO &gt; "&amp;$E$3&amp;"  -  &lt; "&amp;$F$3</f>
        <v>PROCESO &gt; 75  -  &lt; 83,3</v>
      </c>
      <c r="J6" s="137" t="str">
        <f>"OPTIMO &gt;= "&amp;$F$3</f>
        <v>OPTIMO &gt;= 83,3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83.333333333333343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OCTUBRE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83.333333333333343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83.333333333333343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83.333333333333343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83.333333333333343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83.333333333333343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83.333333333333343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83.333333333333343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83.333333333333343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83.333333333333343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6,1</v>
      </c>
      <c r="I27" s="137" t="str">
        <f>"PROCESO &gt; "&amp;$B$3&amp;"  -  &lt; "&amp;$C$3</f>
        <v>PROCESO &gt; 0  -  &lt; 6,1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83.333333333333343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83.333333333333343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83.333333333333343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83.333333333333343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83.333333333333343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83.333333333333343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83.333333333333343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83.333333333333343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83.333333333333343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83.333333333333343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6,1</v>
      </c>
      <c r="I44" s="137" t="str">
        <f>"PROCESO &gt; "&amp;$B$3&amp;"  -  &lt; "&amp;$C$3</f>
        <v>PROCESO &gt; 0  -  &lt; 6,1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83.333333333333343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83.333333333333343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83.333333333333343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83.333333333333343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83.333333333333343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83.333333333333343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83.333333333333343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83.333333333333343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83.333333333333343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83.333333333333343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75</v>
      </c>
      <c r="I65" s="137" t="str">
        <f>"PROCESO &gt; "&amp;$E$3&amp;"  -  &lt; "&amp;$F$3</f>
        <v>PROCESO &gt; 75  -  &lt; 83,3</v>
      </c>
      <c r="J65" s="137" t="str">
        <f>"OPTIMO &gt;= "&amp;$F$3</f>
        <v>OPTIMO &gt;= 83,3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83.333333333333343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83.333333333333343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83.333333333333343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83.333333333333343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83.333333333333343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83.333333333333343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83.333333333333343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83.333333333333343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83.333333333333343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83.333333333333343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75</v>
      </c>
      <c r="I86" s="137" t="str">
        <f>"PROCESO &gt; "&amp;$E$3&amp;"  -  &lt; "&amp;$F$3</f>
        <v>PROCESO &gt; 75  -  &lt; 83,3</v>
      </c>
      <c r="J86" s="137" t="str">
        <f>"OPTIMO &gt;= "&amp;$F$3</f>
        <v>OPTIMO &gt;= 83,3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83.333333333333343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83.333333333333343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83.333333333333343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83.333333333333343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83.333333333333343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83.333333333333343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83.333333333333343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83.333333333333343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83.333333333333343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83.333333333333343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75</v>
      </c>
      <c r="I106" s="137" t="str">
        <f>"PROCESO &gt; "&amp;$E$3&amp;"  -  &lt; "&amp;$F$3</f>
        <v>PROCESO &gt; 75  -  &lt; 83,3</v>
      </c>
      <c r="J106" s="137" t="str">
        <f>"OPTIMO &gt;= "&amp;$F$3</f>
        <v>OPTIMO &gt;= 83,3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83.333333333333343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83.333333333333343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83.333333333333343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83.333333333333343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83.333333333333343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83.333333333333343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83.333333333333343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83.333333333333343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83.333333333333343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83.333333333333343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75</v>
      </c>
      <c r="I126" s="137" t="str">
        <f>"PROCESO &gt; "&amp;$E$3&amp;"  -  &lt; "&amp;$F$3</f>
        <v>PROCESO &gt; 75  -  &lt; 83,3</v>
      </c>
      <c r="J126" s="137" t="str">
        <f>"OPTIMO &gt;= "&amp;$F$3</f>
        <v>OPTIMO &gt;= 83,3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83.333333333333343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83.333333333333343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83.333333333333343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83.333333333333343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83.333333333333343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83.333333333333343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83.333333333333343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83.333333333333343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83.333333333333343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83.333333333333343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75</v>
      </c>
      <c r="I147" s="137" t="str">
        <f>"PROCESO &gt; "&amp;$E$3&amp;"  -  &lt; "&amp;$F$3</f>
        <v>PROCESO &gt; 75  -  &lt; 83,3</v>
      </c>
      <c r="J147" s="137" t="str">
        <f>"OPTIMO &gt;= "&amp;$F$3</f>
        <v>OPTIMO &gt;= 83,3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83.333333333333343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83.333333333333343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83.333333333333343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83.333333333333343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83.333333333333343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83.333333333333343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83.333333333333343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83.333333333333343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83.333333333333343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83.333333333333343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75</v>
      </c>
      <c r="I168" s="137" t="str">
        <f>"PROCESO &gt; "&amp;$E$3&amp;"  -  &lt; "&amp;$F$3</f>
        <v>PROCESO &gt; 75  -  &lt; 83,3</v>
      </c>
      <c r="J168" s="137" t="str">
        <f>"OPTIMO &gt;= "&amp;$F$3</f>
        <v>OPTIMO &gt;= 83,3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83.333333333333343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83.333333333333343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83.333333333333343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83.333333333333343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83.333333333333343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83.333333333333343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83.333333333333343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83.333333333333343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83.333333333333343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83.333333333333343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75</v>
      </c>
      <c r="I188" s="137" t="str">
        <f>"PROCESO &gt; "&amp;$E$3&amp;"  -  &lt; "&amp;$F$3</f>
        <v>PROCESO &gt; 75  -  &lt; 83,3</v>
      </c>
      <c r="J188" s="137" t="str">
        <f>"OPTIMO &gt;= "&amp;$F$3</f>
        <v>OPTIMO &gt;= 83,3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83.333333333333343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83.333333333333343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83.333333333333343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83.333333333333343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83.333333333333343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83.333333333333343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83.333333333333343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83.333333333333343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83.333333333333343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83.333333333333343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OCTUBRE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OCTUBRE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OCTUBRE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75</v>
      </c>
      <c r="I270" s="137" t="str">
        <f>"PROCESO &gt; "&amp;$E$3&amp;"  -  &lt; "&amp;$F$3</f>
        <v>PROCESO &gt; 75  -  &lt; 83,3</v>
      </c>
      <c r="J270" s="137" t="str">
        <f>"OPTIMO &gt;= "&amp;$F$3</f>
        <v>OPTIMO &gt;= 83,3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83.333333333333343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83.333333333333343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83.333333333333343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83.333333333333343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83.333333333333343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83.333333333333343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83.333333333333343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83.333333333333343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83.333333333333343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83.333333333333343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75</v>
      </c>
      <c r="I290" s="137" t="str">
        <f>"PROCESO &gt; "&amp;$E$3&amp;"  -  &lt; "&amp;$F$3</f>
        <v>PROCESO &gt; 75  -  &lt; 83,3</v>
      </c>
      <c r="J290" s="137" t="str">
        <f>"OPTIMO &gt;= "&amp;$F$3</f>
        <v>OPTIMO &gt;= 83,3</v>
      </c>
      <c r="T290" s="23"/>
      <c r="V290" s="161" t="str">
        <f>$V$1&amp;"  "&amp;V289&amp;"  "&amp;$V$3&amp;"  "&amp;$V$2</f>
        <v>RED. MOYOBAMBA:  15. NIÑOS DE &lt; 1 AÑOS CONTROLADOS CRED  - POR MICROREDES :   ENERO - OCTUBRE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83.333333333333343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83.333333333333343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83.333333333333343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83.333333333333343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83.333333333333343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83.333333333333343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83.333333333333343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83.333333333333343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83.333333333333343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75</v>
      </c>
      <c r="I311" s="137" t="str">
        <f>"PROCESO &gt; "&amp;$E$3&amp;"  -  &lt; "&amp;$F$3</f>
        <v>PROCESO &gt; 75  -  &lt; 83,3</v>
      </c>
      <c r="J311" s="137" t="str">
        <f>"OPTIMO &gt;= "&amp;$F$3</f>
        <v>OPTIMO &gt;= 83,3</v>
      </c>
      <c r="T311" s="23"/>
      <c r="V311" s="161" t="str">
        <f>$V$1&amp;"  "&amp;V310&amp;"  "&amp;$V$3&amp;"  "&amp;$V$2</f>
        <v>RED. MOYOBAMBA:  16. NIÑOS DE  1 AÑO CONTROLADOS CRED  - POR MICROREDES :   ENERO - OCTUBRE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83.333333333333343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83.333333333333343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83.333333333333343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83.333333333333343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83.333333333333343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83.333333333333343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83.333333333333343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83.333333333333343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83.333333333333343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75</v>
      </c>
      <c r="I331" s="137" t="str">
        <f>"PROCESO &gt; "&amp;$E$3&amp;"  -  &lt; "&amp;$F$3</f>
        <v>PROCESO &gt; 75  -  &lt; 83,3</v>
      </c>
      <c r="J331" s="137" t="str">
        <f>"OPTIMO &gt;= "&amp;$F$3</f>
        <v>OPTIMO &gt;= 83,3</v>
      </c>
      <c r="T331" s="23"/>
      <c r="V331" s="161" t="str">
        <f>$V$1&amp;"  "&amp;V330&amp;"  "&amp;$V$3&amp;"  "&amp;$V$2</f>
        <v>RED. MOYOBAMBA:  17. NIÑOS DE  2 AÑO CONTROLADOS CRED  - POR MICROREDES :   ENERO - OCTUBRE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83.333333333333343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83.333333333333343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83.333333333333343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83.333333333333343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83.333333333333343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83.333333333333343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83.333333333333343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83.333333333333343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83.333333333333343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OCTUBRE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75</v>
      </c>
      <c r="I353" s="137" t="str">
        <f>"PROCESO &gt; "&amp;$E$3&amp;"  -  &lt; "&amp;$F$3</f>
        <v>PROCESO &gt; 75  -  &lt; 83,3</v>
      </c>
      <c r="J353" s="137" t="str">
        <f>"OPTIMO &gt;= "&amp;$F$3</f>
        <v>OPTIMO &gt;= 83,3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83.333333333333343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83.333333333333343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83.333333333333343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83.333333333333343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83.333333333333343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83.333333333333343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83.333333333333343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83.333333333333343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83.333333333333343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75</v>
      </c>
      <c r="I371" s="137" t="str">
        <f>"PROCESO &gt; "&amp;$E$3&amp;"  -  &lt; "&amp;$F$3</f>
        <v>PROCESO &gt; 75  -  &lt; 83,3</v>
      </c>
      <c r="J371" s="137" t="str">
        <f>"OPTIMO &gt;= "&amp;$F$3</f>
        <v>OPTIMO &gt;= 83,3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83.333333333333343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OCTUBRE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83.333333333333343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83.333333333333343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83.333333333333343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83.333333333333343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83.333333333333343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83.333333333333343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83.333333333333343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83.333333333333343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75</v>
      </c>
      <c r="I393" s="137" t="str">
        <f>"PROCESO &gt; "&amp;$E$3&amp;"  -  &lt; "&amp;$F$3</f>
        <v>PROCESO &gt; 75  -  &lt; 83,3</v>
      </c>
      <c r="J393" s="137" t="str">
        <f>"OPTIMO &gt;= "&amp;$F$3</f>
        <v>OPTIMO &gt;= 83,3</v>
      </c>
      <c r="T393" s="23"/>
      <c r="V393" s="161" t="str">
        <f>$V$1&amp;"  "&amp;V392&amp;"  "&amp;$V$3&amp;"  "&amp;$V$2</f>
        <v>RED. MOYOBAMBA:  20. NIÑOS DE  5-11 AÑO CONTROLADOS CRED  - POR MICROREDES :   ENERO - OCTUBRE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83.333333333333343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83.333333333333343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83.333333333333343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83.333333333333343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83.333333333333343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83.333333333333343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83.333333333333343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83.333333333333343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83.333333333333343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10,1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OCTUBRE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5,1</v>
      </c>
      <c r="I434" s="137" t="str">
        <f>"PROCESO &gt; "&amp;$W$439&amp;"  -  &lt; "&amp;$Y$439</f>
        <v>PROCESO &gt; 0  -  &lt; 5,1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OCTUBRE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10,1</v>
      </c>
      <c r="I454" s="137" t="str">
        <f>"PROCESO &gt; "&amp;$W$459&amp;"  -  &lt; "&amp;$Y$459</f>
        <v>PROCESO &gt; 5  -  &lt; 10,1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OCTUBRE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5,1</v>
      </c>
      <c r="I474" s="59" t="str">
        <f>"PROCESO &gt; "&amp;$W$439&amp;"  -  &lt; "&amp;$Y$439</f>
        <v>PROCESO &gt; 0  -  &lt; 5,1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OCTUBRE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OCTUBRE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OCTUBRE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OCTUBRE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OCTUBRE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75</v>
      </c>
      <c r="F3" s="126">
        <f>Config!$I$3</f>
        <v>83.3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8,1</v>
      </c>
      <c r="I6" s="137" t="str">
        <f>"PROCESO &gt; "&amp;$H$5&amp;"  -  &lt; "&amp;$J$5</f>
        <v>PROCESO &gt; 6,4  -  &lt; 8,1</v>
      </c>
      <c r="J6" s="137" t="str">
        <f>"OPTIMO &lt;= "&amp;$H$5</f>
        <v>OPTIMO &lt;= 6,4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23,8</v>
      </c>
      <c r="I25" s="137" t="str">
        <f>"PROCESO &gt; "&amp;$H$24&amp;"  -  &lt; "&amp;$J$24</f>
        <v>PROCESO &gt; 19  -  &lt; 23,8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75</v>
      </c>
      <c r="I252" s="137" t="str">
        <f>"PROCESO &gt; "&amp;$E$3&amp;"  -  &lt; "&amp;$F$3</f>
        <v>PROCESO &gt; 75  -  &lt; 83,3</v>
      </c>
      <c r="J252" s="137" t="str">
        <f>"OPTIMO &gt;= "&amp;$F$3</f>
        <v>OPTIMO &gt;= 83,3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83.333333333333343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83.333333333333343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83.333333333333343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83.333333333333343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83.333333333333343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83.333333333333343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83.333333333333343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83.333333333333343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83.333333333333343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83.333333333333343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34" priority="29" operator="lessThanOrEqual">
      <formula>0</formula>
    </cfRule>
  </conditionalFormatting>
  <conditionalFormatting sqref="AP26">
    <cfRule type="cellIs" dxfId="33" priority="27" operator="lessThanOrEqual">
      <formula>0</formula>
    </cfRule>
  </conditionalFormatting>
  <conditionalFormatting sqref="AP45">
    <cfRule type="cellIs" dxfId="32" priority="25" operator="lessThanOrEqual">
      <formula>0</formula>
    </cfRule>
  </conditionalFormatting>
  <conditionalFormatting sqref="AP66">
    <cfRule type="cellIs" dxfId="31" priority="7" operator="lessThanOrEqual">
      <formula>0</formula>
    </cfRule>
  </conditionalFormatting>
  <conditionalFormatting sqref="AP87">
    <cfRule type="cellIs" dxfId="30" priority="23" operator="lessThanOrEqual">
      <formula>0</formula>
    </cfRule>
  </conditionalFormatting>
  <conditionalFormatting sqref="AP106">
    <cfRule type="cellIs" dxfId="29" priority="5" operator="lessThanOrEqual">
      <formula>0</formula>
    </cfRule>
  </conditionalFormatting>
  <conditionalFormatting sqref="AP128">
    <cfRule type="cellIs" dxfId="28" priority="21" operator="lessThanOrEqual">
      <formula>0</formula>
    </cfRule>
  </conditionalFormatting>
  <conditionalFormatting sqref="AP147">
    <cfRule type="cellIs" dxfId="27" priority="19" operator="lessThanOrEqual">
      <formula>0</formula>
    </cfRule>
  </conditionalFormatting>
  <conditionalFormatting sqref="AP168">
    <cfRule type="cellIs" dxfId="26" priority="17" operator="lessThanOrEqual">
      <formula>0</formula>
    </cfRule>
  </conditionalFormatting>
  <conditionalFormatting sqref="AP189">
    <cfRule type="cellIs" dxfId="25" priority="15" operator="lessThanOrEqual">
      <formula>0</formula>
    </cfRule>
  </conditionalFormatting>
  <conditionalFormatting sqref="AP211">
    <cfRule type="cellIs" dxfId="24" priority="13" operator="lessThanOrEqual">
      <formula>0</formula>
    </cfRule>
  </conditionalFormatting>
  <conditionalFormatting sqref="AP231">
    <cfRule type="cellIs" dxfId="23" priority="3" operator="lessThanOrEqual">
      <formula>0</formula>
    </cfRule>
  </conditionalFormatting>
  <conditionalFormatting sqref="AP253">
    <cfRule type="cellIs" dxfId="22" priority="1" operator="lessThanOrEqual">
      <formula>0</formula>
    </cfRule>
  </conditionalFormatting>
  <conditionalFormatting sqref="AQ6:AQ7">
    <cfRule type="cellIs" dxfId="21" priority="30" operator="lessThanOrEqual">
      <formula>0</formula>
    </cfRule>
  </conditionalFormatting>
  <conditionalFormatting sqref="AQ25:AQ26">
    <cfRule type="cellIs" dxfId="20" priority="28" operator="lessThanOrEqual">
      <formula>0</formula>
    </cfRule>
  </conditionalFormatting>
  <conditionalFormatting sqref="AQ44:AQ45">
    <cfRule type="cellIs" dxfId="19" priority="26" operator="lessThanOrEqual">
      <formula>0</formula>
    </cfRule>
  </conditionalFormatting>
  <conditionalFormatting sqref="AQ65:AQ66">
    <cfRule type="cellIs" dxfId="18" priority="8" operator="lessThanOrEqual">
      <formula>0</formula>
    </cfRule>
  </conditionalFormatting>
  <conditionalFormatting sqref="AQ86:AQ87">
    <cfRule type="cellIs" dxfId="17" priority="24" operator="lessThanOrEqual">
      <formula>0</formula>
    </cfRule>
  </conditionalFormatting>
  <conditionalFormatting sqref="AQ105:AQ106">
    <cfRule type="cellIs" dxfId="16" priority="6" operator="lessThanOrEqual">
      <formula>0</formula>
    </cfRule>
  </conditionalFormatting>
  <conditionalFormatting sqref="AQ127:AQ128">
    <cfRule type="cellIs" dxfId="15" priority="22" operator="lessThanOrEqual">
      <formula>0</formula>
    </cfRule>
  </conditionalFormatting>
  <conditionalFormatting sqref="AQ146:AQ147">
    <cfRule type="cellIs" dxfId="14" priority="20" operator="lessThanOrEqual">
      <formula>0</formula>
    </cfRule>
  </conditionalFormatting>
  <conditionalFormatting sqref="AQ167:AQ168">
    <cfRule type="cellIs" dxfId="13" priority="18" operator="lessThanOrEqual">
      <formula>0</formula>
    </cfRule>
  </conditionalFormatting>
  <conditionalFormatting sqref="AQ188:AQ189">
    <cfRule type="cellIs" dxfId="12" priority="16" operator="lessThanOrEqual">
      <formula>0</formula>
    </cfRule>
  </conditionalFormatting>
  <conditionalFormatting sqref="AQ210:AQ211">
    <cfRule type="cellIs" dxfId="11" priority="14" operator="lessThanOrEqual">
      <formula>0</formula>
    </cfRule>
  </conditionalFormatting>
  <conditionalFormatting sqref="AQ230:AQ231">
    <cfRule type="cellIs" dxfId="10" priority="4" operator="lessThanOrEqual">
      <formula>0</formula>
    </cfRule>
  </conditionalFormatting>
  <conditionalFormatting sqref="AQ252:AQ253">
    <cfRule type="cellIs" dxfId="9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tabSelected="1" zoomScale="85" zoomScaleNormal="85" zoomScaleSheetLayoutView="85" workbookViewId="0">
      <selection activeCell="F220" sqref="F220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302" t="s">
        <v>17</v>
      </c>
      <c r="G1" s="302"/>
      <c r="H1" s="302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75</v>
      </c>
      <c r="C3" s="112"/>
      <c r="D3" s="112">
        <f>Config!I3</f>
        <v>83.3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OCTUBRE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301" t="s">
        <v>1</v>
      </c>
      <c r="I6" s="301"/>
      <c r="J6" s="301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234</v>
      </c>
      <c r="E7" s="74" t="s">
        <v>2</v>
      </c>
      <c r="F7" s="75"/>
      <c r="G7" s="6" t="s">
        <v>11</v>
      </c>
      <c r="H7" s="59" t="str">
        <f>"DEFICIENTE &lt; "&amp;$B$3</f>
        <v>DEFICIENTE &lt; 75</v>
      </c>
      <c r="I7" s="59" t="str">
        <f>"PROCESO &gt;= "&amp;$B$3&amp;"  -  &lt; "&amp;$D$3</f>
        <v>PROCESO &gt;= 75  -  &lt; 83,3</v>
      </c>
      <c r="J7" s="59" t="str">
        <f>"OPTIMO &gt;= "&amp;$D$3</f>
        <v>OPTIMO &gt;= 83,3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539</v>
      </c>
      <c r="D8" s="79">
        <f>SUM(D9:D18)</f>
        <v>163</v>
      </c>
      <c r="E8" s="80">
        <f>+ROUND(Config!$C$9,1)</f>
        <v>83.3</v>
      </c>
      <c r="F8" s="79"/>
      <c r="G8" s="80">
        <f>IFERROR(ROUND(D8*100/B8,1),0)</f>
        <v>25.2</v>
      </c>
      <c r="H8" s="80">
        <f>IFERROR(ROUND(IF(G8&lt;$B$3,G8,""),1),"")</f>
        <v>25.2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83.3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83.3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165</v>
      </c>
      <c r="D11" s="61">
        <f>+ACUMULADO!$AW$21</f>
        <v>37</v>
      </c>
      <c r="E11" s="111">
        <f t="shared" ref="E11:E18" si="3">E10</f>
        <v>83.3</v>
      </c>
      <c r="F11" s="61"/>
      <c r="G11" s="80">
        <f t="shared" ref="G11:G18" si="4">IFERROR(ROUND(D11*100/B11,1),0)</f>
        <v>18.7</v>
      </c>
      <c r="H11" s="80">
        <f t="shared" si="0"/>
        <v>18.7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13</v>
      </c>
      <c r="D12" s="61">
        <f>+ACUMULADO!$AX$21</f>
        <v>9</v>
      </c>
      <c r="E12" s="111">
        <f t="shared" si="3"/>
        <v>83.3</v>
      </c>
      <c r="F12" s="61"/>
      <c r="G12" s="80">
        <f>IFERROR(ROUND(D12*100/B12,1),0)</f>
        <v>56.3</v>
      </c>
      <c r="H12" s="80">
        <f t="shared" si="0"/>
        <v>56.3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52</v>
      </c>
      <c r="D13" s="61">
        <f>+ACUMULADO!$AY$21</f>
        <v>7</v>
      </c>
      <c r="E13" s="111">
        <f t="shared" si="3"/>
        <v>83.3</v>
      </c>
      <c r="F13" s="61"/>
      <c r="G13" s="80">
        <f t="shared" si="4"/>
        <v>11.3</v>
      </c>
      <c r="H13" s="80">
        <f t="shared" si="0"/>
        <v>11.3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188</v>
      </c>
      <c r="D14" s="61">
        <f>+ACUMULADO!$AZ$21</f>
        <v>22</v>
      </c>
      <c r="E14" s="111">
        <f t="shared" si="3"/>
        <v>83.3</v>
      </c>
      <c r="F14" s="61"/>
      <c r="G14" s="80">
        <f t="shared" si="4"/>
        <v>9.6999999999999993</v>
      </c>
      <c r="H14" s="80">
        <f t="shared" si="0"/>
        <v>9.6999999999999993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70</v>
      </c>
      <c r="D15" s="61">
        <f>+ACUMULADO!$BA$21</f>
        <v>28</v>
      </c>
      <c r="E15" s="111">
        <f t="shared" si="3"/>
        <v>83.3</v>
      </c>
      <c r="F15" s="61"/>
      <c r="G15" s="80">
        <f>IFERROR(ROUND(D15*100/B15,1),0)</f>
        <v>33.299999999999997</v>
      </c>
      <c r="H15" s="80">
        <f t="shared" si="0"/>
        <v>33.299999999999997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6</v>
      </c>
      <c r="D16" s="224">
        <f>+ACUMULADO!$BB$21</f>
        <v>25</v>
      </c>
      <c r="E16" s="225">
        <f t="shared" si="3"/>
        <v>83.3</v>
      </c>
      <c r="F16" s="224"/>
      <c r="G16" s="226">
        <f t="shared" si="4"/>
        <v>357.1</v>
      </c>
      <c r="H16" s="226" t="str">
        <f t="shared" si="0"/>
        <v/>
      </c>
      <c r="I16" s="226" t="str">
        <f t="shared" si="1"/>
        <v/>
      </c>
      <c r="J16" s="226">
        <f t="shared" si="2"/>
        <v>357.1</v>
      </c>
      <c r="K16" s="4"/>
      <c r="T16" s="303" t="s">
        <v>95</v>
      </c>
      <c r="U16" s="304"/>
      <c r="V16" s="304"/>
      <c r="W16" s="304"/>
      <c r="X16" s="304"/>
      <c r="Y16" s="304"/>
      <c r="Z16" s="305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22</v>
      </c>
      <c r="D17" s="61">
        <f>+ACUMULADO!$BC$21</f>
        <v>21</v>
      </c>
      <c r="E17" s="111">
        <f t="shared" si="3"/>
        <v>83.3</v>
      </c>
      <c r="F17" s="61"/>
      <c r="G17" s="229">
        <f t="shared" si="4"/>
        <v>80.8</v>
      </c>
      <c r="H17" s="229" t="str">
        <f t="shared" si="0"/>
        <v/>
      </c>
      <c r="I17" s="229">
        <f t="shared" si="1"/>
        <v>80.8</v>
      </c>
      <c r="J17" s="229" t="str">
        <f t="shared" si="2"/>
        <v/>
      </c>
      <c r="T17" s="306"/>
      <c r="U17" s="307"/>
      <c r="V17" s="307"/>
      <c r="W17" s="307"/>
      <c r="X17" s="307"/>
      <c r="Y17" s="307"/>
      <c r="Z17" s="308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23</v>
      </c>
      <c r="D18" s="111">
        <f>+ACUMULADO!$BD$21</f>
        <v>14</v>
      </c>
      <c r="E18" s="111">
        <f t="shared" si="3"/>
        <v>83.3</v>
      </c>
      <c r="F18" s="111"/>
      <c r="G18" s="229">
        <f t="shared" si="4"/>
        <v>51.9</v>
      </c>
      <c r="H18" s="229">
        <f t="shared" si="0"/>
        <v>51.9</v>
      </c>
      <c r="I18" s="229" t="str">
        <f t="shared" si="1"/>
        <v/>
      </c>
      <c r="J18" s="229" t="str">
        <f t="shared" si="2"/>
        <v/>
      </c>
      <c r="T18" s="306"/>
      <c r="U18" s="307"/>
      <c r="V18" s="307"/>
      <c r="W18" s="307"/>
      <c r="X18" s="307"/>
      <c r="Y18" s="307"/>
      <c r="Z18" s="308"/>
    </row>
    <row r="19" spans="1:26" ht="18" customHeight="1" thickBot="1" x14ac:dyDescent="0.3">
      <c r="C19" s="8"/>
      <c r="D19" s="8"/>
      <c r="E19" s="8"/>
      <c r="F19" s="8"/>
      <c r="G19" s="8"/>
      <c r="H19" s="12"/>
      <c r="T19" s="309"/>
      <c r="U19" s="310"/>
      <c r="V19" s="310"/>
      <c r="W19" s="310"/>
      <c r="X19" s="310"/>
      <c r="Y19" s="310"/>
      <c r="Z19" s="311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OCTUBRE 2024</v>
      </c>
      <c r="C23" s="81"/>
      <c r="D23" s="8"/>
      <c r="F23" s="8"/>
      <c r="G23" s="8"/>
    </row>
    <row r="24" spans="1:26" ht="18" customHeight="1" x14ac:dyDescent="0.25">
      <c r="A24" s="67" t="s">
        <v>253</v>
      </c>
      <c r="C24" s="8"/>
      <c r="D24" s="8"/>
      <c r="F24" s="8"/>
      <c r="G24" s="8"/>
      <c r="H24" s="301" t="s">
        <v>1</v>
      </c>
      <c r="I24" s="301"/>
      <c r="J24" s="301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234</v>
      </c>
      <c r="E25" s="74" t="s">
        <v>2</v>
      </c>
      <c r="F25" s="56"/>
      <c r="G25" s="6" t="s">
        <v>12</v>
      </c>
      <c r="H25" s="59" t="str">
        <f>"DEFICIENTE &lt; "&amp;$B$3</f>
        <v>DEFICIENTE &lt; 75</v>
      </c>
      <c r="I25" s="59" t="str">
        <f>"PROCESO &gt;= "&amp;$B$3&amp;"  -  &lt; "&amp;$D$3</f>
        <v>PROCESO &gt;= 75  -  &lt; 83,3</v>
      </c>
      <c r="J25" s="59" t="str">
        <f>"OPTIMO &gt;= "&amp;$D$3</f>
        <v>OPTIMO &gt;= 83,3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1325</v>
      </c>
      <c r="D26" s="231">
        <f>SUM(D27:D36)</f>
        <v>187</v>
      </c>
      <c r="E26" s="226">
        <f>+ROUND(Config!$C$9,1)</f>
        <v>83.3</v>
      </c>
      <c r="F26" s="231"/>
      <c r="G26" s="226">
        <f>IFERROR(ROUND(D26*100/B26,1),0)</f>
        <v>11.8</v>
      </c>
      <c r="H26" s="226">
        <f>IFERROR(ROUND(IF(G26&lt;$B$3,G26,""),1),"")</f>
        <v>11.8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83.3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83.3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570</v>
      </c>
      <c r="D29" s="54">
        <f>+ACUMULADO!$AW$22</f>
        <v>74</v>
      </c>
      <c r="E29" s="60">
        <f t="shared" ref="E29:E36" si="10">E28</f>
        <v>83.3</v>
      </c>
      <c r="F29" s="60"/>
      <c r="G29" s="233">
        <f t="shared" si="5"/>
        <v>10.8</v>
      </c>
      <c r="H29" s="229">
        <f t="shared" si="6"/>
        <v>10.8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110</v>
      </c>
      <c r="D30" s="54">
        <f>+ACUMULADO!$AX$22</f>
        <v>15</v>
      </c>
      <c r="E30" s="60">
        <f t="shared" si="10"/>
        <v>83.3</v>
      </c>
      <c r="F30" s="60"/>
      <c r="G30" s="233">
        <f t="shared" si="5"/>
        <v>11.4</v>
      </c>
      <c r="H30" s="229">
        <f t="shared" si="6"/>
        <v>11.4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97</v>
      </c>
      <c r="D31" s="54">
        <f>+ACUMULADO!$AY$22</f>
        <v>20</v>
      </c>
      <c r="E31" s="60">
        <f t="shared" si="10"/>
        <v>83.3</v>
      </c>
      <c r="F31" s="60"/>
      <c r="G31" s="233">
        <f>IFERROR(ROUND(D31*100/B31,1),0)</f>
        <v>17.2</v>
      </c>
      <c r="H31" s="229">
        <f t="shared" si="6"/>
        <v>17.2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218</v>
      </c>
      <c r="D32" s="54">
        <f>+ACUMULADO!$AZ$22</f>
        <v>34</v>
      </c>
      <c r="E32" s="60">
        <f t="shared" si="10"/>
        <v>83.3</v>
      </c>
      <c r="F32" s="60"/>
      <c r="G32" s="233">
        <f t="shared" si="5"/>
        <v>13</v>
      </c>
      <c r="H32" s="229">
        <f t="shared" si="6"/>
        <v>13</v>
      </c>
      <c r="I32" s="229" t="str">
        <f t="shared" si="7"/>
        <v/>
      </c>
      <c r="J32" s="229" t="str">
        <f t="shared" si="8"/>
        <v/>
      </c>
      <c r="K32" s="4"/>
      <c r="T32" s="303" t="s">
        <v>93</v>
      </c>
      <c r="U32" s="304"/>
      <c r="V32" s="304"/>
      <c r="W32" s="304"/>
      <c r="X32" s="304"/>
      <c r="Y32" s="304"/>
      <c r="Z32" s="305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104</v>
      </c>
      <c r="D33" s="54">
        <f>+ACUMULADO!$BA$22</f>
        <v>13</v>
      </c>
      <c r="E33" s="60">
        <f t="shared" si="10"/>
        <v>83.3</v>
      </c>
      <c r="F33" s="60"/>
      <c r="G33" s="233">
        <f t="shared" si="5"/>
        <v>10.4</v>
      </c>
      <c r="H33" s="229">
        <f t="shared" si="6"/>
        <v>10.4</v>
      </c>
      <c r="I33" s="229" t="str">
        <f t="shared" si="7"/>
        <v/>
      </c>
      <c r="J33" s="229" t="str">
        <f t="shared" si="8"/>
        <v/>
      </c>
      <c r="K33" s="4"/>
      <c r="T33" s="306"/>
      <c r="U33" s="307"/>
      <c r="V33" s="307"/>
      <c r="W33" s="307"/>
      <c r="X33" s="307"/>
      <c r="Y33" s="307"/>
      <c r="Z33" s="308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94</v>
      </c>
      <c r="D34" s="54">
        <f>+ACUMULADO!$BB$22</f>
        <v>17</v>
      </c>
      <c r="E34" s="60">
        <f t="shared" si="10"/>
        <v>83.3</v>
      </c>
      <c r="F34" s="60"/>
      <c r="G34" s="233">
        <f t="shared" si="5"/>
        <v>15</v>
      </c>
      <c r="H34" s="229">
        <f t="shared" si="6"/>
        <v>15</v>
      </c>
      <c r="I34" s="229" t="str">
        <f t="shared" si="7"/>
        <v/>
      </c>
      <c r="J34" s="229" t="str">
        <f t="shared" si="8"/>
        <v/>
      </c>
      <c r="K34" s="4"/>
      <c r="T34" s="306"/>
      <c r="U34" s="307"/>
      <c r="V34" s="307"/>
      <c r="W34" s="307"/>
      <c r="X34" s="307"/>
      <c r="Y34" s="307"/>
      <c r="Z34" s="308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53</v>
      </c>
      <c r="D35" s="54">
        <f>+ACUMULADO!$BC$22</f>
        <v>4</v>
      </c>
      <c r="E35" s="60">
        <f t="shared" si="10"/>
        <v>83.3</v>
      </c>
      <c r="F35" s="60"/>
      <c r="G35" s="233">
        <f t="shared" si="5"/>
        <v>6.3</v>
      </c>
      <c r="H35" s="229">
        <f t="shared" si="6"/>
        <v>6.3</v>
      </c>
      <c r="I35" s="229" t="str">
        <f t="shared" si="7"/>
        <v/>
      </c>
      <c r="J35" s="229" t="str">
        <f t="shared" si="8"/>
        <v/>
      </c>
      <c r="T35" s="309"/>
      <c r="U35" s="310"/>
      <c r="V35" s="310"/>
      <c r="W35" s="310"/>
      <c r="X35" s="310"/>
      <c r="Y35" s="310"/>
      <c r="Z35" s="311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79</v>
      </c>
      <c r="D36" s="240">
        <f>+ACUMULADO!$BD$22</f>
        <v>10</v>
      </c>
      <c r="E36" s="60">
        <f t="shared" si="10"/>
        <v>83.3</v>
      </c>
      <c r="F36" s="111"/>
      <c r="G36" s="233">
        <f t="shared" si="5"/>
        <v>10.5</v>
      </c>
      <c r="H36" s="229">
        <f t="shared" ref="H36" si="11">IFERROR(ROUND(IF(G36&lt;$B$3,G36,""),1),"")</f>
        <v>10.5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OCTUBRE 2024</v>
      </c>
      <c r="C43" s="8"/>
      <c r="D43" s="8"/>
      <c r="F43" s="8"/>
      <c r="G43" s="8"/>
    </row>
    <row r="44" spans="1:26" ht="18" customHeight="1" x14ac:dyDescent="0.25">
      <c r="A44" s="67" t="s">
        <v>252</v>
      </c>
      <c r="C44" s="8"/>
      <c r="D44" s="8"/>
      <c r="F44" s="8"/>
      <c r="G44" s="8"/>
      <c r="H44" s="312" t="s">
        <v>1</v>
      </c>
      <c r="I44" s="313"/>
      <c r="J44" s="314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234</v>
      </c>
      <c r="E45" s="74" t="s">
        <v>2</v>
      </c>
      <c r="F45" s="56"/>
      <c r="G45" s="6" t="s">
        <v>12</v>
      </c>
      <c r="H45" s="59" t="str">
        <f>"DEFICIENTE &lt; "&amp;$B$3</f>
        <v>DEFICIENTE &lt; 75</v>
      </c>
      <c r="I45" s="59" t="str">
        <f>"PROCESO &gt;= "&amp;$B$3&amp;"  -  &lt; "&amp;$D$3</f>
        <v>PROCESO &gt;= 75  -  &lt; 83,3</v>
      </c>
      <c r="J45" s="59" t="str">
        <f>"OPTIMO &gt;= "&amp;$D$3</f>
        <v>OPTIMO &gt;= 83,3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17</v>
      </c>
      <c r="D46" s="79">
        <f>SUM(D47:D56)</f>
        <v>3</v>
      </c>
      <c r="E46" s="80">
        <f>+ROUND(Config!$C$9,1)</f>
        <v>83.3</v>
      </c>
      <c r="F46" s="79"/>
      <c r="G46" s="80">
        <f>IFERROR(ROUND(D46*100/B46,1),0)</f>
        <v>17.600000000000001</v>
      </c>
      <c r="H46" s="80">
        <f>IFERROR(ROUND(IF(G46&lt;$B$3,G46,""),1),"")</f>
        <v>17.600000000000001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83.3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83.3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3</v>
      </c>
      <c r="D49" s="115">
        <f>+ACUMULADO!$AW$23</f>
        <v>1</v>
      </c>
      <c r="E49" s="60">
        <f t="shared" ref="E49:E56" si="19">E48</f>
        <v>83.3</v>
      </c>
      <c r="F49" s="60"/>
      <c r="G49" s="80">
        <f t="shared" si="14"/>
        <v>33.299999999999997</v>
      </c>
      <c r="H49" s="80">
        <f t="shared" si="18"/>
        <v>33.299999999999997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2</v>
      </c>
      <c r="D50" s="115">
        <f>+ACUMULADO!$AX$23</f>
        <v>0</v>
      </c>
      <c r="E50" s="60">
        <f t="shared" si="19"/>
        <v>83.3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2</v>
      </c>
      <c r="D51" s="115">
        <f>+ACUMULADO!$AY$23</f>
        <v>0</v>
      </c>
      <c r="E51" s="60">
        <f t="shared" si="19"/>
        <v>83.3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2</v>
      </c>
      <c r="D52" s="115">
        <f>+ACUMULADO!$AZ$23</f>
        <v>0</v>
      </c>
      <c r="E52" s="60">
        <f t="shared" si="19"/>
        <v>83.3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303" t="s">
        <v>93</v>
      </c>
      <c r="U52" s="304"/>
      <c r="V52" s="304"/>
      <c r="W52" s="304"/>
      <c r="X52" s="304"/>
      <c r="Y52" s="304"/>
      <c r="Z52" s="305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2</v>
      </c>
      <c r="D53" s="236">
        <f>+ACUMULADO!$BA$23</f>
        <v>0</v>
      </c>
      <c r="E53" s="237">
        <f t="shared" si="19"/>
        <v>83.3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306"/>
      <c r="U53" s="307"/>
      <c r="V53" s="307"/>
      <c r="W53" s="307"/>
      <c r="X53" s="307"/>
      <c r="Y53" s="307"/>
      <c r="Z53" s="308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2</v>
      </c>
      <c r="D54" s="54">
        <f>+ACUMULADO!$BB$23</f>
        <v>0</v>
      </c>
      <c r="E54" s="60">
        <f t="shared" si="19"/>
        <v>83.3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306"/>
      <c r="U54" s="307"/>
      <c r="V54" s="307"/>
      <c r="W54" s="307"/>
      <c r="X54" s="307"/>
      <c r="Y54" s="307"/>
      <c r="Z54" s="308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2</v>
      </c>
      <c r="D55" s="54">
        <f>+ACUMULADO!$BC$23</f>
        <v>0</v>
      </c>
      <c r="E55" s="60">
        <f t="shared" si="19"/>
        <v>83.3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309"/>
      <c r="U55" s="310"/>
      <c r="V55" s="310"/>
      <c r="W55" s="310"/>
      <c r="X55" s="310"/>
      <c r="Y55" s="310"/>
      <c r="Z55" s="311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2</v>
      </c>
      <c r="D56" s="61">
        <f>+ACUMULADO!$BD$23</f>
        <v>2</v>
      </c>
      <c r="E56" s="60">
        <f t="shared" si="19"/>
        <v>83.3</v>
      </c>
      <c r="F56" s="111"/>
      <c r="G56" s="229">
        <f t="shared" ref="G56" si="20">IFERROR(ROUND(D56*100/B56,1),0)</f>
        <v>100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100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OCTUBRE 2024</v>
      </c>
      <c r="C65" s="8"/>
      <c r="D65" s="8"/>
      <c r="F65" s="8"/>
      <c r="G65" s="8"/>
    </row>
    <row r="66" spans="1:26" ht="18" customHeight="1" x14ac:dyDescent="0.25">
      <c r="A66" s="67" t="s">
        <v>254</v>
      </c>
      <c r="C66" s="8"/>
      <c r="D66" s="8"/>
      <c r="F66" s="8"/>
      <c r="G66" s="8"/>
      <c r="H66" s="301" t="s">
        <v>1</v>
      </c>
      <c r="I66" s="301"/>
      <c r="J66" s="301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234</v>
      </c>
      <c r="E67" s="74" t="s">
        <v>2</v>
      </c>
      <c r="F67" s="56"/>
      <c r="G67" s="6" t="s">
        <v>11</v>
      </c>
      <c r="H67" s="65" t="str">
        <f>"DEFICIENTE &lt; "&amp;$B$3</f>
        <v>DEFICIENTE &lt; 75</v>
      </c>
      <c r="I67" s="65" t="str">
        <f>"PROCESO &gt;= "&amp;$B$3&amp;"  -  &lt; "&amp;$D$3</f>
        <v>PROCESO &gt;= 75  -  &lt; 83,3</v>
      </c>
      <c r="J67" s="65" t="str">
        <f>"OPTIMO &gt;= "&amp;$D$3</f>
        <v>OPTIMO &gt;= 83,3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146</v>
      </c>
      <c r="D68" s="231">
        <f>SUM(D69:D78)</f>
        <v>120</v>
      </c>
      <c r="E68" s="226">
        <f>+ROUND(Config!$C$9,1)</f>
        <v>83.3</v>
      </c>
      <c r="F68" s="231"/>
      <c r="G68" s="226">
        <f>IFERROR(ROUND(D68*100/B68,1),0)</f>
        <v>68.2</v>
      </c>
      <c r="H68" s="226">
        <f>IFERROR(ROUND(IF(G68&lt;$B$3,G68,""),1),"")</f>
        <v>68.2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83.3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83.3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6</v>
      </c>
      <c r="D71" s="238">
        <f>+ACUMULADO!$AW$24</f>
        <v>44</v>
      </c>
      <c r="E71" s="60">
        <f t="shared" ref="E71:E78" si="29">E70</f>
        <v>83.3</v>
      </c>
      <c r="F71" s="14"/>
      <c r="G71" s="229">
        <f t="shared" si="25"/>
        <v>628.6</v>
      </c>
      <c r="H71" s="229" t="str">
        <f t="shared" si="26"/>
        <v/>
      </c>
      <c r="I71" s="229" t="str">
        <f t="shared" si="27"/>
        <v/>
      </c>
      <c r="J71" s="229">
        <f t="shared" si="28"/>
        <v>628.6</v>
      </c>
      <c r="T71" s="303" t="s">
        <v>93</v>
      </c>
      <c r="U71" s="304"/>
      <c r="V71" s="304"/>
      <c r="W71" s="304"/>
      <c r="X71" s="304"/>
      <c r="Y71" s="304"/>
      <c r="Z71" s="305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3</v>
      </c>
      <c r="D72" s="238">
        <f>+ACUMULADO!$AX$24</f>
        <v>5</v>
      </c>
      <c r="E72" s="60">
        <f t="shared" si="29"/>
        <v>83.3</v>
      </c>
      <c r="F72" s="14"/>
      <c r="G72" s="229">
        <f t="shared" si="25"/>
        <v>125</v>
      </c>
      <c r="H72" s="229" t="str">
        <f t="shared" si="26"/>
        <v/>
      </c>
      <c r="I72" s="229" t="str">
        <f t="shared" si="27"/>
        <v/>
      </c>
      <c r="J72" s="229">
        <f t="shared" si="28"/>
        <v>125</v>
      </c>
      <c r="T72" s="306"/>
      <c r="U72" s="307"/>
      <c r="V72" s="307"/>
      <c r="W72" s="307"/>
      <c r="X72" s="307"/>
      <c r="Y72" s="307"/>
      <c r="Z72" s="308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10</v>
      </c>
      <c r="D73" s="238">
        <f>+ACUMULADO!$AY$24</f>
        <v>9</v>
      </c>
      <c r="E73" s="60">
        <f t="shared" si="29"/>
        <v>83.3</v>
      </c>
      <c r="F73" s="14"/>
      <c r="G73" s="229">
        <f t="shared" si="25"/>
        <v>75</v>
      </c>
      <c r="H73" s="229" t="str">
        <f t="shared" si="26"/>
        <v/>
      </c>
      <c r="I73" s="229">
        <f t="shared" si="27"/>
        <v>75</v>
      </c>
      <c r="J73" s="229" t="str">
        <f t="shared" si="28"/>
        <v/>
      </c>
      <c r="T73" s="306"/>
      <c r="U73" s="307"/>
      <c r="V73" s="307"/>
      <c r="W73" s="307"/>
      <c r="X73" s="307"/>
      <c r="Y73" s="307"/>
      <c r="Z73" s="308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14</v>
      </c>
      <c r="D74" s="238">
        <f>+ACUMULADO!$AZ$24</f>
        <v>8</v>
      </c>
      <c r="E74" s="60">
        <f t="shared" si="29"/>
        <v>83.3</v>
      </c>
      <c r="F74" s="14"/>
      <c r="G74" s="229">
        <f t="shared" si="25"/>
        <v>47.1</v>
      </c>
      <c r="H74" s="229">
        <f t="shared" si="26"/>
        <v>47.1</v>
      </c>
      <c r="I74" s="229" t="str">
        <f t="shared" si="27"/>
        <v/>
      </c>
      <c r="J74" s="229" t="str">
        <f t="shared" si="28"/>
        <v/>
      </c>
      <c r="T74" s="309"/>
      <c r="U74" s="310"/>
      <c r="V74" s="310"/>
      <c r="W74" s="310"/>
      <c r="X74" s="310"/>
      <c r="Y74" s="310"/>
      <c r="Z74" s="311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49</v>
      </c>
      <c r="D75" s="238">
        <f>+ACUMULADO!$BA$24</f>
        <v>20</v>
      </c>
      <c r="E75" s="60">
        <f t="shared" si="29"/>
        <v>83.3</v>
      </c>
      <c r="F75" s="14"/>
      <c r="G75" s="229">
        <f t="shared" si="25"/>
        <v>33.9</v>
      </c>
      <c r="H75" s="229">
        <f t="shared" si="26"/>
        <v>33.9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3</v>
      </c>
      <c r="D76" s="238">
        <f>+ACUMULADO!$BB$24</f>
        <v>5</v>
      </c>
      <c r="E76" s="60">
        <f t="shared" si="29"/>
        <v>83.3</v>
      </c>
      <c r="F76" s="14"/>
      <c r="G76" s="229">
        <f t="shared" si="25"/>
        <v>125</v>
      </c>
      <c r="H76" s="229" t="str">
        <f t="shared" si="26"/>
        <v/>
      </c>
      <c r="I76" s="229" t="str">
        <f t="shared" si="27"/>
        <v/>
      </c>
      <c r="J76" s="229">
        <f t="shared" si="28"/>
        <v>125</v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44</v>
      </c>
      <c r="D77" s="238">
        <f>+ACUMULADO!$BC$24</f>
        <v>18</v>
      </c>
      <c r="E77" s="60">
        <f t="shared" si="29"/>
        <v>83.3</v>
      </c>
      <c r="F77" s="14"/>
      <c r="G77" s="229">
        <f t="shared" si="25"/>
        <v>34</v>
      </c>
      <c r="H77" s="229">
        <f t="shared" si="26"/>
        <v>34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17</v>
      </c>
      <c r="D78" s="238">
        <f>+ACUMULADO!$BD$24</f>
        <v>11</v>
      </c>
      <c r="E78" s="60">
        <f t="shared" si="29"/>
        <v>83.3</v>
      </c>
      <c r="F78" s="111"/>
      <c r="G78" s="229">
        <f t="shared" ref="G78" si="30">IFERROR(ROUND(D78*100/B78,1),0)</f>
        <v>55</v>
      </c>
      <c r="H78" s="229">
        <f t="shared" ref="H78" si="31">IFERROR(ROUND(IF(G78&lt;$B$3,G78,""),1),"")</f>
        <v>55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OCTUBRE 2024</v>
      </c>
      <c r="C84" s="8"/>
      <c r="D84" s="8"/>
      <c r="F84" s="8"/>
      <c r="G84" s="8"/>
    </row>
    <row r="85" spans="1:26" ht="18" customHeight="1" x14ac:dyDescent="0.25">
      <c r="A85" s="67" t="s">
        <v>255</v>
      </c>
      <c r="C85" s="8"/>
      <c r="D85" s="8"/>
      <c r="F85" s="8"/>
      <c r="G85" s="8"/>
      <c r="H85" s="301" t="s">
        <v>1</v>
      </c>
      <c r="I85" s="301"/>
      <c r="J85" s="301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234</v>
      </c>
      <c r="E86" s="66" t="s">
        <v>2</v>
      </c>
      <c r="F86" s="56"/>
      <c r="G86" s="6" t="s">
        <v>11</v>
      </c>
      <c r="H86" s="59" t="str">
        <f>"DEFICIENTE &lt; "&amp;$B$3</f>
        <v>DEFICIENTE &lt; 75</v>
      </c>
      <c r="I86" s="59" t="str">
        <f>"PROCESO &gt;= "&amp;$B$3&amp;"  -  &lt; "&amp;$D$3</f>
        <v>PROCESO &gt;= 75  -  &lt; 83,3</v>
      </c>
      <c r="J86" s="59" t="str">
        <f>"OPTIMO &gt;= "&amp;$D$3</f>
        <v>OPTIMO &gt;= 83,3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530</v>
      </c>
      <c r="D87" s="231">
        <f>SUM(D88:D97)</f>
        <v>152</v>
      </c>
      <c r="E87" s="226">
        <f>+ROUND(Config!$C$9,1)</f>
        <v>83.3</v>
      </c>
      <c r="F87" s="231"/>
      <c r="G87" s="226">
        <f>IFERROR(ROUND(D87*100/B87,1),0)</f>
        <v>23.9</v>
      </c>
      <c r="H87" s="226">
        <f>IFERROR(ROUND(IF(G87&lt;$B$3,G87,""),1),"")</f>
        <v>23.9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83.3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83.3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251</v>
      </c>
      <c r="D90" s="61">
        <f>+ACUMULADO!$AW$25</f>
        <v>52</v>
      </c>
      <c r="E90" s="229">
        <f t="shared" si="39"/>
        <v>83.3</v>
      </c>
      <c r="F90" s="60"/>
      <c r="G90" s="229">
        <f t="shared" si="35"/>
        <v>17.3</v>
      </c>
      <c r="H90" s="229">
        <f t="shared" si="36"/>
        <v>17.3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8</v>
      </c>
      <c r="D91" s="61">
        <f>+ACUMULADO!$AX$25</f>
        <v>3</v>
      </c>
      <c r="E91" s="229">
        <f t="shared" si="39"/>
        <v>83.3</v>
      </c>
      <c r="F91" s="60"/>
      <c r="G91" s="229">
        <f t="shared" si="35"/>
        <v>30</v>
      </c>
      <c r="H91" s="229">
        <f t="shared" si="36"/>
        <v>30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35</v>
      </c>
      <c r="D92" s="61">
        <f>+ACUMULADO!$AY$25</f>
        <v>8</v>
      </c>
      <c r="E92" s="229">
        <f t="shared" si="39"/>
        <v>83.3</v>
      </c>
      <c r="F92" s="60"/>
      <c r="G92" s="229">
        <f t="shared" si="35"/>
        <v>19</v>
      </c>
      <c r="H92" s="229">
        <f t="shared" si="36"/>
        <v>19</v>
      </c>
      <c r="I92" s="229" t="str">
        <f t="shared" si="37"/>
        <v/>
      </c>
      <c r="J92" s="229" t="str">
        <f t="shared" si="38"/>
        <v/>
      </c>
      <c r="T92" s="303" t="s">
        <v>93</v>
      </c>
      <c r="U92" s="304"/>
      <c r="V92" s="304"/>
      <c r="W92" s="304"/>
      <c r="X92" s="304"/>
      <c r="Y92" s="304"/>
      <c r="Z92" s="305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125</v>
      </c>
      <c r="D93" s="61">
        <f>+ACUMULADO!$AZ$25</f>
        <v>34</v>
      </c>
      <c r="E93" s="229">
        <f t="shared" si="39"/>
        <v>83.3</v>
      </c>
      <c r="F93" s="60"/>
      <c r="G93" s="229">
        <f t="shared" si="35"/>
        <v>22.7</v>
      </c>
      <c r="H93" s="229">
        <f t="shared" si="36"/>
        <v>22.7</v>
      </c>
      <c r="I93" s="229" t="str">
        <f t="shared" si="37"/>
        <v/>
      </c>
      <c r="J93" s="229" t="str">
        <f t="shared" si="38"/>
        <v/>
      </c>
      <c r="T93" s="306"/>
      <c r="U93" s="307"/>
      <c r="V93" s="307"/>
      <c r="W93" s="307"/>
      <c r="X93" s="307"/>
      <c r="Y93" s="307"/>
      <c r="Z93" s="308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41</v>
      </c>
      <c r="D94" s="61">
        <f>+ACUMULADO!$BA$25</f>
        <v>4</v>
      </c>
      <c r="E94" s="229">
        <f t="shared" si="39"/>
        <v>83.3</v>
      </c>
      <c r="F94" s="60"/>
      <c r="G94" s="229">
        <f t="shared" si="35"/>
        <v>8.1999999999999993</v>
      </c>
      <c r="H94" s="229">
        <f t="shared" si="36"/>
        <v>8.1999999999999993</v>
      </c>
      <c r="I94" s="229" t="str">
        <f t="shared" si="37"/>
        <v/>
      </c>
      <c r="J94" s="229" t="str">
        <f t="shared" si="38"/>
        <v/>
      </c>
      <c r="T94" s="306"/>
      <c r="U94" s="307"/>
      <c r="V94" s="307"/>
      <c r="W94" s="307"/>
      <c r="X94" s="307"/>
      <c r="Y94" s="307"/>
      <c r="Z94" s="308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19</v>
      </c>
      <c r="D95" s="61">
        <f>+ACUMULADO!$BB$25</f>
        <v>16</v>
      </c>
      <c r="E95" s="229">
        <f t="shared" si="39"/>
        <v>83.3</v>
      </c>
      <c r="F95" s="60"/>
      <c r="G95" s="229">
        <f t="shared" si="35"/>
        <v>69.599999999999994</v>
      </c>
      <c r="H95" s="229">
        <f t="shared" si="36"/>
        <v>69.599999999999994</v>
      </c>
      <c r="I95" s="229" t="str">
        <f t="shared" si="37"/>
        <v/>
      </c>
      <c r="J95" s="229" t="str">
        <f t="shared" si="38"/>
        <v/>
      </c>
      <c r="T95" s="309"/>
      <c r="U95" s="310"/>
      <c r="V95" s="310"/>
      <c r="W95" s="310"/>
      <c r="X95" s="310"/>
      <c r="Y95" s="310"/>
      <c r="Z95" s="311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38</v>
      </c>
      <c r="D96" s="61">
        <f>+ACUMULADO!$BC$25</f>
        <v>18</v>
      </c>
      <c r="E96" s="229">
        <f t="shared" si="39"/>
        <v>83.3</v>
      </c>
      <c r="F96" s="60"/>
      <c r="G96" s="229">
        <f t="shared" si="35"/>
        <v>39.1</v>
      </c>
      <c r="H96" s="229">
        <f t="shared" si="36"/>
        <v>39.1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13</v>
      </c>
      <c r="D97" s="111">
        <f>+ACUMULADO!$BD$25</f>
        <v>17</v>
      </c>
      <c r="E97" s="229">
        <f t="shared" si="39"/>
        <v>83.3</v>
      </c>
      <c r="F97" s="111"/>
      <c r="G97" s="229">
        <f t="shared" ref="G97" si="40">IFERROR(ROUND(D97*100/B97,1),0)</f>
        <v>106.3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106.3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OCTUBRE 2024</v>
      </c>
      <c r="B106"/>
      <c r="C106" s="8"/>
      <c r="D106" s="8"/>
      <c r="F106" s="8"/>
      <c r="G106" s="8"/>
    </row>
    <row r="107" spans="1:19" ht="18" customHeight="1" x14ac:dyDescent="0.25">
      <c r="A107" s="67" t="s">
        <v>256</v>
      </c>
      <c r="C107" s="8"/>
      <c r="D107" s="8"/>
      <c r="F107" s="8"/>
      <c r="G107" s="8"/>
      <c r="H107" s="301" t="s">
        <v>1</v>
      </c>
      <c r="I107" s="301"/>
      <c r="J107" s="301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234</v>
      </c>
      <c r="E108" s="66" t="s">
        <v>2</v>
      </c>
      <c r="F108" s="56"/>
      <c r="G108" s="6" t="s">
        <v>11</v>
      </c>
      <c r="H108" s="59" t="str">
        <f>"DEFICIENTE &lt; "&amp;$B$3</f>
        <v>DEFICIENTE &lt; 75</v>
      </c>
      <c r="I108" s="59" t="str">
        <f>"PROCESO &gt;= "&amp;$B$3&amp;"  -  &lt; "&amp;$D$3</f>
        <v>PROCESO &gt;= 75  -  &lt; 83,3</v>
      </c>
      <c r="J108" s="59" t="str">
        <f>"OPTIMO &gt;= "&amp;$D$3</f>
        <v>OPTIMO &gt;= 83,3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24</v>
      </c>
      <c r="D109" s="238">
        <f>SUM(D110:D119)</f>
        <v>2</v>
      </c>
      <c r="E109" s="229">
        <f>+ROUND(Config!$C$9,1)</f>
        <v>83.3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83.3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83.3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5</v>
      </c>
      <c r="D112" s="61">
        <f>+ACUMULADO!$AW$26</f>
        <v>0</v>
      </c>
      <c r="E112" s="233">
        <f>+ROUND(Config!$C$9,1)</f>
        <v>83.3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3</v>
      </c>
      <c r="D113" s="61">
        <f>+ACUMULADO!$AX$26</f>
        <v>0</v>
      </c>
      <c r="E113" s="233">
        <f>+ROUND(Config!$C$9,1)</f>
        <v>83.3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2</v>
      </c>
      <c r="D114" s="61">
        <f>+ACUMULADO!$AY$26</f>
        <v>0</v>
      </c>
      <c r="E114" s="233">
        <f>+ROUND(Config!$C$9,1)</f>
        <v>83.3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303" t="s">
        <v>93</v>
      </c>
      <c r="V114" s="304"/>
      <c r="W114" s="304"/>
      <c r="X114" s="304"/>
      <c r="Y114" s="304"/>
      <c r="Z114" s="304"/>
      <c r="AA114" s="305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4</v>
      </c>
      <c r="D115" s="61">
        <f>+ACUMULADO!$AZ$26</f>
        <v>0</v>
      </c>
      <c r="E115" s="233">
        <f>+ROUND(Config!$C$9,1)</f>
        <v>83.3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306"/>
      <c r="V115" s="307"/>
      <c r="W115" s="307"/>
      <c r="X115" s="307"/>
      <c r="Y115" s="307"/>
      <c r="Z115" s="307"/>
      <c r="AA115" s="308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83.3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306"/>
      <c r="V116" s="307"/>
      <c r="W116" s="307"/>
      <c r="X116" s="307"/>
      <c r="Y116" s="307"/>
      <c r="Z116" s="307"/>
      <c r="AA116" s="308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3</v>
      </c>
      <c r="D117" s="61">
        <f>+ACUMULADO!$BB$26</f>
        <v>0</v>
      </c>
      <c r="E117" s="233">
        <f>+ROUND(Config!$C$9,1)</f>
        <v>83.3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309"/>
      <c r="V117" s="310"/>
      <c r="W117" s="310"/>
      <c r="X117" s="310"/>
      <c r="Y117" s="310"/>
      <c r="Z117" s="310"/>
      <c r="AA117" s="311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3</v>
      </c>
      <c r="D118" s="61">
        <f>+ACUMULADO!$BC$26</f>
        <v>0</v>
      </c>
      <c r="E118" s="233">
        <f>+ROUND(Config!$C$9,1)</f>
        <v>83.3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3</v>
      </c>
      <c r="D119" s="111">
        <f>+ACUMULADO!$BD$26</f>
        <v>2</v>
      </c>
      <c r="E119" s="233">
        <f>+ROUND(Config!$C$9,1)</f>
        <v>83.3</v>
      </c>
      <c r="F119" s="111"/>
      <c r="G119" s="229">
        <f t="shared" ref="G119" si="49">IFERROR(ROUND(D119*100/B119,1),0)</f>
        <v>50</v>
      </c>
      <c r="H119" s="229">
        <f t="shared" ref="H119" si="50">IFERROR(ROUND(IF(G119&lt;$B$3,G119,""),1),"")</f>
        <v>50</v>
      </c>
      <c r="I119" s="229" t="str">
        <f t="shared" ref="I119" si="51">IFERROR(ROUND(IF(AND(G119&gt;=$B$3,G119&lt;$D$3),G119,""),1),"")</f>
        <v/>
      </c>
      <c r="J119" s="229" t="str">
        <f t="shared" ref="J119" si="52">IFERROR(ROUND(IF(G119&gt;=$D$3,G119,""),1),"")</f>
        <v/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OCTUBRE 2024</v>
      </c>
      <c r="C126" s="8"/>
      <c r="D126" s="8"/>
      <c r="F126" s="8"/>
      <c r="G126" s="8"/>
    </row>
    <row r="127" spans="1:27" ht="18" customHeight="1" x14ac:dyDescent="0.25">
      <c r="A127" s="67" t="s">
        <v>257</v>
      </c>
      <c r="C127" s="8"/>
      <c r="D127" s="8"/>
      <c r="F127" s="8"/>
      <c r="G127" s="8"/>
      <c r="H127" s="301" t="s">
        <v>1</v>
      </c>
      <c r="I127" s="301"/>
      <c r="J127" s="301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234</v>
      </c>
      <c r="E128" s="66" t="s">
        <v>2</v>
      </c>
      <c r="F128" s="56"/>
      <c r="G128" s="6" t="s">
        <v>12</v>
      </c>
      <c r="H128" s="59" t="str">
        <f>"DEFICIENTE &lt; "&amp;$B$3</f>
        <v>DEFICIENTE &lt; 75</v>
      </c>
      <c r="I128" s="59" t="str">
        <f>"PROCESO &gt;= "&amp;$B$3&amp;"  -  &lt; "&amp;$D$3</f>
        <v>PROCESO &gt;= 75  -  &lt; 83,3</v>
      </c>
      <c r="J128" s="59" t="str">
        <f>"OPTIMO &gt;= "&amp;$D$3</f>
        <v>OPTIMO &gt;= 83,3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471</v>
      </c>
      <c r="D129" s="231">
        <f>SUM(D130:D139)</f>
        <v>104</v>
      </c>
      <c r="E129" s="226">
        <f>+ROUND(Config!$C$9,1)</f>
        <v>83.3</v>
      </c>
      <c r="F129" s="231"/>
      <c r="G129" s="226">
        <f>IFERROR(ROUND(D129*100/B129,1),0)</f>
        <v>18.5</v>
      </c>
      <c r="H129" s="226">
        <f>IFERROR(ROUND(IF(G129&lt;$B$3,G129,""),1),"")</f>
        <v>18.5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83.3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83.3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299</v>
      </c>
      <c r="D132" s="61">
        <f>+ACUMULADO!$AW$27</f>
        <v>45</v>
      </c>
      <c r="E132" s="233">
        <f>+ROUND(Config!$C$9,1)</f>
        <v>83.3</v>
      </c>
      <c r="F132" s="60"/>
      <c r="G132" s="229">
        <f t="shared" si="54"/>
        <v>12.5</v>
      </c>
      <c r="H132" s="233">
        <f t="shared" si="55"/>
        <v>12.5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13</v>
      </c>
      <c r="D133" s="61">
        <f>+ACUMULADO!$AX$27</f>
        <v>5</v>
      </c>
      <c r="E133" s="233">
        <f>+ROUND(Config!$C$9,1)</f>
        <v>83.3</v>
      </c>
      <c r="F133" s="60"/>
      <c r="G133" s="229">
        <f t="shared" si="54"/>
        <v>33.299999999999997</v>
      </c>
      <c r="H133" s="233">
        <f t="shared" si="55"/>
        <v>33.299999999999997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23</v>
      </c>
      <c r="D134" s="61">
        <f>+ACUMULADO!$AY$27</f>
        <v>14</v>
      </c>
      <c r="E134" s="233">
        <f>+ROUND(Config!$C$9,1)</f>
        <v>83.3</v>
      </c>
      <c r="F134" s="60"/>
      <c r="G134" s="229">
        <f t="shared" si="54"/>
        <v>51.9</v>
      </c>
      <c r="H134" s="233">
        <f t="shared" si="55"/>
        <v>51.9</v>
      </c>
      <c r="I134" s="233" t="str">
        <f t="shared" si="56"/>
        <v/>
      </c>
      <c r="J134" s="233" t="str">
        <f t="shared" si="57"/>
        <v/>
      </c>
      <c r="T134" s="303" t="s">
        <v>93</v>
      </c>
      <c r="U134" s="304"/>
      <c r="V134" s="304"/>
      <c r="W134" s="304"/>
      <c r="X134" s="304"/>
      <c r="Y134" s="304"/>
      <c r="Z134" s="305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37</v>
      </c>
      <c r="D135" s="61">
        <f>+ACUMULADO!$AZ$27</f>
        <v>10</v>
      </c>
      <c r="E135" s="233">
        <f>+ROUND(Config!$C$9,1)</f>
        <v>83.3</v>
      </c>
      <c r="F135" s="60"/>
      <c r="G135" s="229">
        <f t="shared" si="54"/>
        <v>22.7</v>
      </c>
      <c r="H135" s="233">
        <f t="shared" si="55"/>
        <v>22.7</v>
      </c>
      <c r="I135" s="233" t="str">
        <f t="shared" si="56"/>
        <v/>
      </c>
      <c r="J135" s="233" t="str">
        <f t="shared" si="57"/>
        <v/>
      </c>
      <c r="T135" s="306"/>
      <c r="U135" s="307"/>
      <c r="V135" s="307"/>
      <c r="W135" s="307"/>
      <c r="X135" s="307"/>
      <c r="Y135" s="307"/>
      <c r="Z135" s="308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26</v>
      </c>
      <c r="D136" s="61">
        <f>+ACUMULADO!$BA$27</f>
        <v>8</v>
      </c>
      <c r="E136" s="233">
        <f>+ROUND(Config!$C$9,1)</f>
        <v>83.3</v>
      </c>
      <c r="F136" s="60"/>
      <c r="G136" s="229">
        <f t="shared" si="54"/>
        <v>25.8</v>
      </c>
      <c r="H136" s="233">
        <f t="shared" si="55"/>
        <v>25.8</v>
      </c>
      <c r="I136" s="233" t="str">
        <f t="shared" si="56"/>
        <v/>
      </c>
      <c r="J136" s="233" t="str">
        <f t="shared" si="57"/>
        <v/>
      </c>
      <c r="T136" s="306"/>
      <c r="U136" s="307"/>
      <c r="V136" s="307"/>
      <c r="W136" s="307"/>
      <c r="X136" s="307"/>
      <c r="Y136" s="307"/>
      <c r="Z136" s="308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8</v>
      </c>
      <c r="D137" s="61">
        <f>+ACUMULADO!$BB$27</f>
        <v>1</v>
      </c>
      <c r="E137" s="233">
        <f>+ROUND(Config!$C$9,1)</f>
        <v>83.3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309"/>
      <c r="U137" s="310"/>
      <c r="V137" s="310"/>
      <c r="W137" s="310"/>
      <c r="X137" s="310"/>
      <c r="Y137" s="310"/>
      <c r="Z137" s="311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42</v>
      </c>
      <c r="D138" s="61">
        <f>+ACUMULADO!$BC$27</f>
        <v>9</v>
      </c>
      <c r="E138" s="233">
        <f>+ROUND(Config!$C$9,1)</f>
        <v>83.3</v>
      </c>
      <c r="F138" s="60"/>
      <c r="G138" s="229">
        <f t="shared" si="54"/>
        <v>18</v>
      </c>
      <c r="H138" s="233">
        <f t="shared" si="55"/>
        <v>18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23</v>
      </c>
      <c r="D139" s="111">
        <f>+ACUMULADO!$BD$27</f>
        <v>12</v>
      </c>
      <c r="E139" s="233">
        <f>+ROUND(Config!$C$9,1)</f>
        <v>83.3</v>
      </c>
      <c r="F139" s="111"/>
      <c r="G139" s="229">
        <f t="shared" ref="G139" si="58">IFERROR(ROUND(D139*100/B139,1),0)</f>
        <v>44.4</v>
      </c>
      <c r="H139" s="233">
        <f t="shared" ref="H139" si="59">IFERROR(ROUND(IF(G139&lt;$B$3,G139,""),1),"")</f>
        <v>44.4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78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OCTUBRE 2024</v>
      </c>
      <c r="C148" s="8"/>
      <c r="D148" s="8"/>
      <c r="F148" s="8"/>
      <c r="G148" s="8"/>
    </row>
    <row r="149" spans="1:26" ht="18" customHeight="1" x14ac:dyDescent="0.25">
      <c r="A149" s="67" t="s">
        <v>258</v>
      </c>
      <c r="C149" s="8"/>
      <c r="D149" s="8"/>
      <c r="F149" s="8"/>
      <c r="G149" s="8"/>
      <c r="H149" s="312" t="s">
        <v>1</v>
      </c>
      <c r="I149" s="313"/>
      <c r="J149" s="314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234</v>
      </c>
      <c r="E150" s="66" t="s">
        <v>2</v>
      </c>
      <c r="F150" s="56"/>
      <c r="G150" s="6" t="s">
        <v>12</v>
      </c>
      <c r="H150" s="59" t="str">
        <f>"DEFICIENTE &lt; "&amp;$B$3</f>
        <v>DEFICIENTE &lt; 75</v>
      </c>
      <c r="I150" s="59" t="str">
        <f>"PROCESO &gt;= "&amp;$B$3&amp;"  -  &lt; "&amp;$D$3</f>
        <v>PROCESO &gt;= 75  -  &lt; 83,3</v>
      </c>
      <c r="J150" s="59" t="str">
        <f>"OPTIMO &gt;= "&amp;$D$3</f>
        <v>OPTIMO &gt;= 83,3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201</v>
      </c>
      <c r="D151" s="238">
        <f>SUM(D152:D161)</f>
        <v>65</v>
      </c>
      <c r="E151" s="229">
        <f>+ROUND(Config!$C$9,1)</f>
        <v>83.3</v>
      </c>
      <c r="F151" s="238"/>
      <c r="G151" s="229">
        <f>IFERROR(ROUND(D151*100/B151,1),0)</f>
        <v>27</v>
      </c>
      <c r="H151" s="229">
        <f>IFERROR(ROUND(IF(G151&lt;$B$3,G151,""),1),"")</f>
        <v>27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83.3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83.3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25</v>
      </c>
      <c r="D154" s="61">
        <f>+ACUMULADO!$AW$28</f>
        <v>0</v>
      </c>
      <c r="E154" s="233">
        <f>+ROUND(Config!$C$9,1)</f>
        <v>83.3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25</v>
      </c>
      <c r="D155" s="61">
        <f>+ACUMULADO!$AX$28</f>
        <v>0</v>
      </c>
      <c r="E155" s="233">
        <f>+ROUND(Config!$C$9,1)</f>
        <v>83.3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25</v>
      </c>
      <c r="D156" s="61">
        <f>+ACUMULADO!$AY$28</f>
        <v>20</v>
      </c>
      <c r="E156" s="233">
        <f>+ROUND(Config!$C$9,1)</f>
        <v>83.3</v>
      </c>
      <c r="F156" s="60"/>
      <c r="G156" s="229">
        <f t="shared" si="63"/>
        <v>66.7</v>
      </c>
      <c r="H156" s="229">
        <f t="shared" si="64"/>
        <v>66.7</v>
      </c>
      <c r="I156" s="229" t="str">
        <f t="shared" si="65"/>
        <v/>
      </c>
      <c r="J156" s="229" t="str">
        <f t="shared" si="66"/>
        <v/>
      </c>
      <c r="T156" s="303" t="s">
        <v>97</v>
      </c>
      <c r="U156" s="304"/>
      <c r="V156" s="304"/>
      <c r="W156" s="304"/>
      <c r="X156" s="304"/>
      <c r="Y156" s="304"/>
      <c r="Z156" s="305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26</v>
      </c>
      <c r="D157" s="61">
        <f>+ACUMULADO!$AZ$28</f>
        <v>45</v>
      </c>
      <c r="E157" s="233">
        <f>+ROUND(Config!$C$9,1)</f>
        <v>83.3</v>
      </c>
      <c r="F157" s="60"/>
      <c r="G157" s="229">
        <f t="shared" si="63"/>
        <v>145.19999999999999</v>
      </c>
      <c r="H157" s="229" t="str">
        <f t="shared" si="64"/>
        <v/>
      </c>
      <c r="I157" s="229" t="str">
        <f t="shared" si="65"/>
        <v/>
      </c>
      <c r="J157" s="229">
        <f t="shared" si="66"/>
        <v>145.19999999999999</v>
      </c>
      <c r="T157" s="306"/>
      <c r="U157" s="307"/>
      <c r="V157" s="307"/>
      <c r="W157" s="307"/>
      <c r="X157" s="307"/>
      <c r="Y157" s="307"/>
      <c r="Z157" s="308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25</v>
      </c>
      <c r="D158" s="61">
        <f>+ACUMULADO!$BA$28</f>
        <v>0</v>
      </c>
      <c r="E158" s="233">
        <f>+ROUND(Config!$C$9,1)</f>
        <v>83.3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306"/>
      <c r="U158" s="307"/>
      <c r="V158" s="307"/>
      <c r="W158" s="307"/>
      <c r="X158" s="307"/>
      <c r="Y158" s="307"/>
      <c r="Z158" s="308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25</v>
      </c>
      <c r="D159" s="61">
        <f>+ACUMULADO!$BB$28</f>
        <v>0</v>
      </c>
      <c r="E159" s="233">
        <f>+ROUND(Config!$C$9,1)</f>
        <v>83.3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309"/>
      <c r="U159" s="310"/>
      <c r="V159" s="310"/>
      <c r="W159" s="310"/>
      <c r="X159" s="310"/>
      <c r="Y159" s="310"/>
      <c r="Z159" s="311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25</v>
      </c>
      <c r="D160" s="61">
        <f>+ACUMULADO!$BC$28</f>
        <v>0</v>
      </c>
      <c r="E160" s="233">
        <f>+ROUND(Config!$C$9,1)</f>
        <v>83.3</v>
      </c>
      <c r="F160" s="60"/>
      <c r="G160" s="229">
        <f t="shared" si="63"/>
        <v>0</v>
      </c>
      <c r="H160" s="229">
        <f t="shared" si="64"/>
        <v>0</v>
      </c>
      <c r="I160" s="229" t="str">
        <f t="shared" si="65"/>
        <v/>
      </c>
      <c r="J160" s="229" t="str">
        <f t="shared" si="66"/>
        <v/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25</v>
      </c>
      <c r="D161" s="111">
        <f>+ACUMULADO!$BD$28</f>
        <v>0</v>
      </c>
      <c r="E161" s="233">
        <f>+ROUND(Config!$C$9,1)</f>
        <v>83.3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OCTUBRE 2024</v>
      </c>
      <c r="C173" s="8"/>
      <c r="D173" s="8"/>
      <c r="F173" s="8"/>
      <c r="G173" s="8"/>
    </row>
    <row r="174" spans="1:10" x14ac:dyDescent="0.25">
      <c r="A174" s="67" t="s">
        <v>259</v>
      </c>
      <c r="C174" s="8"/>
      <c r="D174" s="8"/>
      <c r="F174" s="8"/>
      <c r="G174" s="8"/>
      <c r="H174" s="312" t="s">
        <v>1</v>
      </c>
      <c r="I174" s="313"/>
      <c r="J174" s="314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234</v>
      </c>
      <c r="E175" s="66" t="s">
        <v>2</v>
      </c>
      <c r="F175" s="56"/>
      <c r="G175" s="6" t="s">
        <v>12</v>
      </c>
      <c r="H175" s="59" t="str">
        <f>"DEFICIENTE &lt; "&amp;$B$3</f>
        <v>DEFICIENTE &lt; 75</v>
      </c>
      <c r="I175" s="59" t="str">
        <f>"PROCESO &gt;= "&amp;$B$3&amp;"  -  &lt; "&amp;$D$3</f>
        <v>PROCESO &gt;= 75  -  &lt; 83,3</v>
      </c>
      <c r="J175" s="59" t="str">
        <f>"OPTIMO &gt;= "&amp;$D$3</f>
        <v>OPTIMO &gt;= 83,3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201</v>
      </c>
      <c r="D176" s="238">
        <f>SUM(D177:D186)</f>
        <v>333</v>
      </c>
      <c r="E176" s="229">
        <f>+ROUND(Config!$C$9,1)</f>
        <v>83.3</v>
      </c>
      <c r="F176" s="238"/>
      <c r="G176" s="229">
        <f>IFERROR(ROUND(D176*100/B176,1),0)</f>
        <v>138.19999999999999</v>
      </c>
      <c r="H176" s="229" t="str">
        <f>IFERROR(ROUND(IF(G176&lt;$B$3,G176,""),1),"")</f>
        <v/>
      </c>
      <c r="I176" s="229" t="str">
        <f>IFERROR(ROUND(IF(AND(G176&gt;=$B$3,G176&lt;$D$3),G176,""),1),"")</f>
        <v/>
      </c>
      <c r="J176" s="229">
        <f>IFERROR(ROUND(IF(G176&gt;=$D$3,G176,""),1),"")</f>
        <v>138.19999999999999</v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83.3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83.3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25</v>
      </c>
      <c r="D179" s="61">
        <f>+ACUMULADO!$AW$29</f>
        <v>64</v>
      </c>
      <c r="E179" s="233">
        <f>+ROUND(Config!$C$9,1)</f>
        <v>83.3</v>
      </c>
      <c r="F179" s="60"/>
      <c r="G179" s="229">
        <f t="shared" si="72"/>
        <v>213.3</v>
      </c>
      <c r="H179" s="229" t="str">
        <f t="shared" si="73"/>
        <v/>
      </c>
      <c r="I179" s="229" t="str">
        <f t="shared" si="74"/>
        <v/>
      </c>
      <c r="J179" s="229">
        <f t="shared" si="75"/>
        <v>213.3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25</v>
      </c>
      <c r="D180" s="61">
        <f>+ACUMULADO!$AX$29</f>
        <v>0</v>
      </c>
      <c r="E180" s="233">
        <f>+ROUND(Config!$C$9,1)</f>
        <v>83.3</v>
      </c>
      <c r="F180" s="60"/>
      <c r="G180" s="229">
        <f t="shared" si="72"/>
        <v>0</v>
      </c>
      <c r="H180" s="229">
        <f t="shared" si="73"/>
        <v>0</v>
      </c>
      <c r="I180" s="229" t="str">
        <f t="shared" si="74"/>
        <v/>
      </c>
      <c r="J180" s="229" t="str">
        <f t="shared" si="75"/>
        <v/>
      </c>
      <c r="T180" s="303" t="s">
        <v>93</v>
      </c>
      <c r="U180" s="304"/>
      <c r="V180" s="304"/>
      <c r="W180" s="304"/>
      <c r="X180" s="304"/>
      <c r="Y180" s="304"/>
      <c r="Z180" s="305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25</v>
      </c>
      <c r="D181" s="61">
        <f>+ACUMULADO!$AY$29</f>
        <v>21</v>
      </c>
      <c r="E181" s="233">
        <f>+ROUND(Config!$C$9,1)</f>
        <v>83.3</v>
      </c>
      <c r="F181" s="60"/>
      <c r="G181" s="229">
        <f t="shared" si="72"/>
        <v>70</v>
      </c>
      <c r="H181" s="229">
        <f t="shared" si="73"/>
        <v>70</v>
      </c>
      <c r="I181" s="229" t="str">
        <f t="shared" si="74"/>
        <v/>
      </c>
      <c r="J181" s="229" t="str">
        <f t="shared" si="75"/>
        <v/>
      </c>
      <c r="T181" s="306"/>
      <c r="U181" s="307"/>
      <c r="V181" s="307"/>
      <c r="W181" s="307"/>
      <c r="X181" s="307"/>
      <c r="Y181" s="307"/>
      <c r="Z181" s="308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26</v>
      </c>
      <c r="D182" s="61">
        <f>+ACUMULADO!$AZ$29</f>
        <v>31</v>
      </c>
      <c r="E182" s="233">
        <f>+ROUND(Config!$C$9,1)</f>
        <v>83.3</v>
      </c>
      <c r="F182" s="60"/>
      <c r="G182" s="229">
        <f t="shared" si="72"/>
        <v>100</v>
      </c>
      <c r="H182" s="229" t="str">
        <f t="shared" si="73"/>
        <v/>
      </c>
      <c r="I182" s="229" t="str">
        <f t="shared" si="74"/>
        <v/>
      </c>
      <c r="J182" s="229">
        <f t="shared" si="75"/>
        <v>100</v>
      </c>
      <c r="T182" s="306"/>
      <c r="U182" s="307"/>
      <c r="V182" s="307"/>
      <c r="W182" s="307"/>
      <c r="X182" s="307"/>
      <c r="Y182" s="307"/>
      <c r="Z182" s="308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25</v>
      </c>
      <c r="D183" s="61">
        <f>+ACUMULADO!$BA$29</f>
        <v>97</v>
      </c>
      <c r="E183" s="233">
        <f>+ROUND(Config!$C$9,1)</f>
        <v>83.3</v>
      </c>
      <c r="F183" s="60"/>
      <c r="G183" s="229">
        <f t="shared" si="72"/>
        <v>323.3</v>
      </c>
      <c r="H183" s="229" t="str">
        <f t="shared" si="73"/>
        <v/>
      </c>
      <c r="I183" s="229" t="str">
        <f t="shared" si="74"/>
        <v/>
      </c>
      <c r="J183" s="229">
        <f t="shared" si="75"/>
        <v>323.3</v>
      </c>
      <c r="T183" s="309"/>
      <c r="U183" s="310"/>
      <c r="V183" s="310"/>
      <c r="W183" s="310"/>
      <c r="X183" s="310"/>
      <c r="Y183" s="310"/>
      <c r="Z183" s="311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25</v>
      </c>
      <c r="D184" s="61">
        <f>+ACUMULADO!$BB$29</f>
        <v>30</v>
      </c>
      <c r="E184" s="233">
        <f>+ROUND(Config!$C$9,1)</f>
        <v>83.3</v>
      </c>
      <c r="F184" s="60"/>
      <c r="G184" s="229">
        <f t="shared" si="72"/>
        <v>100</v>
      </c>
      <c r="H184" s="229" t="str">
        <f t="shared" si="73"/>
        <v/>
      </c>
      <c r="I184" s="229" t="str">
        <f t="shared" si="74"/>
        <v/>
      </c>
      <c r="J184" s="229">
        <f t="shared" si="75"/>
        <v>100</v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25</v>
      </c>
      <c r="D185" s="61">
        <f>+ACUMULADO!$BC$29</f>
        <v>60</v>
      </c>
      <c r="E185" s="233">
        <f>+ROUND(Config!$C$9,1)</f>
        <v>83.3</v>
      </c>
      <c r="F185" s="60"/>
      <c r="G185" s="229">
        <f t="shared" si="72"/>
        <v>200</v>
      </c>
      <c r="H185" s="229" t="str">
        <f t="shared" si="73"/>
        <v/>
      </c>
      <c r="I185" s="229" t="str">
        <f t="shared" si="74"/>
        <v/>
      </c>
      <c r="J185" s="229">
        <f t="shared" si="75"/>
        <v>200</v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25</v>
      </c>
      <c r="D186" s="61">
        <f>+ACUMULADO!$BD$29</f>
        <v>30</v>
      </c>
      <c r="E186" s="233">
        <f>+ROUND(Config!$C$9,1)</f>
        <v>83.3</v>
      </c>
      <c r="F186" s="61"/>
      <c r="G186" s="229">
        <f t="shared" ref="G186" si="76">IFERROR(ROUND(D186*100/B186,1),0)</f>
        <v>100</v>
      </c>
      <c r="H186" s="229" t="str">
        <f t="shared" ref="H186" si="77">IFERROR(ROUND(IF(G186&lt;$B$3,G186,""),1),"")</f>
        <v/>
      </c>
      <c r="I186" s="229" t="str">
        <f t="shared" ref="I186" si="78">IFERROR(ROUND(IF(AND(G186&gt;=$B$3,G186&lt;$D$3),G186,""),1),"")</f>
        <v/>
      </c>
      <c r="J186" s="229">
        <f t="shared" ref="J186" si="79">IFERROR(ROUND(IF(G186&gt;=$D$3,G186,""),1),"")</f>
        <v>100</v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OCTUBRE 2024</v>
      </c>
      <c r="C200" s="8"/>
      <c r="D200" s="8"/>
      <c r="F200" s="8"/>
      <c r="G200" s="8"/>
    </row>
    <row r="201" spans="1:26" x14ac:dyDescent="0.25">
      <c r="A201" s="294" t="s">
        <v>99</v>
      </c>
      <c r="C201" s="8"/>
      <c r="D201" s="8"/>
      <c r="F201" s="8"/>
      <c r="G201" s="8"/>
      <c r="H201" s="312" t="s">
        <v>1</v>
      </c>
      <c r="I201" s="313"/>
      <c r="J201" s="314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234</v>
      </c>
      <c r="E202" s="66" t="s">
        <v>2</v>
      </c>
      <c r="F202" s="56"/>
      <c r="G202" s="6" t="s">
        <v>12</v>
      </c>
      <c r="H202" s="59" t="str">
        <f>"DEFICIENTE &lt; "&amp;$B$3</f>
        <v>DEFICIENTE &lt; 75</v>
      </c>
      <c r="I202" s="59" t="str">
        <f>"PROCESO &gt;= "&amp;$B$3&amp;"  -  &lt; "&amp;$D$3</f>
        <v>PROCESO &gt;= 75  -  &lt; 83,3</v>
      </c>
      <c r="J202" s="59" t="str">
        <f>"OPTIMO &gt;= "&amp;$D$3</f>
        <v>OPTIMO &gt;= 83,3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200</v>
      </c>
      <c r="D203" s="238">
        <f>SUM(D204:D213)</f>
        <v>105</v>
      </c>
      <c r="E203" s="229">
        <f>+ROUND(Config!$C$9,1)</f>
        <v>83.3</v>
      </c>
      <c r="F203" s="238"/>
      <c r="G203" s="229">
        <f>IFERROR(ROUND(D203*100/B203,1),0)</f>
        <v>43.8</v>
      </c>
      <c r="H203" s="229">
        <f>IFERROR(ROUND(IF(G203&lt;$B$3,G203,""),1),"")</f>
        <v>43.8</v>
      </c>
      <c r="I203" s="229" t="str">
        <f>IFERROR(ROUND(IF(AND(G203&gt;=$B$3,G203&lt;$D$3),G203,""),1),"")</f>
        <v/>
      </c>
      <c r="J203" s="229" t="str">
        <f>IFERROR(ROUND(IF(G203&gt;=$D$3,G203,""),1),"")</f>
        <v/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83.3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83.3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29</v>
      </c>
      <c r="D206" s="61">
        <f>+ACUMULADO!$AW$30</f>
        <v>0</v>
      </c>
      <c r="E206" s="233">
        <f>+ROUND(Config!$C$9,1)</f>
        <v>83.3</v>
      </c>
      <c r="F206" s="60"/>
      <c r="G206" s="229">
        <f t="shared" si="81"/>
        <v>0</v>
      </c>
      <c r="H206" s="229">
        <f t="shared" si="82"/>
        <v>0</v>
      </c>
      <c r="I206" s="229" t="str">
        <f t="shared" si="83"/>
        <v/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21</v>
      </c>
      <c r="D207" s="61">
        <f>+ACUMULADO!$AX$30</f>
        <v>0</v>
      </c>
      <c r="E207" s="233">
        <f>+ROUND(Config!$C$9,1)</f>
        <v>83.3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21</v>
      </c>
      <c r="D208" s="61">
        <f>+ACUMULADO!$AY$30</f>
        <v>0</v>
      </c>
      <c r="E208" s="233">
        <f>+ROUND(Config!$C$9,1)</f>
        <v>83.3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303" t="s">
        <v>93</v>
      </c>
      <c r="U208" s="304"/>
      <c r="V208" s="304"/>
      <c r="W208" s="304"/>
      <c r="X208" s="304"/>
      <c r="Y208" s="304"/>
      <c r="Z208" s="305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29</v>
      </c>
      <c r="D209" s="61">
        <f>+ACUMULADO!$AZ$30</f>
        <v>0</v>
      </c>
      <c r="E209" s="233">
        <f>+ROUND(Config!$C$9,1)</f>
        <v>83.3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306"/>
      <c r="U209" s="307"/>
      <c r="V209" s="307"/>
      <c r="W209" s="307"/>
      <c r="X209" s="307"/>
      <c r="Y209" s="307"/>
      <c r="Z209" s="308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29</v>
      </c>
      <c r="D210" s="61">
        <f>+ACUMULADO!$BA$30</f>
        <v>36</v>
      </c>
      <c r="E210" s="233">
        <f>+ROUND(Config!$C$9,1)</f>
        <v>83.3</v>
      </c>
      <c r="F210" s="60"/>
      <c r="G210" s="229">
        <f t="shared" si="81"/>
        <v>102.9</v>
      </c>
      <c r="H210" s="229" t="str">
        <f t="shared" si="82"/>
        <v/>
      </c>
      <c r="I210" s="229" t="str">
        <f t="shared" si="83"/>
        <v/>
      </c>
      <c r="J210" s="229">
        <f t="shared" si="84"/>
        <v>102.9</v>
      </c>
      <c r="T210" s="306"/>
      <c r="U210" s="307"/>
      <c r="V210" s="307"/>
      <c r="W210" s="307"/>
      <c r="X210" s="307"/>
      <c r="Y210" s="307"/>
      <c r="Z210" s="308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25</v>
      </c>
      <c r="D211" s="61">
        <f>+ACUMULADO!$BB$30</f>
        <v>0</v>
      </c>
      <c r="E211" s="233">
        <f>+ROUND(Config!$C$9,1)</f>
        <v>83.3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309"/>
      <c r="U211" s="310"/>
      <c r="V211" s="310"/>
      <c r="W211" s="310"/>
      <c r="X211" s="310"/>
      <c r="Y211" s="310"/>
      <c r="Z211" s="311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25</v>
      </c>
      <c r="D212" s="61">
        <f>+ACUMULADO!$BC$30</f>
        <v>45</v>
      </c>
      <c r="E212" s="233">
        <f>+ROUND(Config!$C$9,1)</f>
        <v>83.3</v>
      </c>
      <c r="F212" s="60"/>
      <c r="G212" s="229">
        <f t="shared" si="81"/>
        <v>150</v>
      </c>
      <c r="H212" s="229" t="str">
        <f t="shared" si="82"/>
        <v/>
      </c>
      <c r="I212" s="229" t="str">
        <f t="shared" si="83"/>
        <v/>
      </c>
      <c r="J212" s="229">
        <f t="shared" si="84"/>
        <v>150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21</v>
      </c>
      <c r="D213" s="61">
        <f>+ACUMULADO!$BD$30</f>
        <v>24</v>
      </c>
      <c r="E213" s="233">
        <f>+ROUND(Config!$C$9,1)</f>
        <v>83.3</v>
      </c>
      <c r="F213" s="61"/>
      <c r="G213" s="229">
        <f t="shared" ref="G213" si="85">IFERROR(ROUND(D213*100/B213,1),0)</f>
        <v>96</v>
      </c>
      <c r="H213" s="229" t="str">
        <f t="shared" ref="H213" si="86">IFERROR(ROUND(IF(G213&lt;$B$3,G213,""),1),"")</f>
        <v/>
      </c>
      <c r="I213" s="229" t="str">
        <f t="shared" ref="I213" si="87">IFERROR(ROUND(IF(AND(G213&gt;=$B$3,G213&lt;$D$3),G213,""),1),"")</f>
        <v/>
      </c>
      <c r="J213" s="229">
        <f t="shared" ref="J213" si="88">IFERROR(ROUND(IF(G213&gt;=$D$3,G213,""),1),"")</f>
        <v>96</v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OCTUBRE 2024</v>
      </c>
      <c r="C232" s="8"/>
      <c r="D232" s="8"/>
      <c r="F232" s="8"/>
      <c r="G232" s="8"/>
    </row>
    <row r="233" spans="1:26" x14ac:dyDescent="0.25">
      <c r="A233" s="67" t="s">
        <v>260</v>
      </c>
      <c r="C233" s="8"/>
      <c r="D233" s="8"/>
      <c r="F233" s="8"/>
      <c r="G233" s="8"/>
      <c r="H233" s="312" t="s">
        <v>1</v>
      </c>
      <c r="I233" s="313"/>
      <c r="J233" s="314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234</v>
      </c>
      <c r="E234" s="66" t="s">
        <v>2</v>
      </c>
      <c r="F234" s="56"/>
      <c r="G234" s="6" t="s">
        <v>12</v>
      </c>
      <c r="H234" s="59" t="str">
        <f>"DEFICIENTE &lt; "&amp;$B$3</f>
        <v>DEFICIENTE &lt; 75</v>
      </c>
      <c r="I234" s="59" t="str">
        <f>"PROCESO &gt;= "&amp;$B$3&amp;"  -  &lt; "&amp;$D$3</f>
        <v>PROCESO &gt;= 75  -  &lt; 83,3</v>
      </c>
      <c r="J234" s="59" t="str">
        <f>"OPTIMO &gt;= "&amp;$D$3</f>
        <v>OPTIMO &gt;= 83,3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152</v>
      </c>
      <c r="D235" s="231">
        <f>SUM(D236:D245)</f>
        <v>0</v>
      </c>
      <c r="E235" s="226">
        <f>+ROUND(Config!$C$9,1)</f>
        <v>83.3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83.3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303" t="s">
        <v>93</v>
      </c>
      <c r="U236" s="304"/>
      <c r="V236" s="304"/>
      <c r="W236" s="304"/>
      <c r="X236" s="304"/>
      <c r="Y236" s="304"/>
      <c r="Z236" s="305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83.3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306"/>
      <c r="U237" s="307"/>
      <c r="V237" s="307"/>
      <c r="W237" s="307"/>
      <c r="X237" s="307"/>
      <c r="Y237" s="307"/>
      <c r="Z237" s="308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25</v>
      </c>
      <c r="D238" s="61">
        <f>+ACUMULADO!$AW$31</f>
        <v>0</v>
      </c>
      <c r="E238" s="233">
        <f>+ROUND(Config!$C$9,1)</f>
        <v>83.3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306"/>
      <c r="U238" s="307"/>
      <c r="V238" s="307"/>
      <c r="W238" s="307"/>
      <c r="X238" s="307"/>
      <c r="Y238" s="307"/>
      <c r="Z238" s="308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13</v>
      </c>
      <c r="D239" s="61">
        <f>+ACUMULADO!$AX$31</f>
        <v>0</v>
      </c>
      <c r="E239" s="233">
        <f>+ROUND(Config!$C$9,1)</f>
        <v>83.3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309"/>
      <c r="U239" s="310"/>
      <c r="V239" s="310"/>
      <c r="W239" s="310"/>
      <c r="X239" s="310"/>
      <c r="Y239" s="310"/>
      <c r="Z239" s="311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17</v>
      </c>
      <c r="D240" s="61">
        <f>+ACUMULADO!$AY$31</f>
        <v>0</v>
      </c>
      <c r="E240" s="233">
        <f>+ROUND(Config!$C$9,1)</f>
        <v>83.3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25</v>
      </c>
      <c r="D241" s="61">
        <f>+ACUMULADO!$AZ$31</f>
        <v>0</v>
      </c>
      <c r="E241" s="233">
        <f>+ROUND(Config!$C$9,1)</f>
        <v>83.3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25</v>
      </c>
      <c r="D242" s="61">
        <f>+ACUMULADO!$BA$31</f>
        <v>0</v>
      </c>
      <c r="E242" s="233">
        <f>+ROUND(Config!$C$9,1)</f>
        <v>83.3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13</v>
      </c>
      <c r="D243" s="61">
        <f>+ACUMULADO!$BB$31</f>
        <v>0</v>
      </c>
      <c r="E243" s="233">
        <f>+ROUND(Config!$C$9,1)</f>
        <v>83.3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21</v>
      </c>
      <c r="D244" s="61">
        <f>+ACUMULADO!$BC$31</f>
        <v>0</v>
      </c>
      <c r="E244" s="233">
        <f>+ROUND(Config!$C$9,1)</f>
        <v>83.3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13</v>
      </c>
      <c r="D245" s="61">
        <f>+ACUMULADO!$BD$31</f>
        <v>0</v>
      </c>
      <c r="E245" s="233">
        <f>+ROUND(Config!$C$9,1)</f>
        <v>83.3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T236:Z239"/>
    <mergeCell ref="H174:J174"/>
    <mergeCell ref="T180:Z183"/>
    <mergeCell ref="H201:J201"/>
    <mergeCell ref="H233:J233"/>
    <mergeCell ref="T208:Z211"/>
    <mergeCell ref="U114:AA117"/>
    <mergeCell ref="H127:J127"/>
    <mergeCell ref="T134:Z137"/>
    <mergeCell ref="H149:J149"/>
    <mergeCell ref="T156:Z159"/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H24"/>
  <sheetViews>
    <sheetView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D23" sqref="D23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6" width="9.7109375" style="8" customWidth="1"/>
    <col min="7" max="7" width="16.7109375" style="8" customWidth="1"/>
    <col min="8" max="8" width="14.85546875" customWidth="1"/>
  </cols>
  <sheetData>
    <row r="1" spans="1:8" ht="36.75" customHeight="1" x14ac:dyDescent="0.25">
      <c r="A1" s="317" t="s">
        <v>264</v>
      </c>
      <c r="B1" s="317" t="s">
        <v>2</v>
      </c>
      <c r="C1" s="317" t="s">
        <v>262</v>
      </c>
      <c r="D1" s="317" t="s">
        <v>261</v>
      </c>
      <c r="E1" s="318" t="s">
        <v>299</v>
      </c>
      <c r="F1" s="319"/>
      <c r="G1" s="317" t="s">
        <v>263</v>
      </c>
      <c r="H1" s="315" t="s">
        <v>309</v>
      </c>
    </row>
    <row r="2" spans="1:8" ht="18.75" customHeight="1" x14ac:dyDescent="0.25">
      <c r="A2" s="316"/>
      <c r="B2" s="316"/>
      <c r="C2" s="316"/>
      <c r="D2" s="316"/>
      <c r="E2" s="280" t="s">
        <v>90</v>
      </c>
      <c r="F2" s="280" t="s">
        <v>91</v>
      </c>
      <c r="G2" s="316"/>
      <c r="H2" s="316"/>
    </row>
    <row r="3" spans="1:8" ht="28.5" customHeight="1" x14ac:dyDescent="0.25">
      <c r="A3" s="264" t="s">
        <v>235</v>
      </c>
      <c r="B3" s="265">
        <f>+METAS!AW4</f>
        <v>40</v>
      </c>
      <c r="C3" s="265">
        <f>ROUND((B3/12)*Config!$C$6,0)</f>
        <v>33</v>
      </c>
      <c r="D3" s="266">
        <f>+ACUMULADO!AV4</f>
        <v>4</v>
      </c>
      <c r="E3" s="295">
        <f>+Config!$G$3/100</f>
        <v>0.75</v>
      </c>
      <c r="F3" s="295">
        <f>+Config!$I$3/100</f>
        <v>0.83299999999999996</v>
      </c>
      <c r="G3" s="296">
        <f>+D3/B3</f>
        <v>0.1</v>
      </c>
      <c r="H3" s="75" t="str">
        <f>IF(G3&lt;$E3,"DEFICIENTE",IF(AND(G3&gt;=$E3,G3&lt;$F3),"PROCESO","OPTIMO"))</f>
        <v>DEFICIENTE</v>
      </c>
    </row>
    <row r="4" spans="1:8" ht="28.5" customHeight="1" x14ac:dyDescent="0.25">
      <c r="A4" s="264" t="s">
        <v>236</v>
      </c>
      <c r="B4" s="265">
        <f>+METAS!AW5</f>
        <v>2</v>
      </c>
      <c r="C4" s="265">
        <f>ROUND((B4/12)*Config!$C$6,0)</f>
        <v>2</v>
      </c>
      <c r="D4" s="266">
        <f>+ACUMULADO!AV5</f>
        <v>7</v>
      </c>
      <c r="E4" s="295">
        <f>+Config!$G$3/100</f>
        <v>0.75</v>
      </c>
      <c r="F4" s="295">
        <f>+Config!$I$3/100</f>
        <v>0.83299999999999996</v>
      </c>
      <c r="G4" s="296">
        <f t="shared" ref="G4:G19" si="0">+D4/B4</f>
        <v>3.5</v>
      </c>
      <c r="H4" s="75" t="str">
        <f t="shared" ref="H4:H5" si="1">IF(G4&lt;$E4,"DEFICIENTE",IF(AND(G4&gt;=$E4,G4&lt;$F4),"PROCESO","OPTIMO"))</f>
        <v>OPTIMO</v>
      </c>
    </row>
    <row r="5" spans="1:8" ht="28.5" customHeight="1" x14ac:dyDescent="0.25">
      <c r="A5" s="264" t="s">
        <v>237</v>
      </c>
      <c r="B5" s="265">
        <f>+METAS!AW6</f>
        <v>5</v>
      </c>
      <c r="C5" s="265">
        <f>ROUND((B5/12)*Config!$C$6,0)</f>
        <v>4</v>
      </c>
      <c r="D5" s="266">
        <f>+ACUMULADO!AV6</f>
        <v>22</v>
      </c>
      <c r="E5" s="295">
        <f>+Config!$G$3/100</f>
        <v>0.75</v>
      </c>
      <c r="F5" s="295">
        <f>+Config!$I$3/100</f>
        <v>0.83299999999999996</v>
      </c>
      <c r="G5" s="296">
        <f t="shared" si="0"/>
        <v>4.4000000000000004</v>
      </c>
      <c r="H5" s="75" t="str">
        <f t="shared" si="1"/>
        <v>OPTIMO</v>
      </c>
    </row>
    <row r="6" spans="1:8" ht="28.5" customHeight="1" x14ac:dyDescent="0.25">
      <c r="A6" s="264" t="s">
        <v>238</v>
      </c>
      <c r="B6" s="265">
        <f>+METAS!AW7</f>
        <v>87</v>
      </c>
      <c r="C6" s="265">
        <f>ROUND((B6/12)*Config!$C$6,0)</f>
        <v>73</v>
      </c>
      <c r="D6" s="266">
        <f>+ACUMULADO!AV7</f>
        <v>45</v>
      </c>
      <c r="E6" s="295">
        <f>+Config!$G$3/100</f>
        <v>0.75</v>
      </c>
      <c r="F6" s="295">
        <f>+Config!$I$3/100</f>
        <v>0.83299999999999996</v>
      </c>
      <c r="G6" s="296">
        <f t="shared" si="0"/>
        <v>0.51724137931034486</v>
      </c>
      <c r="H6" s="75" t="str">
        <f>IF(G6&lt;$E6,"DEFICIENTE",IF(AND(G6&gt;=$E6,G6&lt;$F6),"PROCESO","OPTIMO"))</f>
        <v>DEFICIENTE</v>
      </c>
    </row>
    <row r="7" spans="1:8" ht="28.5" customHeight="1" x14ac:dyDescent="0.25">
      <c r="A7" s="264" t="s">
        <v>239</v>
      </c>
      <c r="B7" s="265">
        <f>+METAS!AW8</f>
        <v>217</v>
      </c>
      <c r="C7" s="265">
        <f>ROUND((B7/12)*Config!$C$6,0)</f>
        <v>181</v>
      </c>
      <c r="D7" s="266">
        <f>+ACUMULADO!AV8</f>
        <v>130</v>
      </c>
      <c r="E7" s="295">
        <f>+Config!$G$3/100</f>
        <v>0.75</v>
      </c>
      <c r="F7" s="295">
        <f>+Config!$I$3/100</f>
        <v>0.83299999999999996</v>
      </c>
      <c r="G7" s="296">
        <f t="shared" si="0"/>
        <v>0.59907834101382484</v>
      </c>
      <c r="H7" s="75" t="str">
        <f t="shared" ref="H7:H19" si="2">IF(G7&lt;$E7,"DEFICIENTE",IF(AND(G7&gt;=$E7,G7&lt;$F7),"PROCESO","OPTIMO"))</f>
        <v>DEFICIENTE</v>
      </c>
    </row>
    <row r="8" spans="1:8" ht="28.5" customHeight="1" x14ac:dyDescent="0.25">
      <c r="A8" s="264" t="s">
        <v>240</v>
      </c>
      <c r="B8" s="265">
        <f>+METAS!AW9</f>
        <v>44</v>
      </c>
      <c r="C8" s="265">
        <f>ROUND((B8/12)*Config!$C$6,0)</f>
        <v>37</v>
      </c>
      <c r="D8" s="266">
        <f>+ACUMULADO!AV9</f>
        <v>42</v>
      </c>
      <c r="E8" s="295">
        <f>+Config!$G$3/100</f>
        <v>0.75</v>
      </c>
      <c r="F8" s="295">
        <f>+Config!$I$3/100</f>
        <v>0.83299999999999996</v>
      </c>
      <c r="G8" s="296">
        <f t="shared" si="0"/>
        <v>0.95454545454545459</v>
      </c>
      <c r="H8" s="75" t="str">
        <f t="shared" si="2"/>
        <v>OPTIMO</v>
      </c>
    </row>
    <row r="9" spans="1:8" ht="28.5" customHeight="1" x14ac:dyDescent="0.25">
      <c r="A9" s="264" t="s">
        <v>241</v>
      </c>
      <c r="B9" s="265">
        <f>+METAS!AW10</f>
        <v>10</v>
      </c>
      <c r="C9" s="265">
        <f>ROUND((B9/12)*Config!$C$6,0)</f>
        <v>8</v>
      </c>
      <c r="D9" s="266">
        <f>+ACUMULADO!AV10</f>
        <v>3</v>
      </c>
      <c r="E9" s="295">
        <f>+Config!$G$3/100</f>
        <v>0.75</v>
      </c>
      <c r="F9" s="295">
        <f>+Config!$I$3/100</f>
        <v>0.83299999999999996</v>
      </c>
      <c r="G9" s="296">
        <f t="shared" si="0"/>
        <v>0.3</v>
      </c>
      <c r="H9" s="75" t="str">
        <f t="shared" si="2"/>
        <v>DEFICIENTE</v>
      </c>
    </row>
    <row r="10" spans="1:8" ht="28.5" customHeight="1" x14ac:dyDescent="0.25">
      <c r="A10" s="264" t="s">
        <v>242</v>
      </c>
      <c r="B10" s="265">
        <f>+METAS!AW11</f>
        <v>98</v>
      </c>
      <c r="C10" s="265">
        <f>ROUND((B10/12)*Config!$C$6,0)</f>
        <v>82</v>
      </c>
      <c r="D10" s="266">
        <f>+ACUMULADO!AV11</f>
        <v>69</v>
      </c>
      <c r="E10" s="295">
        <f>+Config!$G$3/100</f>
        <v>0.75</v>
      </c>
      <c r="F10" s="295">
        <f>+Config!$I$3/100</f>
        <v>0.83299999999999996</v>
      </c>
      <c r="G10" s="296">
        <f t="shared" si="0"/>
        <v>0.70408163265306123</v>
      </c>
      <c r="H10" s="75" t="str">
        <f t="shared" si="2"/>
        <v>DEFICIENTE</v>
      </c>
    </row>
    <row r="11" spans="1:8" ht="28.5" customHeight="1" x14ac:dyDescent="0.25">
      <c r="A11" s="264" t="s">
        <v>243</v>
      </c>
      <c r="B11" s="265">
        <f>+METAS!AW12</f>
        <v>59</v>
      </c>
      <c r="C11" s="265">
        <f>ROUND((B11/12)*Config!$C$6,0)</f>
        <v>49</v>
      </c>
      <c r="D11" s="266">
        <f>+ACUMULADO!AV12</f>
        <v>46</v>
      </c>
      <c r="E11" s="295">
        <f>+Config!$G$3/100</f>
        <v>0.75</v>
      </c>
      <c r="F11" s="295">
        <f>+Config!$I$3/100</f>
        <v>0.83299999999999996</v>
      </c>
      <c r="G11" s="296">
        <f t="shared" si="0"/>
        <v>0.77966101694915257</v>
      </c>
      <c r="H11" s="75" t="str">
        <f t="shared" si="2"/>
        <v>PROCESO</v>
      </c>
    </row>
    <row r="12" spans="1:8" ht="28.5" customHeight="1" x14ac:dyDescent="0.25">
      <c r="A12" s="264" t="s">
        <v>244</v>
      </c>
      <c r="B12" s="265">
        <f>+METAS!AW13</f>
        <v>24</v>
      </c>
      <c r="C12" s="265">
        <f>ROUND((B12/12)*Config!$C$6,0)</f>
        <v>20</v>
      </c>
      <c r="D12" s="266">
        <f>+ACUMULADO!AV13</f>
        <v>4</v>
      </c>
      <c r="E12" s="295">
        <f>+Config!$G$3/100</f>
        <v>0.75</v>
      </c>
      <c r="F12" s="295">
        <f>+Config!$I$3/100</f>
        <v>0.83299999999999996</v>
      </c>
      <c r="G12" s="296">
        <f t="shared" si="0"/>
        <v>0.16666666666666666</v>
      </c>
      <c r="H12" s="75" t="str">
        <f t="shared" si="2"/>
        <v>DEFICIENTE</v>
      </c>
    </row>
    <row r="13" spans="1:8" ht="28.5" customHeight="1" x14ac:dyDescent="0.25">
      <c r="A13" s="264" t="s">
        <v>245</v>
      </c>
      <c r="B13" s="265">
        <f>+METAS!AW14</f>
        <v>62</v>
      </c>
      <c r="C13" s="265">
        <f>ROUND((B13/12)*Config!$C$6,0)</f>
        <v>52</v>
      </c>
      <c r="D13" s="266">
        <f>+ACUMULADO!AV14</f>
        <v>18</v>
      </c>
      <c r="E13" s="295">
        <f>+Config!$G$3/100</f>
        <v>0.75</v>
      </c>
      <c r="F13" s="295">
        <f>+Config!$I$3/100</f>
        <v>0.83299999999999996</v>
      </c>
      <c r="G13" s="296">
        <f t="shared" si="0"/>
        <v>0.29032258064516131</v>
      </c>
      <c r="H13" s="75" t="str">
        <f t="shared" si="2"/>
        <v>DEFICIENTE</v>
      </c>
    </row>
    <row r="14" spans="1:8" ht="28.5" customHeight="1" x14ac:dyDescent="0.25">
      <c r="A14" s="264" t="s">
        <v>246</v>
      </c>
      <c r="B14" s="265">
        <f>+METAS!AW15</f>
        <v>5</v>
      </c>
      <c r="C14" s="265">
        <f>ROUND((B14/12)*Config!$C$6,0)</f>
        <v>4</v>
      </c>
      <c r="D14" s="266">
        <f>+ACUMULADO!AV15</f>
        <v>0</v>
      </c>
      <c r="E14" s="295">
        <f>+Config!$G$3/100</f>
        <v>0.75</v>
      </c>
      <c r="F14" s="295">
        <f>+Config!$I$3/100</f>
        <v>0.83299999999999996</v>
      </c>
      <c r="G14" s="296">
        <f t="shared" si="0"/>
        <v>0</v>
      </c>
      <c r="H14" s="75" t="str">
        <f t="shared" si="2"/>
        <v>DEFICIENTE</v>
      </c>
    </row>
    <row r="15" spans="1:8" ht="28.5" customHeight="1" x14ac:dyDescent="0.25">
      <c r="A15" s="264" t="s">
        <v>247</v>
      </c>
      <c r="B15" s="265">
        <f>+METAS!AW16</f>
        <v>88</v>
      </c>
      <c r="C15" s="265">
        <f>ROUND((B15/12)*Config!$C$6,0)</f>
        <v>73</v>
      </c>
      <c r="D15" s="266">
        <f>+ACUMULADO!AV16</f>
        <v>13</v>
      </c>
      <c r="E15" s="295">
        <f>+Config!$G$3/100</f>
        <v>0.75</v>
      </c>
      <c r="F15" s="295">
        <f>+Config!$I$3/100</f>
        <v>0.83299999999999996</v>
      </c>
      <c r="G15" s="296">
        <f t="shared" si="0"/>
        <v>0.14772727272727273</v>
      </c>
      <c r="H15" s="75" t="str">
        <f t="shared" si="2"/>
        <v>DEFICIENTE</v>
      </c>
    </row>
    <row r="16" spans="1:8" ht="28.5" customHeight="1" x14ac:dyDescent="0.25">
      <c r="A16" s="264" t="s">
        <v>248</v>
      </c>
      <c r="B16" s="265">
        <f>+METAS!AW17</f>
        <v>88</v>
      </c>
      <c r="C16" s="265">
        <f>ROUND((B16/12)*Config!$C$6,0)</f>
        <v>73</v>
      </c>
      <c r="D16" s="266">
        <f>+ACUMULADO!AV17</f>
        <v>18</v>
      </c>
      <c r="E16" s="295">
        <f>+Config!$G$3/100</f>
        <v>0.75</v>
      </c>
      <c r="F16" s="295">
        <f>+Config!$I$3/100</f>
        <v>0.83299999999999996</v>
      </c>
      <c r="G16" s="296">
        <f t="shared" si="0"/>
        <v>0.20454545454545456</v>
      </c>
      <c r="H16" s="75" t="str">
        <f t="shared" si="2"/>
        <v>DEFICIENTE</v>
      </c>
    </row>
    <row r="17" spans="1:8" ht="28.5" customHeight="1" x14ac:dyDescent="0.25">
      <c r="A17" s="264" t="s">
        <v>249</v>
      </c>
      <c r="B17" s="265">
        <f>+METAS!AW18</f>
        <v>61</v>
      </c>
      <c r="C17" s="265">
        <f>ROUND((B17/12)*Config!$C$6,0)</f>
        <v>51</v>
      </c>
      <c r="D17" s="266">
        <f>+ACUMULADO!AV18</f>
        <v>98</v>
      </c>
      <c r="E17" s="295">
        <f>+Config!$G$3/100</f>
        <v>0.75</v>
      </c>
      <c r="F17" s="295">
        <f>+Config!$I$3/100</f>
        <v>0.83299999999999996</v>
      </c>
      <c r="G17" s="296">
        <f t="shared" si="0"/>
        <v>1.6065573770491803</v>
      </c>
      <c r="H17" s="75" t="str">
        <f t="shared" si="2"/>
        <v>OPTIMO</v>
      </c>
    </row>
    <row r="18" spans="1:8" ht="28.5" customHeight="1" x14ac:dyDescent="0.25">
      <c r="A18" s="264" t="s">
        <v>250</v>
      </c>
      <c r="B18" s="265">
        <f>+METAS!AW19</f>
        <v>30</v>
      </c>
      <c r="C18" s="265">
        <f>ROUND((B18/12)*Config!$C$6,0)</f>
        <v>25</v>
      </c>
      <c r="D18" s="266">
        <f>+ACUMULADO!AV19</f>
        <v>30</v>
      </c>
      <c r="E18" s="295">
        <f>+Config!$G$3/100</f>
        <v>0.75</v>
      </c>
      <c r="F18" s="295">
        <f>+Config!$I$3/100</f>
        <v>0.83299999999999996</v>
      </c>
      <c r="G18" s="296">
        <f t="shared" si="0"/>
        <v>1</v>
      </c>
      <c r="H18" s="75" t="str">
        <f t="shared" si="2"/>
        <v>OPTIMO</v>
      </c>
    </row>
    <row r="19" spans="1:8" ht="28.5" customHeight="1" x14ac:dyDescent="0.25">
      <c r="A19" s="264" t="s">
        <v>251</v>
      </c>
      <c r="B19" s="265">
        <f>+METAS!AW20</f>
        <v>60</v>
      </c>
      <c r="C19" s="265">
        <f>ROUND((B19/12)*Config!$C$6,0)</f>
        <v>50</v>
      </c>
      <c r="D19" s="266">
        <f>+ACUMULADO!AV20</f>
        <v>0</v>
      </c>
      <c r="E19" s="295">
        <f>+Config!$G$3/100</f>
        <v>0.75</v>
      </c>
      <c r="F19" s="295">
        <f>+Config!$I$3/100</f>
        <v>0.83299999999999996</v>
      </c>
      <c r="G19" s="296">
        <f t="shared" si="0"/>
        <v>0</v>
      </c>
      <c r="H19" s="75" t="str">
        <f t="shared" si="2"/>
        <v>DEFICIENTE</v>
      </c>
    </row>
    <row r="20" spans="1:8" x14ac:dyDescent="0.25">
      <c r="B20" s="263"/>
      <c r="C20" s="263"/>
    </row>
    <row r="21" spans="1:8" x14ac:dyDescent="0.25">
      <c r="G21" s="287" t="s">
        <v>309</v>
      </c>
      <c r="H21" s="288" t="str">
        <f>+H8</f>
        <v>OPTIMO</v>
      </c>
    </row>
    <row r="22" spans="1:8" ht="18.75" x14ac:dyDescent="0.25">
      <c r="G22" s="277" t="s">
        <v>310</v>
      </c>
      <c r="H22" s="289">
        <f>COUNTIF(H3:H19,"=DEFICIENTE")</f>
        <v>11</v>
      </c>
    </row>
    <row r="23" spans="1:8" ht="18.75" x14ac:dyDescent="0.25">
      <c r="G23" s="277" t="s">
        <v>311</v>
      </c>
      <c r="H23" s="290">
        <f>COUNTIF(H3:H19,"=PROCESO")</f>
        <v>1</v>
      </c>
    </row>
    <row r="24" spans="1:8" ht="18.75" x14ac:dyDescent="0.25">
      <c r="G24" s="277" t="s">
        <v>312</v>
      </c>
      <c r="H24" s="291">
        <f>COUNTIF(H3:H19,"=OPTIMO")</f>
        <v>5</v>
      </c>
    </row>
  </sheetData>
  <mergeCells count="7">
    <mergeCell ref="H1:H2"/>
    <mergeCell ref="G1:G2"/>
    <mergeCell ref="E1:F1"/>
    <mergeCell ref="A1:A2"/>
    <mergeCell ref="B1:B2"/>
    <mergeCell ref="C1:C2"/>
    <mergeCell ref="D1:D2"/>
  </mergeCells>
  <conditionalFormatting sqref="G22:G24">
    <cfRule type="containsText" dxfId="8" priority="1" operator="containsText" text="OPTIMO">
      <formula>NOT(ISERROR(SEARCH("OPTIMO",G22)))</formula>
    </cfRule>
    <cfRule type="containsText" dxfId="7" priority="2" operator="containsText" text="PROCESO">
      <formula>NOT(ISERROR(SEARCH("PROCESO",G22)))</formula>
    </cfRule>
    <cfRule type="containsText" dxfId="6" priority="3" operator="containsText" text="DEFICIENTE">
      <formula>NOT(ISERROR(SEARCH("DEFICIENTE",G22)))</formula>
    </cfRule>
  </conditionalFormatting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K1" zoomScaleNormal="100" workbookViewId="0">
      <selection activeCell="AW21" sqref="AW2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300" t="str">
        <f>"METAS  " &amp; Config!B15&amp; "  "&amp;Config!E12</f>
        <v>METAS  RED  2024</v>
      </c>
      <c r="C2" s="300"/>
      <c r="D2" s="30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265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295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206</v>
      </c>
      <c r="C4" s="268" t="s">
        <v>282</v>
      </c>
      <c r="D4" s="251" t="s">
        <v>204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207</v>
      </c>
      <c r="C5" s="268" t="s">
        <v>271</v>
      </c>
      <c r="D5" s="251" t="s">
        <v>204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208</v>
      </c>
      <c r="C6" s="268" t="s">
        <v>266</v>
      </c>
      <c r="D6" s="251" t="s">
        <v>204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209</v>
      </c>
      <c r="C7" s="268" t="s">
        <v>267</v>
      </c>
      <c r="D7" s="251" t="s">
        <v>204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210</v>
      </c>
      <c r="C8" s="252" t="s">
        <v>268</v>
      </c>
      <c r="D8" s="251" t="s">
        <v>204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211</v>
      </c>
      <c r="C9" s="252" t="s">
        <v>269</v>
      </c>
      <c r="D9" s="251" t="s">
        <v>204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212</v>
      </c>
      <c r="C10" s="252" t="s">
        <v>270</v>
      </c>
      <c r="D10" s="251" t="s">
        <v>204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213</v>
      </c>
      <c r="C11" s="252" t="s">
        <v>272</v>
      </c>
      <c r="D11" s="251" t="s">
        <v>204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214</v>
      </c>
      <c r="C12" s="252" t="s">
        <v>273</v>
      </c>
      <c r="D12" s="251" t="s">
        <v>204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215</v>
      </c>
      <c r="C13" s="252" t="s">
        <v>274</v>
      </c>
      <c r="D13" s="251" t="s">
        <v>204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216</v>
      </c>
      <c r="C14" s="252" t="s">
        <v>275</v>
      </c>
      <c r="D14" s="251" t="s">
        <v>204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217</v>
      </c>
      <c r="C15" s="252" t="s">
        <v>276</v>
      </c>
      <c r="D15" s="251" t="s">
        <v>204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218</v>
      </c>
      <c r="C16" s="252" t="s">
        <v>277</v>
      </c>
      <c r="D16" s="251" t="s">
        <v>204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219</v>
      </c>
      <c r="C17" s="252" t="s">
        <v>278</v>
      </c>
      <c r="D17" s="251" t="s">
        <v>204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220</v>
      </c>
      <c r="C18" s="243" t="s">
        <v>279</v>
      </c>
      <c r="D18" s="251" t="s">
        <v>204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221</v>
      </c>
      <c r="C19" s="252" t="s">
        <v>280</v>
      </c>
      <c r="D19" s="251" t="s">
        <v>204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222</v>
      </c>
      <c r="C20" s="252" t="s">
        <v>281</v>
      </c>
      <c r="D20" s="251" t="s">
        <v>204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223</v>
      </c>
      <c r="C21" s="269" t="s">
        <v>283</v>
      </c>
      <c r="D21" s="253" t="s">
        <v>205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224</v>
      </c>
      <c r="C22" s="269" t="s">
        <v>284</v>
      </c>
      <c r="D22" s="253" t="s">
        <v>205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225</v>
      </c>
      <c r="C23" s="269" t="s">
        <v>285</v>
      </c>
      <c r="D23" s="253" t="s">
        <v>205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226</v>
      </c>
      <c r="C24" s="269" t="s">
        <v>286</v>
      </c>
      <c r="D24" s="253" t="s">
        <v>205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227</v>
      </c>
      <c r="C25" s="254" t="s">
        <v>287</v>
      </c>
      <c r="D25" s="253" t="s">
        <v>205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228</v>
      </c>
      <c r="C26" s="254" t="s">
        <v>288</v>
      </c>
      <c r="D26" s="253" t="s">
        <v>205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229</v>
      </c>
      <c r="C27" s="254" t="s">
        <v>289</v>
      </c>
      <c r="D27" s="253" t="s">
        <v>205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230</v>
      </c>
      <c r="C28" s="254" t="s">
        <v>290</v>
      </c>
      <c r="D28" s="253" t="s">
        <v>205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231</v>
      </c>
      <c r="C29" s="254" t="s">
        <v>291</v>
      </c>
      <c r="D29" s="253" t="s">
        <v>205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232</v>
      </c>
      <c r="C30" s="254" t="s">
        <v>293</v>
      </c>
      <c r="D30" s="253" t="s">
        <v>205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233</v>
      </c>
      <c r="C31" s="254" t="s">
        <v>292</v>
      </c>
      <c r="D31" s="253" t="s">
        <v>205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48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9448-A88F-4264-AC8F-396658ADEDC1}">
  <sheetPr>
    <tabColor rgb="FF0000FF"/>
  </sheetPr>
  <dimension ref="A2:AW14"/>
  <sheetViews>
    <sheetView workbookViewId="0">
      <pane xSplit="3" ySplit="3" topLeftCell="AF4" activePane="bottomRight" state="frozen"/>
      <selection pane="topRight" activeCell="D1" sqref="D1"/>
      <selection pane="bottomLeft" activeCell="A4" sqref="A4"/>
      <selection pane="bottomRight" activeCell="AN4" sqref="AN4"/>
    </sheetView>
  </sheetViews>
  <sheetFormatPr baseColWidth="10" defaultRowHeight="15" x14ac:dyDescent="0.25"/>
  <cols>
    <col min="1" max="1" width="11.42578125" style="8"/>
    <col min="2" max="2" width="63.42578125" style="2" customWidth="1"/>
    <col min="3" max="3" width="18" customWidth="1"/>
    <col min="4" max="36" width="8.42578125" customWidth="1"/>
    <col min="37" max="38" width="10.42578125" customWidth="1"/>
    <col min="39" max="49" width="9.42578125" customWidth="1"/>
  </cols>
  <sheetData>
    <row r="2" spans="1:49" ht="30.75" customHeight="1" x14ac:dyDescent="0.25">
      <c r="A2" s="320" t="str">
        <f>+[1]Ene!A3</f>
        <v>Nº</v>
      </c>
      <c r="B2" s="321" t="s">
        <v>296</v>
      </c>
      <c r="C2" s="320" t="str">
        <f>+[1]Ene!C3</f>
        <v>ETAPA DE VIDA</v>
      </c>
      <c r="D2" s="322" t="s">
        <v>297</v>
      </c>
      <c r="E2" s="324"/>
      <c r="F2" s="324"/>
      <c r="G2" s="324"/>
      <c r="H2" s="324"/>
      <c r="I2" s="324"/>
      <c r="J2" s="324"/>
      <c r="K2" s="324"/>
      <c r="L2" s="324"/>
      <c r="M2" s="324"/>
      <c r="N2" s="323"/>
      <c r="O2" s="322" t="s">
        <v>262</v>
      </c>
      <c r="P2" s="324"/>
      <c r="Q2" s="324"/>
      <c r="R2" s="324"/>
      <c r="S2" s="324"/>
      <c r="T2" s="324"/>
      <c r="U2" s="324"/>
      <c r="V2" s="324"/>
      <c r="W2" s="324"/>
      <c r="X2" s="324"/>
      <c r="Y2" s="323"/>
      <c r="Z2" s="322" t="s">
        <v>298</v>
      </c>
      <c r="AA2" s="324"/>
      <c r="AB2" s="324"/>
      <c r="AC2" s="324"/>
      <c r="AD2" s="324"/>
      <c r="AE2" s="324"/>
      <c r="AF2" s="324"/>
      <c r="AG2" s="324"/>
      <c r="AH2" s="324"/>
      <c r="AI2" s="324"/>
      <c r="AJ2" s="323"/>
      <c r="AK2" s="322" t="s">
        <v>299</v>
      </c>
      <c r="AL2" s="323"/>
      <c r="AM2" s="322" t="s">
        <v>298</v>
      </c>
      <c r="AN2" s="324"/>
      <c r="AO2" s="324"/>
      <c r="AP2" s="324"/>
      <c r="AQ2" s="324"/>
      <c r="AR2" s="324"/>
      <c r="AS2" s="324"/>
      <c r="AT2" s="324"/>
      <c r="AU2" s="324"/>
      <c r="AV2" s="324"/>
      <c r="AW2" s="323"/>
    </row>
    <row r="3" spans="1:49" ht="22.5" customHeight="1" x14ac:dyDescent="0.25">
      <c r="A3" s="320"/>
      <c r="B3" s="321"/>
      <c r="C3" s="320"/>
      <c r="D3" s="280" t="s">
        <v>300</v>
      </c>
      <c r="E3" s="280" t="s">
        <v>201</v>
      </c>
      <c r="F3" s="280" t="s">
        <v>301</v>
      </c>
      <c r="G3" s="280" t="s">
        <v>302</v>
      </c>
      <c r="H3" s="280" t="s">
        <v>303</v>
      </c>
      <c r="I3" s="280" t="s">
        <v>304</v>
      </c>
      <c r="J3" s="280" t="s">
        <v>305</v>
      </c>
      <c r="K3" s="280" t="s">
        <v>306</v>
      </c>
      <c r="L3" s="280" t="s">
        <v>307</v>
      </c>
      <c r="M3" s="280" t="s">
        <v>308</v>
      </c>
      <c r="N3" s="280" t="str">
        <f>+[1]METAS!BF3</f>
        <v>RED</v>
      </c>
      <c r="O3" s="280" t="str">
        <f t="shared" ref="O3:AJ3" si="0">+D3</f>
        <v>HOS</v>
      </c>
      <c r="P3" s="280" t="str">
        <f t="shared" si="0"/>
        <v>CSMC</v>
      </c>
      <c r="Q3" s="280" t="str">
        <f t="shared" si="0"/>
        <v>LLUI</v>
      </c>
      <c r="R3" s="280" t="str">
        <f t="shared" si="0"/>
        <v>JER</v>
      </c>
      <c r="S3" s="280" t="str">
        <f t="shared" si="0"/>
        <v>YAN</v>
      </c>
      <c r="T3" s="280" t="str">
        <f t="shared" si="0"/>
        <v>SOR</v>
      </c>
      <c r="U3" s="280" t="str">
        <f t="shared" si="0"/>
        <v>JEP</v>
      </c>
      <c r="V3" s="280" t="str">
        <f t="shared" si="0"/>
        <v>ROQ</v>
      </c>
      <c r="W3" s="280" t="str">
        <f t="shared" si="0"/>
        <v>CAL</v>
      </c>
      <c r="X3" s="280" t="str">
        <f t="shared" si="0"/>
        <v>PUE</v>
      </c>
      <c r="Y3" s="280" t="str">
        <f t="shared" si="0"/>
        <v>RED</v>
      </c>
      <c r="Z3" s="280" t="str">
        <f t="shared" si="0"/>
        <v>HOS</v>
      </c>
      <c r="AA3" s="280" t="str">
        <f t="shared" si="0"/>
        <v>CSMC</v>
      </c>
      <c r="AB3" s="280" t="str">
        <f t="shared" si="0"/>
        <v>LLUI</v>
      </c>
      <c r="AC3" s="280" t="str">
        <f t="shared" si="0"/>
        <v>JER</v>
      </c>
      <c r="AD3" s="280" t="str">
        <f t="shared" si="0"/>
        <v>YAN</v>
      </c>
      <c r="AE3" s="280" t="str">
        <f t="shared" si="0"/>
        <v>SOR</v>
      </c>
      <c r="AF3" s="280" t="str">
        <f t="shared" si="0"/>
        <v>JEP</v>
      </c>
      <c r="AG3" s="280" t="str">
        <f t="shared" si="0"/>
        <v>ROQ</v>
      </c>
      <c r="AH3" s="280" t="str">
        <f t="shared" si="0"/>
        <v>CAL</v>
      </c>
      <c r="AI3" s="280" t="str">
        <f t="shared" si="0"/>
        <v>PUE</v>
      </c>
      <c r="AJ3" s="280" t="str">
        <f t="shared" si="0"/>
        <v>RED</v>
      </c>
      <c r="AK3" s="280" t="s">
        <v>90</v>
      </c>
      <c r="AL3" s="280" t="s">
        <v>91</v>
      </c>
      <c r="AM3" s="281" t="str">
        <f t="shared" ref="AM3:AW3" si="1">+Z3</f>
        <v>HOS</v>
      </c>
      <c r="AN3" s="281" t="str">
        <f t="shared" si="1"/>
        <v>CSMC</v>
      </c>
      <c r="AO3" s="281" t="str">
        <f t="shared" si="1"/>
        <v>LLUI</v>
      </c>
      <c r="AP3" s="281" t="str">
        <f t="shared" si="1"/>
        <v>JER</v>
      </c>
      <c r="AQ3" s="281" t="str">
        <f t="shared" si="1"/>
        <v>YAN</v>
      </c>
      <c r="AR3" s="281" t="str">
        <f t="shared" si="1"/>
        <v>SOR</v>
      </c>
      <c r="AS3" s="281" t="str">
        <f t="shared" si="1"/>
        <v>JEP</v>
      </c>
      <c r="AT3" s="281" t="str">
        <f t="shared" si="1"/>
        <v>ROQ</v>
      </c>
      <c r="AU3" s="281" t="str">
        <f t="shared" si="1"/>
        <v>CAL</v>
      </c>
      <c r="AV3" s="281" t="str">
        <f t="shared" si="1"/>
        <v>PUE</v>
      </c>
      <c r="AW3" s="281" t="str">
        <f t="shared" si="1"/>
        <v>RED</v>
      </c>
    </row>
    <row r="4" spans="1:49" s="278" customFormat="1" ht="36.75" customHeight="1" x14ac:dyDescent="0.25">
      <c r="A4" s="69">
        <v>1</v>
      </c>
      <c r="B4" s="285" t="str">
        <f>+ENE!B21</f>
        <v xml:space="preserve">18-Tratamiento en violencia familiar en el primer nivel de atención no especializado. </v>
      </c>
      <c r="C4" s="69" t="str">
        <f>+ENE!C21</f>
        <v>SALUD MENTAL I-1 A I-4</v>
      </c>
      <c r="D4" s="284">
        <f>+METAS!AV21</f>
        <v>0</v>
      </c>
      <c r="E4" s="284">
        <f>+METAS!AW21</f>
        <v>0</v>
      </c>
      <c r="F4" s="284">
        <f>+METAS!AX21</f>
        <v>198</v>
      </c>
      <c r="G4" s="284">
        <f>+METAS!AY21</f>
        <v>16</v>
      </c>
      <c r="H4" s="284">
        <f>+METAS!AZ21</f>
        <v>62</v>
      </c>
      <c r="I4" s="284">
        <f>+METAS!BA21</f>
        <v>226</v>
      </c>
      <c r="J4" s="284">
        <f>+METAS!BB21</f>
        <v>84</v>
      </c>
      <c r="K4" s="284">
        <f>+METAS!BC21</f>
        <v>7</v>
      </c>
      <c r="L4" s="284">
        <f>+METAS!BD21</f>
        <v>26</v>
      </c>
      <c r="M4" s="284">
        <f>+METAS!BE21</f>
        <v>27</v>
      </c>
      <c r="N4" s="284">
        <f>+METAS!BF21</f>
        <v>646</v>
      </c>
      <c r="O4" s="282">
        <f>ROUND((D4/12)*Config!$C$6,0)</f>
        <v>0</v>
      </c>
      <c r="P4" s="282">
        <f>ROUND((E4/12)*Config!$C$6,0)</f>
        <v>0</v>
      </c>
      <c r="Q4" s="282">
        <f>ROUND((F4/12)*Config!$C$6,0)</f>
        <v>165</v>
      </c>
      <c r="R4" s="282">
        <f>ROUND((G4/12)*Config!$C$6,0)</f>
        <v>13</v>
      </c>
      <c r="S4" s="282">
        <f>ROUND((H4/12)*Config!$C$6,0)</f>
        <v>52</v>
      </c>
      <c r="T4" s="282">
        <f>ROUND((I4/12)*Config!$C$6,0)</f>
        <v>188</v>
      </c>
      <c r="U4" s="282">
        <f>ROUND((J4/12)*Config!$C$6,0)</f>
        <v>70</v>
      </c>
      <c r="V4" s="282">
        <f>ROUND((K4/12)*Config!$C$6,0)</f>
        <v>6</v>
      </c>
      <c r="W4" s="282">
        <f>ROUND((L4/12)*Config!$C$6,0)</f>
        <v>22</v>
      </c>
      <c r="X4" s="282">
        <f>ROUND((M4/12)*Config!$C$6,0)</f>
        <v>23</v>
      </c>
      <c r="Y4" s="282">
        <f>ROUND((N4/12)*Config!$C$6,0)</f>
        <v>538</v>
      </c>
      <c r="Z4" s="282">
        <f>+ACUMULADO!AU21</f>
        <v>0</v>
      </c>
      <c r="AA4" s="282">
        <f>+ACUMULADO!AV21</f>
        <v>0</v>
      </c>
      <c r="AB4" s="282">
        <f>+ACUMULADO!AW21</f>
        <v>37</v>
      </c>
      <c r="AC4" s="282">
        <f>+ACUMULADO!AX21</f>
        <v>9</v>
      </c>
      <c r="AD4" s="282">
        <f>+ACUMULADO!AY21</f>
        <v>7</v>
      </c>
      <c r="AE4" s="282">
        <f>+ACUMULADO!AZ21</f>
        <v>22</v>
      </c>
      <c r="AF4" s="282">
        <f>+ACUMULADO!BA21</f>
        <v>28</v>
      </c>
      <c r="AG4" s="282">
        <f>+ACUMULADO!BB21</f>
        <v>25</v>
      </c>
      <c r="AH4" s="282">
        <f>+ACUMULADO!BC21</f>
        <v>21</v>
      </c>
      <c r="AI4" s="282">
        <f>+ACUMULADO!BD21</f>
        <v>14</v>
      </c>
      <c r="AJ4" s="282">
        <f>+ACUMULADO!BE21</f>
        <v>163</v>
      </c>
      <c r="AK4" s="295">
        <f>+Config!$G$3/100</f>
        <v>0.75</v>
      </c>
      <c r="AL4" s="295">
        <f>+Config!$I$3/100</f>
        <v>0.83299999999999996</v>
      </c>
      <c r="AM4" s="283" t="str">
        <f t="shared" ref="AM4:AM14" si="2">+IFERROR(IF(D4&gt;0,Z4/D4,"SM"),0)</f>
        <v>SM</v>
      </c>
      <c r="AN4" s="283" t="str">
        <f t="shared" ref="AN4:AN14" si="3">+IFERROR(IF(E4&gt;0,AA4/E4,"SM"),0)</f>
        <v>SM</v>
      </c>
      <c r="AO4" s="283">
        <f t="shared" ref="AO4:AO14" si="4">+IFERROR(IF(F4&gt;0,AB4/F4,"SM"),0)</f>
        <v>0.18686868686868688</v>
      </c>
      <c r="AP4" s="283">
        <f t="shared" ref="AP4:AP14" si="5">+IFERROR(IF(G4&gt;0,AC4/G4,"SM"),0)</f>
        <v>0.5625</v>
      </c>
      <c r="AQ4" s="283">
        <f t="shared" ref="AQ4:AQ14" si="6">+IFERROR(IF(H4&gt;0,AD4/H4,"SM"),0)</f>
        <v>0.11290322580645161</v>
      </c>
      <c r="AR4" s="283">
        <f t="shared" ref="AR4:AR14" si="7">+IFERROR(IF(I4&gt;0,AE4/I4,"SM"),0)</f>
        <v>9.7345132743362831E-2</v>
      </c>
      <c r="AS4" s="283">
        <f t="shared" ref="AS4:AS14" si="8">+IFERROR(IF(J4&gt;0,AF4/J4,"SM"),0)</f>
        <v>0.33333333333333331</v>
      </c>
      <c r="AT4" s="283">
        <f t="shared" ref="AT4:AT14" si="9">+IFERROR(IF(K4&gt;0,AG4/K4,"SM"),0)</f>
        <v>3.5714285714285716</v>
      </c>
      <c r="AU4" s="283">
        <f t="shared" ref="AU4:AU14" si="10">+IFERROR(IF(L4&gt;0,AH4/L4,"SM"),0)</f>
        <v>0.80769230769230771</v>
      </c>
      <c r="AV4" s="283">
        <f t="shared" ref="AV4:AV14" si="11">+IFERROR(IF(M4&gt;0,AI4/M4,"SM"),0)</f>
        <v>0.51851851851851849</v>
      </c>
      <c r="AW4" s="283">
        <f t="shared" ref="AW4:AW14" si="12">+IFERROR(IF(N4&gt;0,AJ4/N4,"SM"),0)</f>
        <v>0.25232198142414863</v>
      </c>
    </row>
    <row r="5" spans="1:49" s="278" customFormat="1" ht="36.75" customHeight="1" x14ac:dyDescent="0.25">
      <c r="A5" s="69">
        <v>2</v>
      </c>
      <c r="B5" s="285" t="str">
        <f>+ENE!B22</f>
        <v>19-Tratamiento a Niños, Niñas y Adolescentes Afectados por Violencia Infantil</v>
      </c>
      <c r="C5" s="69" t="str">
        <f>+ENE!C22</f>
        <v>SALUD MENTAL I-1 A I-4</v>
      </c>
      <c r="D5" s="284">
        <f>+METAS!AV22</f>
        <v>0</v>
      </c>
      <c r="E5" s="284">
        <f>+METAS!AW22</f>
        <v>0</v>
      </c>
      <c r="F5" s="284">
        <f>+METAS!AX22</f>
        <v>684</v>
      </c>
      <c r="G5" s="284">
        <f>+METAS!AY22</f>
        <v>132</v>
      </c>
      <c r="H5" s="284">
        <f>+METAS!AZ22</f>
        <v>116</v>
      </c>
      <c r="I5" s="284">
        <f>+METAS!BA22</f>
        <v>262</v>
      </c>
      <c r="J5" s="284">
        <f>+METAS!BB22</f>
        <v>125</v>
      </c>
      <c r="K5" s="284">
        <f>+METAS!BC22</f>
        <v>113</v>
      </c>
      <c r="L5" s="284">
        <f>+METAS!BD22</f>
        <v>64</v>
      </c>
      <c r="M5" s="284">
        <f>+METAS!BE22</f>
        <v>95</v>
      </c>
      <c r="N5" s="284">
        <f>+METAS!BF22</f>
        <v>1591</v>
      </c>
      <c r="O5" s="282">
        <f>ROUND((D5/12)*Config!$C$6,0)</f>
        <v>0</v>
      </c>
      <c r="P5" s="282">
        <f>ROUND((E5/12)*Config!$C$6,0)</f>
        <v>0</v>
      </c>
      <c r="Q5" s="282">
        <f>ROUND((F5/12)*Config!$C$6,0)</f>
        <v>570</v>
      </c>
      <c r="R5" s="282">
        <f>ROUND((G5/12)*Config!$C$6,0)</f>
        <v>110</v>
      </c>
      <c r="S5" s="282">
        <f>ROUND((H5/12)*Config!$C$6,0)</f>
        <v>97</v>
      </c>
      <c r="T5" s="282">
        <f>ROUND((I5/12)*Config!$C$6,0)</f>
        <v>218</v>
      </c>
      <c r="U5" s="282">
        <f>ROUND((J5/12)*Config!$C$6,0)</f>
        <v>104</v>
      </c>
      <c r="V5" s="282">
        <f>ROUND((K5/12)*Config!$C$6,0)</f>
        <v>94</v>
      </c>
      <c r="W5" s="282">
        <f>ROUND((L5/12)*Config!$C$6,0)</f>
        <v>53</v>
      </c>
      <c r="X5" s="282">
        <f>ROUND((M5/12)*Config!$C$6,0)</f>
        <v>79</v>
      </c>
      <c r="Y5" s="282">
        <f>ROUND((N5/12)*Config!$C$6,0)</f>
        <v>1326</v>
      </c>
      <c r="Z5" s="282">
        <f>+ACUMULADO!AU22</f>
        <v>0</v>
      </c>
      <c r="AA5" s="282">
        <f>+ACUMULADO!AV22</f>
        <v>0</v>
      </c>
      <c r="AB5" s="282">
        <f>+ACUMULADO!AW22</f>
        <v>74</v>
      </c>
      <c r="AC5" s="282">
        <f>+ACUMULADO!AX22</f>
        <v>15</v>
      </c>
      <c r="AD5" s="282">
        <f>+ACUMULADO!AY22</f>
        <v>20</v>
      </c>
      <c r="AE5" s="282">
        <f>+ACUMULADO!AZ22</f>
        <v>34</v>
      </c>
      <c r="AF5" s="282">
        <f>+ACUMULADO!BA22</f>
        <v>13</v>
      </c>
      <c r="AG5" s="282">
        <f>+ACUMULADO!BB22</f>
        <v>17</v>
      </c>
      <c r="AH5" s="282">
        <f>+ACUMULADO!BC22</f>
        <v>4</v>
      </c>
      <c r="AI5" s="282">
        <f>+ACUMULADO!BD22</f>
        <v>10</v>
      </c>
      <c r="AJ5" s="282">
        <f>+ACUMULADO!BE22</f>
        <v>187</v>
      </c>
      <c r="AK5" s="295">
        <f>+Config!$G$3/100</f>
        <v>0.75</v>
      </c>
      <c r="AL5" s="295">
        <f>+Config!$I$3/100</f>
        <v>0.83299999999999996</v>
      </c>
      <c r="AM5" s="283" t="str">
        <f t="shared" si="2"/>
        <v>SM</v>
      </c>
      <c r="AN5" s="283" t="str">
        <f t="shared" si="3"/>
        <v>SM</v>
      </c>
      <c r="AO5" s="283">
        <f t="shared" si="4"/>
        <v>0.10818713450292397</v>
      </c>
      <c r="AP5" s="283">
        <f t="shared" si="5"/>
        <v>0.11363636363636363</v>
      </c>
      <c r="AQ5" s="283">
        <f t="shared" si="6"/>
        <v>0.17241379310344829</v>
      </c>
      <c r="AR5" s="283">
        <f t="shared" si="7"/>
        <v>0.12977099236641221</v>
      </c>
      <c r="AS5" s="283">
        <f t="shared" si="8"/>
        <v>0.104</v>
      </c>
      <c r="AT5" s="283">
        <f t="shared" si="9"/>
        <v>0.15044247787610621</v>
      </c>
      <c r="AU5" s="283">
        <f t="shared" si="10"/>
        <v>6.25E-2</v>
      </c>
      <c r="AV5" s="283">
        <f t="shared" si="11"/>
        <v>0.10526315789473684</v>
      </c>
      <c r="AW5" s="283">
        <f t="shared" si="12"/>
        <v>0.11753614079195475</v>
      </c>
    </row>
    <row r="6" spans="1:49" s="278" customFormat="1" ht="36.75" customHeight="1" x14ac:dyDescent="0.25">
      <c r="A6" s="69">
        <v>3</v>
      </c>
      <c r="B6" s="285" t="str">
        <f>+ENE!B23</f>
        <v xml:space="preserve">20-Tratamiento ambulatorio de Niños, Niñas de 0 a 17 años con trastornos  del aspectro autista </v>
      </c>
      <c r="C6" s="69" t="str">
        <f>+ENE!C23</f>
        <v>SALUD MENTAL I-1 A I-4</v>
      </c>
      <c r="D6" s="284">
        <f>+METAS!AV23</f>
        <v>0</v>
      </c>
      <c r="E6" s="284">
        <f>+METAS!AW23</f>
        <v>0</v>
      </c>
      <c r="F6" s="284">
        <f>+METAS!AX23</f>
        <v>3</v>
      </c>
      <c r="G6" s="284">
        <f>+METAS!AY23</f>
        <v>2</v>
      </c>
      <c r="H6" s="284">
        <f>+METAS!AZ23</f>
        <v>2</v>
      </c>
      <c r="I6" s="284">
        <f>+METAS!BA23</f>
        <v>2</v>
      </c>
      <c r="J6" s="284">
        <f>+METAS!BB23</f>
        <v>2</v>
      </c>
      <c r="K6" s="284">
        <f>+METAS!BC23</f>
        <v>2</v>
      </c>
      <c r="L6" s="284">
        <f>+METAS!BD23</f>
        <v>2</v>
      </c>
      <c r="M6" s="284">
        <f>+METAS!BE23</f>
        <v>2</v>
      </c>
      <c r="N6" s="284">
        <f>+METAS!BF23</f>
        <v>17</v>
      </c>
      <c r="O6" s="282">
        <f>ROUND((D6/12)*Config!$C$6,0)</f>
        <v>0</v>
      </c>
      <c r="P6" s="282">
        <f>ROUND((E6/12)*Config!$C$6,0)</f>
        <v>0</v>
      </c>
      <c r="Q6" s="282">
        <f>ROUND((F6/12)*Config!$C$6,0)</f>
        <v>3</v>
      </c>
      <c r="R6" s="282">
        <f>ROUND((G6/12)*Config!$C$6,0)</f>
        <v>2</v>
      </c>
      <c r="S6" s="282">
        <f>ROUND((H6/12)*Config!$C$6,0)</f>
        <v>2</v>
      </c>
      <c r="T6" s="282">
        <f>ROUND((I6/12)*Config!$C$6,0)</f>
        <v>2</v>
      </c>
      <c r="U6" s="282">
        <f>ROUND((J6/12)*Config!$C$6,0)</f>
        <v>2</v>
      </c>
      <c r="V6" s="282">
        <f>ROUND((K6/12)*Config!$C$6,0)</f>
        <v>2</v>
      </c>
      <c r="W6" s="282">
        <f>ROUND((L6/12)*Config!$C$6,0)</f>
        <v>2</v>
      </c>
      <c r="X6" s="282">
        <f>ROUND((M6/12)*Config!$C$6,0)</f>
        <v>2</v>
      </c>
      <c r="Y6" s="282">
        <f>ROUND((N6/12)*Config!$C$6,0)</f>
        <v>14</v>
      </c>
      <c r="Z6" s="282">
        <f>+ACUMULADO!AU23</f>
        <v>0</v>
      </c>
      <c r="AA6" s="282">
        <f>+ACUMULADO!AV23</f>
        <v>0</v>
      </c>
      <c r="AB6" s="282">
        <f>+ACUMULADO!AW23</f>
        <v>1</v>
      </c>
      <c r="AC6" s="282">
        <f>+ACUMULADO!AX23</f>
        <v>0</v>
      </c>
      <c r="AD6" s="282">
        <f>+ACUMULADO!AY23</f>
        <v>0</v>
      </c>
      <c r="AE6" s="282">
        <f>+ACUMULADO!AZ23</f>
        <v>0</v>
      </c>
      <c r="AF6" s="282">
        <f>+ACUMULADO!BA23</f>
        <v>0</v>
      </c>
      <c r="AG6" s="282">
        <f>+ACUMULADO!BB23</f>
        <v>0</v>
      </c>
      <c r="AH6" s="282">
        <f>+ACUMULADO!BC23</f>
        <v>0</v>
      </c>
      <c r="AI6" s="282">
        <f>+ACUMULADO!BD23</f>
        <v>2</v>
      </c>
      <c r="AJ6" s="282">
        <f>+ACUMULADO!BE23</f>
        <v>3</v>
      </c>
      <c r="AK6" s="295">
        <f>+Config!$G$3/100</f>
        <v>0.75</v>
      </c>
      <c r="AL6" s="295">
        <f>+Config!$I$3/100</f>
        <v>0.83299999999999996</v>
      </c>
      <c r="AM6" s="283" t="str">
        <f t="shared" si="2"/>
        <v>SM</v>
      </c>
      <c r="AN6" s="283" t="str">
        <f t="shared" si="3"/>
        <v>SM</v>
      </c>
      <c r="AO6" s="283">
        <f t="shared" si="4"/>
        <v>0.33333333333333331</v>
      </c>
      <c r="AP6" s="283">
        <f t="shared" si="5"/>
        <v>0</v>
      </c>
      <c r="AQ6" s="283">
        <f t="shared" si="6"/>
        <v>0</v>
      </c>
      <c r="AR6" s="283">
        <f t="shared" si="7"/>
        <v>0</v>
      </c>
      <c r="AS6" s="283">
        <f t="shared" si="8"/>
        <v>0</v>
      </c>
      <c r="AT6" s="283">
        <f t="shared" si="9"/>
        <v>0</v>
      </c>
      <c r="AU6" s="283">
        <f t="shared" si="10"/>
        <v>0</v>
      </c>
      <c r="AV6" s="283">
        <f t="shared" si="11"/>
        <v>1</v>
      </c>
      <c r="AW6" s="283">
        <f t="shared" si="12"/>
        <v>0.17647058823529413</v>
      </c>
    </row>
    <row r="7" spans="1:49" s="278" customFormat="1" ht="36.75" customHeight="1" x14ac:dyDescent="0.25">
      <c r="A7" s="69">
        <v>4</v>
      </c>
      <c r="B7" s="285" t="str">
        <f>+ENE!B24</f>
        <v>21-Tratamiento ambulatorio de Niños, Niñas y adolescentes de 0 a 17 años por trastornos  mentales del comportamiento</v>
      </c>
      <c r="C7" s="69" t="str">
        <f>+ENE!C24</f>
        <v>SALUD MENTAL I-1 A I-4</v>
      </c>
      <c r="D7" s="284">
        <f>+METAS!AV24</f>
        <v>0</v>
      </c>
      <c r="E7" s="284">
        <f>+METAS!AW24</f>
        <v>0</v>
      </c>
      <c r="F7" s="284">
        <f>+METAS!AX24</f>
        <v>7</v>
      </c>
      <c r="G7" s="284">
        <f>+METAS!AY24</f>
        <v>4</v>
      </c>
      <c r="H7" s="284">
        <f>+METAS!AZ24</f>
        <v>12</v>
      </c>
      <c r="I7" s="284">
        <f>+METAS!BA24</f>
        <v>17</v>
      </c>
      <c r="J7" s="284">
        <f>+METAS!BB24</f>
        <v>59</v>
      </c>
      <c r="K7" s="284">
        <f>+METAS!BC24</f>
        <v>4</v>
      </c>
      <c r="L7" s="284">
        <f>+METAS!BD24</f>
        <v>53</v>
      </c>
      <c r="M7" s="284">
        <f>+METAS!BE24</f>
        <v>20</v>
      </c>
      <c r="N7" s="284">
        <f>+METAS!BF24</f>
        <v>176</v>
      </c>
      <c r="O7" s="282">
        <f>ROUND((D7/12)*Config!$C$6,0)</f>
        <v>0</v>
      </c>
      <c r="P7" s="282">
        <f>ROUND((E7/12)*Config!$C$6,0)</f>
        <v>0</v>
      </c>
      <c r="Q7" s="282">
        <f>ROUND((F7/12)*Config!$C$6,0)</f>
        <v>6</v>
      </c>
      <c r="R7" s="282">
        <f>ROUND((G7/12)*Config!$C$6,0)</f>
        <v>3</v>
      </c>
      <c r="S7" s="282">
        <f>ROUND((H7/12)*Config!$C$6,0)</f>
        <v>10</v>
      </c>
      <c r="T7" s="282">
        <f>ROUND((I7/12)*Config!$C$6,0)</f>
        <v>14</v>
      </c>
      <c r="U7" s="282">
        <f>ROUND((J7/12)*Config!$C$6,0)</f>
        <v>49</v>
      </c>
      <c r="V7" s="282">
        <f>ROUND((K7/12)*Config!$C$6,0)</f>
        <v>3</v>
      </c>
      <c r="W7" s="282">
        <f>ROUND((L7/12)*Config!$C$6,0)</f>
        <v>44</v>
      </c>
      <c r="X7" s="282">
        <f>ROUND((M7/12)*Config!$C$6,0)</f>
        <v>17</v>
      </c>
      <c r="Y7" s="282">
        <f>ROUND((N7/12)*Config!$C$6,0)</f>
        <v>147</v>
      </c>
      <c r="Z7" s="282">
        <f>+ACUMULADO!AU24</f>
        <v>0</v>
      </c>
      <c r="AA7" s="282">
        <f>+ACUMULADO!AV24</f>
        <v>0</v>
      </c>
      <c r="AB7" s="282">
        <f>+ACUMULADO!AW24</f>
        <v>44</v>
      </c>
      <c r="AC7" s="282">
        <f>+ACUMULADO!AX24</f>
        <v>5</v>
      </c>
      <c r="AD7" s="282">
        <f>+ACUMULADO!AY24</f>
        <v>9</v>
      </c>
      <c r="AE7" s="282">
        <f>+ACUMULADO!AZ24</f>
        <v>8</v>
      </c>
      <c r="AF7" s="282">
        <f>+ACUMULADO!BA24</f>
        <v>20</v>
      </c>
      <c r="AG7" s="282">
        <f>+ACUMULADO!BB24</f>
        <v>5</v>
      </c>
      <c r="AH7" s="282">
        <f>+ACUMULADO!BC24</f>
        <v>18</v>
      </c>
      <c r="AI7" s="282">
        <f>+ACUMULADO!BD24</f>
        <v>11</v>
      </c>
      <c r="AJ7" s="282">
        <f>+ACUMULADO!BE24</f>
        <v>120</v>
      </c>
      <c r="AK7" s="295">
        <f>+Config!$G$3/100</f>
        <v>0.75</v>
      </c>
      <c r="AL7" s="295">
        <f>+Config!$I$3/100</f>
        <v>0.83299999999999996</v>
      </c>
      <c r="AM7" s="283" t="str">
        <f t="shared" si="2"/>
        <v>SM</v>
      </c>
      <c r="AN7" s="283" t="str">
        <f t="shared" si="3"/>
        <v>SM</v>
      </c>
      <c r="AO7" s="283">
        <f t="shared" si="4"/>
        <v>6.2857142857142856</v>
      </c>
      <c r="AP7" s="283">
        <f t="shared" si="5"/>
        <v>1.25</v>
      </c>
      <c r="AQ7" s="283">
        <f t="shared" si="6"/>
        <v>0.75</v>
      </c>
      <c r="AR7" s="283">
        <f t="shared" si="7"/>
        <v>0.47058823529411764</v>
      </c>
      <c r="AS7" s="283">
        <f t="shared" si="8"/>
        <v>0.33898305084745761</v>
      </c>
      <c r="AT7" s="283">
        <f t="shared" si="9"/>
        <v>1.25</v>
      </c>
      <c r="AU7" s="283">
        <f t="shared" si="10"/>
        <v>0.33962264150943394</v>
      </c>
      <c r="AV7" s="283">
        <f t="shared" si="11"/>
        <v>0.55000000000000004</v>
      </c>
      <c r="AW7" s="283">
        <f t="shared" si="12"/>
        <v>0.68181818181818177</v>
      </c>
    </row>
    <row r="8" spans="1:49" s="278" customFormat="1" ht="36.75" customHeight="1" x14ac:dyDescent="0.25">
      <c r="A8" s="69">
        <v>5</v>
      </c>
      <c r="B8" s="285" t="str">
        <f>+ENE!B25</f>
        <v xml:space="preserve">22-Tratamiento ambulatorio de personas con depresion </v>
      </c>
      <c r="C8" s="69" t="str">
        <f>+ENE!C25</f>
        <v>SALUD MENTAL I-1 A I-4</v>
      </c>
      <c r="D8" s="284">
        <f>+METAS!AV25</f>
        <v>0</v>
      </c>
      <c r="E8" s="284">
        <f>+METAS!AW25</f>
        <v>0</v>
      </c>
      <c r="F8" s="284">
        <f>+METAS!AX25</f>
        <v>301</v>
      </c>
      <c r="G8" s="284">
        <f>+METAS!AY25</f>
        <v>10</v>
      </c>
      <c r="H8" s="284">
        <f>+METAS!AZ25</f>
        <v>42</v>
      </c>
      <c r="I8" s="284">
        <f>+METAS!BA25</f>
        <v>150</v>
      </c>
      <c r="J8" s="284">
        <f>+METAS!BB25</f>
        <v>49</v>
      </c>
      <c r="K8" s="284">
        <f>+METAS!BC25</f>
        <v>23</v>
      </c>
      <c r="L8" s="284">
        <f>+METAS!BD25</f>
        <v>46</v>
      </c>
      <c r="M8" s="284">
        <f>+METAS!BE25</f>
        <v>16</v>
      </c>
      <c r="N8" s="284">
        <f>+METAS!BF25</f>
        <v>637</v>
      </c>
      <c r="O8" s="282">
        <f>ROUND((D8/12)*Config!$C$6,0)</f>
        <v>0</v>
      </c>
      <c r="P8" s="282">
        <f>ROUND((E8/12)*Config!$C$6,0)</f>
        <v>0</v>
      </c>
      <c r="Q8" s="282">
        <f>ROUND((F8/12)*Config!$C$6,0)</f>
        <v>251</v>
      </c>
      <c r="R8" s="282">
        <f>ROUND((G8/12)*Config!$C$6,0)</f>
        <v>8</v>
      </c>
      <c r="S8" s="282">
        <f>ROUND((H8/12)*Config!$C$6,0)</f>
        <v>35</v>
      </c>
      <c r="T8" s="282">
        <f>ROUND((I8/12)*Config!$C$6,0)</f>
        <v>125</v>
      </c>
      <c r="U8" s="282">
        <f>ROUND((J8/12)*Config!$C$6,0)</f>
        <v>41</v>
      </c>
      <c r="V8" s="282">
        <f>ROUND((K8/12)*Config!$C$6,0)</f>
        <v>19</v>
      </c>
      <c r="W8" s="282">
        <f>ROUND((L8/12)*Config!$C$6,0)</f>
        <v>38</v>
      </c>
      <c r="X8" s="282">
        <f>ROUND((M8/12)*Config!$C$6,0)</f>
        <v>13</v>
      </c>
      <c r="Y8" s="282">
        <f>ROUND((N8/12)*Config!$C$6,0)</f>
        <v>531</v>
      </c>
      <c r="Z8" s="282">
        <f>+ACUMULADO!AU25</f>
        <v>0</v>
      </c>
      <c r="AA8" s="282">
        <f>+ACUMULADO!AV25</f>
        <v>0</v>
      </c>
      <c r="AB8" s="282">
        <f>+ACUMULADO!AW25</f>
        <v>52</v>
      </c>
      <c r="AC8" s="282">
        <f>+ACUMULADO!AX25</f>
        <v>3</v>
      </c>
      <c r="AD8" s="282">
        <f>+ACUMULADO!AY25</f>
        <v>8</v>
      </c>
      <c r="AE8" s="282">
        <f>+ACUMULADO!AZ25</f>
        <v>34</v>
      </c>
      <c r="AF8" s="282">
        <f>+ACUMULADO!BA25</f>
        <v>4</v>
      </c>
      <c r="AG8" s="282">
        <f>+ACUMULADO!BB25</f>
        <v>16</v>
      </c>
      <c r="AH8" s="282">
        <f>+ACUMULADO!BC25</f>
        <v>18</v>
      </c>
      <c r="AI8" s="282">
        <f>+ACUMULADO!BD25</f>
        <v>17</v>
      </c>
      <c r="AJ8" s="282">
        <f>+ACUMULADO!BE25</f>
        <v>152</v>
      </c>
      <c r="AK8" s="295">
        <f>+Config!$G$3/100</f>
        <v>0.75</v>
      </c>
      <c r="AL8" s="295">
        <f>+Config!$I$3/100</f>
        <v>0.83299999999999996</v>
      </c>
      <c r="AM8" s="283" t="str">
        <f t="shared" si="2"/>
        <v>SM</v>
      </c>
      <c r="AN8" s="283" t="str">
        <f t="shared" si="3"/>
        <v>SM</v>
      </c>
      <c r="AO8" s="283">
        <f t="shared" si="4"/>
        <v>0.17275747508305647</v>
      </c>
      <c r="AP8" s="283">
        <f t="shared" si="5"/>
        <v>0.3</v>
      </c>
      <c r="AQ8" s="283">
        <f t="shared" si="6"/>
        <v>0.19047619047619047</v>
      </c>
      <c r="AR8" s="283">
        <f t="shared" si="7"/>
        <v>0.22666666666666666</v>
      </c>
      <c r="AS8" s="283">
        <f t="shared" si="8"/>
        <v>8.1632653061224483E-2</v>
      </c>
      <c r="AT8" s="283">
        <f t="shared" si="9"/>
        <v>0.69565217391304346</v>
      </c>
      <c r="AU8" s="283">
        <f t="shared" si="10"/>
        <v>0.39130434782608697</v>
      </c>
      <c r="AV8" s="283">
        <f t="shared" si="11"/>
        <v>1.0625</v>
      </c>
      <c r="AW8" s="283">
        <f t="shared" si="12"/>
        <v>0.23861852433281006</v>
      </c>
    </row>
    <row r="9" spans="1:49" s="278" customFormat="1" ht="36.75" customHeight="1" x14ac:dyDescent="0.25">
      <c r="A9" s="69">
        <v>6</v>
      </c>
      <c r="B9" s="285" t="str">
        <f>+ENE!B26</f>
        <v xml:space="preserve">23-Tratamiento ambulatorio de personas con conducta suicida </v>
      </c>
      <c r="C9" s="69" t="str">
        <f>+ENE!C26</f>
        <v>SALUD MENTAL I-1 A I-4</v>
      </c>
      <c r="D9" s="284">
        <f>+METAS!AV26</f>
        <v>0</v>
      </c>
      <c r="E9" s="284">
        <f>+METAS!AW26</f>
        <v>0</v>
      </c>
      <c r="F9" s="284">
        <f>+METAS!AX26</f>
        <v>6</v>
      </c>
      <c r="G9" s="284">
        <f>+METAS!AY26</f>
        <v>4</v>
      </c>
      <c r="H9" s="284">
        <f>+METAS!AZ26</f>
        <v>2</v>
      </c>
      <c r="I9" s="284">
        <f>+METAS!BA26</f>
        <v>5</v>
      </c>
      <c r="J9" s="284">
        <f>+METAS!BB26</f>
        <v>1</v>
      </c>
      <c r="K9" s="284">
        <f>+METAS!BC26</f>
        <v>4</v>
      </c>
      <c r="L9" s="284">
        <f>+METAS!BD26</f>
        <v>3</v>
      </c>
      <c r="M9" s="284">
        <f>+METAS!BE26</f>
        <v>4</v>
      </c>
      <c r="N9" s="284">
        <f>+METAS!BF26</f>
        <v>29</v>
      </c>
      <c r="O9" s="282">
        <f>ROUND((D9/12)*Config!$C$6,0)</f>
        <v>0</v>
      </c>
      <c r="P9" s="282">
        <f>ROUND((E9/12)*Config!$C$6,0)</f>
        <v>0</v>
      </c>
      <c r="Q9" s="282">
        <f>ROUND((F9/12)*Config!$C$6,0)</f>
        <v>5</v>
      </c>
      <c r="R9" s="282">
        <f>ROUND((G9/12)*Config!$C$6,0)</f>
        <v>3</v>
      </c>
      <c r="S9" s="282">
        <f>ROUND((H9/12)*Config!$C$6,0)</f>
        <v>2</v>
      </c>
      <c r="T9" s="282">
        <f>ROUND((I9/12)*Config!$C$6,0)</f>
        <v>4</v>
      </c>
      <c r="U9" s="282">
        <f>ROUND((J9/12)*Config!$C$6,0)</f>
        <v>1</v>
      </c>
      <c r="V9" s="282">
        <f>ROUND((K9/12)*Config!$C$6,0)</f>
        <v>3</v>
      </c>
      <c r="W9" s="282">
        <f>ROUND((L9/12)*Config!$C$6,0)</f>
        <v>3</v>
      </c>
      <c r="X9" s="282">
        <f>ROUND((M9/12)*Config!$C$6,0)</f>
        <v>3</v>
      </c>
      <c r="Y9" s="282">
        <f>ROUND((N9/12)*Config!$C$6,0)</f>
        <v>24</v>
      </c>
      <c r="Z9" s="282">
        <f>+ACUMULADO!AU26</f>
        <v>0</v>
      </c>
      <c r="AA9" s="282">
        <f>+ACUMULADO!AV26</f>
        <v>0</v>
      </c>
      <c r="AB9" s="282">
        <f>+ACUMULADO!AW26</f>
        <v>0</v>
      </c>
      <c r="AC9" s="282">
        <f>+ACUMULADO!AX26</f>
        <v>0</v>
      </c>
      <c r="AD9" s="282">
        <f>+ACUMULADO!AY26</f>
        <v>0</v>
      </c>
      <c r="AE9" s="282">
        <f>+ACUMULADO!AZ26</f>
        <v>0</v>
      </c>
      <c r="AF9" s="282">
        <f>+ACUMULADO!BA26</f>
        <v>0</v>
      </c>
      <c r="AG9" s="282">
        <f>+ACUMULADO!BB26</f>
        <v>0</v>
      </c>
      <c r="AH9" s="282">
        <f>+ACUMULADO!BC26</f>
        <v>0</v>
      </c>
      <c r="AI9" s="282">
        <f>+ACUMULADO!BD26</f>
        <v>2</v>
      </c>
      <c r="AJ9" s="282">
        <f>+ACUMULADO!BE26</f>
        <v>2</v>
      </c>
      <c r="AK9" s="295">
        <f>+Config!$G$3/100</f>
        <v>0.75</v>
      </c>
      <c r="AL9" s="295">
        <f>+Config!$I$3/100</f>
        <v>0.83299999999999996</v>
      </c>
      <c r="AM9" s="283" t="str">
        <f t="shared" si="2"/>
        <v>SM</v>
      </c>
      <c r="AN9" s="283" t="str">
        <f t="shared" si="3"/>
        <v>SM</v>
      </c>
      <c r="AO9" s="283">
        <f t="shared" si="4"/>
        <v>0</v>
      </c>
      <c r="AP9" s="283">
        <f t="shared" si="5"/>
        <v>0</v>
      </c>
      <c r="AQ9" s="283">
        <f t="shared" si="6"/>
        <v>0</v>
      </c>
      <c r="AR9" s="283">
        <f t="shared" si="7"/>
        <v>0</v>
      </c>
      <c r="AS9" s="283">
        <f t="shared" si="8"/>
        <v>0</v>
      </c>
      <c r="AT9" s="283">
        <f t="shared" si="9"/>
        <v>0</v>
      </c>
      <c r="AU9" s="283">
        <f t="shared" si="10"/>
        <v>0</v>
      </c>
      <c r="AV9" s="283">
        <f t="shared" si="11"/>
        <v>0.5</v>
      </c>
      <c r="AW9" s="283">
        <f t="shared" si="12"/>
        <v>6.8965517241379309E-2</v>
      </c>
    </row>
    <row r="10" spans="1:49" s="278" customFormat="1" ht="36.75" customHeight="1" x14ac:dyDescent="0.25">
      <c r="A10" s="69">
        <v>7</v>
      </c>
      <c r="B10" s="285" t="str">
        <f>+ENE!B27</f>
        <v xml:space="preserve">24-Tratamiento ambulatorio de personas con ansiedad </v>
      </c>
      <c r="C10" s="69" t="str">
        <f>+ENE!C27</f>
        <v>SALUD MENTAL I-1 A I-4</v>
      </c>
      <c r="D10" s="284">
        <f>+METAS!AV27</f>
        <v>0</v>
      </c>
      <c r="E10" s="284">
        <f>+METAS!AW27</f>
        <v>0</v>
      </c>
      <c r="F10" s="284">
        <f>+METAS!AX27</f>
        <v>359</v>
      </c>
      <c r="G10" s="284">
        <f>+METAS!AY27</f>
        <v>15</v>
      </c>
      <c r="H10" s="284">
        <f>+METAS!AZ27</f>
        <v>27</v>
      </c>
      <c r="I10" s="284">
        <f>+METAS!BA27</f>
        <v>44</v>
      </c>
      <c r="J10" s="284">
        <f>+METAS!BB27</f>
        <v>31</v>
      </c>
      <c r="K10" s="284">
        <f>+METAS!BC27</f>
        <v>10</v>
      </c>
      <c r="L10" s="284">
        <f>+METAS!BD27</f>
        <v>50</v>
      </c>
      <c r="M10" s="284">
        <f>+METAS!BE27</f>
        <v>27</v>
      </c>
      <c r="N10" s="284">
        <f>+METAS!BF27</f>
        <v>563</v>
      </c>
      <c r="O10" s="282">
        <f>ROUND((D10/12)*Config!$C$6,0)</f>
        <v>0</v>
      </c>
      <c r="P10" s="282">
        <f>ROUND((E10/12)*Config!$C$6,0)</f>
        <v>0</v>
      </c>
      <c r="Q10" s="282">
        <f>ROUND((F10/12)*Config!$C$6,0)</f>
        <v>299</v>
      </c>
      <c r="R10" s="282">
        <f>ROUND((G10/12)*Config!$C$6,0)</f>
        <v>13</v>
      </c>
      <c r="S10" s="282">
        <f>ROUND((H10/12)*Config!$C$6,0)</f>
        <v>23</v>
      </c>
      <c r="T10" s="282">
        <f>ROUND((I10/12)*Config!$C$6,0)</f>
        <v>37</v>
      </c>
      <c r="U10" s="282">
        <f>ROUND((J10/12)*Config!$C$6,0)</f>
        <v>26</v>
      </c>
      <c r="V10" s="282">
        <f>ROUND((K10/12)*Config!$C$6,0)</f>
        <v>8</v>
      </c>
      <c r="W10" s="282">
        <f>ROUND((L10/12)*Config!$C$6,0)</f>
        <v>42</v>
      </c>
      <c r="X10" s="282">
        <f>ROUND((M10/12)*Config!$C$6,0)</f>
        <v>23</v>
      </c>
      <c r="Y10" s="282">
        <f>ROUND((N10/12)*Config!$C$6,0)</f>
        <v>469</v>
      </c>
      <c r="Z10" s="282">
        <f>+ACUMULADO!AU27</f>
        <v>0</v>
      </c>
      <c r="AA10" s="282">
        <f>+ACUMULADO!AV27</f>
        <v>0</v>
      </c>
      <c r="AB10" s="282">
        <f>+ACUMULADO!AW27</f>
        <v>45</v>
      </c>
      <c r="AC10" s="282">
        <f>+ACUMULADO!AX27</f>
        <v>5</v>
      </c>
      <c r="AD10" s="282">
        <f>+ACUMULADO!AY27</f>
        <v>14</v>
      </c>
      <c r="AE10" s="282">
        <f>+ACUMULADO!AZ27</f>
        <v>10</v>
      </c>
      <c r="AF10" s="282">
        <f>+ACUMULADO!BA27</f>
        <v>8</v>
      </c>
      <c r="AG10" s="282">
        <f>+ACUMULADO!BB27</f>
        <v>1</v>
      </c>
      <c r="AH10" s="282">
        <f>+ACUMULADO!BC27</f>
        <v>9</v>
      </c>
      <c r="AI10" s="282">
        <f>+ACUMULADO!BD27</f>
        <v>12</v>
      </c>
      <c r="AJ10" s="282">
        <f>+ACUMULADO!BE27</f>
        <v>104</v>
      </c>
      <c r="AK10" s="295">
        <f>+Config!$G$3/100</f>
        <v>0.75</v>
      </c>
      <c r="AL10" s="295">
        <f>+Config!$I$3/100</f>
        <v>0.83299999999999996</v>
      </c>
      <c r="AM10" s="283" t="str">
        <f t="shared" si="2"/>
        <v>SM</v>
      </c>
      <c r="AN10" s="283" t="str">
        <f t="shared" si="3"/>
        <v>SM</v>
      </c>
      <c r="AO10" s="283">
        <f t="shared" si="4"/>
        <v>0.12534818941504178</v>
      </c>
      <c r="AP10" s="283">
        <f t="shared" si="5"/>
        <v>0.33333333333333331</v>
      </c>
      <c r="AQ10" s="283">
        <f t="shared" si="6"/>
        <v>0.51851851851851849</v>
      </c>
      <c r="AR10" s="283">
        <f t="shared" si="7"/>
        <v>0.22727272727272727</v>
      </c>
      <c r="AS10" s="283">
        <f t="shared" si="8"/>
        <v>0.25806451612903225</v>
      </c>
      <c r="AT10" s="283">
        <f t="shared" si="9"/>
        <v>0.1</v>
      </c>
      <c r="AU10" s="283">
        <f t="shared" si="10"/>
        <v>0.18</v>
      </c>
      <c r="AV10" s="283">
        <f t="shared" si="11"/>
        <v>0.44444444444444442</v>
      </c>
      <c r="AW10" s="283">
        <f t="shared" si="12"/>
        <v>0.1847246891651865</v>
      </c>
    </row>
    <row r="11" spans="1:49" s="278" customFormat="1" ht="36.75" customHeight="1" x14ac:dyDescent="0.25">
      <c r="A11" s="69">
        <v>8</v>
      </c>
      <c r="B11" s="285" t="str">
        <f>+ENE!B28</f>
        <v xml:space="preserve">25-Prevención familiar de conductas de riesgo en adolescentes familias fuertes: amor y limites
</v>
      </c>
      <c r="C11" s="69" t="str">
        <f>+ENE!C28</f>
        <v>SALUD MENTAL I-1 A I-4</v>
      </c>
      <c r="D11" s="284">
        <f>+METAS!AV28</f>
        <v>0</v>
      </c>
      <c r="E11" s="284">
        <f>+METAS!AW28</f>
        <v>0</v>
      </c>
      <c r="F11" s="284">
        <f>+METAS!AX28</f>
        <v>30</v>
      </c>
      <c r="G11" s="284">
        <f>+METAS!AY28</f>
        <v>30</v>
      </c>
      <c r="H11" s="284">
        <f>+METAS!AZ28</f>
        <v>30</v>
      </c>
      <c r="I11" s="284">
        <f>+METAS!BA28</f>
        <v>31</v>
      </c>
      <c r="J11" s="284">
        <f>+METAS!BB28</f>
        <v>30</v>
      </c>
      <c r="K11" s="284">
        <f>+METAS!BC28</f>
        <v>30</v>
      </c>
      <c r="L11" s="284">
        <f>+METAS!BD28</f>
        <v>30</v>
      </c>
      <c r="M11" s="284">
        <f>+METAS!BE28</f>
        <v>30</v>
      </c>
      <c r="N11" s="284">
        <f>+METAS!BF28</f>
        <v>241</v>
      </c>
      <c r="O11" s="282">
        <f>ROUND((D11/12)*Config!$C$6,0)</f>
        <v>0</v>
      </c>
      <c r="P11" s="282">
        <f>ROUND((E11/12)*Config!$C$6,0)</f>
        <v>0</v>
      </c>
      <c r="Q11" s="282">
        <f>ROUND((F11/12)*Config!$C$6,0)</f>
        <v>25</v>
      </c>
      <c r="R11" s="282">
        <f>ROUND((G11/12)*Config!$C$6,0)</f>
        <v>25</v>
      </c>
      <c r="S11" s="282">
        <f>ROUND((H11/12)*Config!$C$6,0)</f>
        <v>25</v>
      </c>
      <c r="T11" s="282">
        <f>ROUND((I11/12)*Config!$C$6,0)</f>
        <v>26</v>
      </c>
      <c r="U11" s="282">
        <f>ROUND((J11/12)*Config!$C$6,0)</f>
        <v>25</v>
      </c>
      <c r="V11" s="282">
        <f>ROUND((K11/12)*Config!$C$6,0)</f>
        <v>25</v>
      </c>
      <c r="W11" s="282">
        <f>ROUND((L11/12)*Config!$C$6,0)</f>
        <v>25</v>
      </c>
      <c r="X11" s="282">
        <f>ROUND((M11/12)*Config!$C$6,0)</f>
        <v>25</v>
      </c>
      <c r="Y11" s="282">
        <f>ROUND((N11/12)*Config!$C$6,0)</f>
        <v>201</v>
      </c>
      <c r="Z11" s="282">
        <f>+ACUMULADO!AU28</f>
        <v>0</v>
      </c>
      <c r="AA11" s="282">
        <f>+ACUMULADO!AV28</f>
        <v>0</v>
      </c>
      <c r="AB11" s="282">
        <f>+ACUMULADO!AW28</f>
        <v>0</v>
      </c>
      <c r="AC11" s="282">
        <f>+ACUMULADO!AX28</f>
        <v>0</v>
      </c>
      <c r="AD11" s="282">
        <f>+ACUMULADO!AY28</f>
        <v>20</v>
      </c>
      <c r="AE11" s="282">
        <f>+ACUMULADO!AZ28</f>
        <v>45</v>
      </c>
      <c r="AF11" s="282">
        <f>+ACUMULADO!BA28</f>
        <v>0</v>
      </c>
      <c r="AG11" s="282">
        <f>+ACUMULADO!BB28</f>
        <v>0</v>
      </c>
      <c r="AH11" s="282">
        <f>+ACUMULADO!BC28</f>
        <v>0</v>
      </c>
      <c r="AI11" s="282">
        <f>+ACUMULADO!BD28</f>
        <v>0</v>
      </c>
      <c r="AJ11" s="282">
        <f>+ACUMULADO!BE28</f>
        <v>65</v>
      </c>
      <c r="AK11" s="295">
        <f>+Config!$G$3/100</f>
        <v>0.75</v>
      </c>
      <c r="AL11" s="295">
        <f>+Config!$I$3/100</f>
        <v>0.83299999999999996</v>
      </c>
      <c r="AM11" s="283" t="str">
        <f t="shared" si="2"/>
        <v>SM</v>
      </c>
      <c r="AN11" s="283" t="str">
        <f t="shared" si="3"/>
        <v>SM</v>
      </c>
      <c r="AO11" s="283">
        <f t="shared" si="4"/>
        <v>0</v>
      </c>
      <c r="AP11" s="283">
        <f t="shared" si="5"/>
        <v>0</v>
      </c>
      <c r="AQ11" s="283">
        <f t="shared" si="6"/>
        <v>0.66666666666666663</v>
      </c>
      <c r="AR11" s="283">
        <f t="shared" si="7"/>
        <v>1.4516129032258065</v>
      </c>
      <c r="AS11" s="283">
        <f t="shared" si="8"/>
        <v>0</v>
      </c>
      <c r="AT11" s="283">
        <f t="shared" si="9"/>
        <v>0</v>
      </c>
      <c r="AU11" s="283">
        <f t="shared" si="10"/>
        <v>0</v>
      </c>
      <c r="AV11" s="283">
        <f t="shared" si="11"/>
        <v>0</v>
      </c>
      <c r="AW11" s="283">
        <f t="shared" si="12"/>
        <v>0.26970954356846472</v>
      </c>
    </row>
    <row r="12" spans="1:49" s="278" customFormat="1" ht="36.75" customHeight="1" x14ac:dyDescent="0.25">
      <c r="A12" s="69">
        <v>9</v>
      </c>
      <c r="B12" s="285" t="str">
        <f>+ENE!B29</f>
        <v>26-Sesiones de entrenamiento en habilidades sociales para adolescentes, jóvenes y adultos</v>
      </c>
      <c r="C12" s="69" t="str">
        <f>+ENE!C29</f>
        <v>SALUD MENTAL I-1 A I-4</v>
      </c>
      <c r="D12" s="284">
        <f>+METAS!AV29</f>
        <v>0</v>
      </c>
      <c r="E12" s="284">
        <f>+METAS!AW29</f>
        <v>0</v>
      </c>
      <c r="F12" s="284">
        <f>+METAS!AX29</f>
        <v>30</v>
      </c>
      <c r="G12" s="284">
        <f>+METAS!AY29</f>
        <v>30</v>
      </c>
      <c r="H12" s="284">
        <f>+METAS!AZ29</f>
        <v>30</v>
      </c>
      <c r="I12" s="284">
        <f>+METAS!BA29</f>
        <v>31</v>
      </c>
      <c r="J12" s="284">
        <f>+METAS!BB29</f>
        <v>30</v>
      </c>
      <c r="K12" s="284">
        <f>+METAS!BC29</f>
        <v>30</v>
      </c>
      <c r="L12" s="284">
        <f>+METAS!BD29</f>
        <v>30</v>
      </c>
      <c r="M12" s="284">
        <f>+METAS!BE29</f>
        <v>30</v>
      </c>
      <c r="N12" s="284">
        <f>+METAS!BF29</f>
        <v>241</v>
      </c>
      <c r="O12" s="282">
        <f>ROUND((D12/12)*Config!$C$6,0)</f>
        <v>0</v>
      </c>
      <c r="P12" s="282">
        <f>ROUND((E12/12)*Config!$C$6,0)</f>
        <v>0</v>
      </c>
      <c r="Q12" s="282">
        <f>ROUND((F12/12)*Config!$C$6,0)</f>
        <v>25</v>
      </c>
      <c r="R12" s="282">
        <f>ROUND((G12/12)*Config!$C$6,0)</f>
        <v>25</v>
      </c>
      <c r="S12" s="282">
        <f>ROUND((H12/12)*Config!$C$6,0)</f>
        <v>25</v>
      </c>
      <c r="T12" s="282">
        <f>ROUND((I12/12)*Config!$C$6,0)</f>
        <v>26</v>
      </c>
      <c r="U12" s="282">
        <f>ROUND((J12/12)*Config!$C$6,0)</f>
        <v>25</v>
      </c>
      <c r="V12" s="282">
        <f>ROUND((K12/12)*Config!$C$6,0)</f>
        <v>25</v>
      </c>
      <c r="W12" s="282">
        <f>ROUND((L12/12)*Config!$C$6,0)</f>
        <v>25</v>
      </c>
      <c r="X12" s="282">
        <f>ROUND((M12/12)*Config!$C$6,0)</f>
        <v>25</v>
      </c>
      <c r="Y12" s="282">
        <f>ROUND((N12/12)*Config!$C$6,0)</f>
        <v>201</v>
      </c>
      <c r="Z12" s="282">
        <f>+ACUMULADO!AU29</f>
        <v>0</v>
      </c>
      <c r="AA12" s="282">
        <f>+ACUMULADO!AV29</f>
        <v>0</v>
      </c>
      <c r="AB12" s="282">
        <f>+ACUMULADO!AW29</f>
        <v>64</v>
      </c>
      <c r="AC12" s="282">
        <f>+ACUMULADO!AX29</f>
        <v>0</v>
      </c>
      <c r="AD12" s="282">
        <f>+ACUMULADO!AY29</f>
        <v>21</v>
      </c>
      <c r="AE12" s="282">
        <f>+ACUMULADO!AZ29</f>
        <v>31</v>
      </c>
      <c r="AF12" s="282">
        <f>+ACUMULADO!BA29</f>
        <v>97</v>
      </c>
      <c r="AG12" s="282">
        <f>+ACUMULADO!BB29</f>
        <v>30</v>
      </c>
      <c r="AH12" s="282">
        <f>+ACUMULADO!BC29</f>
        <v>60</v>
      </c>
      <c r="AI12" s="282">
        <f>+ACUMULADO!BD29</f>
        <v>30</v>
      </c>
      <c r="AJ12" s="282">
        <f>+ACUMULADO!BE29</f>
        <v>333</v>
      </c>
      <c r="AK12" s="295">
        <f>+Config!$G$3/100</f>
        <v>0.75</v>
      </c>
      <c r="AL12" s="295">
        <f>+Config!$I$3/100</f>
        <v>0.83299999999999996</v>
      </c>
      <c r="AM12" s="283" t="str">
        <f t="shared" si="2"/>
        <v>SM</v>
      </c>
      <c r="AN12" s="283" t="str">
        <f t="shared" si="3"/>
        <v>SM</v>
      </c>
      <c r="AO12" s="283">
        <f t="shared" si="4"/>
        <v>2.1333333333333333</v>
      </c>
      <c r="AP12" s="283">
        <f t="shared" si="5"/>
        <v>0</v>
      </c>
      <c r="AQ12" s="283">
        <f t="shared" si="6"/>
        <v>0.7</v>
      </c>
      <c r="AR12" s="283">
        <f t="shared" si="7"/>
        <v>1</v>
      </c>
      <c r="AS12" s="283">
        <f t="shared" si="8"/>
        <v>3.2333333333333334</v>
      </c>
      <c r="AT12" s="283">
        <f t="shared" si="9"/>
        <v>1</v>
      </c>
      <c r="AU12" s="283">
        <f t="shared" si="10"/>
        <v>2</v>
      </c>
      <c r="AV12" s="283">
        <f t="shared" si="11"/>
        <v>1</v>
      </c>
      <c r="AW12" s="283">
        <f t="shared" si="12"/>
        <v>1.3817427385892116</v>
      </c>
    </row>
    <row r="13" spans="1:49" s="278" customFormat="1" ht="36.75" customHeight="1" x14ac:dyDescent="0.25">
      <c r="A13" s="69">
        <v>10</v>
      </c>
      <c r="B13" s="285" t="str">
        <f>+ENE!B30</f>
        <v>27-Madres, padres y cuidadores/as con apoyo en estrategias de crianza y conocimientos sobre el desarrollo infantil</v>
      </c>
      <c r="C13" s="69" t="str">
        <f>+ENE!C30</f>
        <v>SALUD MENTAL I-1 A I-4</v>
      </c>
      <c r="D13" s="284">
        <f>+METAS!AV30</f>
        <v>0</v>
      </c>
      <c r="E13" s="284">
        <f>+METAS!AW30</f>
        <v>0</v>
      </c>
      <c r="F13" s="284">
        <f>+METAS!AX30</f>
        <v>35</v>
      </c>
      <c r="G13" s="284">
        <f>+METAS!AY30</f>
        <v>25</v>
      </c>
      <c r="H13" s="284">
        <f>+METAS!AZ30</f>
        <v>25</v>
      </c>
      <c r="I13" s="284">
        <f>+METAS!BA30</f>
        <v>35</v>
      </c>
      <c r="J13" s="284">
        <f>+METAS!BB30</f>
        <v>35</v>
      </c>
      <c r="K13" s="284">
        <f>+METAS!BC30</f>
        <v>30</v>
      </c>
      <c r="L13" s="284">
        <f>+METAS!BD30</f>
        <v>30</v>
      </c>
      <c r="M13" s="284">
        <f>+METAS!BE30</f>
        <v>25</v>
      </c>
      <c r="N13" s="284">
        <f>+METAS!BF30</f>
        <v>240</v>
      </c>
      <c r="O13" s="282">
        <f>ROUND((D13/12)*Config!$C$6,0)</f>
        <v>0</v>
      </c>
      <c r="P13" s="282">
        <f>ROUND((E13/12)*Config!$C$6,0)</f>
        <v>0</v>
      </c>
      <c r="Q13" s="282">
        <f>ROUND((F13/12)*Config!$C$6,0)</f>
        <v>29</v>
      </c>
      <c r="R13" s="282">
        <f>ROUND((G13/12)*Config!$C$6,0)</f>
        <v>21</v>
      </c>
      <c r="S13" s="282">
        <f>ROUND((H13/12)*Config!$C$6,0)</f>
        <v>21</v>
      </c>
      <c r="T13" s="282">
        <f>ROUND((I13/12)*Config!$C$6,0)</f>
        <v>29</v>
      </c>
      <c r="U13" s="282">
        <f>ROUND((J13/12)*Config!$C$6,0)</f>
        <v>29</v>
      </c>
      <c r="V13" s="282">
        <f>ROUND((K13/12)*Config!$C$6,0)</f>
        <v>25</v>
      </c>
      <c r="W13" s="282">
        <f>ROUND((L13/12)*Config!$C$6,0)</f>
        <v>25</v>
      </c>
      <c r="X13" s="282">
        <f>ROUND((M13/12)*Config!$C$6,0)</f>
        <v>21</v>
      </c>
      <c r="Y13" s="282">
        <f>ROUND((N13/12)*Config!$C$6,0)</f>
        <v>200</v>
      </c>
      <c r="Z13" s="282">
        <f>+ACUMULADO!AU30</f>
        <v>0</v>
      </c>
      <c r="AA13" s="282">
        <f>+ACUMULADO!AV30</f>
        <v>0</v>
      </c>
      <c r="AB13" s="282">
        <f>+ACUMULADO!AW30</f>
        <v>0</v>
      </c>
      <c r="AC13" s="282">
        <f>+ACUMULADO!AX30</f>
        <v>0</v>
      </c>
      <c r="AD13" s="282">
        <f>+ACUMULADO!AY30</f>
        <v>0</v>
      </c>
      <c r="AE13" s="282">
        <f>+ACUMULADO!AZ30</f>
        <v>0</v>
      </c>
      <c r="AF13" s="282">
        <f>+ACUMULADO!BA30</f>
        <v>36</v>
      </c>
      <c r="AG13" s="282">
        <f>+ACUMULADO!BB30</f>
        <v>0</v>
      </c>
      <c r="AH13" s="282">
        <f>+ACUMULADO!BC30</f>
        <v>45</v>
      </c>
      <c r="AI13" s="282">
        <f>+ACUMULADO!BD30</f>
        <v>24</v>
      </c>
      <c r="AJ13" s="282">
        <f>+ACUMULADO!BE30</f>
        <v>105</v>
      </c>
      <c r="AK13" s="295">
        <f>+Config!$G$3/100</f>
        <v>0.75</v>
      </c>
      <c r="AL13" s="295">
        <f>+Config!$I$3/100</f>
        <v>0.83299999999999996</v>
      </c>
      <c r="AM13" s="283" t="str">
        <f t="shared" si="2"/>
        <v>SM</v>
      </c>
      <c r="AN13" s="283" t="str">
        <f t="shared" si="3"/>
        <v>SM</v>
      </c>
      <c r="AO13" s="283">
        <f t="shared" si="4"/>
        <v>0</v>
      </c>
      <c r="AP13" s="283">
        <f t="shared" si="5"/>
        <v>0</v>
      </c>
      <c r="AQ13" s="283">
        <f t="shared" si="6"/>
        <v>0</v>
      </c>
      <c r="AR13" s="283">
        <f t="shared" si="7"/>
        <v>0</v>
      </c>
      <c r="AS13" s="283">
        <f t="shared" si="8"/>
        <v>1.0285714285714285</v>
      </c>
      <c r="AT13" s="283">
        <f t="shared" si="9"/>
        <v>0</v>
      </c>
      <c r="AU13" s="283">
        <f t="shared" si="10"/>
        <v>1.5</v>
      </c>
      <c r="AV13" s="283">
        <f t="shared" si="11"/>
        <v>0.96</v>
      </c>
      <c r="AW13" s="283">
        <f t="shared" si="12"/>
        <v>0.4375</v>
      </c>
    </row>
    <row r="14" spans="1:49" s="278" customFormat="1" ht="36.75" customHeight="1" x14ac:dyDescent="0.25">
      <c r="A14" s="69">
        <v>11</v>
      </c>
      <c r="B14" s="285" t="str">
        <f>+ENE!B31</f>
        <v xml:space="preserve">28-Agentes comunitarios de salud realizan vigilancia ciudadana para reducir la violencia fisica causada por la pareja </v>
      </c>
      <c r="C14" s="69" t="str">
        <f>+ENE!C31</f>
        <v>SALUD MENTAL I-1 A I-4</v>
      </c>
      <c r="D14" s="284">
        <f>+METAS!AV31</f>
        <v>0</v>
      </c>
      <c r="E14" s="284">
        <f>+METAS!AW31</f>
        <v>0</v>
      </c>
      <c r="F14" s="284">
        <f>+METAS!AX31</f>
        <v>30</v>
      </c>
      <c r="G14" s="284">
        <f>+METAS!AY31</f>
        <v>15</v>
      </c>
      <c r="H14" s="284">
        <f>+METAS!AZ31</f>
        <v>20</v>
      </c>
      <c r="I14" s="284">
        <f>+METAS!BA31</f>
        <v>30</v>
      </c>
      <c r="J14" s="284">
        <f>+METAS!BB31</f>
        <v>30</v>
      </c>
      <c r="K14" s="284">
        <f>+METAS!BC31</f>
        <v>15</v>
      </c>
      <c r="L14" s="284">
        <f>+METAS!BD31</f>
        <v>25</v>
      </c>
      <c r="M14" s="284">
        <f>+METAS!BE31</f>
        <v>15</v>
      </c>
      <c r="N14" s="284">
        <f>+METAS!BF31</f>
        <v>180</v>
      </c>
      <c r="O14" s="282">
        <f>ROUND((D14/12)*Config!$C$6,0)</f>
        <v>0</v>
      </c>
      <c r="P14" s="282">
        <f>ROUND((E14/12)*Config!$C$6,0)</f>
        <v>0</v>
      </c>
      <c r="Q14" s="282">
        <f>ROUND((F14/12)*Config!$C$6,0)</f>
        <v>25</v>
      </c>
      <c r="R14" s="282">
        <f>ROUND((G14/12)*Config!$C$6,0)</f>
        <v>13</v>
      </c>
      <c r="S14" s="282">
        <f>ROUND((H14/12)*Config!$C$6,0)</f>
        <v>17</v>
      </c>
      <c r="T14" s="282">
        <f>ROUND((I14/12)*Config!$C$6,0)</f>
        <v>25</v>
      </c>
      <c r="U14" s="282">
        <f>ROUND((J14/12)*Config!$C$6,0)</f>
        <v>25</v>
      </c>
      <c r="V14" s="282">
        <f>ROUND((K14/12)*Config!$C$6,0)</f>
        <v>13</v>
      </c>
      <c r="W14" s="282">
        <f>ROUND((L14/12)*Config!$C$6,0)</f>
        <v>21</v>
      </c>
      <c r="X14" s="282">
        <f>ROUND((M14/12)*Config!$C$6,0)</f>
        <v>13</v>
      </c>
      <c r="Y14" s="282">
        <f>ROUND((N14/12)*Config!$C$6,0)</f>
        <v>150</v>
      </c>
      <c r="Z14" s="282">
        <f>+ACUMULADO!AU31</f>
        <v>0</v>
      </c>
      <c r="AA14" s="282">
        <f>+ACUMULADO!AV31</f>
        <v>0</v>
      </c>
      <c r="AB14" s="282">
        <f>+ACUMULADO!AW31</f>
        <v>0</v>
      </c>
      <c r="AC14" s="282">
        <f>+ACUMULADO!AX31</f>
        <v>0</v>
      </c>
      <c r="AD14" s="282">
        <f>+ACUMULADO!AY31</f>
        <v>0</v>
      </c>
      <c r="AE14" s="282">
        <f>+ACUMULADO!AZ31</f>
        <v>0</v>
      </c>
      <c r="AF14" s="282">
        <f>+ACUMULADO!BA31</f>
        <v>0</v>
      </c>
      <c r="AG14" s="282">
        <f>+ACUMULADO!BB31</f>
        <v>0</v>
      </c>
      <c r="AH14" s="282">
        <f>+ACUMULADO!BC31</f>
        <v>0</v>
      </c>
      <c r="AI14" s="282">
        <f>+ACUMULADO!BD31</f>
        <v>0</v>
      </c>
      <c r="AJ14" s="282">
        <f>+ACUMULADO!BE31</f>
        <v>0</v>
      </c>
      <c r="AK14" s="295">
        <f>+Config!$G$3/100</f>
        <v>0.75</v>
      </c>
      <c r="AL14" s="295">
        <f>+Config!$I$3/100</f>
        <v>0.83299999999999996</v>
      </c>
      <c r="AM14" s="283" t="str">
        <f t="shared" si="2"/>
        <v>SM</v>
      </c>
      <c r="AN14" s="283" t="str">
        <f t="shared" si="3"/>
        <v>SM</v>
      </c>
      <c r="AO14" s="283">
        <f t="shared" si="4"/>
        <v>0</v>
      </c>
      <c r="AP14" s="283">
        <f t="shared" si="5"/>
        <v>0</v>
      </c>
      <c r="AQ14" s="283">
        <f t="shared" si="6"/>
        <v>0</v>
      </c>
      <c r="AR14" s="283">
        <f t="shared" si="7"/>
        <v>0</v>
      </c>
      <c r="AS14" s="283">
        <f t="shared" si="8"/>
        <v>0</v>
      </c>
      <c r="AT14" s="283">
        <f t="shared" si="9"/>
        <v>0</v>
      </c>
      <c r="AU14" s="283">
        <f t="shared" si="10"/>
        <v>0</v>
      </c>
      <c r="AV14" s="283">
        <f t="shared" si="11"/>
        <v>0</v>
      </c>
      <c r="AW14" s="283">
        <f t="shared" si="12"/>
        <v>0</v>
      </c>
    </row>
  </sheetData>
  <mergeCells count="8">
    <mergeCell ref="A2:A3"/>
    <mergeCell ref="B2:B3"/>
    <mergeCell ref="C2:C3"/>
    <mergeCell ref="AK2:AL2"/>
    <mergeCell ref="AM2:AW2"/>
    <mergeCell ref="Z2:AJ2"/>
    <mergeCell ref="O2:Y2"/>
    <mergeCell ref="D2:N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DAF1-7570-40DC-AF7B-A11C37BCC83C}">
  <dimension ref="A3:L1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12" sqref="N12"/>
    </sheetView>
  </sheetViews>
  <sheetFormatPr baseColWidth="10" defaultRowHeight="15" x14ac:dyDescent="0.25"/>
  <cols>
    <col min="1" max="1" width="7.140625" style="8" customWidth="1"/>
    <col min="2" max="2" width="58" style="2" customWidth="1"/>
    <col min="3" max="3" width="22.85546875" style="8" customWidth="1"/>
    <col min="4" max="12" width="13" style="7" customWidth="1"/>
  </cols>
  <sheetData>
    <row r="3" spans="1:12" s="7" customFormat="1" ht="24" customHeight="1" x14ac:dyDescent="0.25">
      <c r="A3" s="286" t="str">
        <f>+[1]CONSOLIDADO!A2</f>
        <v>Nº</v>
      </c>
      <c r="B3" s="292" t="str">
        <f>+[1]CONSOLIDADO!B2</f>
        <v>INDICADOR</v>
      </c>
      <c r="C3" s="286" t="str">
        <f>+[1]CONSOLIDADO!C2</f>
        <v>ETAPA DE VIDA</v>
      </c>
      <c r="D3" s="286" t="str">
        <f>+[1]CONSOLIDADO!F3</f>
        <v>LLUI</v>
      </c>
      <c r="E3" s="286" t="str">
        <f>+[1]CONSOLIDADO!G3</f>
        <v>JER</v>
      </c>
      <c r="F3" s="286" t="str">
        <f>+[1]CONSOLIDADO!H3</f>
        <v>YAN</v>
      </c>
      <c r="G3" s="286" t="str">
        <f>+[1]CONSOLIDADO!I3</f>
        <v>SOR</v>
      </c>
      <c r="H3" s="286" t="str">
        <f>+[1]CONSOLIDADO!J3</f>
        <v>JEP</v>
      </c>
      <c r="I3" s="286" t="str">
        <f>+[1]CONSOLIDADO!K3</f>
        <v>ROQ</v>
      </c>
      <c r="J3" s="286" t="str">
        <f>+[1]CONSOLIDADO!L3</f>
        <v>CAL</v>
      </c>
      <c r="K3" s="286" t="str">
        <f>+[1]CONSOLIDADO!M3</f>
        <v>PUE</v>
      </c>
      <c r="L3" s="286" t="str">
        <f>+[1]CONSOLIDADO!N3</f>
        <v>RED</v>
      </c>
    </row>
    <row r="4" spans="1:12" ht="36.75" customHeight="1" x14ac:dyDescent="0.25">
      <c r="A4" s="111">
        <f>+CONSOLIDADO!A4</f>
        <v>1</v>
      </c>
      <c r="B4" s="285" t="str">
        <f>+CONSOLIDADO!B4</f>
        <v xml:space="preserve">18-Tratamiento en violencia familiar en el primer nivel de atención no especializado. </v>
      </c>
      <c r="C4" s="111" t="str">
        <f>+CONSOLIDADO!C4</f>
        <v>SALUD MENTAL I-1 A I-4</v>
      </c>
      <c r="D4" s="75" t="str">
        <f>IF(CONSOLIDADO!AO4&lt;CONSOLIDADO!$AK4,"DEFICIENTE",IF(AND(CONSOLIDADO!AO4&gt;=CONSOLIDADO!$AK4,CONSOLIDADO!AO4&lt;CONSOLIDADO!$AL4),"PROCESO","OPTIMO"))</f>
        <v>DEFICIENTE</v>
      </c>
      <c r="E4" s="75" t="str">
        <f>IF(CONSOLIDADO!AP4&lt;CONSOLIDADO!$AK4,"DEFICIENTE",IF(AND(CONSOLIDADO!AP4&gt;=CONSOLIDADO!$AK4,CONSOLIDADO!AP4&lt;CONSOLIDADO!$AL4),"PROCESO","OPTIMO"))</f>
        <v>DEFICIENTE</v>
      </c>
      <c r="F4" s="75" t="str">
        <f>IF(CONSOLIDADO!AQ4&lt;CONSOLIDADO!$AK4,"DEFICIENTE",IF(AND(CONSOLIDADO!AQ4&gt;=CONSOLIDADO!$AK4,CONSOLIDADO!AQ4&lt;CONSOLIDADO!$AL4),"PROCESO","OPTIMO"))</f>
        <v>DEFICIENTE</v>
      </c>
      <c r="G4" s="75" t="str">
        <f>IF(CONSOLIDADO!AR4&lt;CONSOLIDADO!$AK4,"DEFICIENTE",IF(AND(CONSOLIDADO!AR4&gt;=CONSOLIDADO!$AK4,CONSOLIDADO!AR4&lt;CONSOLIDADO!$AL4),"PROCESO","OPTIMO"))</f>
        <v>DEFICIENTE</v>
      </c>
      <c r="H4" s="75" t="str">
        <f>IF(CONSOLIDADO!AS4&lt;CONSOLIDADO!$AK4,"DEFICIENTE",IF(AND(CONSOLIDADO!AS4&gt;=CONSOLIDADO!$AK4,CONSOLIDADO!AS4&lt;CONSOLIDADO!$AL4),"PROCESO","OPTIMO"))</f>
        <v>DEFICIENTE</v>
      </c>
      <c r="I4" s="75" t="str">
        <f>IF(CONSOLIDADO!AT4&lt;CONSOLIDADO!$AK4,"DEFICIENTE",IF(AND(CONSOLIDADO!AT4&gt;=CONSOLIDADO!$AK4,CONSOLIDADO!AT4&lt;CONSOLIDADO!$AL4),"PROCESO","OPTIMO"))</f>
        <v>OPTIMO</v>
      </c>
      <c r="J4" s="75" t="str">
        <f>IF(CONSOLIDADO!AU4&lt;CONSOLIDADO!$AK4,"DEFICIENTE",IF(AND(CONSOLIDADO!AU4&gt;=CONSOLIDADO!$AK4,CONSOLIDADO!AU4&lt;CONSOLIDADO!$AL4),"PROCESO","OPTIMO"))</f>
        <v>PROCESO</v>
      </c>
      <c r="K4" s="75" t="str">
        <f>IF(CONSOLIDADO!AV4&lt;CONSOLIDADO!$AK4,"DEFICIENTE",IF(AND(CONSOLIDADO!AV4&gt;=CONSOLIDADO!$AK4,CONSOLIDADO!AV4&lt;CONSOLIDADO!$AL4),"PROCESO","OPTIMO"))</f>
        <v>DEFICIENTE</v>
      </c>
      <c r="L4" s="75" t="str">
        <f>IF(CONSOLIDADO!AW4&lt;CONSOLIDADO!$AK4,"DEFICIENTE",IF(AND(CONSOLIDADO!AW4&gt;=CONSOLIDADO!$AK4,CONSOLIDADO!AW4&lt;CONSOLIDADO!$AL4),"PROCESO","OPTIMO"))</f>
        <v>DEFICIENTE</v>
      </c>
    </row>
    <row r="5" spans="1:12" ht="36.75" customHeight="1" x14ac:dyDescent="0.25">
      <c r="A5" s="111">
        <f>+CONSOLIDADO!A5</f>
        <v>2</v>
      </c>
      <c r="B5" s="285" t="str">
        <f>+CONSOLIDADO!B5</f>
        <v>19-Tratamiento a Niños, Niñas y Adolescentes Afectados por Violencia Infantil</v>
      </c>
      <c r="C5" s="111" t="str">
        <f>+CONSOLIDADO!C5</f>
        <v>SALUD MENTAL I-1 A I-4</v>
      </c>
      <c r="D5" s="75" t="str">
        <f>IF(CONSOLIDADO!AO5&lt;CONSOLIDADO!$AK5,"DEFICIENTE",IF(AND(CONSOLIDADO!AO5&gt;=CONSOLIDADO!$AK5,CONSOLIDADO!AO5&lt;CONSOLIDADO!$AL5),"PROCESO","OPTIMO"))</f>
        <v>DEFICIENTE</v>
      </c>
      <c r="E5" s="75" t="str">
        <f>IF(CONSOLIDADO!AP5&lt;CONSOLIDADO!$AK5,"DEFICIENTE",IF(AND(CONSOLIDADO!AP5&gt;=CONSOLIDADO!$AK5,CONSOLIDADO!AP5&lt;CONSOLIDADO!$AL5),"PROCESO","OPTIMO"))</f>
        <v>DEFICIENTE</v>
      </c>
      <c r="F5" s="75" t="str">
        <f>IF(CONSOLIDADO!AQ5&lt;CONSOLIDADO!$AK5,"DEFICIENTE",IF(AND(CONSOLIDADO!AQ5&gt;=CONSOLIDADO!$AK5,CONSOLIDADO!AQ5&lt;CONSOLIDADO!$AL5),"PROCESO","OPTIMO"))</f>
        <v>DEFICIENTE</v>
      </c>
      <c r="G5" s="75" t="str">
        <f>IF(CONSOLIDADO!AR5&lt;CONSOLIDADO!$AK5,"DEFICIENTE",IF(AND(CONSOLIDADO!AR5&gt;=CONSOLIDADO!$AK5,CONSOLIDADO!AR5&lt;CONSOLIDADO!$AL5),"PROCESO","OPTIMO"))</f>
        <v>DEFICIENTE</v>
      </c>
      <c r="H5" s="75" t="str">
        <f>IF(CONSOLIDADO!AS5&lt;CONSOLIDADO!$AK5,"DEFICIENTE",IF(AND(CONSOLIDADO!AS5&gt;=CONSOLIDADO!$AK5,CONSOLIDADO!AS5&lt;CONSOLIDADO!$AL5),"PROCESO","OPTIMO"))</f>
        <v>DEFICIENTE</v>
      </c>
      <c r="I5" s="75" t="str">
        <f>IF(CONSOLIDADO!AT5&lt;CONSOLIDADO!$AK5,"DEFICIENTE",IF(AND(CONSOLIDADO!AT5&gt;=CONSOLIDADO!$AK5,CONSOLIDADO!AT5&lt;CONSOLIDADO!$AL5),"PROCESO","OPTIMO"))</f>
        <v>DEFICIENTE</v>
      </c>
      <c r="J5" s="75" t="str">
        <f>IF(CONSOLIDADO!AU5&lt;CONSOLIDADO!$AK5,"DEFICIENTE",IF(AND(CONSOLIDADO!AU5&gt;=CONSOLIDADO!$AK5,CONSOLIDADO!AU5&lt;CONSOLIDADO!$AL5),"PROCESO","OPTIMO"))</f>
        <v>DEFICIENTE</v>
      </c>
      <c r="K5" s="75" t="str">
        <f>IF(CONSOLIDADO!AV5&lt;CONSOLIDADO!$AK5,"DEFICIENTE",IF(AND(CONSOLIDADO!AV5&gt;=CONSOLIDADO!$AK5,CONSOLIDADO!AV5&lt;CONSOLIDADO!$AL5),"PROCESO","OPTIMO"))</f>
        <v>DEFICIENTE</v>
      </c>
      <c r="L5" s="75" t="str">
        <f>IF(CONSOLIDADO!AW5&lt;CONSOLIDADO!$AK5,"DEFICIENTE",IF(AND(CONSOLIDADO!AW5&gt;=CONSOLIDADO!$AK5,CONSOLIDADO!AW5&lt;CONSOLIDADO!$AL5),"PROCESO","OPTIMO"))</f>
        <v>DEFICIENTE</v>
      </c>
    </row>
    <row r="6" spans="1:12" ht="36.75" customHeight="1" x14ac:dyDescent="0.25">
      <c r="A6" s="111">
        <f>+CONSOLIDADO!A6</f>
        <v>3</v>
      </c>
      <c r="B6" s="285" t="str">
        <f>+CONSOLIDADO!B6</f>
        <v xml:space="preserve">20-Tratamiento ambulatorio de Niños, Niñas de 0 a 17 años con trastornos  del aspectro autista </v>
      </c>
      <c r="C6" s="111" t="str">
        <f>+CONSOLIDADO!C6</f>
        <v>SALUD MENTAL I-1 A I-4</v>
      </c>
      <c r="D6" s="75" t="str">
        <f>IF(CONSOLIDADO!AO6&lt;CONSOLIDADO!$AK6,"DEFICIENTE",IF(AND(CONSOLIDADO!AO6&gt;=CONSOLIDADO!$AK6,CONSOLIDADO!AO6&lt;CONSOLIDADO!$AL6),"PROCESO","OPTIMO"))</f>
        <v>DEFICIENTE</v>
      </c>
      <c r="E6" s="75" t="str">
        <f>IF(CONSOLIDADO!AP6&lt;CONSOLIDADO!$AK6,"DEFICIENTE",IF(AND(CONSOLIDADO!AP6&gt;=CONSOLIDADO!$AK6,CONSOLIDADO!AP6&lt;CONSOLIDADO!$AL6),"PROCESO","OPTIMO"))</f>
        <v>DEFICIENTE</v>
      </c>
      <c r="F6" s="75" t="str">
        <f>IF(CONSOLIDADO!AQ6&lt;CONSOLIDADO!$AK6,"DEFICIENTE",IF(AND(CONSOLIDADO!AQ6&gt;=CONSOLIDADO!$AK6,CONSOLIDADO!AQ6&lt;CONSOLIDADO!$AL6),"PROCESO","OPTIMO"))</f>
        <v>DEFICIENTE</v>
      </c>
      <c r="G6" s="75" t="str">
        <f>IF(CONSOLIDADO!AR6&lt;CONSOLIDADO!$AK6,"DEFICIENTE",IF(AND(CONSOLIDADO!AR6&gt;=CONSOLIDADO!$AK6,CONSOLIDADO!AR6&lt;CONSOLIDADO!$AL6),"PROCESO","OPTIMO"))</f>
        <v>DEFICIENTE</v>
      </c>
      <c r="H6" s="75" t="str">
        <f>IF(CONSOLIDADO!AS6&lt;CONSOLIDADO!$AK6,"DEFICIENTE",IF(AND(CONSOLIDADO!AS6&gt;=CONSOLIDADO!$AK6,CONSOLIDADO!AS6&lt;CONSOLIDADO!$AL6),"PROCESO","OPTIMO"))</f>
        <v>DEFICIENTE</v>
      </c>
      <c r="I6" s="75" t="str">
        <f>IF(CONSOLIDADO!AT6&lt;CONSOLIDADO!$AK6,"DEFICIENTE",IF(AND(CONSOLIDADO!AT6&gt;=CONSOLIDADO!$AK6,CONSOLIDADO!AT6&lt;CONSOLIDADO!$AL6),"PROCESO","OPTIMO"))</f>
        <v>DEFICIENTE</v>
      </c>
      <c r="J6" s="75" t="str">
        <f>IF(CONSOLIDADO!AU6&lt;CONSOLIDADO!$AK6,"DEFICIENTE",IF(AND(CONSOLIDADO!AU6&gt;=CONSOLIDADO!$AK6,CONSOLIDADO!AU6&lt;CONSOLIDADO!$AL6),"PROCESO","OPTIMO"))</f>
        <v>DEFICIENTE</v>
      </c>
      <c r="K6" s="75" t="str">
        <f>IF(CONSOLIDADO!AV6&lt;CONSOLIDADO!$AK6,"DEFICIENTE",IF(AND(CONSOLIDADO!AV6&gt;=CONSOLIDADO!$AK6,CONSOLIDADO!AV6&lt;CONSOLIDADO!$AL6),"PROCESO","OPTIMO"))</f>
        <v>OPTIMO</v>
      </c>
      <c r="L6" s="75" t="str">
        <f>IF(CONSOLIDADO!AW6&lt;CONSOLIDADO!$AK6,"DEFICIENTE",IF(AND(CONSOLIDADO!AW6&gt;=CONSOLIDADO!$AK6,CONSOLIDADO!AW6&lt;CONSOLIDADO!$AL6),"PROCESO","OPTIMO"))</f>
        <v>DEFICIENTE</v>
      </c>
    </row>
    <row r="7" spans="1:12" ht="36.75" customHeight="1" x14ac:dyDescent="0.25">
      <c r="A7" s="111">
        <f>+CONSOLIDADO!A7</f>
        <v>4</v>
      </c>
      <c r="B7" s="285" t="str">
        <f>+CONSOLIDADO!B7</f>
        <v>21-Tratamiento ambulatorio de Niños, Niñas y adolescentes de 0 a 17 años por trastornos  mentales del comportamiento</v>
      </c>
      <c r="C7" s="111" t="str">
        <f>+CONSOLIDADO!C7</f>
        <v>SALUD MENTAL I-1 A I-4</v>
      </c>
      <c r="D7" s="75" t="str">
        <f>IF(CONSOLIDADO!AO7&lt;CONSOLIDADO!$AK7,"DEFICIENTE",IF(AND(CONSOLIDADO!AO7&gt;=CONSOLIDADO!$AK7,CONSOLIDADO!AO7&lt;CONSOLIDADO!$AL7),"PROCESO","OPTIMO"))</f>
        <v>OPTIMO</v>
      </c>
      <c r="E7" s="75" t="str">
        <f>IF(CONSOLIDADO!AP7&lt;CONSOLIDADO!$AK7,"DEFICIENTE",IF(AND(CONSOLIDADO!AP7&gt;=CONSOLIDADO!$AK7,CONSOLIDADO!AP7&lt;CONSOLIDADO!$AL7),"PROCESO","OPTIMO"))</f>
        <v>OPTIMO</v>
      </c>
      <c r="F7" s="75" t="str">
        <f>IF(CONSOLIDADO!AQ7&lt;CONSOLIDADO!$AK7,"DEFICIENTE",IF(AND(CONSOLIDADO!AQ7&gt;=CONSOLIDADO!$AK7,CONSOLIDADO!AQ7&lt;CONSOLIDADO!$AL7),"PROCESO","OPTIMO"))</f>
        <v>PROCESO</v>
      </c>
      <c r="G7" s="75" t="str">
        <f>IF(CONSOLIDADO!AR7&lt;CONSOLIDADO!$AK7,"DEFICIENTE",IF(AND(CONSOLIDADO!AR7&gt;=CONSOLIDADO!$AK7,CONSOLIDADO!AR7&lt;CONSOLIDADO!$AL7),"PROCESO","OPTIMO"))</f>
        <v>DEFICIENTE</v>
      </c>
      <c r="H7" s="75" t="str">
        <f>IF(CONSOLIDADO!AS7&lt;CONSOLIDADO!$AK7,"DEFICIENTE",IF(AND(CONSOLIDADO!AS7&gt;=CONSOLIDADO!$AK7,CONSOLIDADO!AS7&lt;CONSOLIDADO!$AL7),"PROCESO","OPTIMO"))</f>
        <v>DEFICIENTE</v>
      </c>
      <c r="I7" s="75" t="str">
        <f>IF(CONSOLIDADO!AT7&lt;CONSOLIDADO!$AK7,"DEFICIENTE",IF(AND(CONSOLIDADO!AT7&gt;=CONSOLIDADO!$AK7,CONSOLIDADO!AT7&lt;CONSOLIDADO!$AL7),"PROCESO","OPTIMO"))</f>
        <v>OPTIMO</v>
      </c>
      <c r="J7" s="75" t="str">
        <f>IF(CONSOLIDADO!AU7&lt;CONSOLIDADO!$AK7,"DEFICIENTE",IF(AND(CONSOLIDADO!AU7&gt;=CONSOLIDADO!$AK7,CONSOLIDADO!AU7&lt;CONSOLIDADO!$AL7),"PROCESO","OPTIMO"))</f>
        <v>DEFICIENTE</v>
      </c>
      <c r="K7" s="75" t="str">
        <f>IF(CONSOLIDADO!AV7&lt;CONSOLIDADO!$AK7,"DEFICIENTE",IF(AND(CONSOLIDADO!AV7&gt;=CONSOLIDADO!$AK7,CONSOLIDADO!AV7&lt;CONSOLIDADO!$AL7),"PROCESO","OPTIMO"))</f>
        <v>DEFICIENTE</v>
      </c>
      <c r="L7" s="75" t="str">
        <f>IF(CONSOLIDADO!AW7&lt;CONSOLIDADO!$AK7,"DEFICIENTE",IF(AND(CONSOLIDADO!AW7&gt;=CONSOLIDADO!$AK7,CONSOLIDADO!AW7&lt;CONSOLIDADO!$AL7),"PROCESO","OPTIMO"))</f>
        <v>DEFICIENTE</v>
      </c>
    </row>
    <row r="8" spans="1:12" ht="36.75" customHeight="1" x14ac:dyDescent="0.25">
      <c r="A8" s="111">
        <f>+CONSOLIDADO!A8</f>
        <v>5</v>
      </c>
      <c r="B8" s="285" t="str">
        <f>+CONSOLIDADO!B8</f>
        <v xml:space="preserve">22-Tratamiento ambulatorio de personas con depresion </v>
      </c>
      <c r="C8" s="111" t="str">
        <f>+CONSOLIDADO!C8</f>
        <v>SALUD MENTAL I-1 A I-4</v>
      </c>
      <c r="D8" s="75" t="str">
        <f>IF(CONSOLIDADO!AO8&lt;CONSOLIDADO!$AK8,"DEFICIENTE",IF(AND(CONSOLIDADO!AO8&gt;=CONSOLIDADO!$AK8,CONSOLIDADO!AO8&lt;CONSOLIDADO!$AL8),"PROCESO","OPTIMO"))</f>
        <v>DEFICIENTE</v>
      </c>
      <c r="E8" s="75" t="str">
        <f>IF(CONSOLIDADO!AP8&lt;CONSOLIDADO!$AK8,"DEFICIENTE",IF(AND(CONSOLIDADO!AP8&gt;=CONSOLIDADO!$AK8,CONSOLIDADO!AP8&lt;CONSOLIDADO!$AL8),"PROCESO","OPTIMO"))</f>
        <v>DEFICIENTE</v>
      </c>
      <c r="F8" s="75" t="str">
        <f>IF(CONSOLIDADO!AQ8&lt;CONSOLIDADO!$AK8,"DEFICIENTE",IF(AND(CONSOLIDADO!AQ8&gt;=CONSOLIDADO!$AK8,CONSOLIDADO!AQ8&lt;CONSOLIDADO!$AL8),"PROCESO","OPTIMO"))</f>
        <v>DEFICIENTE</v>
      </c>
      <c r="G8" s="75" t="str">
        <f>IF(CONSOLIDADO!AR8&lt;CONSOLIDADO!$AK8,"DEFICIENTE",IF(AND(CONSOLIDADO!AR8&gt;=CONSOLIDADO!$AK8,CONSOLIDADO!AR8&lt;CONSOLIDADO!$AL8),"PROCESO","OPTIMO"))</f>
        <v>DEFICIENTE</v>
      </c>
      <c r="H8" s="75" t="str">
        <f>IF(CONSOLIDADO!AS8&lt;CONSOLIDADO!$AK8,"DEFICIENTE",IF(AND(CONSOLIDADO!AS8&gt;=CONSOLIDADO!$AK8,CONSOLIDADO!AS8&lt;CONSOLIDADO!$AL8),"PROCESO","OPTIMO"))</f>
        <v>DEFICIENTE</v>
      </c>
      <c r="I8" s="75" t="str">
        <f>IF(CONSOLIDADO!AT8&lt;CONSOLIDADO!$AK8,"DEFICIENTE",IF(AND(CONSOLIDADO!AT8&gt;=CONSOLIDADO!$AK8,CONSOLIDADO!AT8&lt;CONSOLIDADO!$AL8),"PROCESO","OPTIMO"))</f>
        <v>DEFICIENTE</v>
      </c>
      <c r="J8" s="75" t="str">
        <f>IF(CONSOLIDADO!AU8&lt;CONSOLIDADO!$AK8,"DEFICIENTE",IF(AND(CONSOLIDADO!AU8&gt;=CONSOLIDADO!$AK8,CONSOLIDADO!AU8&lt;CONSOLIDADO!$AL8),"PROCESO","OPTIMO"))</f>
        <v>DEFICIENTE</v>
      </c>
      <c r="K8" s="75" t="str">
        <f>IF(CONSOLIDADO!AV8&lt;CONSOLIDADO!$AK8,"DEFICIENTE",IF(AND(CONSOLIDADO!AV8&gt;=CONSOLIDADO!$AK8,CONSOLIDADO!AV8&lt;CONSOLIDADO!$AL8),"PROCESO","OPTIMO"))</f>
        <v>OPTIMO</v>
      </c>
      <c r="L8" s="75" t="str">
        <f>IF(CONSOLIDADO!AW8&lt;CONSOLIDADO!$AK8,"DEFICIENTE",IF(AND(CONSOLIDADO!AW8&gt;=CONSOLIDADO!$AK8,CONSOLIDADO!AW8&lt;CONSOLIDADO!$AL8),"PROCESO","OPTIMO"))</f>
        <v>DEFICIENTE</v>
      </c>
    </row>
    <row r="9" spans="1:12" ht="36.75" customHeight="1" x14ac:dyDescent="0.25">
      <c r="A9" s="111">
        <f>+CONSOLIDADO!A9</f>
        <v>6</v>
      </c>
      <c r="B9" s="285" t="str">
        <f>+CONSOLIDADO!B9</f>
        <v xml:space="preserve">23-Tratamiento ambulatorio de personas con conducta suicida </v>
      </c>
      <c r="C9" s="111" t="str">
        <f>+CONSOLIDADO!C9</f>
        <v>SALUD MENTAL I-1 A I-4</v>
      </c>
      <c r="D9" s="75" t="str">
        <f>IF(CONSOLIDADO!AO9&lt;CONSOLIDADO!$AK9,"DEFICIENTE",IF(AND(CONSOLIDADO!AO9&gt;=CONSOLIDADO!$AK9,CONSOLIDADO!AO9&lt;CONSOLIDADO!$AL9),"PROCESO","OPTIMO"))</f>
        <v>DEFICIENTE</v>
      </c>
      <c r="E9" s="75" t="str">
        <f>IF(CONSOLIDADO!AP9&lt;CONSOLIDADO!$AK9,"DEFICIENTE",IF(AND(CONSOLIDADO!AP9&gt;=CONSOLIDADO!$AK9,CONSOLIDADO!AP9&lt;CONSOLIDADO!$AL9),"PROCESO","OPTIMO"))</f>
        <v>DEFICIENTE</v>
      </c>
      <c r="F9" s="75" t="str">
        <f>IF(CONSOLIDADO!AQ9&lt;CONSOLIDADO!$AK9,"DEFICIENTE",IF(AND(CONSOLIDADO!AQ9&gt;=CONSOLIDADO!$AK9,CONSOLIDADO!AQ9&lt;CONSOLIDADO!$AL9),"PROCESO","OPTIMO"))</f>
        <v>DEFICIENTE</v>
      </c>
      <c r="G9" s="75" t="str">
        <f>IF(CONSOLIDADO!AR9&lt;CONSOLIDADO!$AK9,"DEFICIENTE",IF(AND(CONSOLIDADO!AR9&gt;=CONSOLIDADO!$AK9,CONSOLIDADO!AR9&lt;CONSOLIDADO!$AL9),"PROCESO","OPTIMO"))</f>
        <v>DEFICIENTE</v>
      </c>
      <c r="H9" s="75" t="str">
        <f>IF(CONSOLIDADO!AS9&lt;CONSOLIDADO!$AK9,"DEFICIENTE",IF(AND(CONSOLIDADO!AS9&gt;=CONSOLIDADO!$AK9,CONSOLIDADO!AS9&lt;CONSOLIDADO!$AL9),"PROCESO","OPTIMO"))</f>
        <v>DEFICIENTE</v>
      </c>
      <c r="I9" s="75" t="str">
        <f>IF(CONSOLIDADO!AT9&lt;CONSOLIDADO!$AK9,"DEFICIENTE",IF(AND(CONSOLIDADO!AT9&gt;=CONSOLIDADO!$AK9,CONSOLIDADO!AT9&lt;CONSOLIDADO!$AL9),"PROCESO","OPTIMO"))</f>
        <v>DEFICIENTE</v>
      </c>
      <c r="J9" s="75" t="str">
        <f>IF(CONSOLIDADO!AU9&lt;CONSOLIDADO!$AK9,"DEFICIENTE",IF(AND(CONSOLIDADO!AU9&gt;=CONSOLIDADO!$AK9,CONSOLIDADO!AU9&lt;CONSOLIDADO!$AL9),"PROCESO","OPTIMO"))</f>
        <v>DEFICIENTE</v>
      </c>
      <c r="K9" s="75" t="str">
        <f>IF(CONSOLIDADO!AV9&lt;CONSOLIDADO!$AK9,"DEFICIENTE",IF(AND(CONSOLIDADO!AV9&gt;=CONSOLIDADO!$AK9,CONSOLIDADO!AV9&lt;CONSOLIDADO!$AL9),"PROCESO","OPTIMO"))</f>
        <v>DEFICIENTE</v>
      </c>
      <c r="L9" s="75" t="str">
        <f>IF(CONSOLIDADO!AW9&lt;CONSOLIDADO!$AK9,"DEFICIENTE",IF(AND(CONSOLIDADO!AW9&gt;=CONSOLIDADO!$AK9,CONSOLIDADO!AW9&lt;CONSOLIDADO!$AL9),"PROCESO","OPTIMO"))</f>
        <v>DEFICIENTE</v>
      </c>
    </row>
    <row r="10" spans="1:12" ht="36.75" customHeight="1" x14ac:dyDescent="0.25">
      <c r="A10" s="111">
        <f>+CONSOLIDADO!A10</f>
        <v>7</v>
      </c>
      <c r="B10" s="285" t="str">
        <f>+CONSOLIDADO!B10</f>
        <v xml:space="preserve">24-Tratamiento ambulatorio de personas con ansiedad </v>
      </c>
      <c r="C10" s="111" t="str">
        <f>+CONSOLIDADO!C10</f>
        <v>SALUD MENTAL I-1 A I-4</v>
      </c>
      <c r="D10" s="75" t="str">
        <f>IF(CONSOLIDADO!AO10&lt;CONSOLIDADO!$AK10,"DEFICIENTE",IF(AND(CONSOLIDADO!AO10&gt;=CONSOLIDADO!$AK10,CONSOLIDADO!AO10&lt;CONSOLIDADO!$AL10),"PROCESO","OPTIMO"))</f>
        <v>DEFICIENTE</v>
      </c>
      <c r="E10" s="75" t="str">
        <f>IF(CONSOLIDADO!AP10&lt;CONSOLIDADO!$AK10,"DEFICIENTE",IF(AND(CONSOLIDADO!AP10&gt;=CONSOLIDADO!$AK10,CONSOLIDADO!AP10&lt;CONSOLIDADO!$AL10),"PROCESO","OPTIMO"))</f>
        <v>DEFICIENTE</v>
      </c>
      <c r="F10" s="75" t="str">
        <f>IF(CONSOLIDADO!AQ10&lt;CONSOLIDADO!$AK10,"DEFICIENTE",IF(AND(CONSOLIDADO!AQ10&gt;=CONSOLIDADO!$AK10,CONSOLIDADO!AQ10&lt;CONSOLIDADO!$AL10),"PROCESO","OPTIMO"))</f>
        <v>DEFICIENTE</v>
      </c>
      <c r="G10" s="75" t="str">
        <f>IF(CONSOLIDADO!AR10&lt;CONSOLIDADO!$AK10,"DEFICIENTE",IF(AND(CONSOLIDADO!AR10&gt;=CONSOLIDADO!$AK10,CONSOLIDADO!AR10&lt;CONSOLIDADO!$AL10),"PROCESO","OPTIMO"))</f>
        <v>DEFICIENTE</v>
      </c>
      <c r="H10" s="75" t="str">
        <f>IF(CONSOLIDADO!AS10&lt;CONSOLIDADO!$AK10,"DEFICIENTE",IF(AND(CONSOLIDADO!AS10&gt;=CONSOLIDADO!$AK10,CONSOLIDADO!AS10&lt;CONSOLIDADO!$AL10),"PROCESO","OPTIMO"))</f>
        <v>DEFICIENTE</v>
      </c>
      <c r="I10" s="75" t="str">
        <f>IF(CONSOLIDADO!AT10&lt;CONSOLIDADO!$AK10,"DEFICIENTE",IF(AND(CONSOLIDADO!AT10&gt;=CONSOLIDADO!$AK10,CONSOLIDADO!AT10&lt;CONSOLIDADO!$AL10),"PROCESO","OPTIMO"))</f>
        <v>DEFICIENTE</v>
      </c>
      <c r="J10" s="75" t="str">
        <f>IF(CONSOLIDADO!AU10&lt;CONSOLIDADO!$AK10,"DEFICIENTE",IF(AND(CONSOLIDADO!AU10&gt;=CONSOLIDADO!$AK10,CONSOLIDADO!AU10&lt;CONSOLIDADO!$AL10),"PROCESO","OPTIMO"))</f>
        <v>DEFICIENTE</v>
      </c>
      <c r="K10" s="75" t="str">
        <f>IF(CONSOLIDADO!AV10&lt;CONSOLIDADO!$AK10,"DEFICIENTE",IF(AND(CONSOLIDADO!AV10&gt;=CONSOLIDADO!$AK10,CONSOLIDADO!AV10&lt;CONSOLIDADO!$AL10),"PROCESO","OPTIMO"))</f>
        <v>DEFICIENTE</v>
      </c>
      <c r="L10" s="75" t="str">
        <f>IF(CONSOLIDADO!AW10&lt;CONSOLIDADO!$AK10,"DEFICIENTE",IF(AND(CONSOLIDADO!AW10&gt;=CONSOLIDADO!$AK10,CONSOLIDADO!AW10&lt;CONSOLIDADO!$AL10),"PROCESO","OPTIMO"))</f>
        <v>DEFICIENTE</v>
      </c>
    </row>
    <row r="11" spans="1:12" ht="36.75" customHeight="1" x14ac:dyDescent="0.25">
      <c r="A11" s="111">
        <f>+CONSOLIDADO!A11</f>
        <v>8</v>
      </c>
      <c r="B11" s="285" t="str">
        <f>+CONSOLIDADO!B11</f>
        <v xml:space="preserve">25-Prevención familiar de conductas de riesgo en adolescentes familias fuertes: amor y limites
</v>
      </c>
      <c r="C11" s="111" t="str">
        <f>+CONSOLIDADO!C11</f>
        <v>SALUD MENTAL I-1 A I-4</v>
      </c>
      <c r="D11" s="75" t="str">
        <f>IF(CONSOLIDADO!AO11&lt;CONSOLIDADO!$AK11,"DEFICIENTE",IF(AND(CONSOLIDADO!AO11&gt;=CONSOLIDADO!$AK11,CONSOLIDADO!AO11&lt;CONSOLIDADO!$AL11),"PROCESO","OPTIMO"))</f>
        <v>DEFICIENTE</v>
      </c>
      <c r="E11" s="75" t="str">
        <f>IF(CONSOLIDADO!AP11&lt;CONSOLIDADO!$AK11,"DEFICIENTE",IF(AND(CONSOLIDADO!AP11&gt;=CONSOLIDADO!$AK11,CONSOLIDADO!AP11&lt;CONSOLIDADO!$AL11),"PROCESO","OPTIMO"))</f>
        <v>DEFICIENTE</v>
      </c>
      <c r="F11" s="75" t="str">
        <f>IF(CONSOLIDADO!AQ11&lt;CONSOLIDADO!$AK11,"DEFICIENTE",IF(AND(CONSOLIDADO!AQ11&gt;=CONSOLIDADO!$AK11,CONSOLIDADO!AQ11&lt;CONSOLIDADO!$AL11),"PROCESO","OPTIMO"))</f>
        <v>DEFICIENTE</v>
      </c>
      <c r="G11" s="75" t="str">
        <f>IF(CONSOLIDADO!AR11&lt;CONSOLIDADO!$AK11,"DEFICIENTE",IF(AND(CONSOLIDADO!AR11&gt;=CONSOLIDADO!$AK11,CONSOLIDADO!AR11&lt;CONSOLIDADO!$AL11),"PROCESO","OPTIMO"))</f>
        <v>OPTIMO</v>
      </c>
      <c r="H11" s="75" t="str">
        <f>IF(CONSOLIDADO!AS11&lt;CONSOLIDADO!$AK11,"DEFICIENTE",IF(AND(CONSOLIDADO!AS11&gt;=CONSOLIDADO!$AK11,CONSOLIDADO!AS11&lt;CONSOLIDADO!$AL11),"PROCESO","OPTIMO"))</f>
        <v>DEFICIENTE</v>
      </c>
      <c r="I11" s="75" t="str">
        <f>IF(CONSOLIDADO!AT11&lt;CONSOLIDADO!$AK11,"DEFICIENTE",IF(AND(CONSOLIDADO!AT11&gt;=CONSOLIDADO!$AK11,CONSOLIDADO!AT11&lt;CONSOLIDADO!$AL11),"PROCESO","OPTIMO"))</f>
        <v>DEFICIENTE</v>
      </c>
      <c r="J11" s="75" t="str">
        <f>IF(CONSOLIDADO!AU11&lt;CONSOLIDADO!$AK11,"DEFICIENTE",IF(AND(CONSOLIDADO!AU11&gt;=CONSOLIDADO!$AK11,CONSOLIDADO!AU11&lt;CONSOLIDADO!$AL11),"PROCESO","OPTIMO"))</f>
        <v>DEFICIENTE</v>
      </c>
      <c r="K11" s="75" t="str">
        <f>IF(CONSOLIDADO!AV11&lt;CONSOLIDADO!$AK11,"DEFICIENTE",IF(AND(CONSOLIDADO!AV11&gt;=CONSOLIDADO!$AK11,CONSOLIDADO!AV11&lt;CONSOLIDADO!$AL11),"PROCESO","OPTIMO"))</f>
        <v>DEFICIENTE</v>
      </c>
      <c r="L11" s="75" t="str">
        <f>IF(CONSOLIDADO!AW11&lt;CONSOLIDADO!$AK11,"DEFICIENTE",IF(AND(CONSOLIDADO!AW11&gt;=CONSOLIDADO!$AK11,CONSOLIDADO!AW11&lt;CONSOLIDADO!$AL11),"PROCESO","OPTIMO"))</f>
        <v>DEFICIENTE</v>
      </c>
    </row>
    <row r="12" spans="1:12" ht="36.75" customHeight="1" x14ac:dyDescent="0.25">
      <c r="A12" s="111">
        <f>+CONSOLIDADO!A12</f>
        <v>9</v>
      </c>
      <c r="B12" s="285" t="str">
        <f>+CONSOLIDADO!B12</f>
        <v>26-Sesiones de entrenamiento en habilidades sociales para adolescentes, jóvenes y adultos</v>
      </c>
      <c r="C12" s="111" t="str">
        <f>+CONSOLIDADO!C12</f>
        <v>SALUD MENTAL I-1 A I-4</v>
      </c>
      <c r="D12" s="75" t="str">
        <f>IF(CONSOLIDADO!AO12&lt;CONSOLIDADO!$AK12,"DEFICIENTE",IF(AND(CONSOLIDADO!AO12&gt;=CONSOLIDADO!$AK12,CONSOLIDADO!AO12&lt;CONSOLIDADO!$AL12),"PROCESO","OPTIMO"))</f>
        <v>OPTIMO</v>
      </c>
      <c r="E12" s="75" t="str">
        <f>IF(CONSOLIDADO!AP12&lt;CONSOLIDADO!$AK12,"DEFICIENTE",IF(AND(CONSOLIDADO!AP12&gt;=CONSOLIDADO!$AK12,CONSOLIDADO!AP12&lt;CONSOLIDADO!$AL12),"PROCESO","OPTIMO"))</f>
        <v>DEFICIENTE</v>
      </c>
      <c r="F12" s="75" t="str">
        <f>IF(CONSOLIDADO!AQ12&lt;CONSOLIDADO!$AK12,"DEFICIENTE",IF(AND(CONSOLIDADO!AQ12&gt;=CONSOLIDADO!$AK12,CONSOLIDADO!AQ12&lt;CONSOLIDADO!$AL12),"PROCESO","OPTIMO"))</f>
        <v>DEFICIENTE</v>
      </c>
      <c r="G12" s="75" t="str">
        <f>IF(CONSOLIDADO!AR12&lt;CONSOLIDADO!$AK12,"DEFICIENTE",IF(AND(CONSOLIDADO!AR12&gt;=CONSOLIDADO!$AK12,CONSOLIDADO!AR12&lt;CONSOLIDADO!$AL12),"PROCESO","OPTIMO"))</f>
        <v>OPTIMO</v>
      </c>
      <c r="H12" s="75" t="str">
        <f>IF(CONSOLIDADO!AS12&lt;CONSOLIDADO!$AK12,"DEFICIENTE",IF(AND(CONSOLIDADO!AS12&gt;=CONSOLIDADO!$AK12,CONSOLIDADO!AS12&lt;CONSOLIDADO!$AL12),"PROCESO","OPTIMO"))</f>
        <v>OPTIMO</v>
      </c>
      <c r="I12" s="75" t="str">
        <f>IF(CONSOLIDADO!AT12&lt;CONSOLIDADO!$AK12,"DEFICIENTE",IF(AND(CONSOLIDADO!AT12&gt;=CONSOLIDADO!$AK12,CONSOLIDADO!AT12&lt;CONSOLIDADO!$AL12),"PROCESO","OPTIMO"))</f>
        <v>OPTIMO</v>
      </c>
      <c r="J12" s="75" t="str">
        <f>IF(CONSOLIDADO!AU12&lt;CONSOLIDADO!$AK12,"DEFICIENTE",IF(AND(CONSOLIDADO!AU12&gt;=CONSOLIDADO!$AK12,CONSOLIDADO!AU12&lt;CONSOLIDADO!$AL12),"PROCESO","OPTIMO"))</f>
        <v>OPTIMO</v>
      </c>
      <c r="K12" s="75" t="str">
        <f>IF(CONSOLIDADO!AV12&lt;CONSOLIDADO!$AK12,"DEFICIENTE",IF(AND(CONSOLIDADO!AV12&gt;=CONSOLIDADO!$AK12,CONSOLIDADO!AV12&lt;CONSOLIDADO!$AL12),"PROCESO","OPTIMO"))</f>
        <v>OPTIMO</v>
      </c>
      <c r="L12" s="75" t="str">
        <f>IF(CONSOLIDADO!AW12&lt;CONSOLIDADO!$AK12,"DEFICIENTE",IF(AND(CONSOLIDADO!AW12&gt;=CONSOLIDADO!$AK12,CONSOLIDADO!AW12&lt;CONSOLIDADO!$AL12),"PROCESO","OPTIMO"))</f>
        <v>OPTIMO</v>
      </c>
    </row>
    <row r="13" spans="1:12" ht="36.75" customHeight="1" x14ac:dyDescent="0.25">
      <c r="A13" s="111">
        <f>+CONSOLIDADO!A13</f>
        <v>10</v>
      </c>
      <c r="B13" s="285" t="str">
        <f>+CONSOLIDADO!B13</f>
        <v>27-Madres, padres y cuidadores/as con apoyo en estrategias de crianza y conocimientos sobre el desarrollo infantil</v>
      </c>
      <c r="C13" s="111" t="str">
        <f>+CONSOLIDADO!C13</f>
        <v>SALUD MENTAL I-1 A I-4</v>
      </c>
      <c r="D13" s="75" t="str">
        <f>IF(CONSOLIDADO!AO13&lt;CONSOLIDADO!$AK13,"DEFICIENTE",IF(AND(CONSOLIDADO!AO13&gt;=CONSOLIDADO!$AK13,CONSOLIDADO!AO13&lt;CONSOLIDADO!$AL13),"PROCESO","OPTIMO"))</f>
        <v>DEFICIENTE</v>
      </c>
      <c r="E13" s="75" t="str">
        <f>IF(CONSOLIDADO!AP13&lt;CONSOLIDADO!$AK13,"DEFICIENTE",IF(AND(CONSOLIDADO!AP13&gt;=CONSOLIDADO!$AK13,CONSOLIDADO!AP13&lt;CONSOLIDADO!$AL13),"PROCESO","OPTIMO"))</f>
        <v>DEFICIENTE</v>
      </c>
      <c r="F13" s="75" t="str">
        <f>IF(CONSOLIDADO!AQ13&lt;CONSOLIDADO!$AK13,"DEFICIENTE",IF(AND(CONSOLIDADO!AQ13&gt;=CONSOLIDADO!$AK13,CONSOLIDADO!AQ13&lt;CONSOLIDADO!$AL13),"PROCESO","OPTIMO"))</f>
        <v>DEFICIENTE</v>
      </c>
      <c r="G13" s="75" t="str">
        <f>IF(CONSOLIDADO!AR13&lt;CONSOLIDADO!$AK13,"DEFICIENTE",IF(AND(CONSOLIDADO!AR13&gt;=CONSOLIDADO!$AK13,CONSOLIDADO!AR13&lt;CONSOLIDADO!$AL13),"PROCESO","OPTIMO"))</f>
        <v>DEFICIENTE</v>
      </c>
      <c r="H13" s="75" t="str">
        <f>IF(CONSOLIDADO!AS13&lt;CONSOLIDADO!$AK13,"DEFICIENTE",IF(AND(CONSOLIDADO!AS13&gt;=CONSOLIDADO!$AK13,CONSOLIDADO!AS13&lt;CONSOLIDADO!$AL13),"PROCESO","OPTIMO"))</f>
        <v>OPTIMO</v>
      </c>
      <c r="I13" s="75" t="str">
        <f>IF(CONSOLIDADO!AT13&lt;CONSOLIDADO!$AK13,"DEFICIENTE",IF(AND(CONSOLIDADO!AT13&gt;=CONSOLIDADO!$AK13,CONSOLIDADO!AT13&lt;CONSOLIDADO!$AL13),"PROCESO","OPTIMO"))</f>
        <v>DEFICIENTE</v>
      </c>
      <c r="J13" s="75" t="str">
        <f>IF(CONSOLIDADO!AU13&lt;CONSOLIDADO!$AK13,"DEFICIENTE",IF(AND(CONSOLIDADO!AU13&gt;=CONSOLIDADO!$AK13,CONSOLIDADO!AU13&lt;CONSOLIDADO!$AL13),"PROCESO","OPTIMO"))</f>
        <v>OPTIMO</v>
      </c>
      <c r="K13" s="75" t="str">
        <f>IF(CONSOLIDADO!AV13&lt;CONSOLIDADO!$AK13,"DEFICIENTE",IF(AND(CONSOLIDADO!AV13&gt;=CONSOLIDADO!$AK13,CONSOLIDADO!AV13&lt;CONSOLIDADO!$AL13),"PROCESO","OPTIMO"))</f>
        <v>OPTIMO</v>
      </c>
      <c r="L13" s="75" t="str">
        <f>IF(CONSOLIDADO!AW13&lt;CONSOLIDADO!$AK13,"DEFICIENTE",IF(AND(CONSOLIDADO!AW13&gt;=CONSOLIDADO!$AK13,CONSOLIDADO!AW13&lt;CONSOLIDADO!$AL13),"PROCESO","OPTIMO"))</f>
        <v>DEFICIENTE</v>
      </c>
    </row>
    <row r="14" spans="1:12" ht="36.75" customHeight="1" x14ac:dyDescent="0.25">
      <c r="A14" s="111">
        <f>+CONSOLIDADO!A14</f>
        <v>11</v>
      </c>
      <c r="B14" s="285" t="str">
        <f>+CONSOLIDADO!B14</f>
        <v xml:space="preserve">28-Agentes comunitarios de salud realizan vigilancia ciudadana para reducir la violencia fisica causada por la pareja </v>
      </c>
      <c r="C14" s="111" t="str">
        <f>+CONSOLIDADO!C14</f>
        <v>SALUD MENTAL I-1 A I-4</v>
      </c>
      <c r="D14" s="75" t="str">
        <f>IF(CONSOLIDADO!AO14&lt;CONSOLIDADO!$AK14,"DEFICIENTE",IF(AND(CONSOLIDADO!AO14&gt;=CONSOLIDADO!$AK14,CONSOLIDADO!AO14&lt;CONSOLIDADO!$AL14),"PROCESO","OPTIMO"))</f>
        <v>DEFICIENTE</v>
      </c>
      <c r="E14" s="75" t="str">
        <f>IF(CONSOLIDADO!AP14&lt;CONSOLIDADO!$AK14,"DEFICIENTE",IF(AND(CONSOLIDADO!AP14&gt;=CONSOLIDADO!$AK14,CONSOLIDADO!AP14&lt;CONSOLIDADO!$AL14),"PROCESO","OPTIMO"))</f>
        <v>DEFICIENTE</v>
      </c>
      <c r="F14" s="75" t="str">
        <f>IF(CONSOLIDADO!AQ14&lt;CONSOLIDADO!$AK14,"DEFICIENTE",IF(AND(CONSOLIDADO!AQ14&gt;=CONSOLIDADO!$AK14,CONSOLIDADO!AQ14&lt;CONSOLIDADO!$AL14),"PROCESO","OPTIMO"))</f>
        <v>DEFICIENTE</v>
      </c>
      <c r="G14" s="75" t="str">
        <f>IF(CONSOLIDADO!AR14&lt;CONSOLIDADO!$AK14,"DEFICIENTE",IF(AND(CONSOLIDADO!AR14&gt;=CONSOLIDADO!$AK14,CONSOLIDADO!AR14&lt;CONSOLIDADO!$AL14),"PROCESO","OPTIMO"))</f>
        <v>DEFICIENTE</v>
      </c>
      <c r="H14" s="75" t="str">
        <f>IF(CONSOLIDADO!AS14&lt;CONSOLIDADO!$AK14,"DEFICIENTE",IF(AND(CONSOLIDADO!AS14&gt;=CONSOLIDADO!$AK14,CONSOLIDADO!AS14&lt;CONSOLIDADO!$AL14),"PROCESO","OPTIMO"))</f>
        <v>DEFICIENTE</v>
      </c>
      <c r="I14" s="75" t="str">
        <f>IF(CONSOLIDADO!AT14&lt;CONSOLIDADO!$AK14,"DEFICIENTE",IF(AND(CONSOLIDADO!AT14&gt;=CONSOLIDADO!$AK14,CONSOLIDADO!AT14&lt;CONSOLIDADO!$AL14),"PROCESO","OPTIMO"))</f>
        <v>DEFICIENTE</v>
      </c>
      <c r="J14" s="75" t="str">
        <f>IF(CONSOLIDADO!AU14&lt;CONSOLIDADO!$AK14,"DEFICIENTE",IF(AND(CONSOLIDADO!AU14&gt;=CONSOLIDADO!$AK14,CONSOLIDADO!AU14&lt;CONSOLIDADO!$AL14),"PROCESO","OPTIMO"))</f>
        <v>DEFICIENTE</v>
      </c>
      <c r="K14" s="75" t="str">
        <f>IF(CONSOLIDADO!AV14&lt;CONSOLIDADO!$AK14,"DEFICIENTE",IF(AND(CONSOLIDADO!AV14&gt;=CONSOLIDADO!$AK14,CONSOLIDADO!AV14&lt;CONSOLIDADO!$AL14),"PROCESO","OPTIMO"))</f>
        <v>DEFICIENTE</v>
      </c>
      <c r="L14" s="75" t="str">
        <f>IF(CONSOLIDADO!AW14&lt;CONSOLIDADO!$AK14,"DEFICIENTE",IF(AND(CONSOLIDADO!AW14&gt;=CONSOLIDADO!$AK14,CONSOLIDADO!AW14&lt;CONSOLIDADO!$AL14),"PROCESO","OPTIMO"))</f>
        <v>DEFICIENTE</v>
      </c>
    </row>
    <row r="15" spans="1:12" ht="27" customHeight="1" x14ac:dyDescent="0.25">
      <c r="B15" s="293"/>
    </row>
    <row r="16" spans="1:12" ht="21" customHeight="1" x14ac:dyDescent="0.25">
      <c r="C16" s="287" t="s">
        <v>309</v>
      </c>
      <c r="D16" s="288" t="str">
        <f t="shared" ref="D16:L16" si="0">+D3</f>
        <v>LLUI</v>
      </c>
      <c r="E16" s="288" t="str">
        <f t="shared" si="0"/>
        <v>JER</v>
      </c>
      <c r="F16" s="288" t="str">
        <f t="shared" si="0"/>
        <v>YAN</v>
      </c>
      <c r="G16" s="288" t="str">
        <f t="shared" si="0"/>
        <v>SOR</v>
      </c>
      <c r="H16" s="288" t="str">
        <f t="shared" si="0"/>
        <v>JEP</v>
      </c>
      <c r="I16" s="288" t="str">
        <f t="shared" si="0"/>
        <v>ROQ</v>
      </c>
      <c r="J16" s="288" t="str">
        <f t="shared" si="0"/>
        <v>CAL</v>
      </c>
      <c r="K16" s="288" t="str">
        <f t="shared" si="0"/>
        <v>PUE</v>
      </c>
      <c r="L16" s="288" t="str">
        <f t="shared" si="0"/>
        <v>RED</v>
      </c>
    </row>
    <row r="17" spans="3:12" ht="18.75" x14ac:dyDescent="0.25">
      <c r="C17" s="277" t="s">
        <v>310</v>
      </c>
      <c r="D17" s="289">
        <f t="shared" ref="D17:L17" si="1">COUNTIF(D4:D14,"=DEFICIENTE")</f>
        <v>9</v>
      </c>
      <c r="E17" s="289">
        <f t="shared" si="1"/>
        <v>10</v>
      </c>
      <c r="F17" s="289">
        <f t="shared" si="1"/>
        <v>10</v>
      </c>
      <c r="G17" s="289">
        <f t="shared" si="1"/>
        <v>9</v>
      </c>
      <c r="H17" s="289">
        <f t="shared" si="1"/>
        <v>9</v>
      </c>
      <c r="I17" s="289">
        <f t="shared" si="1"/>
        <v>8</v>
      </c>
      <c r="J17" s="289">
        <f t="shared" si="1"/>
        <v>8</v>
      </c>
      <c r="K17" s="289">
        <f t="shared" si="1"/>
        <v>7</v>
      </c>
      <c r="L17" s="289">
        <f t="shared" si="1"/>
        <v>10</v>
      </c>
    </row>
    <row r="18" spans="3:12" ht="18.75" x14ac:dyDescent="0.25">
      <c r="C18" s="277" t="s">
        <v>311</v>
      </c>
      <c r="D18" s="290">
        <f t="shared" ref="D18:L18" si="2">COUNTIF(D4:D14,"=PROCESO")</f>
        <v>0</v>
      </c>
      <c r="E18" s="290">
        <f t="shared" si="2"/>
        <v>0</v>
      </c>
      <c r="F18" s="290">
        <f t="shared" si="2"/>
        <v>1</v>
      </c>
      <c r="G18" s="290">
        <f t="shared" si="2"/>
        <v>0</v>
      </c>
      <c r="H18" s="290">
        <f t="shared" si="2"/>
        <v>0</v>
      </c>
      <c r="I18" s="290">
        <f t="shared" si="2"/>
        <v>0</v>
      </c>
      <c r="J18" s="290">
        <f t="shared" si="2"/>
        <v>1</v>
      </c>
      <c r="K18" s="290">
        <f t="shared" si="2"/>
        <v>0</v>
      </c>
      <c r="L18" s="290">
        <f t="shared" si="2"/>
        <v>0</v>
      </c>
    </row>
    <row r="19" spans="3:12" ht="18.75" x14ac:dyDescent="0.25">
      <c r="C19" s="277" t="s">
        <v>312</v>
      </c>
      <c r="D19" s="291">
        <f t="shared" ref="D19:L19" si="3">COUNTIF(D4:D14,"=OPTIMO")</f>
        <v>2</v>
      </c>
      <c r="E19" s="291">
        <f t="shared" si="3"/>
        <v>1</v>
      </c>
      <c r="F19" s="291">
        <f t="shared" si="3"/>
        <v>0</v>
      </c>
      <c r="G19" s="291">
        <f t="shared" si="3"/>
        <v>2</v>
      </c>
      <c r="H19" s="291">
        <f t="shared" si="3"/>
        <v>2</v>
      </c>
      <c r="I19" s="291">
        <f t="shared" si="3"/>
        <v>3</v>
      </c>
      <c r="J19" s="291">
        <f t="shared" si="3"/>
        <v>2</v>
      </c>
      <c r="K19" s="291">
        <f t="shared" si="3"/>
        <v>4</v>
      </c>
      <c r="L19" s="291">
        <f t="shared" si="3"/>
        <v>1</v>
      </c>
    </row>
  </sheetData>
  <conditionalFormatting sqref="D4:L15 C17:C19">
    <cfRule type="containsText" dxfId="2" priority="1" operator="containsText" text="OPTIMO">
      <formula>NOT(ISERROR(SEARCH("OPTIMO",C4)))</formula>
    </cfRule>
    <cfRule type="containsText" dxfId="1" priority="2" operator="containsText" text="PROCESO">
      <formula>NOT(ISERROR(SEARCH("PROCESO",C4)))</formula>
    </cfRule>
    <cfRule type="containsText" dxfId="0" priority="3" operator="containsText" text="DEFICIENTE">
      <formula>NOT(ISERROR(SEARCH("DEFICIENTE",C4)))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D4" activePane="bottomRight" state="frozen"/>
      <selection activeCell="F30" sqref="F30"/>
      <selection pane="topRight" activeCell="F30" sqref="F30"/>
      <selection pane="bottomLeft" activeCell="F30" sqref="F30"/>
      <selection pane="bottomRight" activeCell="D4" sqref="D4:AS31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294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1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1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1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3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10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5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5</v>
      </c>
      <c r="BD24" s="90">
        <f t="shared" si="8"/>
        <v>1</v>
      </c>
      <c r="BE24" s="91">
        <f t="shared" si="11"/>
        <v>10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4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6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6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6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2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4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315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2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2</v>
      </c>
      <c r="BA21" s="90">
        <f t="shared" si="17"/>
        <v>3</v>
      </c>
      <c r="BB21" s="90">
        <f t="shared" si="6"/>
        <v>0</v>
      </c>
      <c r="BC21" s="90">
        <f t="shared" si="7"/>
        <v>2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1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1</v>
      </c>
      <c r="BD25" s="90">
        <f t="shared" si="8"/>
        <v>2</v>
      </c>
      <c r="BE25" s="91">
        <f t="shared" si="18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4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AU39" sqref="AU39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314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4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4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4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12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12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12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1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1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1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3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3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0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9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9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5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5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27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3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3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24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44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4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4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4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2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2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2</v>
      </c>
      <c r="BC21" s="90">
        <f t="shared" si="35"/>
        <v>1</v>
      </c>
      <c r="BD21" s="90">
        <f t="shared" si="36"/>
        <v>5</v>
      </c>
      <c r="BE21" s="91">
        <f t="shared" si="37"/>
        <v>20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3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3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15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32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32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32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4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318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12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12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12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5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5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2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2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4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4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5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5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5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1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2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3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15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5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1</v>
      </c>
      <c r="AJ21" s="96">
        <v>0</v>
      </c>
      <c r="AK21" s="96">
        <v>0</v>
      </c>
      <c r="AL21" s="96">
        <v>9</v>
      </c>
      <c r="AM21" s="96">
        <v>0</v>
      </c>
      <c r="AN21" s="96">
        <v>0</v>
      </c>
      <c r="AO21" s="96">
        <v>0</v>
      </c>
      <c r="AP21" s="96">
        <v>2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1</v>
      </c>
      <c r="AX21" s="90">
        <f t="shared" si="3"/>
        <v>0</v>
      </c>
      <c r="AY21" s="90">
        <f t="shared" si="4"/>
        <v>5</v>
      </c>
      <c r="AZ21" s="90">
        <f t="shared" si="5"/>
        <v>1</v>
      </c>
      <c r="BA21" s="90">
        <f t="shared" si="10"/>
        <v>0</v>
      </c>
      <c r="BB21" s="90">
        <f t="shared" si="6"/>
        <v>1</v>
      </c>
      <c r="BC21" s="90">
        <f t="shared" si="7"/>
        <v>9</v>
      </c>
      <c r="BD21" s="90">
        <f t="shared" si="8"/>
        <v>2</v>
      </c>
      <c r="BE21" s="91">
        <f t="shared" si="11"/>
        <v>19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3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5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2</v>
      </c>
      <c r="AJ22" s="96">
        <v>0</v>
      </c>
      <c r="AK22" s="96">
        <v>0</v>
      </c>
      <c r="AL22" s="96">
        <v>2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5</v>
      </c>
      <c r="AX22" s="90">
        <f t="shared" si="3"/>
        <v>0</v>
      </c>
      <c r="AY22" s="90">
        <f t="shared" si="4"/>
        <v>5</v>
      </c>
      <c r="AZ22" s="90">
        <f t="shared" si="5"/>
        <v>1</v>
      </c>
      <c r="BA22" s="90">
        <f t="shared" si="10"/>
        <v>0</v>
      </c>
      <c r="BB22" s="90">
        <f t="shared" si="6"/>
        <v>2</v>
      </c>
      <c r="BC22" s="90">
        <f t="shared" si="7"/>
        <v>2</v>
      </c>
      <c r="BD22" s="90">
        <f t="shared" si="8"/>
        <v>1</v>
      </c>
      <c r="BE22" s="91">
        <f t="shared" si="11"/>
        <v>16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1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2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5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8</v>
      </c>
      <c r="AM24" s="96">
        <v>0</v>
      </c>
      <c r="AN24" s="96">
        <v>0</v>
      </c>
      <c r="AO24" s="96">
        <v>0</v>
      </c>
      <c r="AP24" s="96">
        <v>4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5</v>
      </c>
      <c r="AZ24" s="90">
        <f t="shared" si="5"/>
        <v>0</v>
      </c>
      <c r="BA24" s="90">
        <f t="shared" si="10"/>
        <v>0</v>
      </c>
      <c r="BB24" s="90">
        <f t="shared" si="6"/>
        <v>1</v>
      </c>
      <c r="BC24" s="90">
        <f t="shared" si="7"/>
        <v>8</v>
      </c>
      <c r="BD24" s="90">
        <f t="shared" si="8"/>
        <v>4</v>
      </c>
      <c r="BE24" s="91">
        <f t="shared" si="11"/>
        <v>20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3</v>
      </c>
      <c r="G25" s="96">
        <v>0</v>
      </c>
      <c r="H25" s="96">
        <v>0</v>
      </c>
      <c r="I25" s="96">
        <v>0</v>
      </c>
      <c r="J25" s="96">
        <v>6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2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6</v>
      </c>
      <c r="AM25" s="96">
        <v>0</v>
      </c>
      <c r="AN25" s="96">
        <v>0</v>
      </c>
      <c r="AO25" s="96">
        <v>0</v>
      </c>
      <c r="AP25" s="96">
        <v>3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11</v>
      </c>
      <c r="AX25" s="90">
        <f t="shared" si="3"/>
        <v>0</v>
      </c>
      <c r="AY25" s="90">
        <f t="shared" si="4"/>
        <v>2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6</v>
      </c>
      <c r="BD25" s="90">
        <f t="shared" si="8"/>
        <v>3</v>
      </c>
      <c r="BE25" s="91">
        <f t="shared" si="11"/>
        <v>25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4</v>
      </c>
      <c r="G27" s="96">
        <v>0</v>
      </c>
      <c r="H27" s="96">
        <v>0</v>
      </c>
      <c r="I27" s="96">
        <v>0</v>
      </c>
      <c r="J27" s="96">
        <v>2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7</v>
      </c>
      <c r="T27" s="96">
        <v>2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6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6</v>
      </c>
      <c r="AX27" s="90">
        <f t="shared" si="3"/>
        <v>0</v>
      </c>
      <c r="AY27" s="90">
        <f t="shared" si="4"/>
        <v>9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6</v>
      </c>
      <c r="BD27" s="90">
        <f t="shared" si="8"/>
        <v>0</v>
      </c>
      <c r="BE27" s="91">
        <f t="shared" si="11"/>
        <v>21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30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30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30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30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30</v>
      </c>
      <c r="BE29" s="91">
        <f t="shared" si="11"/>
        <v>30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18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4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18</v>
      </c>
      <c r="BB30" s="90">
        <f t="shared" si="6"/>
        <v>0</v>
      </c>
      <c r="BC30" s="90">
        <f t="shared" si="7"/>
        <v>4</v>
      </c>
      <c r="BD30" s="90">
        <f t="shared" si="8"/>
        <v>1</v>
      </c>
      <c r="BE30" s="91">
        <f t="shared" si="11"/>
        <v>23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4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1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1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6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6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6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9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9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9</v>
      </c>
    </row>
    <row r="9" spans="1:65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6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6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6</v>
      </c>
    </row>
    <row r="10" spans="1:65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0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0</v>
      </c>
    </row>
    <row r="11" spans="1:65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2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2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2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5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5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5</v>
      </c>
    </row>
    <row r="13" spans="1:65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0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0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1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1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1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1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1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1</v>
      </c>
    </row>
    <row r="17" spans="1:57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3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3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3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5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5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5</v>
      </c>
    </row>
    <row r="19" spans="1:57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1</v>
      </c>
      <c r="K21" s="271">
        <v>0</v>
      </c>
      <c r="L21" s="271">
        <v>0</v>
      </c>
      <c r="M21" s="271">
        <v>0</v>
      </c>
      <c r="N21" s="271">
        <v>0</v>
      </c>
      <c r="O21" s="271">
        <v>1</v>
      </c>
      <c r="P21" s="271">
        <v>1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4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2</v>
      </c>
      <c r="AJ21" s="271">
        <v>0</v>
      </c>
      <c r="AK21" s="271">
        <v>1</v>
      </c>
      <c r="AL21" s="271">
        <v>0</v>
      </c>
      <c r="AM21" s="271">
        <v>0</v>
      </c>
      <c r="AN21" s="271">
        <v>0</v>
      </c>
      <c r="AO21" s="271">
        <v>0</v>
      </c>
      <c r="AP21" s="271">
        <v>3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4</v>
      </c>
      <c r="AX21" s="271">
        <f t="shared" si="21"/>
        <v>1</v>
      </c>
      <c r="AY21" s="271">
        <f t="shared" si="13"/>
        <v>0</v>
      </c>
      <c r="AZ21" s="271">
        <f t="shared" si="14"/>
        <v>0</v>
      </c>
      <c r="BA21" s="273">
        <f t="shared" si="9"/>
        <v>4</v>
      </c>
      <c r="BB21" s="271">
        <f t="shared" si="15"/>
        <v>3</v>
      </c>
      <c r="BC21" s="271">
        <f t="shared" si="16"/>
        <v>0</v>
      </c>
      <c r="BD21" s="271">
        <f t="shared" si="17"/>
        <v>3</v>
      </c>
      <c r="BE21" s="271">
        <f t="shared" si="18"/>
        <v>15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2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2</v>
      </c>
      <c r="Q22" s="271">
        <v>0</v>
      </c>
      <c r="R22" s="271">
        <v>0</v>
      </c>
      <c r="S22" s="271">
        <v>2</v>
      </c>
      <c r="T22" s="271">
        <v>0</v>
      </c>
      <c r="U22" s="271">
        <v>0</v>
      </c>
      <c r="V22" s="271">
        <v>0</v>
      </c>
      <c r="W22" s="271">
        <v>1</v>
      </c>
      <c r="X22" s="271">
        <v>0</v>
      </c>
      <c r="Y22" s="271">
        <v>0</v>
      </c>
      <c r="Z22" s="271">
        <v>0</v>
      </c>
      <c r="AA22" s="271">
        <v>0</v>
      </c>
      <c r="AB22" s="271">
        <v>0</v>
      </c>
      <c r="AC22" s="271">
        <v>2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3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3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2</v>
      </c>
      <c r="AX22" s="271">
        <f t="shared" si="21"/>
        <v>2</v>
      </c>
      <c r="AY22" s="271">
        <f t="shared" si="13"/>
        <v>2</v>
      </c>
      <c r="AZ22" s="271">
        <f t="shared" si="14"/>
        <v>1</v>
      </c>
      <c r="BA22" s="273">
        <f t="shared" si="9"/>
        <v>2</v>
      </c>
      <c r="BB22" s="271">
        <f t="shared" si="15"/>
        <v>3</v>
      </c>
      <c r="BC22" s="271">
        <f t="shared" si="16"/>
        <v>0</v>
      </c>
      <c r="BD22" s="271">
        <f t="shared" si="17"/>
        <v>3</v>
      </c>
      <c r="BE22" s="271">
        <f t="shared" si="18"/>
        <v>15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4</v>
      </c>
      <c r="G24" s="271">
        <v>0</v>
      </c>
      <c r="H24" s="271">
        <v>0</v>
      </c>
      <c r="I24" s="271">
        <v>0</v>
      </c>
      <c r="J24" s="271">
        <v>2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3</v>
      </c>
      <c r="Q24" s="271">
        <v>0</v>
      </c>
      <c r="R24" s="271">
        <v>0</v>
      </c>
      <c r="S24" s="271">
        <v>1</v>
      </c>
      <c r="T24" s="271">
        <v>0</v>
      </c>
      <c r="U24" s="271">
        <v>0</v>
      </c>
      <c r="V24" s="271">
        <v>0</v>
      </c>
      <c r="W24" s="271">
        <v>0</v>
      </c>
      <c r="X24" s="271">
        <v>0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1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6</v>
      </c>
      <c r="AX24" s="271">
        <f t="shared" si="21"/>
        <v>3</v>
      </c>
      <c r="AY24" s="271">
        <f t="shared" si="13"/>
        <v>1</v>
      </c>
      <c r="AZ24" s="271">
        <f t="shared" si="14"/>
        <v>0</v>
      </c>
      <c r="BA24" s="273">
        <f t="shared" si="9"/>
        <v>0</v>
      </c>
      <c r="BB24" s="271">
        <f t="shared" si="15"/>
        <v>0</v>
      </c>
      <c r="BC24" s="271">
        <f t="shared" si="16"/>
        <v>0</v>
      </c>
      <c r="BD24" s="271">
        <f t="shared" si="17"/>
        <v>1</v>
      </c>
      <c r="BE24" s="271">
        <f t="shared" si="18"/>
        <v>11</v>
      </c>
    </row>
    <row r="25" spans="1:57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5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0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0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3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5</v>
      </c>
      <c r="AX25" s="271">
        <f t="shared" si="21"/>
        <v>0</v>
      </c>
      <c r="AY25" s="271">
        <f t="shared" si="13"/>
        <v>1</v>
      </c>
      <c r="AZ25" s="271">
        <f t="shared" si="14"/>
        <v>0</v>
      </c>
      <c r="BA25" s="273">
        <f t="shared" si="9"/>
        <v>0</v>
      </c>
      <c r="BB25" s="271">
        <f t="shared" si="15"/>
        <v>0</v>
      </c>
      <c r="BC25" s="271">
        <f t="shared" si="16"/>
        <v>0</v>
      </c>
      <c r="BD25" s="271">
        <f t="shared" si="17"/>
        <v>3</v>
      </c>
      <c r="BE25" s="271">
        <f t="shared" si="18"/>
        <v>9</v>
      </c>
    </row>
    <row r="26" spans="1:57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5</v>
      </c>
      <c r="G27" s="271">
        <v>0</v>
      </c>
      <c r="H27" s="271">
        <v>0</v>
      </c>
      <c r="I27" s="271">
        <v>0</v>
      </c>
      <c r="J27" s="271">
        <v>2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0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3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7</v>
      </c>
      <c r="AX27" s="271">
        <f t="shared" si="21"/>
        <v>0</v>
      </c>
      <c r="AY27" s="271">
        <f t="shared" si="13"/>
        <v>0</v>
      </c>
      <c r="AZ27" s="271">
        <f t="shared" si="14"/>
        <v>0</v>
      </c>
      <c r="BA27" s="273">
        <f t="shared" si="9"/>
        <v>0</v>
      </c>
      <c r="BB27" s="271">
        <f t="shared" si="15"/>
        <v>0</v>
      </c>
      <c r="BC27" s="271">
        <f t="shared" si="16"/>
        <v>0</v>
      </c>
      <c r="BD27" s="271">
        <f t="shared" si="17"/>
        <v>3</v>
      </c>
      <c r="BE27" s="271">
        <f t="shared" si="18"/>
        <v>10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0</v>
      </c>
      <c r="BB29" s="271">
        <f t="shared" si="15"/>
        <v>0</v>
      </c>
      <c r="BC29" s="271">
        <f t="shared" si="16"/>
        <v>0</v>
      </c>
      <c r="BD29" s="271">
        <f t="shared" si="17"/>
        <v>0</v>
      </c>
      <c r="BE29" s="271">
        <f t="shared" si="18"/>
        <v>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18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7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18</v>
      </c>
      <c r="BB30" s="271">
        <f t="shared" si="15"/>
        <v>0</v>
      </c>
      <c r="BC30" s="271">
        <f t="shared" si="16"/>
        <v>7</v>
      </c>
      <c r="BD30" s="271">
        <f t="shared" si="17"/>
        <v>0</v>
      </c>
      <c r="BE30" s="271">
        <f t="shared" si="18"/>
        <v>25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1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32</vt:i4>
      </vt:variant>
    </vt:vector>
  </HeadingPairs>
  <TitlesOfParts>
    <vt:vector size="53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CONSOLIDADO</vt:lpstr>
      <vt:lpstr>RANKIN_EESS_PRIMER_NIVEL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2024-11-13T19:40:45Z</dcterms:modified>
  <cp:category>Estadística</cp:category>
</cp:coreProperties>
</file>