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ESTADISTICA\INDICADORES DIRESA\"/>
    </mc:Choice>
  </mc:AlternateContent>
  <xr:revisionPtr revIDLastSave="0" documentId="13_ncr:1_{C669D276-763A-4F41-8B1C-251A7D307336}" xr6:coauthVersionLast="47" xr6:coauthVersionMax="47" xr10:uidLastSave="{00000000-0000-0000-0000-000000000000}"/>
  <bookViews>
    <workbookView xWindow="-120" yWindow="-120" windowWidth="29040" windowHeight="15720" tabRatio="576" activeTab="9" xr2:uid="{00000000-000D-0000-FFFF-FFFF00000000}"/>
  </bookViews>
  <sheets>
    <sheet name="Portada" sheetId="8" r:id="rId1"/>
    <sheet name="Glosario" sheetId="6" state="hidden" r:id="rId2"/>
    <sheet name="FC"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Data" sheetId="34" r:id="rId12"/>
    <sheet name="Atend_Atenc" sheetId="35" r:id="rId13"/>
  </sheets>
  <externalReferences>
    <externalReference r:id="rId14"/>
    <externalReference r:id="rId15"/>
  </externalReferences>
  <definedNames>
    <definedName name="_xlnm._FilterDatabase" localSheetId="12" hidden="1">Atend_Atenc!$A$2:$AI$11</definedName>
    <definedName name="_xlnm._FilterDatabase" localSheetId="11" hidden="1">Data!$A$5:$DB$13</definedName>
    <definedName name="_xlnm.Print_Area" localSheetId="5">'F2'!$A$1:$V$18</definedName>
    <definedName name="_xlnm.Print_Area" localSheetId="2">FC!$A$1:$F$32</definedName>
    <definedName name="_xlnm.Print_Area" localSheetId="3">Indicadores!$B$1:$L$27</definedName>
    <definedName name="_xlnm.Print_Area" localSheetId="10">'L&amp;D'!$A$1:$C$28</definedName>
    <definedName name="_xlnm.Print_Area" localSheetId="8">Performance!$A$1:$H$35</definedName>
    <definedName name="_xlnm.Print_Area" localSheetId="0">Portada!$D$1:$N$23</definedName>
    <definedName name="MICRORED">[1]Data_Numerador!$C$6:$C$65</definedName>
    <definedName name="REDES">[1]Data_Numerador!$B$6:$B$65</definedName>
    <definedName name="_xlnm.Print_Titles" localSheetId="5">'F2'!$1:$5</definedName>
    <definedName name="_xlnm.Print_Titles" localSheetId="3">Indicadores!$1:$3</definedName>
  </definedNames>
  <calcPr calcId="191029"/>
</workbook>
</file>

<file path=xl/calcChain.xml><?xml version="1.0" encoding="utf-8"?>
<calcChain xmlns="http://schemas.openxmlformats.org/spreadsheetml/2006/main">
  <c r="AE4" i="35" l="1"/>
  <c r="R4" i="35"/>
  <c r="E54" i="18"/>
  <c r="D54" i="18"/>
  <c r="C54" i="18"/>
  <c r="E43" i="18"/>
  <c r="D43" i="18"/>
  <c r="C43" i="18"/>
  <c r="AB4" i="35" l="1"/>
  <c r="AA4" i="35"/>
  <c r="Z4" i="35"/>
  <c r="Y4" i="35"/>
  <c r="AD4" i="35" s="1"/>
  <c r="AC4" i="35"/>
  <c r="M4" i="35"/>
  <c r="J11" i="35"/>
  <c r="I11" i="35"/>
  <c r="H4" i="35"/>
  <c r="X11" i="35"/>
  <c r="V11" i="35"/>
  <c r="U11" i="35"/>
  <c r="Q11" i="35"/>
  <c r="P11" i="35"/>
  <c r="AH4" i="35"/>
  <c r="AG4" i="35"/>
  <c r="AF4" i="35"/>
  <c r="AA11" i="35" l="1"/>
  <c r="AB11" i="35"/>
  <c r="AH11" i="35"/>
  <c r="S11" i="35"/>
  <c r="T11" i="35"/>
  <c r="O11" i="35"/>
  <c r="Z11" i="35" s="1"/>
  <c r="N11" i="35"/>
  <c r="L11" i="35"/>
  <c r="K11" i="35"/>
  <c r="E11" i="35"/>
  <c r="F11" i="35"/>
  <c r="G11" i="35"/>
  <c r="D11" i="35"/>
  <c r="H11" i="35"/>
  <c r="M11" i="35"/>
  <c r="R11" i="35"/>
  <c r="AC11" i="35" s="1"/>
  <c r="AG11" i="35"/>
  <c r="W11" i="35"/>
  <c r="AI4" i="35"/>
  <c r="C3" i="18"/>
  <c r="C2" i="31" s="1"/>
  <c r="Q18" i="14"/>
  <c r="R18" i="14"/>
  <c r="R17" i="14"/>
  <c r="Q17" i="14"/>
  <c r="R16" i="14"/>
  <c r="Q16" i="14"/>
  <c r="Q15" i="14"/>
  <c r="R15" i="14"/>
  <c r="R14" i="14"/>
  <c r="Q14" i="14"/>
  <c r="R13" i="14"/>
  <c r="Q13" i="14"/>
  <c r="Q12" i="14"/>
  <c r="R12" i="14"/>
  <c r="Q8" i="14"/>
  <c r="R8" i="14"/>
  <c r="Y11" i="35" l="1"/>
  <c r="AD11" i="35" s="1"/>
  <c r="AI11" i="35"/>
  <c r="AE11" i="35"/>
  <c r="AF11" i="35"/>
  <c r="L18" i="14"/>
  <c r="L17" i="14"/>
  <c r="L16" i="14"/>
  <c r="L15" i="14"/>
  <c r="L14" i="14"/>
  <c r="L13" i="14"/>
  <c r="L12" i="14"/>
  <c r="L11" i="14"/>
  <c r="L10" i="14"/>
  <c r="L9" i="14"/>
  <c r="L8" i="14"/>
  <c r="G18" i="14"/>
  <c r="G17" i="14"/>
  <c r="G16" i="14"/>
  <c r="G15" i="14"/>
  <c r="G14" i="14"/>
  <c r="G13" i="14"/>
  <c r="G12" i="14"/>
  <c r="G11" i="14"/>
  <c r="G10" i="14"/>
  <c r="G9" i="14"/>
  <c r="G8" i="14"/>
  <c r="K18" i="14"/>
  <c r="K17" i="14"/>
  <c r="K16" i="14"/>
  <c r="K15" i="14"/>
  <c r="K14" i="14"/>
  <c r="K13" i="14"/>
  <c r="F18" i="14"/>
  <c r="F17" i="14"/>
  <c r="F16" i="14"/>
  <c r="F15" i="14"/>
  <c r="F14" i="14"/>
  <c r="F13" i="14"/>
  <c r="Q7" i="14"/>
  <c r="R7" i="14"/>
  <c r="Q6" i="14"/>
  <c r="R6" i="14"/>
  <c r="L7" i="14"/>
  <c r="G7" i="14"/>
  <c r="L6" i="14"/>
  <c r="G6" i="14"/>
  <c r="P13" i="14" l="1"/>
  <c r="O14" i="14"/>
  <c r="P16" i="14"/>
  <c r="P18" i="14"/>
  <c r="O17" i="14"/>
  <c r="P14" i="14"/>
  <c r="O13" i="14"/>
  <c r="P8" i="14"/>
  <c r="O15" i="14"/>
  <c r="P12" i="14"/>
  <c r="P15" i="14"/>
  <c r="P17" i="14"/>
  <c r="O16" i="14"/>
  <c r="S16" i="14"/>
  <c r="S18" i="14"/>
  <c r="O18" i="14"/>
  <c r="T18" i="14"/>
  <c r="P6" i="14"/>
  <c r="P7" i="14"/>
  <c r="K12" i="14"/>
  <c r="F12" i="14"/>
  <c r="K11" i="14"/>
  <c r="F11" i="14"/>
  <c r="K10" i="14"/>
  <c r="F10" i="14"/>
  <c r="K9" i="14"/>
  <c r="F9" i="14"/>
  <c r="K8" i="14"/>
  <c r="F8" i="14"/>
  <c r="K7" i="14"/>
  <c r="F7" i="14"/>
  <c r="K6" i="14"/>
  <c r="F6" i="14"/>
  <c r="D5" i="34"/>
  <c r="E5" i="34"/>
  <c r="F5" i="34"/>
  <c r="G5" i="34"/>
  <c r="H5" i="34"/>
  <c r="I5" i="34"/>
  <c r="J5" i="34"/>
  <c r="K5" i="34"/>
  <c r="L5" i="34"/>
  <c r="M5" i="34"/>
  <c r="N5" i="34"/>
  <c r="O5" i="34"/>
  <c r="P5" i="34"/>
  <c r="Q5" i="34"/>
  <c r="R5" i="34"/>
  <c r="S5" i="34"/>
  <c r="T5" i="34"/>
  <c r="U5" i="34"/>
  <c r="V5" i="34"/>
  <c r="W5" i="34"/>
  <c r="X5" i="34"/>
  <c r="Y5" i="34"/>
  <c r="Z5" i="34"/>
  <c r="AA5" i="34"/>
  <c r="AB5" i="34"/>
  <c r="AE5" i="34"/>
  <c r="AF5" i="34"/>
  <c r="AG5" i="34"/>
  <c r="AH5" i="34"/>
  <c r="AI5" i="34"/>
  <c r="AJ5" i="34"/>
  <c r="AK5" i="34"/>
  <c r="AL5" i="34"/>
  <c r="AM5" i="34"/>
  <c r="AN5" i="34"/>
  <c r="AO5" i="34"/>
  <c r="AP5" i="34"/>
  <c r="AQ5" i="34"/>
  <c r="AR5" i="34"/>
  <c r="AS5" i="34"/>
  <c r="AT5" i="34"/>
  <c r="AU5" i="34"/>
  <c r="AV5" i="34"/>
  <c r="AW5" i="34"/>
  <c r="AX5" i="34"/>
  <c r="AY5" i="34"/>
  <c r="AZ5" i="34"/>
  <c r="BA5" i="34"/>
  <c r="BB5" i="34"/>
  <c r="BC5" i="34"/>
  <c r="BD5" i="34"/>
  <c r="BE5" i="34"/>
  <c r="BF5" i="34"/>
  <c r="BG5" i="34"/>
  <c r="BH5" i="34"/>
  <c r="BI5" i="34"/>
  <c r="BJ5" i="34"/>
  <c r="BK5" i="34"/>
  <c r="BL5" i="34"/>
  <c r="BM5" i="34"/>
  <c r="BN5" i="34"/>
  <c r="BO5" i="34"/>
  <c r="BP5" i="34"/>
  <c r="BQ5" i="34"/>
  <c r="BR5" i="34"/>
  <c r="BS5" i="34"/>
  <c r="BT5" i="34"/>
  <c r="BU5" i="34"/>
  <c r="BV5" i="34"/>
  <c r="BW5" i="34"/>
  <c r="BX5" i="34"/>
  <c r="BY5" i="34"/>
  <c r="BZ5" i="34"/>
  <c r="CA5" i="34"/>
  <c r="CB5" i="34"/>
  <c r="CC5" i="34"/>
  <c r="CD5" i="34"/>
  <c r="CE5" i="34"/>
  <c r="CF5" i="34"/>
  <c r="CG5" i="34"/>
  <c r="CH5" i="34"/>
  <c r="CI5" i="34"/>
  <c r="CJ5" i="34"/>
  <c r="CK5" i="34"/>
  <c r="CL5" i="34"/>
  <c r="CM5" i="34"/>
  <c r="CN5" i="34"/>
  <c r="CO5" i="34"/>
  <c r="CP5" i="34"/>
  <c r="CQ5" i="34"/>
  <c r="CR5" i="34"/>
  <c r="CS5" i="34"/>
  <c r="CT5" i="34"/>
  <c r="CU5" i="34"/>
  <c r="CV5" i="34"/>
  <c r="CW5" i="34"/>
  <c r="CX5" i="34"/>
  <c r="CY5" i="34"/>
  <c r="CZ5" i="34"/>
  <c r="DA5" i="34"/>
  <c r="DB5" i="34"/>
  <c r="C5" i="34"/>
  <c r="S11" i="14" l="1"/>
  <c r="O8" i="14"/>
  <c r="O12" i="14"/>
  <c r="S12" i="14"/>
  <c r="S10" i="14"/>
  <c r="T10" i="14"/>
  <c r="O6" i="14"/>
  <c r="O7" i="14"/>
  <c r="F8" i="18"/>
  <c r="F7" i="18"/>
  <c r="F6" i="18"/>
  <c r="H12" i="19" l="1"/>
  <c r="J12" i="19"/>
  <c r="H13" i="19"/>
  <c r="J13" i="19"/>
  <c r="H14" i="19"/>
  <c r="J14" i="19"/>
  <c r="H15" i="19"/>
  <c r="J15" i="19"/>
  <c r="J16" i="19"/>
  <c r="H17" i="19"/>
  <c r="J17" i="19"/>
  <c r="H18" i="19"/>
  <c r="J18" i="19"/>
  <c r="K12" i="19"/>
  <c r="K13" i="19"/>
  <c r="K14" i="19"/>
  <c r="K15" i="19"/>
  <c r="K16" i="19"/>
  <c r="K17" i="19"/>
  <c r="K18" i="19"/>
  <c r="C7" i="19"/>
  <c r="D7" i="19"/>
  <c r="C8" i="19"/>
  <c r="D8" i="19"/>
  <c r="C9" i="19"/>
  <c r="D9" i="19"/>
  <c r="C10" i="19"/>
  <c r="D10" i="19"/>
  <c r="C11" i="19"/>
  <c r="D11" i="19"/>
  <c r="C12" i="19"/>
  <c r="D12" i="19"/>
  <c r="C13" i="19"/>
  <c r="D13" i="19"/>
  <c r="C14" i="19"/>
  <c r="D14" i="19"/>
  <c r="C15" i="19"/>
  <c r="D15" i="19"/>
  <c r="C16" i="19"/>
  <c r="D16" i="19"/>
  <c r="C17" i="19"/>
  <c r="D17" i="19"/>
  <c r="C18" i="19"/>
  <c r="D18" i="19"/>
  <c r="J18" i="14"/>
  <c r="D18" i="14"/>
  <c r="E18" i="14"/>
  <c r="C9" i="14"/>
  <c r="C10" i="14"/>
  <c r="C11" i="14"/>
  <c r="C12" i="14"/>
  <c r="C13" i="14"/>
  <c r="C14" i="14"/>
  <c r="C15" i="14"/>
  <c r="C16" i="14"/>
  <c r="C17" i="14"/>
  <c r="C18" i="14"/>
  <c r="I18" i="19"/>
  <c r="Y18" i="14"/>
  <c r="L18" i="19" s="1"/>
  <c r="Z18" i="14"/>
  <c r="M18" i="19" s="1"/>
  <c r="E41" i="18" l="1"/>
  <c r="C41" i="18"/>
  <c r="D41" i="18"/>
  <c r="H16" i="19"/>
  <c r="E52" i="18"/>
  <c r="D52" i="18"/>
  <c r="C52" i="18"/>
  <c r="V18" i="14"/>
  <c r="F18" i="19" s="1"/>
  <c r="G18" i="19"/>
  <c r="U18" i="14"/>
  <c r="E18" i="19" s="1"/>
  <c r="T7" i="14"/>
  <c r="Z7" i="14" s="1"/>
  <c r="M7" i="19" s="1"/>
  <c r="T8" i="14"/>
  <c r="Z8" i="14" s="1"/>
  <c r="T9" i="14"/>
  <c r="Z9" i="14" s="1"/>
  <c r="M9" i="19" s="1"/>
  <c r="Z10" i="14"/>
  <c r="M10" i="19" s="1"/>
  <c r="T11" i="14"/>
  <c r="Z11" i="14" s="1"/>
  <c r="M11" i="19" s="1"/>
  <c r="T12" i="14"/>
  <c r="Z12" i="14" s="1"/>
  <c r="M12" i="19" s="1"/>
  <c r="T13" i="14"/>
  <c r="Z13" i="14" s="1"/>
  <c r="M13" i="19" s="1"/>
  <c r="T14" i="14"/>
  <c r="Z14" i="14" s="1"/>
  <c r="M14" i="19" s="1"/>
  <c r="T15" i="14"/>
  <c r="Z15" i="14" s="1"/>
  <c r="M15" i="19" s="1"/>
  <c r="T16" i="14"/>
  <c r="Z16" i="14" s="1"/>
  <c r="T17" i="14"/>
  <c r="Z17" i="14" s="1"/>
  <c r="M17" i="19" s="1"/>
  <c r="T6" i="14"/>
  <c r="Z6" i="14" s="1"/>
  <c r="S7" i="14"/>
  <c r="Y7" i="14" s="1"/>
  <c r="L7" i="19" s="1"/>
  <c r="S8" i="14"/>
  <c r="Y8" i="14" s="1"/>
  <c r="L8" i="19" s="1"/>
  <c r="S9" i="14"/>
  <c r="Y9" i="14" s="1"/>
  <c r="L9" i="19" s="1"/>
  <c r="Y10" i="14"/>
  <c r="L10" i="19" s="1"/>
  <c r="Y11" i="14"/>
  <c r="L11" i="19" s="1"/>
  <c r="Y12" i="14"/>
  <c r="L12" i="19" s="1"/>
  <c r="S13" i="14"/>
  <c r="Y13" i="14" s="1"/>
  <c r="L13" i="19" s="1"/>
  <c r="S14" i="14"/>
  <c r="Y14" i="14" s="1"/>
  <c r="L14" i="19" s="1"/>
  <c r="S15" i="14"/>
  <c r="Y15" i="14" s="1"/>
  <c r="L15" i="19" s="1"/>
  <c r="Y16" i="14"/>
  <c r="L16" i="19" s="1"/>
  <c r="S17" i="14"/>
  <c r="Y17" i="14" s="1"/>
  <c r="L17" i="19" s="1"/>
  <c r="S6" i="14"/>
  <c r="Y6" i="14" s="1"/>
  <c r="V7" i="14"/>
  <c r="F7" i="19" s="1"/>
  <c r="V8" i="14"/>
  <c r="O9" i="14"/>
  <c r="P9" i="14"/>
  <c r="Q9" i="14"/>
  <c r="H9" i="19" s="1"/>
  <c r="R9" i="14"/>
  <c r="O10" i="14"/>
  <c r="P10" i="14"/>
  <c r="Q10" i="14"/>
  <c r="H10" i="19" s="1"/>
  <c r="R10" i="14"/>
  <c r="O11" i="14"/>
  <c r="P11" i="14"/>
  <c r="Q11" i="14"/>
  <c r="H11" i="19" s="1"/>
  <c r="R11" i="14"/>
  <c r="V6" i="14"/>
  <c r="U6" i="14"/>
  <c r="J11" i="19" l="1"/>
  <c r="K11" i="19"/>
  <c r="J10" i="19"/>
  <c r="K10" i="19"/>
  <c r="K9" i="19"/>
  <c r="J9" i="19"/>
  <c r="I17" i="19"/>
  <c r="V17" i="14"/>
  <c r="F17" i="19" s="1"/>
  <c r="I16" i="19"/>
  <c r="V16" i="14"/>
  <c r="I15" i="19"/>
  <c r="V15" i="14"/>
  <c r="F15" i="19" s="1"/>
  <c r="I14" i="19"/>
  <c r="V14" i="14"/>
  <c r="F14" i="19" s="1"/>
  <c r="I13" i="19"/>
  <c r="V13" i="14"/>
  <c r="F13" i="19" s="1"/>
  <c r="V12" i="14"/>
  <c r="F12" i="19" s="1"/>
  <c r="I12" i="19"/>
  <c r="V11" i="14"/>
  <c r="F11" i="19" s="1"/>
  <c r="I11" i="19"/>
  <c r="I10" i="19"/>
  <c r="V10" i="14"/>
  <c r="F10" i="19" s="1"/>
  <c r="V9" i="14"/>
  <c r="F9" i="19" s="1"/>
  <c r="I9" i="19"/>
  <c r="G17" i="19"/>
  <c r="U17" i="14"/>
  <c r="E17" i="19" s="1"/>
  <c r="G16" i="19"/>
  <c r="U16" i="14"/>
  <c r="M16" i="19"/>
  <c r="E63" i="18"/>
  <c r="C63" i="18"/>
  <c r="D63" i="18"/>
  <c r="U15" i="14"/>
  <c r="E15" i="19" s="1"/>
  <c r="G15" i="19"/>
  <c r="U14" i="14"/>
  <c r="E14" i="19" s="1"/>
  <c r="G14" i="19"/>
  <c r="G13" i="19"/>
  <c r="U13" i="14"/>
  <c r="E13" i="19" s="1"/>
  <c r="I8" i="19"/>
  <c r="F8" i="19"/>
  <c r="K8" i="19"/>
  <c r="F6" i="19"/>
  <c r="E28" i="18"/>
  <c r="D28" i="18"/>
  <c r="C28" i="18"/>
  <c r="H7" i="19"/>
  <c r="I7" i="19"/>
  <c r="H6" i="19"/>
  <c r="J7" i="19"/>
  <c r="K7" i="19"/>
  <c r="J6" i="19"/>
  <c r="G12" i="19"/>
  <c r="U12" i="14"/>
  <c r="E12" i="19" s="1"/>
  <c r="G11" i="19"/>
  <c r="U11" i="14"/>
  <c r="E11" i="19" s="1"/>
  <c r="G10" i="19"/>
  <c r="U10" i="14"/>
  <c r="E10" i="19" s="1"/>
  <c r="G9" i="19"/>
  <c r="U9" i="14"/>
  <c r="E9" i="19" s="1"/>
  <c r="Y21" i="14"/>
  <c r="U8" i="14"/>
  <c r="G8" i="19"/>
  <c r="M8" i="19"/>
  <c r="E62" i="18"/>
  <c r="D62" i="18"/>
  <c r="C62" i="18"/>
  <c r="G7" i="19"/>
  <c r="U7" i="14"/>
  <c r="E7" i="19" s="1"/>
  <c r="M6" i="19"/>
  <c r="E61" i="18"/>
  <c r="D61" i="18"/>
  <c r="C61" i="18"/>
  <c r="L6" i="19"/>
  <c r="E6" i="19"/>
  <c r="Z21" i="14"/>
  <c r="Z19" i="14"/>
  <c r="Z20" i="14"/>
  <c r="Y20" i="14"/>
  <c r="Y19" i="14"/>
  <c r="C6" i="19"/>
  <c r="D6" i="19"/>
  <c r="J7" i="14"/>
  <c r="J8" i="14"/>
  <c r="J9" i="14"/>
  <c r="J10" i="14"/>
  <c r="J11" i="14"/>
  <c r="J12" i="14"/>
  <c r="J13" i="14"/>
  <c r="J14" i="14"/>
  <c r="J15" i="14"/>
  <c r="J16" i="14"/>
  <c r="J17" i="14"/>
  <c r="J6" i="14"/>
  <c r="E7" i="14"/>
  <c r="E8" i="14"/>
  <c r="E9" i="14"/>
  <c r="E10" i="14"/>
  <c r="E11" i="14"/>
  <c r="E12" i="14"/>
  <c r="E13" i="14"/>
  <c r="E14" i="14"/>
  <c r="E15" i="14"/>
  <c r="E16" i="14"/>
  <c r="E17" i="14"/>
  <c r="E6" i="14"/>
  <c r="C8" i="14"/>
  <c r="C7" i="14"/>
  <c r="C6" i="14"/>
  <c r="D7" i="14"/>
  <c r="D8" i="14"/>
  <c r="D9" i="14"/>
  <c r="D10" i="14"/>
  <c r="D11" i="14"/>
  <c r="D12" i="14"/>
  <c r="D13" i="14"/>
  <c r="D14" i="14"/>
  <c r="D15" i="14"/>
  <c r="D16" i="14"/>
  <c r="D17" i="14"/>
  <c r="D6" i="14"/>
  <c r="V19" i="14" l="1"/>
  <c r="E30" i="18"/>
  <c r="D30" i="18"/>
  <c r="C30" i="18"/>
  <c r="F16" i="19"/>
  <c r="V20" i="14"/>
  <c r="C29" i="18"/>
  <c r="D29" i="18"/>
  <c r="E29" i="18"/>
  <c r="V21" i="14"/>
  <c r="E16" i="19"/>
  <c r="E21" i="18"/>
  <c r="C21" i="18"/>
  <c r="D21" i="18"/>
  <c r="C50" i="18"/>
  <c r="D50" i="18"/>
  <c r="J8" i="19"/>
  <c r="E51" i="18"/>
  <c r="D51" i="18"/>
  <c r="C51" i="18"/>
  <c r="E40" i="18"/>
  <c r="D40" i="18"/>
  <c r="C40" i="18"/>
  <c r="H8" i="19"/>
  <c r="W20" i="14"/>
  <c r="C39" i="18"/>
  <c r="W21" i="14"/>
  <c r="W19" i="14"/>
  <c r="X20" i="14"/>
  <c r="E39" i="18"/>
  <c r="D39" i="18"/>
  <c r="X19" i="14"/>
  <c r="X21" i="14"/>
  <c r="E50" i="18"/>
  <c r="E20" i="18"/>
  <c r="D20" i="18"/>
  <c r="C20" i="18"/>
  <c r="E8" i="19"/>
  <c r="U20" i="14"/>
  <c r="U19" i="14"/>
  <c r="U21" i="14"/>
  <c r="E19" i="18"/>
  <c r="D19" i="18"/>
  <c r="C19" i="18"/>
  <c r="K15" i="32"/>
  <c r="K4" i="32"/>
  <c r="I6" i="32"/>
  <c r="K6" i="32" s="1"/>
  <c r="K13" i="32"/>
  <c r="G21" i="18" l="1"/>
  <c r="G20" i="18"/>
  <c r="I2" i="32"/>
  <c r="K2" i="32" s="1"/>
  <c r="AD45" i="31" l="1"/>
  <c r="AE45" i="31"/>
  <c r="AF45" i="31"/>
  <c r="AH45" i="31"/>
  <c r="AI45" i="31"/>
  <c r="AJ45" i="31"/>
  <c r="AB45" i="31"/>
  <c r="BT65" i="31"/>
  <c r="BF45" i="31"/>
  <c r="AU45" i="31"/>
  <c r="Y45" i="31"/>
  <c r="CC6" i="14"/>
  <c r="AY45" i="31"/>
  <c r="AC45" i="31"/>
  <c r="R45" i="31"/>
  <c r="BB45" i="31"/>
  <c r="B69" i="31"/>
  <c r="BC45" i="31"/>
  <c r="AR45" i="31"/>
  <c r="AG43" i="31"/>
  <c r="AG42" i="31"/>
  <c r="AG41" i="31"/>
  <c r="V42" i="31"/>
  <c r="V41" i="31"/>
  <c r="E72" i="31"/>
  <c r="H72" i="31" s="1"/>
  <c r="E71" i="31"/>
  <c r="C70" i="31"/>
  <c r="C69" i="31"/>
  <c r="D71" i="31"/>
  <c r="D73" i="31" s="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4" i="14"/>
  <c r="B21" i="18"/>
  <c r="B20" i="18"/>
  <c r="B19" i="18"/>
  <c r="C14" i="31"/>
  <c r="A2" i="30"/>
  <c r="B2" i="31"/>
  <c r="A2" i="31"/>
  <c r="A2" i="22"/>
  <c r="C2" i="22"/>
  <c r="D20" i="19"/>
  <c r="D21" i="19"/>
  <c r="D22" i="19"/>
  <c r="H69" i="31"/>
  <c r="AG45" i="31" l="1"/>
  <c r="D14" i="31"/>
  <c r="E73" i="31"/>
  <c r="H70" i="31"/>
  <c r="H71" i="31"/>
  <c r="L14" i="31"/>
  <c r="I6" i="19"/>
  <c r="G6" i="19"/>
  <c r="K6" i="19"/>
  <c r="C3" i="19"/>
  <c r="B2" i="30"/>
  <c r="D26" i="31"/>
  <c r="C73" i="31"/>
  <c r="H73" i="31" s="1"/>
  <c r="L13" i="31"/>
  <c r="D45" i="31"/>
  <c r="F45" i="31"/>
  <c r="C26" i="31"/>
  <c r="L12" i="31"/>
  <c r="V45" i="31"/>
  <c r="C45" i="31"/>
  <c r="F33" i="30" l="1"/>
  <c r="G33" i="30" s="1"/>
  <c r="E31" i="30"/>
  <c r="D29" i="30"/>
  <c r="F32" i="30"/>
  <c r="G32" i="30" s="1"/>
  <c r="E30" i="30"/>
  <c r="E33" i="30"/>
  <c r="F31" i="30"/>
  <c r="G31" i="30" s="1"/>
  <c r="E29" i="30"/>
  <c r="F30" i="30"/>
  <c r="G30" i="30" s="1"/>
  <c r="C33" i="30"/>
  <c r="D31" i="30"/>
  <c r="F29" i="30"/>
  <c r="G29" i="30" s="1"/>
  <c r="C32" i="30"/>
  <c r="C31" i="30"/>
  <c r="C30" i="30"/>
  <c r="C29" i="30"/>
  <c r="D32" i="30"/>
  <c r="E32" i="30"/>
  <c r="D33" i="30"/>
  <c r="D30" i="30"/>
  <c r="B29" i="30"/>
  <c r="B31" i="30"/>
  <c r="B30" i="30"/>
  <c r="B33" i="30"/>
  <c r="B32" i="30"/>
  <c r="F69" i="31"/>
  <c r="H31" i="30" l="1"/>
  <c r="H33" i="30"/>
  <c r="H29" i="30"/>
  <c r="H30" i="30"/>
  <c r="H32" i="30"/>
  <c r="G69" i="31"/>
  <c r="F70" i="31"/>
  <c r="F50" i="18"/>
  <c r="G50" i="18"/>
  <c r="F39" i="18"/>
  <c r="G39" i="18"/>
  <c r="Y22" i="14"/>
  <c r="J20" i="19"/>
  <c r="M21" i="19"/>
  <c r="L20" i="19"/>
  <c r="L21" i="19"/>
  <c r="L22" i="19"/>
  <c r="H21" i="19"/>
  <c r="H20" i="19"/>
  <c r="H22" i="19"/>
  <c r="F63" i="18"/>
  <c r="F71" i="31" l="1"/>
  <c r="G70" i="31"/>
  <c r="C64" i="18"/>
  <c r="E64" i="18"/>
  <c r="G61" i="18"/>
  <c r="F61" i="18"/>
  <c r="D64" i="18"/>
  <c r="E53" i="18"/>
  <c r="F51" i="18"/>
  <c r="F41" i="18"/>
  <c r="E42" i="18"/>
  <c r="J22" i="19"/>
  <c r="W22" i="14"/>
  <c r="J21" i="19"/>
  <c r="C53" i="18"/>
  <c r="U22" i="14"/>
  <c r="V22" i="14"/>
  <c r="D53" i="18"/>
  <c r="D42" i="18"/>
  <c r="L23" i="19"/>
  <c r="M20" i="19"/>
  <c r="F28" i="18"/>
  <c r="G28" i="18"/>
  <c r="H23" i="19"/>
  <c r="D22" i="18"/>
  <c r="F20" i="18"/>
  <c r="E31" i="18"/>
  <c r="F21" i="19"/>
  <c r="F20" i="19"/>
  <c r="F29" i="18"/>
  <c r="C31" i="18"/>
  <c r="Z22" i="14"/>
  <c r="F62" i="18"/>
  <c r="F40" i="18"/>
  <c r="C42" i="18"/>
  <c r="E20" i="19"/>
  <c r="E22" i="19"/>
  <c r="E21" i="19"/>
  <c r="F30" i="18"/>
  <c r="X22" i="14"/>
  <c r="F52" i="18"/>
  <c r="E22" i="18"/>
  <c r="F21" i="18"/>
  <c r="M22" i="19"/>
  <c r="G19" i="18"/>
  <c r="F19" i="18"/>
  <c r="C22" i="18"/>
  <c r="D31" i="18"/>
  <c r="F22" i="19"/>
  <c r="F72" i="31" l="1"/>
  <c r="G72" i="31" s="1"/>
  <c r="G71" i="31"/>
  <c r="F53" i="18"/>
  <c r="F64" i="18"/>
  <c r="E65" i="18" s="1"/>
  <c r="M23" i="19"/>
  <c r="F42" i="18"/>
  <c r="J23" i="19"/>
  <c r="F23" i="19"/>
  <c r="F22" i="18"/>
  <c r="E23" i="18" s="1"/>
  <c r="E23" i="19"/>
  <c r="F31" i="18"/>
  <c r="D32" i="18" s="1"/>
  <c r="D65" i="18" l="1"/>
  <c r="C65" i="18"/>
  <c r="D23" i="18"/>
  <c r="C23" i="18"/>
  <c r="E32" i="18"/>
  <c r="C32" i="18"/>
  <c r="G51" i="18" l="1"/>
  <c r="G62" i="18"/>
  <c r="G29" i="18"/>
  <c r="G40" i="18"/>
  <c r="G63" i="18" l="1"/>
  <c r="G64" i="18" s="1"/>
  <c r="H64" i="18" s="1"/>
  <c r="D66" i="18" s="1"/>
  <c r="G41" i="18"/>
  <c r="G42" i="18" s="1"/>
  <c r="G52" i="18"/>
  <c r="G53" i="18" s="1"/>
  <c r="G22" i="18"/>
  <c r="H22" i="18" s="1"/>
  <c r="G30" i="18"/>
  <c r="G31" i="18" s="1"/>
  <c r="F9" i="18"/>
  <c r="J21" i="18" l="1"/>
  <c r="C34" i="18"/>
  <c r="H31" i="18"/>
  <c r="D33" i="18" s="1"/>
  <c r="D24" i="18"/>
  <c r="I21" i="18"/>
  <c r="H53" i="18"/>
  <c r="D55" i="18" s="1"/>
  <c r="C56" i="18"/>
  <c r="C45" i="18"/>
  <c r="H42" i="18"/>
  <c r="D44" i="18" s="1"/>
  <c r="AD5" i="34"/>
  <c r="AC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Dirgeneral1</author>
  </authors>
  <commentList>
    <comment ref="BV18" authorId="0" shapeId="0" xr:uid="{00000000-0006-0000-0500-00000A000000}">
      <text>
        <r>
          <rPr>
            <b/>
            <sz val="9"/>
            <color indexed="81"/>
            <rFont val="Tahoma"/>
            <family val="2"/>
          </rPr>
          <t>Dirgeneral1:</t>
        </r>
        <r>
          <rPr>
            <sz val="9"/>
            <color indexed="81"/>
            <rFont val="Tahoma"/>
            <family val="2"/>
          </rPr>
          <t xml:space="preserve">
mujeres  en edad reproductiva
</t>
        </r>
      </text>
    </comment>
  </commentList>
</comments>
</file>

<file path=xl/sharedStrings.xml><?xml version="1.0" encoding="utf-8"?>
<sst xmlns="http://schemas.openxmlformats.org/spreadsheetml/2006/main" count="920" uniqueCount="382">
  <si>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</si>
  <si>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</si>
  <si>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</si>
  <si>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</si>
  <si>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</si>
  <si>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</si>
  <si>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</si>
  <si>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</si>
  <si>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</si>
  <si>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</si>
  <si>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</si>
  <si>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</si>
  <si>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</si>
  <si>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</si>
  <si>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</si>
  <si>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&gt;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</si>
  <si>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</si>
  <si>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</si>
  <si>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</si>
  <si>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</si>
  <si>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</si>
  <si>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</si>
  <si>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</si>
  <si>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</si>
  <si>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</si>
  <si>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</si>
  <si>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</si>
  <si>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</si>
  <si>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</si>
  <si>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</si>
  <si>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</si>
  <si>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</si>
  <si>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</si>
  <si>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</si>
  <si>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</si>
  <si>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</si>
  <si>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</si>
  <si>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</si>
  <si>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</si>
  <si>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</si>
  <si>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</si>
  <si>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</si>
  <si>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</si>
  <si>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</si>
  <si>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</si>
  <si>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</si>
  <si>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</si>
  <si>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</si>
  <si>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</si>
  <si>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</si>
  <si>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</si>
  <si>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</si>
  <si>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</si>
  <si>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</si>
  <si>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</si>
  <si>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</si>
  <si>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</si>
  <si>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</si>
  <si>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</si>
  <si>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</si>
  <si>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</si>
  <si>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</si>
  <si>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</si>
  <si>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</si>
  <si>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</si>
  <si>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</si>
  <si>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</si>
  <si>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</si>
  <si>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</si>
  <si>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</si>
  <si>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VALOR</t>
  </si>
  <si>
    <t>SAN MARTIN</t>
  </si>
  <si>
    <t xml:space="preserve">INDICADORES DE MONITOREO Y SEGUIMIENTO A ACCIONES ESTRATEGICAS DE SALUD </t>
  </si>
  <si>
    <t xml:space="preserve">Gestante con Plan de Parto Efectivisado </t>
  </si>
  <si>
    <t xml:space="preserve">DATOS DEL DIRECTOR DE LA RED </t>
  </si>
  <si>
    <t>RED</t>
  </si>
  <si>
    <t>RED EL DORADO</t>
  </si>
  <si>
    <t>RED HUALLAGA</t>
  </si>
  <si>
    <t>Prevalencia de ITU en la gestante</t>
  </si>
  <si>
    <t>I Trimestre</t>
  </si>
  <si>
    <t>Cumplimiento</t>
  </si>
  <si>
    <t>Tendencia</t>
  </si>
  <si>
    <t>Localidad con tratamiento focal</t>
  </si>
  <si>
    <t>Vivienda protegida</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</si>
  <si>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</si>
  <si>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</si>
  <si>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</si>
  <si>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</si>
  <si>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</si>
  <si>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</si>
  <si>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</si>
  <si>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</si>
  <si>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</si>
  <si>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</si>
  <si>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</si>
  <si>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</si>
  <si>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</si>
  <si>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</si>
  <si>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</si>
  <si>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</si>
  <si>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</si>
  <si>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</si>
  <si>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</si>
  <si>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</si>
  <si>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</si>
  <si>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</si>
  <si>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</si>
  <si>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</si>
  <si>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</si>
  <si>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</si>
  <si>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</si>
  <si>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</si>
  <si>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</si>
  <si>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</si>
  <si>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</si>
  <si>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</si>
  <si>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</si>
  <si>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</si>
  <si>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</si>
  <si>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</si>
  <si>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</si>
  <si>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</si>
  <si>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</si>
  <si>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</si>
  <si>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</si>
  <si>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</si>
  <si>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</si>
  <si>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</si>
  <si>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TABLERO DE MANDO</t>
  </si>
  <si>
    <t xml:space="preserve">PERFORMANCE </t>
  </si>
  <si>
    <t>II Trim</t>
  </si>
  <si>
    <t>COMPONENTES</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</si>
  <si>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</si>
  <si>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</si>
  <si>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</si>
  <si>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</si>
  <si>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</si>
  <si>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</si>
  <si>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</si>
  <si>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</si>
  <si>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</si>
  <si>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</si>
  <si>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</si>
  <si>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</si>
  <si>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</si>
  <si>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</si>
  <si>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</si>
  <si>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</si>
  <si>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</si>
  <si>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</si>
  <si>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</si>
  <si>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</si>
  <si>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</si>
  <si>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</si>
  <si>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</si>
  <si>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</si>
  <si>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</si>
  <si>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</si>
  <si>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</si>
  <si>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</si>
  <si>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</si>
  <si>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</si>
  <si>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</si>
  <si>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</si>
  <si>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</si>
  <si>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I SEMESTRE</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</si>
  <si>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</si>
  <si>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</si>
  <si>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</si>
  <si>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</si>
  <si>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</si>
  <si>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</si>
  <si>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</si>
  <si>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</si>
  <si>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</si>
  <si>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</si>
  <si>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</si>
  <si>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</si>
  <si>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</si>
  <si>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</si>
  <si>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</si>
  <si>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</si>
  <si>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</si>
  <si>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</si>
  <si>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</si>
  <si>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</si>
  <si>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</si>
  <si>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</si>
  <si>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</si>
  <si>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</si>
  <si>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</si>
  <si>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</si>
  <si>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</si>
  <si>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</si>
  <si>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</si>
  <si>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</si>
  <si>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</si>
  <si>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</si>
  <si>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</si>
  <si>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</si>
  <si>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</si>
  <si>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</si>
  <si>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</si>
  <si>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</si>
  <si>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</si>
  <si>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</si>
  <si>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</si>
  <si>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</si>
  <si>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</si>
  <si>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</si>
  <si>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</si>
  <si>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</si>
  <si>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</si>
  <si>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</si>
  <si>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</si>
  <si>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</si>
  <si>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</si>
  <si>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</si>
  <si>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</si>
  <si>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</si>
  <si>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</si>
  <si>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</si>
  <si>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</si>
  <si>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</si>
  <si>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</si>
  <si>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</si>
  <si>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</si>
  <si>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</si>
  <si>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</si>
  <si>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</si>
  <si>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</si>
  <si>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</si>
  <si>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</si>
  <si>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</si>
  <si>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</si>
  <si>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</si>
  <si>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</si>
  <si>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</si>
  <si>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</si>
  <si>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</si>
  <si>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</si>
  <si>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</si>
  <si>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</si>
  <si>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</si>
  <si>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</si>
  <si>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</si>
  <si>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</si>
  <si>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</si>
  <si>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</si>
  <si>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</si>
  <si>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</si>
  <si>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</si>
  <si>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</si>
  <si>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</si>
  <si>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</si>
  <si>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</si>
  <si>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</si>
  <si>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</si>
  <si>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</si>
  <si>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</si>
  <si>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</si>
  <si>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</si>
  <si>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</si>
  <si>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</si>
  <si>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</si>
  <si>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</si>
  <si>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</si>
  <si>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</si>
  <si>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</si>
  <si>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</si>
  <si>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</si>
  <si>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</si>
  <si>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</si>
  <si>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</si>
  <si>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&lt;=</t>
  </si>
  <si>
    <t>4 a 5</t>
  </si>
  <si>
    <t>&gt;=</t>
  </si>
  <si>
    <t>&gt;2</t>
  </si>
  <si>
    <t>verde</t>
  </si>
  <si>
    <t>&lt;2</t>
  </si>
  <si>
    <t>rojo</t>
  </si>
  <si>
    <t>amarillo</t>
  </si>
  <si>
    <t>2 a 5</t>
  </si>
  <si>
    <t>10 a 6</t>
  </si>
  <si>
    <t>regular</t>
  </si>
  <si>
    <t>adecuado</t>
  </si>
  <si>
    <t>deficiente</t>
  </si>
  <si>
    <t>1 a 4</t>
  </si>
  <si>
    <t>La información trimestral comprende los meses de enero a junio del año de Evaluación</t>
  </si>
  <si>
    <t>X</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</si>
  <si>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</si>
  <si>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</si>
  <si>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</si>
  <si>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</si>
  <si>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PRODUCTIVIDAD HORA MEDICO</t>
  </si>
  <si>
    <t>RENDIMIENTO HORA MEDICO</t>
  </si>
  <si>
    <t>PROMEDIO DE ANALISIS DE LABORATORIO POR CONSULTA EXTERNA</t>
  </si>
  <si>
    <t>PORCENTAJE OCUPACION DE CAMAS (FACTOR: 100)</t>
  </si>
  <si>
    <t>RENDIMIENTO CAMA</t>
  </si>
  <si>
    <t>RAZON DE URGENCIAS POR CONSULTA EXTERNA</t>
  </si>
  <si>
    <t>RENDIMIENTO DE SALA DE OPERACIONES</t>
  </si>
  <si>
    <t>RENDIMIENTO DE SALA DE OPERACIONES (CIRUGIA DE EMERGENCIA)</t>
  </si>
  <si>
    <t>RENDIMIENTO DE SALA DE OPERACIONES (CIRUGIA EFECTIVAS)</t>
  </si>
  <si>
    <t>GRADO DE RESOLUTIVIDAD DEL ESTABLECIMIENTO DE SALUD (FACTOR: 100)</t>
  </si>
  <si>
    <t>PORCENTAJE DE INFECCIONES INTRAHOSPITALARIAS (FACTOR:100)</t>
  </si>
  <si>
    <t>TASA DE CESAREA (FACTOR:100)</t>
  </si>
  <si>
    <t>MORTALIDAD NEONATAL PRECOZ (FACTOR: 100)</t>
  </si>
  <si>
    <t>N° de Atenciones Médicas Realizadas</t>
  </si>
  <si>
    <r>
      <t xml:space="preserve">N° de horas médico </t>
    </r>
    <r>
      <rPr>
        <b/>
        <sz val="9"/>
        <rFont val="Calibri"/>
        <family val="2"/>
      </rPr>
      <t>Programadas</t>
    </r>
  </si>
  <si>
    <t>N° de horas médico Efectivas</t>
  </si>
  <si>
    <t>N° análisis de laboratorio indicados en consulta externa</t>
  </si>
  <si>
    <t>N° Atenciones médicas Realizadas</t>
  </si>
  <si>
    <t>N° pacientes-día</t>
  </si>
  <si>
    <t>N° días cama disponibles</t>
  </si>
  <si>
    <t>N° egresos</t>
  </si>
  <si>
    <t>N° camas disponibles promedio</t>
  </si>
  <si>
    <t>Nº de Atenciones Médicas en Urgencias</t>
  </si>
  <si>
    <t>Nº Total de Atenciones médicas en Consulta Externa</t>
  </si>
  <si>
    <t>Nº Intervenciones Quirúrgicas Ejecutadas</t>
  </si>
  <si>
    <t>Nº de Salas de Operaciones Utilizados</t>
  </si>
  <si>
    <t>Nº Intervenciones Quirúrgicas de Emergencia</t>
  </si>
  <si>
    <t>Nº Intervenciones Quirúrgicas Programadas Ejecutadas (Cirugías Electivas)</t>
  </si>
  <si>
    <t>N° de solicitudes de Referencias enviadas para atención médica en consulta externa</t>
  </si>
  <si>
    <t>Nº Total de Consultas Médicas</t>
  </si>
  <si>
    <t>Total de pacientes con infecciones intrahospitalarias</t>
  </si>
  <si>
    <t>Nº Total de Cesáreas realizadas</t>
  </si>
  <si>
    <t>Nº Total de Partos atendidos</t>
  </si>
  <si>
    <t>N° Recién nacidos fallecidos en los primeros 7 días</t>
  </si>
  <si>
    <t>N° Recién nacidos en la Institución</t>
  </si>
  <si>
    <t>CALIDAD</t>
  </si>
  <si>
    <t>EFICIENCIA</t>
  </si>
  <si>
    <t>PRODUCCION Y RENDIMIENTO</t>
  </si>
  <si>
    <t>HIS / Programacion Medica</t>
  </si>
  <si>
    <t>HIS / Reporte del Servicio</t>
  </si>
  <si>
    <t>Informe Laboratorio / HIS</t>
  </si>
  <si>
    <t>Censo diario de Enfermeras, Egresos Hospitalario / Registro Hospitalario</t>
  </si>
  <si>
    <t>Egresos Hospitalario / Registro Hospitalario</t>
  </si>
  <si>
    <t>Cuaderno de Registro de Emergencia / HIS</t>
  </si>
  <si>
    <t>Libro de Programacion de Intervenciones Quirurgicas / Reporte de Centro Quirurgico</t>
  </si>
  <si>
    <t>SIS - REFCON / HIS</t>
  </si>
  <si>
    <t>FICHA IAAS EPIDEMIOLOGIA / EGRESOS</t>
  </si>
  <si>
    <t>Reporte de Centro Quirurgico - CNV / Reporte Centro Quirurgico - CNV</t>
  </si>
  <si>
    <t>SINADEF / CNV</t>
  </si>
  <si>
    <t>INDICADORES HOSPITALARIOS</t>
  </si>
  <si>
    <t>HOSPITAL RIOJA</t>
  </si>
  <si>
    <t>HOSPITAL MOYOBAMBA</t>
  </si>
  <si>
    <t>HOSPITAL II-2 TARAPOTO</t>
  </si>
  <si>
    <t>HOSPITAL LAMAS</t>
  </si>
  <si>
    <t>HOSPITAL BANDA DE SHILCAYO</t>
  </si>
  <si>
    <t>HOSPITAL JUANJUI</t>
  </si>
  <si>
    <t>HOSPITAL BELLAVISTA</t>
  </si>
  <si>
    <t>HOSPITAL TOCACHE</t>
  </si>
  <si>
    <t>N° de horas médico Programadas</t>
  </si>
  <si>
    <t>DIRESA</t>
  </si>
  <si>
    <t>HOSPITAL</t>
  </si>
  <si>
    <t>3.9 a 2.0</t>
  </si>
  <si>
    <t>&lt;</t>
  </si>
  <si>
    <t>0,7 a 0,4</t>
  </si>
  <si>
    <t>80 a 60%</t>
  </si>
  <si>
    <t>6 a 3.0</t>
  </si>
  <si>
    <t>3 a 5</t>
  </si>
  <si>
    <t>79 a 50</t>
  </si>
  <si>
    <t>3 a 5 %</t>
  </si>
  <si>
    <t>ATENDIDOS 2022</t>
  </si>
  <si>
    <t>ATENDIDOS 2023</t>
  </si>
  <si>
    <t>ATENCIONES 2022</t>
  </si>
  <si>
    <t>ATENCIONES 2023</t>
  </si>
  <si>
    <t>EXTENSION DE USO 2023</t>
  </si>
  <si>
    <t>INTENSIDAD DE USO 2023</t>
  </si>
  <si>
    <t>Red</t>
  </si>
  <si>
    <t>Microred</t>
  </si>
  <si>
    <t>I TRIM</t>
  </si>
  <si>
    <t>II TRIM</t>
  </si>
  <si>
    <t>III TRIM</t>
  </si>
  <si>
    <t>IV TRIM</t>
  </si>
  <si>
    <t>POB_2023</t>
  </si>
  <si>
    <t>SALDO EXTENSION DE USO</t>
  </si>
  <si>
    <t>HOSPITAL TARAPOTO</t>
  </si>
  <si>
    <t>HOSPITAL DE  RIOJA</t>
  </si>
  <si>
    <t>HOSPITAL  MOYOBAMBA</t>
  </si>
  <si>
    <t>HOSPITAL II-1 TOCACHE</t>
  </si>
  <si>
    <t>BANDA SHILCAYO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</si>
</sst>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00"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charset val="177"/>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charset val="177"/>
    </font>
    <font>
      <b/>
      <sz val="18"/>
      <color indexed="9"/>
      <name val="Aharoni"/>
      <charset val="177"/>
    </font>
    <font>
      <b/>
      <sz val="16"/>
      <name val="Aharoni"/>
      <charset val="177"/>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charset val="177"/>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charset val="177"/>
    </font>
    <font>
      <b/>
      <sz val="10"/>
      <color rgb="FFFF0000"/>
      <name val="Times New Roman"/>
      <family val="1"/>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0"/>
      <name val="Cambria"/>
      <family val="1"/>
      <scheme val="major"/>
    </font>
    <font>
      <sz val="11"/>
      <name val="Cambria"/>
      <family val="1"/>
      <scheme val="major"/>
    </font>
    <font>
      <b/>
      <sz val="9"/>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charset val="177"/>
    </font>
    <font>
      <b/>
      <sz val="11"/>
      <color indexed="9"/>
      <name val="Aharoni"/>
      <charset val="177"/>
    </font>
    <font>
      <b/>
      <sz val="11"/>
      <name val="Times New Roman"/>
      <family val="1"/>
    </font>
    <font>
      <b/>
      <sz val="16"/>
      <color theme="0"/>
      <name val="Aharoni"/>
      <charset val="177"/>
    </font>
    <font>
      <b/>
      <sz val="14"/>
      <color theme="0"/>
      <name val="Century Gothic"/>
      <family val="2"/>
    </font>
    <font>
      <b/>
      <sz val="14"/>
      <color theme="0"/>
      <name val="Aharoni"/>
      <charset val="177"/>
    </font>
    <font>
      <b/>
      <sz val="16"/>
      <color theme="0"/>
      <name val="Century Gothic"/>
      <family val="2"/>
    </font>
    <font>
      <sz val="11"/>
      <color theme="0"/>
      <name val="Arial"/>
      <family val="2"/>
    </font>
    <font>
      <b/>
      <sz val="18"/>
      <color theme="0"/>
      <name val="Aharoni"/>
      <charset val="177"/>
    </font>
    <font>
      <b/>
      <sz val="12"/>
      <color theme="0"/>
      <name val="Aharoni"/>
      <charset val="177"/>
    </font>
    <font>
      <b/>
      <sz val="14"/>
      <color theme="0"/>
      <name val="Arial Narrow"/>
      <family val="2"/>
    </font>
    <font>
      <sz val="10"/>
      <color theme="0"/>
      <name val="Cambria"/>
      <family val="1"/>
      <scheme val="major"/>
    </font>
    <font>
      <b/>
      <sz val="9"/>
      <color theme="0"/>
      <name val="Cambria"/>
      <family val="1"/>
      <scheme val="major"/>
    </font>
    <font>
      <sz val="9"/>
      <color theme="0"/>
      <name val="Cambria"/>
      <family val="1"/>
      <scheme val="major"/>
    </font>
    <font>
      <b/>
      <sz val="9"/>
      <name val="Calibri"/>
      <family val="2"/>
    </font>
    <font>
      <b/>
      <sz val="16"/>
      <color theme="0"/>
      <name val="Cambria"/>
      <family val="1"/>
      <scheme val="major"/>
    </font>
    <font>
      <b/>
      <u/>
      <sz val="14"/>
      <color rgb="FFFF0000"/>
      <name val="Arial"/>
      <family val="2"/>
    </font>
    <font>
      <sz val="11"/>
      <name val="Calibri"/>
      <family val="2"/>
    </font>
    <font>
      <b/>
      <sz val="11"/>
      <color theme="0"/>
      <name val="Calibri"/>
      <family val="2"/>
    </font>
    <font>
      <b/>
      <sz val="11"/>
      <color theme="1"/>
      <name val="Calibri"/>
      <family val="2"/>
    </font>
  </fonts>
  <fills count="4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70C0"/>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7">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 xfId="0" applyNumberFormat="1"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4"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30" borderId="0" xfId="0" applyFill="1"/>
    <xf numFmtId="0" fontId="27" fillId="8" borderId="0" xfId="0" applyFont="1" applyFill="1" applyAlignment="1">
      <alignment horizontal="center" vertical="center" wrapText="1"/>
    </xf>
    <xf numFmtId="0" fontId="56" fillId="0" borderId="9" xfId="0" applyFont="1" applyBorder="1" applyAlignment="1">
      <alignment horizontal="right" vertical="center" wrapText="1"/>
    </xf>
    <xf numFmtId="0" fontId="0" fillId="32" borderId="0" xfId="0" applyFill="1" applyAlignment="1">
      <alignment vertical="center"/>
    </xf>
    <xf numFmtId="0" fontId="0" fillId="32" borderId="0" xfId="0" applyFill="1"/>
    <xf numFmtId="0" fontId="24" fillId="32" borderId="0" xfId="0" applyFont="1" applyFill="1"/>
    <xf numFmtId="0" fontId="0" fillId="34" borderId="0" xfId="0" applyFill="1"/>
    <xf numFmtId="0" fontId="50" fillId="34" borderId="0" xfId="0" applyFont="1" applyFill="1"/>
    <xf numFmtId="0" fontId="70" fillId="34" borderId="0" xfId="0" applyFont="1" applyFill="1" applyAlignment="1">
      <alignment horizontal="right"/>
    </xf>
    <xf numFmtId="0" fontId="70" fillId="34" borderId="0" xfId="0" applyFont="1" applyFill="1" applyAlignment="1">
      <alignment horizontal="left" indent="1"/>
    </xf>
    <xf numFmtId="0" fontId="70" fillId="34" borderId="0" xfId="0" applyFont="1" applyFill="1"/>
    <xf numFmtId="0" fontId="67" fillId="34" borderId="0" xfId="0" applyFont="1" applyFill="1"/>
    <xf numFmtId="0" fontId="72" fillId="34" borderId="24" xfId="0" applyFont="1" applyFill="1" applyBorder="1" applyAlignment="1">
      <alignment horizontal="left" vertical="center"/>
    </xf>
    <xf numFmtId="0" fontId="73" fillId="34" borderId="2" xfId="0" applyFont="1" applyFill="1" applyBorder="1" applyAlignment="1">
      <alignment horizontal="left" vertical="center"/>
    </xf>
    <xf numFmtId="0" fontId="74" fillId="34" borderId="2" xfId="0" applyFont="1" applyFill="1" applyBorder="1" applyAlignment="1">
      <alignment horizontal="left" vertical="center" wrapText="1"/>
    </xf>
    <xf numFmtId="0" fontId="50" fillId="34" borderId="2" xfId="0" applyFont="1" applyFill="1" applyBorder="1"/>
    <xf numFmtId="0" fontId="75" fillId="34" borderId="0" xfId="0" applyFont="1" applyFill="1" applyAlignment="1">
      <alignment vertical="center"/>
    </xf>
    <xf numFmtId="0" fontId="76" fillId="34" borderId="0" xfId="0" applyFont="1" applyFill="1" applyAlignment="1">
      <alignment vertical="center"/>
    </xf>
    <xf numFmtId="0" fontId="50" fillId="34" borderId="0" xfId="0" applyFont="1" applyFill="1" applyAlignment="1">
      <alignment vertical="center"/>
    </xf>
    <xf numFmtId="0" fontId="15" fillId="32" borderId="33" xfId="0" applyFont="1" applyFill="1" applyBorder="1" applyAlignment="1">
      <alignment vertical="center"/>
    </xf>
    <xf numFmtId="0" fontId="5" fillId="32" borderId="28" xfId="0" applyFont="1" applyFill="1" applyBorder="1" applyAlignment="1">
      <alignment vertical="center"/>
    </xf>
    <xf numFmtId="0" fontId="15" fillId="32" borderId="27" xfId="0" applyFont="1" applyFill="1" applyBorder="1" applyAlignment="1">
      <alignment vertical="center"/>
    </xf>
    <xf numFmtId="0" fontId="0" fillId="32" borderId="33" xfId="0" applyFill="1" applyBorder="1" applyAlignment="1">
      <alignment vertical="center"/>
    </xf>
    <xf numFmtId="0" fontId="25" fillId="35" borderId="2" xfId="0" applyFont="1" applyFill="1" applyBorder="1" applyAlignment="1">
      <alignment horizontal="left" vertical="center" wrapText="1"/>
    </xf>
    <xf numFmtId="0" fontId="29" fillId="35" borderId="24" xfId="0" applyFont="1" applyFill="1" applyBorder="1" applyAlignment="1">
      <alignment horizontal="left" vertical="center"/>
    </xf>
    <xf numFmtId="0" fontId="29" fillId="35" borderId="2" xfId="0" applyFont="1" applyFill="1" applyBorder="1" applyAlignment="1">
      <alignment horizontal="left" vertical="center"/>
    </xf>
    <xf numFmtId="0" fontId="5" fillId="35" borderId="2" xfId="0" applyFont="1" applyFill="1" applyBorder="1"/>
    <xf numFmtId="0" fontId="0" fillId="35" borderId="1" xfId="0" applyFill="1" applyBorder="1"/>
    <xf numFmtId="0" fontId="0" fillId="26" borderId="1" xfId="0" applyFill="1" applyBorder="1"/>
    <xf numFmtId="0" fontId="0" fillId="5" borderId="1" xfId="0" applyFill="1" applyBorder="1"/>
    <xf numFmtId="0" fontId="76" fillId="34"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9" fontId="11" fillId="2" borderId="1" xfId="2" applyFont="1" applyFill="1" applyBorder="1" applyAlignment="1" applyProtection="1">
      <alignment horizontal="center" vertical="center" wrapText="1"/>
      <protection hidden="1"/>
    </xf>
    <xf numFmtId="0" fontId="5" fillId="35" borderId="1" xfId="0" applyFont="1" applyFill="1" applyBorder="1"/>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1" fontId="11" fillId="1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55" fillId="5" borderId="1" xfId="0" applyFont="1" applyFill="1" applyBorder="1" applyAlignment="1">
      <alignment vertical="center" wrapText="1"/>
    </xf>
    <xf numFmtId="0" fontId="55" fillId="5" borderId="1" xfId="0" applyFont="1" applyFill="1" applyBorder="1" applyAlignment="1">
      <alignment horizontal="center" vertical="center" wrapText="1"/>
    </xf>
    <xf numFmtId="0" fontId="55" fillId="5" borderId="1" xfId="0" applyFont="1" applyFill="1" applyBorder="1"/>
    <xf numFmtId="0" fontId="55" fillId="26" borderId="1" xfId="0" applyFont="1" applyFill="1" applyBorder="1"/>
    <xf numFmtId="0" fontId="55" fillId="0" borderId="1" xfId="0" applyFont="1" applyBorder="1"/>
    <xf numFmtId="2" fontId="55" fillId="5" borderId="1" xfId="0" applyNumberFormat="1" applyFont="1" applyFill="1" applyBorder="1" applyAlignment="1">
      <alignment vertical="center" wrapText="1"/>
    </xf>
    <xf numFmtId="2" fontId="0" fillId="5" borderId="1" xfId="0" applyNumberFormat="1" applyFill="1" applyBorder="1" applyAlignment="1">
      <alignment vertical="center" wrapText="1"/>
    </xf>
    <xf numFmtId="0" fontId="0" fillId="4" borderId="1" xfId="0" applyFill="1" applyBorder="1" applyAlignment="1">
      <alignment vertical="center" wrapText="1"/>
    </xf>
    <xf numFmtId="0" fontId="0" fillId="4" borderId="1" xfId="0" applyFill="1" applyBorder="1"/>
    <xf numFmtId="0" fontId="0" fillId="4"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28" fillId="35" borderId="1" xfId="0" applyFont="1" applyFill="1" applyBorder="1" applyAlignment="1">
      <alignment horizontal="center" vertical="center" wrapText="1"/>
    </xf>
    <xf numFmtId="0" fontId="28" fillId="36" borderId="1" xfId="0" applyFont="1" applyFill="1" applyBorder="1" applyAlignment="1">
      <alignment horizontal="center" vertical="center"/>
    </xf>
    <xf numFmtId="9" fontId="13" fillId="35" borderId="1" xfId="2" applyFont="1" applyFill="1" applyBorder="1" applyAlignment="1" applyProtection="1">
      <alignment horizontal="center" vertical="center" wrapText="1"/>
      <protection hidden="1"/>
    </xf>
    <xf numFmtId="0" fontId="3" fillId="35" borderId="1" xfId="0" applyFont="1" applyFill="1" applyBorder="1" applyAlignment="1">
      <alignment horizontal="center" vertical="center" wrapText="1"/>
    </xf>
    <xf numFmtId="0" fontId="82" fillId="10" borderId="1" xfId="0" applyFont="1" applyFill="1" applyBorder="1" applyAlignment="1">
      <alignment horizontal="center" vertical="center" wrapText="1"/>
    </xf>
    <xf numFmtId="3" fontId="28" fillId="2" borderId="1" xfId="0" applyNumberFormat="1" applyFont="1" applyFill="1" applyBorder="1" applyAlignment="1" applyProtection="1">
      <alignment horizontal="center" vertical="center" wrapText="1"/>
      <protection locked="0"/>
    </xf>
    <xf numFmtId="0" fontId="28"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2" fontId="10" fillId="5" borderId="1" xfId="0" applyNumberFormat="1" applyFont="1" applyFill="1" applyBorder="1" applyAlignment="1">
      <alignment vertical="center" wrapText="1"/>
    </xf>
    <xf numFmtId="0" fontId="28"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28" fillId="0" borderId="1" xfId="0" applyFont="1" applyBorder="1" applyAlignment="1">
      <alignment horizontal="left" vertical="center" wrapText="1"/>
    </xf>
    <xf numFmtId="0" fontId="10" fillId="0" borderId="1" xfId="0" applyFont="1" applyBorder="1" applyAlignment="1">
      <alignment vertical="center" wrapText="1"/>
    </xf>
    <xf numFmtId="0" fontId="85" fillId="34" borderId="0" xfId="0" applyFont="1" applyFill="1" applyAlignment="1">
      <alignment vertical="center"/>
    </xf>
    <xf numFmtId="0" fontId="50" fillId="34" borderId="0" xfId="0" applyFont="1" applyFill="1" applyAlignment="1">
      <alignment horizontal="center" vertical="center"/>
    </xf>
    <xf numFmtId="2" fontId="75" fillId="32" borderId="6" xfId="0" applyNumberFormat="1" applyFont="1" applyFill="1" applyBorder="1" applyAlignment="1">
      <alignment horizontal="center" vertical="center"/>
    </xf>
    <xf numFmtId="2" fontId="79" fillId="32" borderId="6" xfId="0" applyNumberFormat="1" applyFont="1" applyFill="1" applyBorder="1" applyAlignment="1">
      <alignment horizontal="center" vertical="center"/>
    </xf>
    <xf numFmtId="0" fontId="86" fillId="34" borderId="0" xfId="0" applyFont="1" applyFill="1" applyAlignment="1">
      <alignment vertical="center"/>
    </xf>
    <xf numFmtId="0" fontId="79" fillId="34" borderId="7" xfId="0" applyFont="1" applyFill="1" applyBorder="1" applyAlignment="1">
      <alignment horizontal="center" vertical="center"/>
    </xf>
    <xf numFmtId="0" fontId="78" fillId="34" borderId="7" xfId="0" applyFont="1" applyFill="1" applyBorder="1" applyAlignment="1">
      <alignment horizontal="center" vertical="center"/>
    </xf>
    <xf numFmtId="0" fontId="75" fillId="32" borderId="22" xfId="0" applyFont="1" applyFill="1" applyBorder="1" applyAlignment="1">
      <alignment horizontal="center" vertical="center"/>
    </xf>
    <xf numFmtId="0" fontId="75" fillId="32" borderId="25" xfId="0" applyFont="1" applyFill="1" applyBorder="1" applyAlignment="1">
      <alignment horizontal="left" vertical="center" indent="1"/>
    </xf>
    <xf numFmtId="0" fontId="87" fillId="32" borderId="26" xfId="0" applyFont="1" applyFill="1" applyBorder="1" applyAlignment="1">
      <alignment horizontal="left" vertical="center" indent="1"/>
    </xf>
    <xf numFmtId="0" fontId="75" fillId="32" borderId="27" xfId="0" applyFont="1" applyFill="1" applyBorder="1" applyAlignment="1">
      <alignment horizontal="center" vertical="center"/>
    </xf>
    <xf numFmtId="0" fontId="75" fillId="32" borderId="13" xfId="0" applyFont="1" applyFill="1" applyBorder="1" applyAlignment="1">
      <alignment horizontal="left" vertical="center" indent="1"/>
    </xf>
    <xf numFmtId="0" fontId="87" fillId="32" borderId="28" xfId="0" applyFont="1" applyFill="1" applyBorder="1" applyAlignment="1">
      <alignment horizontal="left" vertical="center" indent="1"/>
    </xf>
    <xf numFmtId="0" fontId="0" fillId="35" borderId="10" xfId="0" applyFill="1" applyBorder="1"/>
    <xf numFmtId="0" fontId="0" fillId="26" borderId="10" xfId="0" applyFill="1" applyBorder="1"/>
    <xf numFmtId="0" fontId="0" fillId="5" borderId="10" xfId="0" applyFill="1" applyBorder="1"/>
    <xf numFmtId="0" fontId="0" fillId="0" borderId="10" xfId="0" applyBorder="1"/>
    <xf numFmtId="0" fontId="33" fillId="32" borderId="0" xfId="0" applyFont="1" applyFill="1" applyAlignment="1">
      <alignment horizontal="left" vertical="center"/>
    </xf>
    <xf numFmtId="0" fontId="33" fillId="32" borderId="0" xfId="0" applyFont="1" applyFill="1" applyAlignment="1">
      <alignment horizontal="left" vertical="center" wrapText="1"/>
    </xf>
    <xf numFmtId="0" fontId="80" fillId="32" borderId="0" xfId="0" applyFont="1" applyFill="1" applyAlignment="1">
      <alignment horizontal="left" vertical="center" wrapText="1"/>
    </xf>
    <xf numFmtId="0" fontId="81" fillId="32" borderId="0" xfId="0" applyFont="1" applyFill="1" applyAlignment="1">
      <alignment horizontal="left" vertical="center" wrapText="1"/>
    </xf>
    <xf numFmtId="0" fontId="0" fillId="35" borderId="0" xfId="0" applyFill="1"/>
    <xf numFmtId="0" fontId="2" fillId="35" borderId="0" xfId="0" applyFont="1" applyFill="1" applyAlignment="1">
      <alignment vertical="center" wrapText="1"/>
    </xf>
    <xf numFmtId="0" fontId="0" fillId="35" borderId="0" xfId="0" applyFill="1" applyAlignment="1">
      <alignment vertical="center" wrapText="1"/>
    </xf>
    <xf numFmtId="0" fontId="0" fillId="35" borderId="0" xfId="0" applyFill="1" applyAlignment="1">
      <alignment horizontal="center" vertical="center" wrapText="1"/>
    </xf>
    <xf numFmtId="0" fontId="3" fillId="35" borderId="0" xfId="0" applyFont="1" applyFill="1" applyAlignment="1">
      <alignment horizontal="left" vertical="center" wrapText="1"/>
    </xf>
    <xf numFmtId="0" fontId="28" fillId="35" borderId="0" xfId="0" applyFont="1" applyFill="1" applyAlignment="1">
      <alignment horizontal="left" vertical="center" wrapText="1"/>
    </xf>
    <xf numFmtId="0" fontId="10" fillId="35" borderId="0" xfId="0" applyFont="1" applyFill="1" applyAlignment="1">
      <alignment vertical="center" wrapText="1"/>
    </xf>
    <xf numFmtId="166" fontId="11" fillId="36" borderId="1" xfId="2" applyNumberFormat="1" applyFont="1" applyFill="1" applyBorder="1" applyAlignment="1" applyProtection="1">
      <alignment horizontal="center" vertical="center" wrapText="1"/>
      <protection hidden="1"/>
    </xf>
    <xf numFmtId="0" fontId="89" fillId="34" borderId="0" xfId="0" applyFont="1" applyFill="1" applyAlignment="1">
      <alignment vertical="center"/>
    </xf>
    <xf numFmtId="0" fontId="75" fillId="34" borderId="60" xfId="0" applyFont="1" applyFill="1" applyBorder="1" applyAlignment="1">
      <alignment horizontal="center" vertical="center"/>
    </xf>
    <xf numFmtId="0" fontId="75" fillId="34" borderId="39" xfId="0" applyFont="1" applyFill="1" applyBorder="1" applyAlignment="1">
      <alignment horizontal="center" vertical="center"/>
    </xf>
    <xf numFmtId="0" fontId="75" fillId="34" borderId="4" xfId="0" applyFont="1" applyFill="1" applyBorder="1" applyAlignment="1">
      <alignment horizontal="center" vertical="center"/>
    </xf>
    <xf numFmtId="0" fontId="75" fillId="34" borderId="7" xfId="0" applyFont="1" applyFill="1" applyBorder="1" applyAlignment="1">
      <alignment horizontal="center" vertical="center"/>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50" fillId="34" borderId="48" xfId="0" applyFont="1" applyFill="1" applyBorder="1" applyAlignment="1">
      <alignment horizontal="center" vertical="center"/>
    </xf>
    <xf numFmtId="0" fontId="50" fillId="34" borderId="38" xfId="0" applyFont="1" applyFill="1" applyBorder="1" applyAlignment="1">
      <alignment horizontal="center" vertical="center"/>
    </xf>
    <xf numFmtId="0" fontId="50" fillId="34" borderId="49" xfId="0" applyFont="1" applyFill="1" applyBorder="1" applyAlignment="1">
      <alignment horizontal="center" vertical="center"/>
    </xf>
    <xf numFmtId="0" fontId="75" fillId="34" borderId="6" xfId="0" applyFont="1" applyFill="1" applyBorder="1" applyAlignment="1">
      <alignment horizontal="center" vertical="center"/>
    </xf>
    <xf numFmtId="0" fontId="75" fillId="34" borderId="47" xfId="0" applyFont="1" applyFill="1" applyBorder="1" applyAlignment="1">
      <alignment horizontal="center" vertical="center"/>
    </xf>
    <xf numFmtId="0" fontId="75" fillId="34" borderId="41" xfId="0" applyFont="1" applyFill="1" applyBorder="1" applyAlignment="1">
      <alignment horizontal="center" vertical="center"/>
    </xf>
    <xf numFmtId="3" fontId="75" fillId="34" borderId="38" xfId="0" applyNumberFormat="1" applyFont="1" applyFill="1" applyBorder="1" applyAlignment="1">
      <alignment horizontal="center" vertical="center"/>
    </xf>
    <xf numFmtId="3" fontId="75" fillId="34" borderId="5" xfId="0" applyNumberFormat="1" applyFont="1" applyFill="1" applyBorder="1" applyAlignment="1">
      <alignment horizontal="center" vertical="center"/>
    </xf>
    <xf numFmtId="3" fontId="75" fillId="34" borderId="4" xfId="0" applyNumberFormat="1" applyFont="1" applyFill="1" applyBorder="1" applyAlignment="1">
      <alignment horizontal="center" vertical="center"/>
    </xf>
    <xf numFmtId="3" fontId="75" fillId="34" borderId="48" xfId="0" applyNumberFormat="1" applyFont="1" applyFill="1" applyBorder="1" applyAlignment="1">
      <alignment horizontal="center" vertical="center"/>
    </xf>
    <xf numFmtId="0" fontId="10" fillId="35" borderId="27" xfId="0" applyFont="1" applyFill="1" applyBorder="1" applyAlignment="1">
      <alignment horizontal="left" vertical="center" indent="1"/>
    </xf>
    <xf numFmtId="0" fontId="10" fillId="35" borderId="28" xfId="0" applyFont="1" applyFill="1" applyBorder="1" applyAlignment="1">
      <alignment horizontal="left" vertical="center" indent="1"/>
    </xf>
    <xf numFmtId="0" fontId="10" fillId="35" borderId="19" xfId="0" applyFont="1" applyFill="1" applyBorder="1" applyAlignment="1">
      <alignment horizontal="left" vertical="center" indent="1"/>
    </xf>
    <xf numFmtId="0" fontId="10" fillId="35" borderId="21"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52" xfId="0" applyFont="1" applyFill="1" applyBorder="1" applyAlignment="1">
      <alignment horizontal="left" vertical="center" indent="1"/>
    </xf>
    <xf numFmtId="0" fontId="10" fillId="35" borderId="2" xfId="0" applyFont="1" applyFill="1" applyBorder="1" applyAlignment="1">
      <alignment horizontal="left" vertical="center" indent="1"/>
    </xf>
    <xf numFmtId="0" fontId="10" fillId="35" borderId="13" xfId="0" applyFont="1" applyFill="1" applyBorder="1" applyAlignment="1">
      <alignment horizontal="left" vertical="center" indent="1"/>
    </xf>
    <xf numFmtId="0" fontId="10" fillId="35" borderId="46" xfId="0" applyFont="1" applyFill="1" applyBorder="1" applyAlignment="1">
      <alignment horizontal="left" vertical="center" indent="1"/>
    </xf>
    <xf numFmtId="0" fontId="75" fillId="34" borderId="50" xfId="0" applyFont="1" applyFill="1" applyBorder="1" applyAlignment="1">
      <alignment horizontal="center" vertical="center" wrapText="1"/>
    </xf>
    <xf numFmtId="0" fontId="75" fillId="34" borderId="51" xfId="0" applyFont="1" applyFill="1" applyBorder="1" applyAlignment="1">
      <alignment horizontal="center" vertical="center" wrapText="1"/>
    </xf>
    <xf numFmtId="0" fontId="89" fillId="34"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5"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5"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5" borderId="24" xfId="0" applyFont="1" applyFill="1" applyBorder="1" applyAlignment="1">
      <alignment horizontal="center" vertical="center"/>
    </xf>
    <xf numFmtId="3" fontId="10" fillId="35" borderId="37" xfId="0" applyNumberFormat="1" applyFont="1" applyFill="1" applyBorder="1" applyAlignment="1">
      <alignment horizontal="center" vertical="center"/>
    </xf>
    <xf numFmtId="0" fontId="10" fillId="35" borderId="12" xfId="0" applyFont="1" applyFill="1" applyBorder="1" applyAlignment="1">
      <alignment horizontal="center" vertical="center"/>
    </xf>
    <xf numFmtId="3" fontId="75" fillId="34" borderId="7" xfId="0" applyNumberFormat="1" applyFont="1" applyFill="1" applyBorder="1" applyAlignment="1">
      <alignment horizontal="center" vertical="center"/>
    </xf>
    <xf numFmtId="0" fontId="10" fillId="35"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5" borderId="3" xfId="0" applyNumberFormat="1" applyFont="1" applyFill="1" applyBorder="1" applyAlignment="1" applyProtection="1">
      <alignment horizontal="center" vertical="center"/>
      <protection locked="0"/>
    </xf>
    <xf numFmtId="4" fontId="10" fillId="35" borderId="4" xfId="0" applyNumberFormat="1" applyFont="1" applyFill="1" applyBorder="1" applyAlignment="1" applyProtection="1">
      <alignment horizontal="center" vertical="center"/>
      <protection locked="0"/>
    </xf>
    <xf numFmtId="4" fontId="10" fillId="35"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0" fillId="32" borderId="0" xfId="0" applyFont="1" applyFill="1" applyAlignment="1">
      <alignment horizontal="left" vertical="center" indent="1"/>
    </xf>
    <xf numFmtId="0" fontId="50" fillId="32" borderId="0" xfId="0" applyFont="1" applyFill="1" applyAlignment="1">
      <alignment vertical="center"/>
    </xf>
    <xf numFmtId="0" fontId="27" fillId="35"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1" fillId="3" borderId="0" xfId="0" applyFont="1" applyFill="1" applyAlignment="1">
      <alignment vertical="center"/>
    </xf>
    <xf numFmtId="0" fontId="1" fillId="5" borderId="0" xfId="0" applyFont="1" applyFill="1" applyAlignment="1">
      <alignment vertical="center"/>
    </xf>
    <xf numFmtId="0" fontId="1" fillId="0" borderId="1" xfId="0" applyFont="1" applyBorder="1"/>
    <xf numFmtId="0" fontId="46" fillId="0" borderId="1" xfId="0" applyFont="1" applyBorder="1" applyAlignment="1">
      <alignment horizontal="center" vertical="center" wrapText="1"/>
    </xf>
    <xf numFmtId="0" fontId="3" fillId="35" borderId="1" xfId="0" applyFont="1" applyFill="1" applyBorder="1" applyAlignment="1">
      <alignment horizontal="center" vertical="center" textRotation="90" wrapText="1"/>
    </xf>
    <xf numFmtId="0" fontId="0" fillId="0" borderId="0" xfId="0" applyAlignment="1">
      <alignment textRotation="90"/>
    </xf>
    <xf numFmtId="0" fontId="0" fillId="0" borderId="1" xfId="0" applyBorder="1" applyAlignment="1">
      <alignment textRotation="90"/>
    </xf>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2" fontId="13" fillId="35" borderId="1" xfId="2" applyNumberFormat="1" applyFont="1" applyFill="1" applyBorder="1" applyAlignment="1" applyProtection="1">
      <alignment horizontal="center" vertical="center" wrapText="1"/>
      <protection hidden="1"/>
    </xf>
    <xf numFmtId="2" fontId="11" fillId="36" borderId="1" xfId="2" applyNumberFormat="1" applyFont="1" applyFill="1" applyBorder="1" applyAlignment="1" applyProtection="1">
      <alignment horizontal="center" vertical="center" wrapText="1"/>
      <protection hidden="1"/>
    </xf>
    <xf numFmtId="166" fontId="13" fillId="35" borderId="1" xfId="2" applyNumberFormat="1" applyFont="1" applyFill="1" applyBorder="1" applyAlignment="1" applyProtection="1">
      <alignment horizontal="center" vertical="center" wrapText="1"/>
      <protection hidden="1"/>
    </xf>
    <xf numFmtId="0" fontId="54" fillId="2" borderId="0" xfId="0" applyFont="1" applyFill="1" applyAlignment="1">
      <alignment horizontal="center" vertical="center"/>
    </xf>
    <xf numFmtId="0" fontId="54" fillId="18" borderId="0" xfId="0" applyFont="1" applyFill="1" applyAlignment="1">
      <alignment vertical="center"/>
    </xf>
    <xf numFmtId="0" fontId="54" fillId="18" borderId="0" xfId="0" applyFont="1" applyFill="1" applyAlignment="1">
      <alignment horizontal="center" vertical="center"/>
    </xf>
    <xf numFmtId="3" fontId="54" fillId="18" borderId="0" xfId="0" applyNumberFormat="1" applyFont="1" applyFill="1" applyAlignment="1">
      <alignment vertical="center"/>
    </xf>
    <xf numFmtId="3" fontId="54" fillId="18" borderId="0" xfId="0" applyNumberFormat="1" applyFont="1" applyFill="1" applyAlignment="1">
      <alignment horizontal="center" vertical="center"/>
    </xf>
    <xf numFmtId="166" fontId="54" fillId="18" borderId="0" xfId="2" applyNumberFormat="1" applyFont="1" applyFill="1" applyAlignment="1" applyProtection="1">
      <alignment horizontal="center" vertical="center"/>
    </xf>
    <xf numFmtId="166" fontId="54" fillId="18" borderId="0" xfId="0" applyNumberFormat="1" applyFont="1" applyFill="1" applyAlignment="1">
      <alignment vertical="center"/>
    </xf>
    <xf numFmtId="165" fontId="54" fillId="18" borderId="0" xfId="0" applyNumberFormat="1" applyFont="1" applyFill="1" applyAlignment="1">
      <alignment horizontal="center" vertical="center"/>
    </xf>
    <xf numFmtId="0" fontId="96" fillId="5" borderId="0" xfId="0" applyFont="1" applyFill="1" applyAlignment="1">
      <alignment horizontal="center" vertical="center" wrapText="1"/>
    </xf>
    <xf numFmtId="0" fontId="7" fillId="5" borderId="0" xfId="0" applyFont="1" applyFill="1" applyAlignment="1">
      <alignment horizontal="left" vertical="center" wrapText="1"/>
    </xf>
    <xf numFmtId="0" fontId="0" fillId="0" borderId="0" xfId="0" applyAlignment="1">
      <alignment textRotation="90" wrapText="1"/>
    </xf>
    <xf numFmtId="0" fontId="0" fillId="0" borderId="29" xfId="0" applyBorder="1" applyAlignment="1">
      <alignment horizontal="center"/>
    </xf>
    <xf numFmtId="1" fontId="97" fillId="37" borderId="1" xfId="0" applyNumberFormat="1" applyFont="1" applyFill="1" applyBorder="1" applyAlignment="1">
      <alignment horizontal="center" vertical="center" wrapText="1"/>
    </xf>
    <xf numFmtId="0" fontId="98" fillId="40" borderId="1" xfId="0" applyFont="1" applyFill="1" applyBorder="1" applyAlignment="1">
      <alignment horizontal="center" vertical="center" wrapText="1"/>
    </xf>
    <xf numFmtId="0" fontId="98" fillId="40" borderId="70" xfId="0" applyFont="1" applyFill="1" applyBorder="1" applyAlignment="1">
      <alignment horizontal="center" vertical="center" wrapText="1"/>
    </xf>
    <xf numFmtId="0" fontId="98" fillId="40" borderId="0" xfId="0" applyFont="1" applyFill="1" applyAlignment="1">
      <alignment horizontal="center" vertical="center" wrapText="1"/>
    </xf>
    <xf numFmtId="0" fontId="0" fillId="0" borderId="0" xfId="0" applyAlignment="1">
      <alignment wrapText="1"/>
    </xf>
    <xf numFmtId="0" fontId="99" fillId="0" borderId="1" xfId="0" applyFont="1" applyBorder="1"/>
    <xf numFmtId="166" fontId="0" fillId="0" borderId="0" xfId="2" applyNumberFormat="1" applyFont="1" applyAlignment="1">
      <alignment horizontal="center"/>
    </xf>
    <xf numFmtId="165" fontId="0" fillId="0" borderId="0" xfId="0" applyNumberFormat="1" applyAlignment="1">
      <alignment horizontal="center"/>
    </xf>
    <xf numFmtId="0" fontId="75" fillId="34" borderId="0" xfId="0" applyFont="1" applyFill="1"/>
    <xf numFmtId="0" fontId="75" fillId="34" borderId="0" xfId="0" applyFont="1" applyFill="1" applyAlignment="1">
      <alignment horizontal="center"/>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xf>
    <xf numFmtId="0" fontId="50" fillId="18" borderId="0" xfId="0" applyFont="1" applyFill="1" applyAlignment="1">
      <alignment horizontal="center" vertical="center" wrapText="1"/>
    </xf>
    <xf numFmtId="0" fontId="50" fillId="18" borderId="0" xfId="0" applyFont="1" applyFill="1" applyAlignment="1">
      <alignment vertical="center"/>
    </xf>
    <xf numFmtId="9" fontId="50" fillId="2" borderId="0" xfId="2"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0" fontId="78" fillId="34" borderId="1" xfId="0" applyFont="1" applyFill="1" applyBorder="1" applyAlignment="1">
      <alignment horizontal="center" vertical="center" wrapText="1"/>
    </xf>
    <xf numFmtId="0" fontId="58" fillId="32" borderId="1" xfId="0" applyFont="1" applyFill="1" applyBorder="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59" fillId="24" borderId="1" xfId="0" applyFont="1" applyFill="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2" fillId="31" borderId="1" xfId="0" applyFont="1" applyFill="1" applyBorder="1" applyAlignment="1">
      <alignment horizontal="center" vertical="center" wrapText="1"/>
    </xf>
    <xf numFmtId="165" fontId="62" fillId="31" borderId="1" xfId="0" applyNumberFormat="1" applyFont="1" applyFill="1" applyBorder="1" applyAlignment="1">
      <alignment horizontal="center" vertical="center" wrapText="1"/>
    </xf>
    <xf numFmtId="0" fontId="62" fillId="30" borderId="1" xfId="0" applyFont="1" applyFill="1" applyBorder="1" applyAlignment="1">
      <alignment horizontal="center" vertical="center" wrapText="1"/>
    </xf>
    <xf numFmtId="0" fontId="62" fillId="28" borderId="1" xfId="0" applyFont="1" applyFill="1" applyBorder="1" applyAlignment="1">
      <alignment horizontal="center" vertical="center" wrapText="1"/>
    </xf>
    <xf numFmtId="165" fontId="62" fillId="28" borderId="1" xfId="0" applyNumberFormat="1" applyFont="1" applyFill="1" applyBorder="1" applyAlignment="1">
      <alignment horizontal="center" vertical="center" wrapText="1"/>
    </xf>
    <xf numFmtId="0" fontId="91" fillId="32"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92" fillId="31" borderId="1" xfId="0" applyFont="1" applyFill="1" applyBorder="1" applyAlignment="1">
      <alignment horizontal="center" vertical="center" wrapText="1"/>
    </xf>
    <xf numFmtId="9" fontId="62" fillId="31" borderId="1" xfId="0" applyNumberFormat="1" applyFont="1" applyFill="1" applyBorder="1" applyAlignment="1">
      <alignment horizontal="center" vertical="center" wrapText="1"/>
    </xf>
    <xf numFmtId="166" fontId="62" fillId="28" borderId="1" xfId="0" applyNumberFormat="1" applyFont="1" applyFill="1" applyBorder="1" applyAlignment="1">
      <alignment horizontal="center" vertical="center" wrapText="1"/>
    </xf>
    <xf numFmtId="0" fontId="93" fillId="32" borderId="1" xfId="0" applyFont="1" applyFill="1" applyBorder="1" applyAlignment="1">
      <alignment vertical="center"/>
    </xf>
    <xf numFmtId="0" fontId="58" fillId="18" borderId="0" xfId="0" applyFont="1" applyFill="1" applyAlignment="1">
      <alignment vertical="center"/>
    </xf>
    <xf numFmtId="0" fontId="58" fillId="0" borderId="0" xfId="0" applyFont="1" applyAlignment="1">
      <alignment vertical="center"/>
    </xf>
    <xf numFmtId="0" fontId="62" fillId="31" borderId="1" xfId="0" quotePrefix="1" applyFont="1" applyFill="1" applyBorder="1" applyAlignment="1">
      <alignment horizontal="center" vertical="center" wrapText="1"/>
    </xf>
    <xf numFmtId="2" fontId="62" fillId="31" borderId="1" xfId="0" applyNumberFormat="1" applyFont="1" applyFill="1" applyBorder="1" applyAlignment="1">
      <alignment horizontal="center" vertical="center" wrapText="1"/>
    </xf>
    <xf numFmtId="2" fontId="62" fillId="28" borderId="1" xfId="0" applyNumberFormat="1" applyFont="1" applyFill="1" applyBorder="1" applyAlignment="1">
      <alignment horizontal="center" vertical="center" wrapText="1"/>
    </xf>
    <xf numFmtId="0" fontId="93" fillId="32" borderId="1" xfId="0" applyFont="1" applyFill="1" applyBorder="1" applyAlignment="1">
      <alignment horizontal="center" vertical="center" wrapText="1"/>
    </xf>
    <xf numFmtId="0" fontId="93" fillId="32" borderId="1" xfId="0" applyFont="1" applyFill="1" applyBorder="1" applyAlignment="1">
      <alignment vertical="center" wrapText="1"/>
    </xf>
    <xf numFmtId="0" fontId="60" fillId="32" borderId="1" xfId="0" applyFont="1" applyFill="1" applyBorder="1" applyAlignment="1">
      <alignment horizontal="left" vertical="center"/>
    </xf>
    <xf numFmtId="0" fontId="60" fillId="32" borderId="1" xfId="0" applyFont="1" applyFill="1" applyBorder="1" applyAlignment="1">
      <alignment horizontal="center" vertical="center" wrapText="1"/>
    </xf>
    <xf numFmtId="0" fontId="64" fillId="32" borderId="1" xfId="0" applyFont="1" applyFill="1" applyBorder="1" applyAlignment="1">
      <alignment horizontal="left" vertical="center" wrapText="1"/>
    </xf>
    <xf numFmtId="0" fontId="65" fillId="32" borderId="1" xfId="0" applyFont="1" applyFill="1" applyBorder="1" applyAlignment="1">
      <alignment horizontal="center" vertical="center" wrapText="1"/>
    </xf>
    <xf numFmtId="0" fontId="63" fillId="32" borderId="1" xfId="0" applyFont="1" applyFill="1" applyBorder="1" applyAlignment="1">
      <alignment horizontal="center" vertical="center" wrapText="1"/>
    </xf>
    <xf numFmtId="0" fontId="66" fillId="32" borderId="1" xfId="0" applyFont="1" applyFill="1" applyBorder="1" applyAlignment="1">
      <alignment horizontal="center" vertical="center" wrapText="1"/>
    </xf>
    <xf numFmtId="0" fontId="63" fillId="32" borderId="1" xfId="0" applyFont="1" applyFill="1" applyBorder="1" applyAlignment="1">
      <alignment vertical="center" wrapText="1"/>
    </xf>
    <xf numFmtId="0" fontId="58" fillId="18" borderId="0" xfId="0" applyFont="1" applyFill="1" applyAlignment="1">
      <alignment horizontal="left" vertical="center" wrapText="1"/>
    </xf>
    <xf numFmtId="0" fontId="60" fillId="18" borderId="0" xfId="0" applyFont="1" applyFill="1" applyAlignment="1">
      <alignment horizontal="left" vertical="center"/>
    </xf>
    <xf numFmtId="0" fontId="60" fillId="18" borderId="0" xfId="0" applyFont="1" applyFill="1" applyAlignment="1">
      <alignment horizontal="center" vertical="center" wrapText="1"/>
    </xf>
    <xf numFmtId="0" fontId="64" fillId="18" borderId="0" xfId="0" applyFont="1" applyFill="1" applyAlignment="1">
      <alignment horizontal="left" vertical="center" wrapText="1"/>
    </xf>
    <xf numFmtId="0" fontId="58" fillId="18" borderId="0" xfId="0" applyFont="1" applyFill="1" applyAlignment="1">
      <alignment horizontal="center" vertical="center" wrapText="1"/>
    </xf>
    <xf numFmtId="0" fontId="64" fillId="18" borderId="0" xfId="0" applyFont="1" applyFill="1" applyAlignment="1">
      <alignment horizontal="center" vertical="center"/>
    </xf>
    <xf numFmtId="0" fontId="58" fillId="18" borderId="0" xfId="0" applyFont="1" applyFill="1" applyAlignment="1">
      <alignment horizontal="center" vertical="center"/>
    </xf>
    <xf numFmtId="0" fontId="60" fillId="18" borderId="0" xfId="0" applyFont="1" applyFill="1" applyAlignment="1">
      <alignment vertical="center" wrapText="1"/>
    </xf>
    <xf numFmtId="0" fontId="60" fillId="0" borderId="0" xfId="0" applyFont="1" applyAlignment="1">
      <alignment horizontal="center" vertical="center" wrapText="1"/>
    </xf>
    <xf numFmtId="0" fontId="64" fillId="2" borderId="0" xfId="0" applyFont="1" applyFill="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58" fillId="2" borderId="0" xfId="0" applyFont="1" applyFill="1" applyAlignment="1">
      <alignment vertical="center"/>
    </xf>
    <xf numFmtId="0" fontId="64"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60" fillId="0" borderId="0" xfId="0" applyFont="1" applyAlignment="1">
      <alignment vertical="center" wrapText="1"/>
    </xf>
    <xf numFmtId="0" fontId="86" fillId="32"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8" fillId="34" borderId="45" xfId="0" applyFont="1" applyFill="1" applyBorder="1" applyAlignment="1">
      <alignment horizontal="center" vertical="center" wrapText="1"/>
    </xf>
    <xf numFmtId="0" fontId="78" fillId="34"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3" fillId="34"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25"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0" fontId="20" fillId="2" borderId="13"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0" fontId="20" fillId="2" borderId="16" xfId="0" applyFont="1" applyFill="1" applyBorder="1" applyAlignment="1">
      <alignment horizontal="center"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69" fillId="32" borderId="0" xfId="0" applyFont="1" applyFill="1" applyAlignment="1">
      <alignment horizontal="center" vertical="center"/>
    </xf>
    <xf numFmtId="0" fontId="0" fillId="33" borderId="0" xfId="0" applyFill="1" applyAlignment="1">
      <alignment horizontal="center"/>
    </xf>
    <xf numFmtId="0" fontId="68" fillId="34" borderId="0" xfId="0" applyFont="1" applyFill="1" applyAlignment="1">
      <alignment horizontal="center"/>
    </xf>
    <xf numFmtId="167" fontId="51" fillId="32" borderId="0" xfId="0" applyNumberFormat="1" applyFont="1" applyFill="1" applyAlignment="1">
      <alignment horizontal="center"/>
    </xf>
    <xf numFmtId="0" fontId="26" fillId="33" borderId="0" xfId="0" applyFont="1" applyFill="1" applyAlignment="1">
      <alignment horizontal="center"/>
    </xf>
    <xf numFmtId="0" fontId="71" fillId="34"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79" fillId="32" borderId="0" xfId="0" applyFont="1" applyFill="1" applyAlignment="1">
      <alignment horizontal="center" vertical="center" wrapText="1"/>
    </xf>
    <xf numFmtId="0" fontId="0" fillId="0" borderId="33" xfId="0" applyBorder="1" applyAlignment="1">
      <alignment horizontal="left" vertical="center"/>
    </xf>
    <xf numFmtId="0" fontId="0" fillId="0" borderId="32" xfId="0" applyBorder="1" applyAlignment="1">
      <alignment horizontal="left" vertical="center"/>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5" fillId="32" borderId="38" xfId="0" applyFont="1" applyFill="1" applyBorder="1" applyAlignment="1">
      <alignment horizontal="center" vertical="center" wrapText="1"/>
    </xf>
    <xf numFmtId="0" fontId="75" fillId="32" borderId="48" xfId="0" applyFont="1" applyFill="1" applyBorder="1" applyAlignment="1">
      <alignment horizontal="center" vertical="center" wrapText="1"/>
    </xf>
    <xf numFmtId="0" fontId="52" fillId="32" borderId="13" xfId="0" applyFont="1" applyFill="1" applyBorder="1" applyAlignment="1">
      <alignment horizontal="left" vertical="center" wrapText="1"/>
    </xf>
    <xf numFmtId="0" fontId="52" fillId="32"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95" fillId="34" borderId="29" xfId="0" applyFont="1" applyFill="1" applyBorder="1" applyAlignment="1">
      <alignment horizontal="center" vertical="center" textRotation="90" wrapText="1"/>
    </xf>
    <xf numFmtId="0" fontId="95" fillId="34" borderId="70" xfId="0" applyFont="1" applyFill="1" applyBorder="1" applyAlignment="1">
      <alignment horizontal="center" vertical="center" textRotation="90" wrapText="1"/>
    </xf>
    <xf numFmtId="0" fontId="95" fillId="34" borderId="10" xfId="0" applyFont="1" applyFill="1" applyBorder="1" applyAlignment="1">
      <alignment horizontal="center" vertical="center" textRotation="90" wrapText="1"/>
    </xf>
    <xf numFmtId="0" fontId="57" fillId="32" borderId="1" xfId="0" applyFont="1" applyFill="1" applyBorder="1" applyAlignment="1">
      <alignment horizontal="left" vertical="center" wrapText="1"/>
    </xf>
    <xf numFmtId="0" fontId="77" fillId="34"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2" fillId="34" borderId="1" xfId="0" applyFont="1" applyFill="1" applyBorder="1" applyAlignment="1">
      <alignment horizontal="center" vertical="center" wrapText="1"/>
    </xf>
    <xf numFmtId="0" fontId="77" fillId="34" borderId="13" xfId="0" applyFont="1" applyFill="1" applyBorder="1" applyAlignment="1">
      <alignment horizontal="center" vertical="center" wrapText="1"/>
    </xf>
    <xf numFmtId="0" fontId="77" fillId="34" borderId="33" xfId="0" applyFont="1" applyFill="1" applyBorder="1" applyAlignment="1">
      <alignment horizontal="center" vertical="center" wrapText="1"/>
    </xf>
    <xf numFmtId="0" fontId="77" fillId="34" borderId="32"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75" fillId="34" borderId="44" xfId="0" applyFont="1" applyFill="1" applyBorder="1" applyAlignment="1">
      <alignment horizontal="center" vertical="center"/>
    </xf>
    <xf numFmtId="0" fontId="75" fillId="34" borderId="45" xfId="0" applyFont="1" applyFill="1" applyBorder="1" applyAlignment="1">
      <alignment horizontal="center" vertical="center"/>
    </xf>
    <xf numFmtId="0" fontId="75" fillId="34" borderId="58" xfId="0" applyFont="1" applyFill="1" applyBorder="1" applyAlignment="1">
      <alignment horizontal="center" vertical="center"/>
    </xf>
    <xf numFmtId="0" fontId="78" fillId="34" borderId="38" xfId="0" applyFont="1" applyFill="1" applyBorder="1" applyAlignment="1">
      <alignment horizontal="left" vertical="center"/>
    </xf>
    <xf numFmtId="0" fontId="78" fillId="34" borderId="49" xfId="0" applyFont="1" applyFill="1" applyBorder="1" applyAlignment="1">
      <alignment horizontal="left" vertical="center"/>
    </xf>
    <xf numFmtId="0" fontId="78" fillId="34" borderId="48" xfId="0" applyFont="1" applyFill="1" applyBorder="1" applyAlignment="1">
      <alignment horizontal="left" vertical="center"/>
    </xf>
    <xf numFmtId="0" fontId="76" fillId="34" borderId="54" xfId="0" applyFont="1" applyFill="1" applyBorder="1" applyAlignment="1">
      <alignment horizontal="center" vertical="center"/>
    </xf>
    <xf numFmtId="0" fontId="76" fillId="34" borderId="43" xfId="0" applyFont="1" applyFill="1" applyBorder="1" applyAlignment="1">
      <alignment horizontal="center" vertical="center"/>
    </xf>
    <xf numFmtId="0" fontId="75" fillId="34" borderId="38" xfId="0" applyFont="1" applyFill="1" applyBorder="1" applyAlignment="1">
      <alignment horizontal="center" vertical="center"/>
    </xf>
    <xf numFmtId="0" fontId="75" fillId="34" borderId="48" xfId="0" applyFont="1" applyFill="1" applyBorder="1" applyAlignment="1">
      <alignment horizontal="center" vertical="center"/>
    </xf>
    <xf numFmtId="0" fontId="10" fillId="35" borderId="24" xfId="0" applyFont="1" applyFill="1" applyBorder="1" applyAlignment="1">
      <alignment horizontal="left" vertical="center" indent="1"/>
    </xf>
    <xf numFmtId="0" fontId="10" fillId="35" borderId="56" xfId="0" applyFont="1" applyFill="1" applyBorder="1" applyAlignment="1">
      <alignment horizontal="left" vertical="center" indent="1"/>
    </xf>
    <xf numFmtId="0" fontId="10" fillId="35" borderId="60" xfId="0" applyFont="1" applyFill="1" applyBorder="1" applyAlignment="1">
      <alignment horizontal="left" vertical="center" indent="1"/>
    </xf>
    <xf numFmtId="0" fontId="10" fillId="35" borderId="42" xfId="0" applyFont="1" applyFill="1" applyBorder="1" applyAlignment="1">
      <alignment horizontal="left" vertical="center" indent="1"/>
    </xf>
    <xf numFmtId="2" fontId="78" fillId="32" borderId="38" xfId="0" applyNumberFormat="1" applyFont="1" applyFill="1" applyBorder="1" applyAlignment="1">
      <alignment horizontal="center" vertical="center"/>
    </xf>
    <xf numFmtId="2" fontId="78" fillId="32" borderId="49" xfId="0" applyNumberFormat="1" applyFont="1" applyFill="1" applyBorder="1" applyAlignment="1">
      <alignment horizontal="center" vertical="center"/>
    </xf>
    <xf numFmtId="2" fontId="78" fillId="32" borderId="48" xfId="0" applyNumberFormat="1" applyFont="1" applyFill="1" applyBorder="1" applyAlignment="1">
      <alignment horizontal="center" vertical="center"/>
    </xf>
    <xf numFmtId="0" fontId="75" fillId="34" borderId="60" xfId="0" applyFont="1" applyFill="1" applyBorder="1" applyAlignment="1">
      <alignment horizontal="center" vertical="center"/>
    </xf>
    <xf numFmtId="0" fontId="75" fillId="34" borderId="55" xfId="0" applyFont="1" applyFill="1" applyBorder="1" applyAlignment="1">
      <alignment horizontal="center" vertical="center"/>
    </xf>
    <xf numFmtId="0" fontId="10" fillId="35" borderId="2" xfId="0" applyFont="1" applyFill="1" applyBorder="1" applyAlignment="1">
      <alignment horizontal="left" vertical="center" indent="1"/>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78" fillId="34" borderId="48" xfId="0" applyFont="1" applyFill="1" applyBorder="1" applyAlignment="1">
      <alignment horizontal="center" vertical="center"/>
    </xf>
    <xf numFmtId="0" fontId="10" fillId="35" borderId="22" xfId="0" applyFont="1" applyFill="1" applyBorder="1" applyAlignment="1">
      <alignment horizontal="center" vertical="center"/>
    </xf>
    <xf numFmtId="0" fontId="10" fillId="35" borderId="35" xfId="0" applyFont="1" applyFill="1" applyBorder="1" applyAlignment="1">
      <alignment horizontal="center" vertical="center"/>
    </xf>
    <xf numFmtId="0" fontId="10" fillId="35" borderId="27" xfId="0" applyFont="1" applyFill="1" applyBorder="1" applyAlignment="1">
      <alignment horizontal="left" vertical="center" indent="1"/>
    </xf>
    <xf numFmtId="0" fontId="10" fillId="35" borderId="28" xfId="0" applyFont="1" applyFill="1" applyBorder="1" applyAlignment="1">
      <alignment horizontal="left" vertical="center" indent="1"/>
    </xf>
    <xf numFmtId="0" fontId="75" fillId="34" borderId="38" xfId="0" applyFont="1" applyFill="1" applyBorder="1" applyAlignment="1">
      <alignment horizontal="left" vertical="center" indent="1"/>
    </xf>
    <xf numFmtId="0" fontId="75" fillId="34" borderId="49" xfId="0" applyFont="1" applyFill="1" applyBorder="1" applyAlignment="1">
      <alignment horizontal="left" vertical="center" indent="1"/>
    </xf>
    <xf numFmtId="0" fontId="78" fillId="34" borderId="3" xfId="0" applyFont="1" applyFill="1" applyBorder="1" applyAlignment="1">
      <alignment horizontal="left" vertical="center"/>
    </xf>
    <xf numFmtId="0" fontId="78" fillId="34" borderId="4" xfId="0" applyFont="1" applyFill="1" applyBorder="1" applyAlignment="1">
      <alignment horizontal="left" vertical="center"/>
    </xf>
    <xf numFmtId="0" fontId="78" fillId="34" borderId="7" xfId="0" applyFont="1" applyFill="1" applyBorder="1" applyAlignment="1">
      <alignment horizontal="left" vertical="center"/>
    </xf>
    <xf numFmtId="0" fontId="10" fillId="35" borderId="31" xfId="0" applyFont="1" applyFill="1" applyBorder="1" applyAlignment="1">
      <alignment horizontal="left" vertical="center" indent="1"/>
    </xf>
    <xf numFmtId="0" fontId="10" fillId="35" borderId="57" xfId="0" applyFont="1" applyFill="1" applyBorder="1" applyAlignment="1">
      <alignment horizontal="left" vertical="center" indent="1"/>
    </xf>
    <xf numFmtId="0" fontId="10" fillId="35" borderId="33"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5" borderId="13" xfId="0" applyFont="1" applyFill="1" applyBorder="1" applyAlignment="1">
      <alignment horizontal="center" vertical="center"/>
    </xf>
    <xf numFmtId="0" fontId="10" fillId="35" borderId="32" xfId="0" applyFont="1" applyFill="1" applyBorder="1" applyAlignment="1">
      <alignment horizontal="center" vertical="center"/>
    </xf>
    <xf numFmtId="0" fontId="23" fillId="29"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8" fillId="34" borderId="1" xfId="0" applyFont="1" applyFill="1" applyBorder="1" applyAlignment="1">
      <alignment horizontal="center" vertical="center" wrapText="1"/>
    </xf>
    <xf numFmtId="0" fontId="76" fillId="34" borderId="10" xfId="0" applyFont="1" applyFill="1" applyBorder="1" applyAlignment="1">
      <alignment horizontal="center" vertical="center" wrapText="1"/>
    </xf>
    <xf numFmtId="0" fontId="76" fillId="34" borderId="1" xfId="0" applyFont="1" applyFill="1" applyBorder="1" applyAlignment="1">
      <alignment horizontal="center" vertical="center" wrapText="1"/>
    </xf>
    <xf numFmtId="0" fontId="75" fillId="34" borderId="1" xfId="0" applyFont="1" applyFill="1" applyBorder="1" applyAlignment="1">
      <alignment horizontal="center" vertical="center" wrapText="1"/>
    </xf>
    <xf numFmtId="0" fontId="75" fillId="34" borderId="10" xfId="0" applyFont="1" applyFill="1" applyBorder="1" applyAlignment="1">
      <alignment horizontal="center" vertical="center" wrapText="1"/>
    </xf>
    <xf numFmtId="0" fontId="78" fillId="34" borderId="45" xfId="0" applyFont="1" applyFill="1" applyBorder="1" applyAlignment="1">
      <alignment horizontal="center" vertical="center" wrapText="1"/>
    </xf>
    <xf numFmtId="2" fontId="79" fillId="32" borderId="29" xfId="0" applyNumberFormat="1" applyFont="1" applyFill="1" applyBorder="1" applyAlignment="1">
      <alignment horizontal="center" vertical="center" wrapText="1"/>
    </xf>
    <xf numFmtId="0" fontId="79" fillId="32" borderId="29" xfId="0" applyFont="1" applyFill="1" applyBorder="1" applyAlignment="1">
      <alignment horizontal="center" vertical="center" wrapText="1"/>
    </xf>
    <xf numFmtId="0" fontId="88" fillId="32" borderId="68" xfId="0" applyFont="1" applyFill="1" applyBorder="1" applyAlignment="1">
      <alignment horizontal="center" vertical="center" wrapText="1"/>
    </xf>
    <xf numFmtId="0" fontId="88" fillId="32" borderId="67" xfId="0" applyFont="1" applyFill="1" applyBorder="1" applyAlignment="1">
      <alignment horizontal="center" vertical="center" wrapText="1"/>
    </xf>
    <xf numFmtId="0" fontId="88" fillId="32" borderId="62" xfId="0" applyFont="1" applyFill="1" applyBorder="1" applyAlignment="1">
      <alignment horizontal="center" vertical="center" wrapText="1"/>
    </xf>
    <xf numFmtId="0" fontId="88" fillId="32" borderId="69" xfId="0" applyFont="1" applyFill="1" applyBorder="1" applyAlignment="1">
      <alignment horizontal="center" vertical="center" wrapText="1"/>
    </xf>
    <xf numFmtId="0" fontId="88" fillId="32" borderId="0" xfId="0" applyFont="1" applyFill="1" applyAlignment="1">
      <alignment horizontal="center" vertical="center" wrapText="1"/>
    </xf>
    <xf numFmtId="0" fontId="88" fillId="32" borderId="63" xfId="0" applyFont="1" applyFill="1" applyBorder="1" applyAlignment="1">
      <alignment horizontal="center" vertical="center" wrapText="1"/>
    </xf>
    <xf numFmtId="0" fontId="88" fillId="32" borderId="60" xfId="0" applyFont="1" applyFill="1" applyBorder="1" applyAlignment="1">
      <alignment horizontal="center" vertical="center" wrapText="1"/>
    </xf>
    <xf numFmtId="0" fontId="88" fillId="32" borderId="55" xfId="0" applyFont="1" applyFill="1" applyBorder="1" applyAlignment="1">
      <alignment horizontal="center" vertical="center" wrapText="1"/>
    </xf>
    <xf numFmtId="0" fontId="88" fillId="32" borderId="42" xfId="0" applyFont="1" applyFill="1" applyBorder="1" applyAlignment="1">
      <alignment horizontal="center" vertical="center" wrapText="1"/>
    </xf>
    <xf numFmtId="0" fontId="85" fillId="32" borderId="0" xfId="0" applyFont="1" applyFill="1" applyAlignment="1">
      <alignment horizontal="left" vertical="center"/>
    </xf>
    <xf numFmtId="0" fontId="78" fillId="34" borderId="44" xfId="0" applyFont="1" applyFill="1" applyBorder="1" applyAlignment="1">
      <alignment horizontal="center" vertical="center" wrapText="1"/>
    </xf>
    <xf numFmtId="0" fontId="78" fillId="34" borderId="12" xfId="0" applyFont="1" applyFill="1" applyBorder="1" applyAlignment="1">
      <alignment horizontal="center" vertical="center" wrapText="1"/>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2" borderId="38" xfId="0" applyFont="1" applyFill="1" applyBorder="1" applyAlignment="1">
      <alignment horizontal="center" vertical="center"/>
    </xf>
    <xf numFmtId="0" fontId="84" fillId="32" borderId="48" xfId="0" applyFont="1" applyFill="1" applyBorder="1" applyAlignment="1">
      <alignment horizontal="center" vertical="center"/>
    </xf>
    <xf numFmtId="0" fontId="18" fillId="2" borderId="0" xfId="0" applyFont="1" applyFill="1" applyAlignment="1">
      <alignment horizontal="center" vertical="center"/>
    </xf>
    <xf numFmtId="0" fontId="36" fillId="6" borderId="0" xfId="0" applyFont="1" applyFill="1" applyAlignment="1">
      <alignment horizontal="left" vertical="center"/>
    </xf>
    <xf numFmtId="0" fontId="83" fillId="32" borderId="38" xfId="0" applyFont="1" applyFill="1" applyBorder="1" applyAlignment="1">
      <alignment horizontal="center" vertical="center"/>
    </xf>
    <xf numFmtId="0" fontId="83" fillId="32" borderId="48" xfId="0" applyFont="1" applyFill="1" applyBorder="1" applyAlignment="1">
      <alignment horizontal="center" vertical="center"/>
    </xf>
    <xf numFmtId="2" fontId="83" fillId="32" borderId="38" xfId="0" applyNumberFormat="1" applyFont="1" applyFill="1" applyBorder="1" applyAlignment="1">
      <alignment horizontal="center" vertical="center"/>
    </xf>
    <xf numFmtId="0" fontId="83" fillId="32"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0" fontId="50" fillId="2" borderId="0" xfId="0" applyFont="1" applyFill="1" applyAlignment="1">
      <alignment horizontal="center" vertical="center"/>
    </xf>
    <xf numFmtId="2" fontId="75" fillId="32" borderId="38" xfId="0" applyNumberFormat="1" applyFont="1" applyFill="1" applyBorder="1" applyAlignment="1">
      <alignment horizontal="center" vertical="center"/>
    </xf>
    <xf numFmtId="2" fontId="75" fillId="32" borderId="49" xfId="0" applyNumberFormat="1" applyFont="1" applyFill="1" applyBorder="1" applyAlignment="1">
      <alignment horizontal="center" vertical="center"/>
    </xf>
    <xf numFmtId="2" fontId="75" fillId="32" borderId="48" xfId="0" applyNumberFormat="1" applyFont="1" applyFill="1" applyBorder="1" applyAlignment="1">
      <alignment horizontal="center" vertical="center"/>
    </xf>
    <xf numFmtId="0" fontId="79" fillId="32" borderId="38" xfId="0" applyFont="1" applyFill="1" applyBorder="1" applyAlignment="1">
      <alignment horizontal="center" vertical="center" wrapText="1"/>
    </xf>
    <xf numFmtId="0" fontId="79" fillId="32" borderId="48" xfId="0" applyFont="1" applyFill="1" applyBorder="1" applyAlignment="1">
      <alignment horizontal="center" vertical="center" wrapText="1"/>
    </xf>
    <xf numFmtId="0" fontId="79" fillId="34" borderId="3" xfId="0" applyFont="1" applyFill="1" applyBorder="1" applyAlignment="1">
      <alignment horizontal="center" vertical="center"/>
    </xf>
    <xf numFmtId="0" fontId="79" fillId="34" borderId="4" xfId="0" applyFont="1" applyFill="1" applyBorder="1" applyAlignment="1">
      <alignment horizontal="center" vertical="center"/>
    </xf>
    <xf numFmtId="0" fontId="78" fillId="34" borderId="3" xfId="0" applyFont="1" applyFill="1" applyBorder="1" applyAlignment="1">
      <alignment horizontal="center" vertical="center"/>
    </xf>
    <xf numFmtId="0" fontId="78" fillId="34" borderId="4" xfId="0" applyFont="1" applyFill="1" applyBorder="1" applyAlignment="1">
      <alignment horizontal="center" vertical="center"/>
    </xf>
    <xf numFmtId="0" fontId="46" fillId="0" borderId="29" xfId="0" applyFont="1" applyBorder="1" applyAlignment="1">
      <alignment horizontal="center" vertical="center" textRotation="90" wrapText="1"/>
    </xf>
    <xf numFmtId="0" fontId="76" fillId="34" borderId="1" xfId="0" applyFont="1" applyFill="1" applyBorder="1" applyAlignment="1">
      <alignment horizontal="center" vertical="center"/>
    </xf>
    <xf numFmtId="0" fontId="76" fillId="31" borderId="1" xfId="0" applyFont="1" applyFill="1" applyBorder="1" applyAlignment="1">
      <alignment horizontal="center" vertical="center"/>
    </xf>
    <xf numFmtId="0" fontId="2" fillId="39" borderId="0" xfId="0" applyFont="1" applyFill="1" applyAlignment="1">
      <alignment horizontal="center" vertical="center"/>
    </xf>
    <xf numFmtId="0" fontId="2" fillId="24" borderId="0" xfId="0" applyFont="1" applyFill="1" applyAlignment="1">
      <alignment horizontal="center" vertical="center"/>
    </xf>
    <xf numFmtId="0" fontId="2" fillId="38" borderId="0" xfId="0" applyFont="1" applyFill="1" applyAlignment="1">
      <alignment horizontal="center" vertical="center"/>
    </xf>
    <xf numFmtId="0" fontId="2" fillId="36" borderId="0" xfId="0" applyFont="1" applyFill="1" applyAlignment="1">
      <alignment horizontal="center" vertical="center"/>
    </xf>
  </cellXfs>
  <cellStyles count="3">
    <cellStyle name="Euro" xfId="1" xr:uid="{00000000-0005-0000-0000-000000000000}"/>
    <cellStyle name="Normal" xfId="0" builtinId="0"/>
    <cellStyle name="Porcentaje" xfId="2" builtinId="5"/>
  </cellStyles>
  <dxfs count="34">
    <dxf>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c:formatCode>
                <c:ptCount val="3"/>
                <c:pt idx="0">
                  <c:v>0.84615384615384615</c:v>
                </c:pt>
                <c:pt idx="1">
                  <c:v>0</c:v>
                </c:pt>
                <c:pt idx="2">
                  <c:v>0.15384615384615385</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c:formatCode>
                <c:ptCount val="3"/>
                <c:pt idx="0">
                  <c:v>0.76923076923076927</c:v>
                </c:pt>
                <c:pt idx="1">
                  <c:v>0</c:v>
                </c:pt>
                <c:pt idx="2">
                  <c:v>0.23076923076923078</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0.76923076923076927</c:v>
                </c:pt>
                <c:pt idx="1">
                  <c:v>0</c:v>
                </c:pt>
                <c:pt idx="2">
                  <c:v>0.23076923076923078</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9828</c:v>
                </c:pt>
                <c:pt idx="1">
                  <c:v>8164</c:v>
                </c:pt>
                <c:pt idx="2">
                  <c:v>7972</c:v>
                </c:pt>
                <c:pt idx="3">
                  <c:v>7654</c:v>
                </c:pt>
                <c:pt idx="4">
                  <c:v>33618</c:v>
                </c:pt>
              </c:numCache>
            </c:numRef>
          </c:val>
          <c:extLst>
            <c:ext xmlns:c16="http://schemas.microsoft.com/office/drawing/2014/chart" uri="{C3380CC4-5D6E-409C-BE32-E72D297353CC}">
              <c16:uniqueId val="{00000000-3EF7-48C7-A79A-22576C53F8AD}"/>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11159</c:v>
                </c:pt>
                <c:pt idx="1">
                  <c:v>9393</c:v>
                </c:pt>
                <c:pt idx="2">
                  <c:v>0</c:v>
                </c:pt>
                <c:pt idx="3">
                  <c:v>0</c:v>
                </c:pt>
                <c:pt idx="4">
                  <c:v>20552</c:v>
                </c:pt>
              </c:numCache>
            </c:numRef>
          </c:val>
          <c:extLst>
            <c:ext xmlns:c16="http://schemas.microsoft.com/office/drawing/2014/chart" uri="{C3380CC4-5D6E-409C-BE32-E72D297353CC}">
              <c16:uniqueId val="{00000001-3EF7-48C7-A79A-22576C53F8A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20085</c:v>
                </c:pt>
                <c:pt idx="1">
                  <c:v>21245</c:v>
                </c:pt>
                <c:pt idx="2">
                  <c:v>21201</c:v>
                </c:pt>
                <c:pt idx="3">
                  <c:v>20014</c:v>
                </c:pt>
                <c:pt idx="4">
                  <c:v>82545</c:v>
                </c:pt>
              </c:numCache>
            </c:numRef>
          </c:val>
          <c:extLst>
            <c:ext xmlns:c16="http://schemas.microsoft.com/office/drawing/2014/chart" uri="{C3380CC4-5D6E-409C-BE32-E72D297353CC}">
              <c16:uniqueId val="{00000000-1EDF-410A-8746-746D743E1A8D}"/>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22566</c:v>
                </c:pt>
                <c:pt idx="1">
                  <c:v>25158</c:v>
                </c:pt>
                <c:pt idx="2">
                  <c:v>0</c:v>
                </c:pt>
                <c:pt idx="3">
                  <c:v>0</c:v>
                </c:pt>
                <c:pt idx="4">
                  <c:v>0</c:v>
                </c:pt>
              </c:numCache>
            </c:numRef>
          </c:val>
          <c:extLst>
            <c:ext xmlns:c16="http://schemas.microsoft.com/office/drawing/2014/chart" uri="{C3380CC4-5D6E-409C-BE32-E72D297353CC}">
              <c16:uniqueId val="{00000001-1EDF-410A-8746-746D743E1A8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Graficos!$F$28</c:f>
              <c:strCache>
                <c:ptCount val="1"/>
                <c:pt idx="0">
                  <c:v>EXTENSION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B5F-4B84-853E-AF4DA140A7A4}"/>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2.0222242136392148</c:v>
                </c:pt>
                <c:pt idx="1">
                  <c:v>2.678377515170872</c:v>
                </c:pt>
                <c:pt idx="2">
                  <c:v>0</c:v>
                </c:pt>
                <c:pt idx="3">
                  <c:v>0</c:v>
                </c:pt>
                <c:pt idx="4">
                  <c:v>0</c:v>
                </c:pt>
              </c:numCache>
            </c:numRef>
          </c:val>
          <c:extLst>
            <c:ext xmlns:c16="http://schemas.microsoft.com/office/drawing/2014/chart" uri="{C3380CC4-5D6E-409C-BE32-E72D297353CC}">
              <c16:uniqueId val="{00000000-28C5-48DB-84F8-2A892B921FAE}"/>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Style="combo" dx="22" fmlaLink="$E$4" fmlaRange="Data!$B$5:$B$13" noThreeD="1" sel="3" val="0"/>
</file>

<file path=xl/ctrlProps/ctrlProp2.xml><?xml version="1.0" encoding="utf-8"?>
<formControlPr xmlns="http://schemas.microsoft.com/office/spreadsheetml/2009/9/main" objectType="Drop" dropStyle="combo" dx="22" fmlaLink="$E$1" fmlaRange="Data!$B$5:$B$13" noThreeD="1" sel="3" val="0"/>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66675</xdr:rowOff>
        </xdr:from>
        <xdr:to>
          <xdr:col>3</xdr:col>
          <xdr:colOff>3486150</xdr:colOff>
          <xdr:row>4</xdr:row>
          <xdr:rowOff>95250</xdr:rowOff>
        </xdr:to>
        <xdr:sp macro="" textlink="">
          <xdr:nvSpPr>
            <xdr:cNvPr id="4269060" name="Drop Down 4" hidden="1">
              <a:extLst>
                <a:ext uri="{63B3BB69-23CF-44E3-9099-C40C66FF867C}">
                  <a14:compatExt spid="_x0000_s4269060"/>
                </a:ext>
                <a:ext uri="{FF2B5EF4-FFF2-40B4-BE49-F238E27FC236}">
                  <a16:creationId xmlns:a16="http://schemas.microsoft.com/office/drawing/2014/main" id="{00000000-0008-0000-0200-00000424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123825</xdr:rowOff>
        </xdr:from>
        <xdr:to>
          <xdr:col>3</xdr:col>
          <xdr:colOff>1847850</xdr:colOff>
          <xdr:row>1</xdr:row>
          <xdr:rowOff>209550</xdr:rowOff>
        </xdr:to>
        <xdr:sp macro="" textlink="">
          <xdr:nvSpPr>
            <xdr:cNvPr id="10265" name="Drop Down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439508</xdr:colOff>
      <xdr:row>26</xdr:row>
      <xdr:rowOff>29935</xdr:rowOff>
    </xdr:from>
    <xdr:to>
      <xdr:col>8</xdr:col>
      <xdr:colOff>258535</xdr:colOff>
      <xdr:row>41</xdr:row>
      <xdr:rowOff>102054</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517072</xdr:colOff>
      <xdr:row>26</xdr:row>
      <xdr:rowOff>104774</xdr:rowOff>
    </xdr:from>
    <xdr:to>
      <xdr:col>18</xdr:col>
      <xdr:colOff>643618</xdr:colOff>
      <xdr:row>42</xdr:row>
      <xdr:rowOff>13606</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449034</xdr:colOff>
      <xdr:row>43</xdr:row>
      <xdr:rowOff>83003</xdr:rowOff>
    </xdr:from>
    <xdr:to>
      <xdr:col>8</xdr:col>
      <xdr:colOff>258535</xdr:colOff>
      <xdr:row>60</xdr:row>
      <xdr:rowOff>73478</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530680</xdr:colOff>
      <xdr:row>43</xdr:row>
      <xdr:rowOff>118381</xdr:rowOff>
    </xdr:from>
    <xdr:to>
      <xdr:col>18</xdr:col>
      <xdr:colOff>643618</xdr:colOff>
      <xdr:row>60</xdr:row>
      <xdr:rowOff>108856</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20unidad\JAIME\TABLERO\TABLERO%20DIRES%20SM\TABLERO%20REDES%20DE%20SALUD%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A.%20DISCO%20PC-%20CASA\TABLERO%20DE%20MANDO\TABLERO%20DE%20MANDO%20INTEGRAL%20RED-SM%202014\tableros%20de%20mando%20dires%202014\AREA%20MUJER-2008-2013\Tablero_Mando_Huallaga2013-I%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icha"/>
      <sheetName val="Indicadores"/>
      <sheetName val="F1"/>
      <sheetName val="F2"/>
      <sheetName val="Hoja1"/>
      <sheetName val="Data_Numerador"/>
      <sheetName val="Atend_Atenc"/>
      <sheetName val="Data_Denominador"/>
      <sheetName val="Tablero de mando"/>
      <sheetName val="Performance"/>
      <sheetName val="Graficos"/>
      <sheetName val="Rk"/>
      <sheetName val="Rk_Rioja"/>
      <sheetName val="Rk_Mbba"/>
      <sheetName val="Rk_SM"/>
      <sheetName val="Rk_Lamas"/>
      <sheetName val="Rk_El_Dorado"/>
      <sheetName val="Rk_Picota"/>
      <sheetName val="Rk_M_Caceres"/>
      <sheetName val="Rk_Bellavista"/>
      <sheetName val="Rk_Huallaga"/>
      <sheetName val="Rk_Tocache"/>
      <sheetName val="L&amp;D"/>
    </sheetNames>
    <sheetDataSet>
      <sheetData sheetId="0"/>
      <sheetData sheetId="1"/>
      <sheetData sheetId="2"/>
      <sheetData sheetId="3"/>
      <sheetData sheetId="4"/>
      <sheetData sheetId="5"/>
      <sheetData sheetId="6"/>
      <sheetData sheetId="7">
        <row r="6">
          <cell r="B6" t="str">
            <v>BELLAVISTA</v>
          </cell>
          <cell r="C6" t="str">
            <v>ALTO BIAVO</v>
          </cell>
        </row>
        <row r="7">
          <cell r="B7" t="str">
            <v>BELLAVISTA</v>
          </cell>
          <cell r="C7" t="str">
            <v>BAJO BIAVO</v>
          </cell>
        </row>
        <row r="8">
          <cell r="B8" t="str">
            <v>BELLAVISTA</v>
          </cell>
          <cell r="C8" t="str">
            <v>BELLAVISTA</v>
          </cell>
        </row>
        <row r="9">
          <cell r="B9" t="str">
            <v>BELLAVISTA</v>
          </cell>
          <cell r="C9" t="str">
            <v>SAN PABLO-CONSUELO</v>
          </cell>
        </row>
        <row r="10">
          <cell r="B10"/>
          <cell r="C10" t="str">
            <v>EL DORADO.</v>
          </cell>
        </row>
        <row r="11">
          <cell r="B11" t="str">
            <v>EL DORADO</v>
          </cell>
          <cell r="C11" t="str">
            <v>AGUA BLANCA</v>
          </cell>
        </row>
        <row r="12">
          <cell r="B12" t="str">
            <v>EL DORADO</v>
          </cell>
          <cell r="C12" t="str">
            <v>SAN JOSE DE SISA</v>
          </cell>
        </row>
        <row r="13">
          <cell r="B13" t="str">
            <v>EL DORADO</v>
          </cell>
          <cell r="C13" t="str">
            <v>SAN MARTIN ALAO</v>
          </cell>
        </row>
        <row r="14">
          <cell r="B14"/>
          <cell r="C14" t="str">
            <v>HUALLAGA.</v>
          </cell>
        </row>
        <row r="15">
          <cell r="B15" t="str">
            <v>HUALLAGA</v>
          </cell>
          <cell r="C15" t="str">
            <v>SACANCHE</v>
          </cell>
        </row>
        <row r="16">
          <cell r="B16" t="str">
            <v>HUALLAGA</v>
          </cell>
          <cell r="C16" t="str">
            <v>SAPOSOA</v>
          </cell>
        </row>
        <row r="17">
          <cell r="B17"/>
          <cell r="C17" t="str">
            <v>LAMAS.</v>
          </cell>
        </row>
        <row r="18">
          <cell r="B18" t="str">
            <v>LAMAS</v>
          </cell>
          <cell r="C18" t="str">
            <v>BARRANQUITA</v>
          </cell>
        </row>
        <row r="19">
          <cell r="B19" t="str">
            <v>LAMAS</v>
          </cell>
          <cell r="C19" t="str">
            <v>CAYNARACHI</v>
          </cell>
        </row>
        <row r="20">
          <cell r="B20" t="str">
            <v>LAMAS</v>
          </cell>
          <cell r="C20" t="str">
            <v>CUÑUMBUQUI</v>
          </cell>
        </row>
        <row r="21">
          <cell r="B21" t="str">
            <v>LAMAS</v>
          </cell>
          <cell r="C21" t="str">
            <v>HOSPITAL LAMAS</v>
          </cell>
        </row>
        <row r="22">
          <cell r="B22" t="str">
            <v>LAMAS</v>
          </cell>
          <cell r="C22" t="str">
            <v>PACAYZAPA</v>
          </cell>
        </row>
        <row r="23">
          <cell r="B23" t="str">
            <v>LAMAS</v>
          </cell>
          <cell r="C23" t="str">
            <v>TABALOSOS</v>
          </cell>
        </row>
        <row r="24">
          <cell r="B24"/>
          <cell r="C24" t="str">
            <v>MARISCAL CACERES.</v>
          </cell>
        </row>
        <row r="25">
          <cell r="B25" t="str">
            <v>MARISCAL CACERES</v>
          </cell>
          <cell r="C25" t="str">
            <v>CAMPANILLA</v>
          </cell>
        </row>
        <row r="26">
          <cell r="B26" t="str">
            <v>MARISCAL CACERES</v>
          </cell>
          <cell r="C26" t="str">
            <v>COSTA RICA</v>
          </cell>
        </row>
        <row r="27">
          <cell r="B27" t="str">
            <v>MARISCAL CACERES</v>
          </cell>
          <cell r="C27" t="str">
            <v>HUICUNGO</v>
          </cell>
        </row>
        <row r="28">
          <cell r="B28" t="str">
            <v>MARISCAL CACERES</v>
          </cell>
          <cell r="C28" t="str">
            <v>JUANJUI</v>
          </cell>
        </row>
        <row r="29">
          <cell r="B29"/>
          <cell r="C29" t="str">
            <v>MOYOBAMBA.</v>
          </cell>
        </row>
        <row r="30">
          <cell r="B30" t="str">
            <v>MOYOBAMBA</v>
          </cell>
          <cell r="C30" t="str">
            <v>ALONSO DE ALVARADO ROQUE</v>
          </cell>
        </row>
        <row r="31">
          <cell r="B31" t="str">
            <v>MOYOBAMBA</v>
          </cell>
          <cell r="C31" t="str">
            <v>CALZADA</v>
          </cell>
        </row>
        <row r="32">
          <cell r="B32" t="str">
            <v>MOYOBAMBA</v>
          </cell>
          <cell r="C32" t="str">
            <v>JEPELACIO</v>
          </cell>
        </row>
        <row r="33">
          <cell r="B33" t="str">
            <v>MOYOBAMBA</v>
          </cell>
          <cell r="C33" t="str">
            <v>JERILLO</v>
          </cell>
        </row>
        <row r="34">
          <cell r="B34" t="str">
            <v>MOYOBAMBA</v>
          </cell>
          <cell r="C34" t="str">
            <v>LLUILLUCUCHA</v>
          </cell>
        </row>
        <row r="35">
          <cell r="B35" t="str">
            <v>MOYOBAMBA</v>
          </cell>
          <cell r="C35" t="str">
            <v>PUEBLO LIBRE</v>
          </cell>
        </row>
        <row r="36">
          <cell r="B36" t="str">
            <v>MOYOBAMBA</v>
          </cell>
          <cell r="C36" t="str">
            <v>SORITOR</v>
          </cell>
        </row>
        <row r="37">
          <cell r="B37" t="str">
            <v>MOYOBAMBA</v>
          </cell>
          <cell r="C37" t="str">
            <v>YANTALO</v>
          </cell>
        </row>
        <row r="38">
          <cell r="B38"/>
          <cell r="C38" t="str">
            <v>PICOTA.</v>
          </cell>
        </row>
        <row r="39">
          <cell r="B39" t="str">
            <v>PICOTA</v>
          </cell>
          <cell r="C39" t="str">
            <v>LEONCIO PRADO</v>
          </cell>
        </row>
        <row r="40">
          <cell r="B40" t="str">
            <v>PICOTA</v>
          </cell>
          <cell r="C40" t="str">
            <v>PICOTA</v>
          </cell>
        </row>
        <row r="41">
          <cell r="B41" t="str">
            <v>PICOTA</v>
          </cell>
          <cell r="C41" t="str">
            <v>PUCACACA</v>
          </cell>
        </row>
        <row r="42">
          <cell r="B42"/>
          <cell r="C42" t="str">
            <v>RIOJA.</v>
          </cell>
        </row>
        <row r="43">
          <cell r="B43" t="str">
            <v>RIOJA</v>
          </cell>
          <cell r="C43" t="str">
            <v>BAJO NARANJILLO</v>
          </cell>
        </row>
        <row r="44">
          <cell r="B44" t="str">
            <v>RIOJA</v>
          </cell>
          <cell r="C44" t="str">
            <v>NARANJOS</v>
          </cell>
        </row>
        <row r="45">
          <cell r="B45" t="str">
            <v>RIOJA</v>
          </cell>
          <cell r="C45" t="str">
            <v>NUEVA CAJAMARCA</v>
          </cell>
        </row>
        <row r="46">
          <cell r="B46" t="str">
            <v>RIOJA</v>
          </cell>
          <cell r="C46" t="str">
            <v>NUEVA RIOJA</v>
          </cell>
        </row>
        <row r="47">
          <cell r="B47" t="str">
            <v>RIOJA</v>
          </cell>
          <cell r="C47" t="str">
            <v>SAN FERNANDO</v>
          </cell>
        </row>
        <row r="48">
          <cell r="B48" t="str">
            <v>RIOJA</v>
          </cell>
          <cell r="C48" t="str">
            <v>SAN JUAN DE RIO SORITOR</v>
          </cell>
        </row>
        <row r="49">
          <cell r="B49" t="str">
            <v>RIOJA</v>
          </cell>
          <cell r="C49" t="str">
            <v>SEGUNDA JERUSALEN</v>
          </cell>
        </row>
        <row r="50">
          <cell r="B50" t="str">
            <v>RIOJA</v>
          </cell>
          <cell r="C50" t="str">
            <v>YURAYACU</v>
          </cell>
        </row>
        <row r="51">
          <cell r="B51"/>
          <cell r="C51" t="str">
            <v>SAN MARTIN.</v>
          </cell>
        </row>
        <row r="52">
          <cell r="B52" t="str">
            <v>SAN MARTIN</v>
          </cell>
          <cell r="C52" t="str">
            <v>BANDA DE SHILCAYO</v>
          </cell>
        </row>
        <row r="53">
          <cell r="B53" t="str">
            <v>SAN MARTIN</v>
          </cell>
          <cell r="C53" t="str">
            <v>CHAZUTA</v>
          </cell>
        </row>
        <row r="54">
          <cell r="B54" t="str">
            <v>SAN MARTIN</v>
          </cell>
          <cell r="C54" t="str">
            <v>HUIMBAYOC</v>
          </cell>
        </row>
        <row r="55">
          <cell r="B55" t="str">
            <v>SAN MARTIN</v>
          </cell>
          <cell r="C55" t="str">
            <v>JUAN GUERRA</v>
          </cell>
        </row>
        <row r="56">
          <cell r="B56" t="str">
            <v>SAN MARTIN</v>
          </cell>
          <cell r="C56" t="str">
            <v>MORALES</v>
          </cell>
        </row>
        <row r="57">
          <cell r="B57" t="str">
            <v>SAN MARTIN</v>
          </cell>
          <cell r="C57" t="str">
            <v>PAPAPLAYA</v>
          </cell>
        </row>
        <row r="58">
          <cell r="B58" t="str">
            <v>SAN MARTIN</v>
          </cell>
          <cell r="C58" t="str">
            <v>SAUCE</v>
          </cell>
        </row>
        <row r="59">
          <cell r="B59" t="str">
            <v>SAN MARTIN</v>
          </cell>
          <cell r="C59" t="str">
            <v>TARAPOTO</v>
          </cell>
        </row>
        <row r="60">
          <cell r="B60"/>
          <cell r="C60" t="str">
            <v>TOCACHE.</v>
          </cell>
        </row>
        <row r="61">
          <cell r="B61" t="str">
            <v>TOCACHE</v>
          </cell>
          <cell r="C61" t="str">
            <v>NUEVO PROGRESO</v>
          </cell>
        </row>
        <row r="62">
          <cell r="B62" t="str">
            <v>TOCACHE</v>
          </cell>
          <cell r="C62" t="str">
            <v>POLVORA</v>
          </cell>
        </row>
        <row r="63">
          <cell r="B63" t="str">
            <v>TOCACHE</v>
          </cell>
          <cell r="C63" t="str">
            <v>TOCACHE</v>
          </cell>
        </row>
        <row r="64">
          <cell r="B64" t="str">
            <v>TOCACHE</v>
          </cell>
          <cell r="C64" t="str">
            <v>UCHIZA</v>
          </cell>
        </row>
        <row r="65">
          <cell r="B65" t="str">
            <v>REGION</v>
          </cell>
          <cell r="C65" t="str">
            <v>REGION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C"/>
      <sheetName val="Indicadores"/>
      <sheetName val="F1"/>
      <sheetName val="F2"/>
      <sheetName val="Tablero de mando"/>
      <sheetName val="Performance"/>
      <sheetName val="Graficos"/>
      <sheetName val="L&amp;D"/>
    </sheetNames>
    <sheetDataSet>
      <sheetData sheetId="0" refreshError="1"/>
      <sheetData sheetId="1" refreshError="1"/>
      <sheetData sheetId="2" refreshError="1"/>
      <sheetData sheetId="3" refreshError="1"/>
      <sheetData sheetId="4">
        <row r="6">
          <cell r="D6">
            <v>519</v>
          </cell>
        </row>
        <row r="16">
          <cell r="B16">
            <v>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topLeftCell="A10" zoomScale="130" zoomScaleNormal="130" workbookViewId="0">
      <selection activeCell="B14" sqref="B14"/>
    </sheetView>
  </sheetViews>
  <sheetFormatPr baseColWidth="10" defaultRowHeight="12.75" x14ac:dyDescent="0.2"/>
  <cols>
    <col min="1" max="1" width="4.28515625" style="177" customWidth="1"/>
    <col min="2" max="2" width="12.7109375" style="177" customWidth="1"/>
    <col min="3" max="3" width="4.28515625" style="177"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7" customWidth="1"/>
    <col min="15" max="15" width="13" style="177" customWidth="1"/>
    <col min="16" max="21" width="11.42578125" style="177"/>
    <col min="22" max="27" width="11.42578125" style="40"/>
    <col min="28" max="16384" width="11.42578125" style="34"/>
  </cols>
  <sheetData>
    <row r="1" spans="1:27" s="39" customFormat="1" ht="38.25" customHeight="1" x14ac:dyDescent="0.2">
      <c r="A1" s="177"/>
      <c r="B1" s="177"/>
      <c r="C1" s="551" t="s">
        <v>260</v>
      </c>
      <c r="D1" s="551"/>
      <c r="E1" s="551"/>
      <c r="F1" s="551"/>
      <c r="G1" s="551"/>
      <c r="H1" s="551"/>
      <c r="I1" s="551"/>
      <c r="J1" s="551"/>
      <c r="K1" s="551"/>
      <c r="L1" s="551"/>
      <c r="M1" s="551"/>
      <c r="N1" s="551"/>
      <c r="O1" s="176"/>
      <c r="P1" s="177"/>
      <c r="Q1" s="177"/>
      <c r="R1" s="177"/>
      <c r="S1" s="177"/>
      <c r="T1" s="177"/>
      <c r="U1" s="177"/>
      <c r="V1" s="40"/>
      <c r="W1" s="40"/>
      <c r="X1" s="40"/>
      <c r="Y1" s="40"/>
      <c r="Z1" s="40"/>
      <c r="AA1" s="40"/>
    </row>
    <row r="2" spans="1:27" s="38" customFormat="1" ht="11.25" customHeight="1" x14ac:dyDescent="0.2">
      <c r="A2" s="177"/>
      <c r="B2" s="177"/>
      <c r="C2" s="177"/>
      <c r="D2" s="552"/>
      <c r="E2" s="552"/>
      <c r="F2" s="552"/>
      <c r="G2" s="552"/>
      <c r="H2" s="552"/>
      <c r="I2" s="552"/>
      <c r="J2" s="552"/>
      <c r="K2" s="552"/>
      <c r="L2" s="552"/>
      <c r="M2" s="552"/>
      <c r="N2" s="177"/>
      <c r="O2" s="177"/>
      <c r="P2" s="177"/>
      <c r="Q2" s="177"/>
      <c r="R2" s="177"/>
      <c r="S2" s="177"/>
      <c r="T2" s="177"/>
      <c r="U2" s="177"/>
      <c r="V2" s="40"/>
      <c r="W2" s="40"/>
      <c r="X2" s="40"/>
      <c r="Y2" s="40"/>
      <c r="Z2" s="40"/>
      <c r="AA2" s="40"/>
    </row>
    <row r="3" spans="1:27" s="33" customFormat="1" ht="27.75" x14ac:dyDescent="0.4">
      <c r="A3" s="177"/>
      <c r="B3" s="177"/>
      <c r="C3" s="177"/>
      <c r="D3" s="554"/>
      <c r="E3" s="554"/>
      <c r="F3" s="554"/>
      <c r="G3" s="554"/>
      <c r="H3" s="554"/>
      <c r="I3" s="554"/>
      <c r="J3" s="554"/>
      <c r="K3" s="554"/>
      <c r="L3" s="554"/>
      <c r="M3" s="554"/>
      <c r="N3" s="177"/>
      <c r="O3" s="177"/>
      <c r="P3" s="177"/>
      <c r="Q3" s="177"/>
      <c r="R3" s="177"/>
      <c r="S3" s="177"/>
      <c r="T3" s="177"/>
      <c r="U3" s="177"/>
      <c r="V3" s="40"/>
      <c r="W3" s="40"/>
      <c r="X3" s="40"/>
      <c r="Y3" s="40"/>
      <c r="Z3" s="40"/>
      <c r="AA3" s="40"/>
    </row>
    <row r="4" spans="1:27" ht="8.25" customHeight="1" x14ac:dyDescent="0.2">
      <c r="D4" s="179"/>
      <c r="E4" s="179"/>
      <c r="F4" s="179"/>
      <c r="G4" s="179"/>
      <c r="H4" s="179"/>
      <c r="I4" s="179"/>
      <c r="J4" s="179"/>
      <c r="K4" s="179"/>
      <c r="L4" s="179"/>
      <c r="M4" s="179"/>
    </row>
    <row r="5" spans="1:27" ht="29.25" customHeight="1" x14ac:dyDescent="0.45">
      <c r="D5" s="556" t="s">
        <v>8</v>
      </c>
      <c r="E5" s="556"/>
      <c r="F5" s="556"/>
      <c r="G5" s="556"/>
      <c r="H5" s="556"/>
      <c r="I5" s="556"/>
      <c r="J5" s="556"/>
      <c r="K5" s="556"/>
      <c r="L5" s="556"/>
      <c r="M5" s="556"/>
    </row>
    <row r="6" spans="1:27" ht="5.25" customHeight="1" x14ac:dyDescent="0.2">
      <c r="D6" s="179"/>
      <c r="E6" s="179"/>
      <c r="F6" s="179"/>
      <c r="G6" s="179"/>
      <c r="H6" s="179"/>
      <c r="I6" s="179"/>
      <c r="J6" s="179"/>
      <c r="K6" s="179"/>
      <c r="L6" s="179"/>
      <c r="M6" s="179"/>
    </row>
    <row r="7" spans="1:27" s="33" customFormat="1" ht="33.75" x14ac:dyDescent="0.5">
      <c r="A7" s="177"/>
      <c r="B7" s="177"/>
      <c r="C7" s="177"/>
      <c r="D7" s="555" t="s">
        <v>65</v>
      </c>
      <c r="E7" s="555"/>
      <c r="F7" s="555"/>
      <c r="G7" s="555"/>
      <c r="H7" s="555"/>
      <c r="I7" s="555"/>
      <c r="J7" s="555"/>
      <c r="K7" s="555"/>
      <c r="L7" s="555"/>
      <c r="M7" s="555"/>
      <c r="N7" s="177"/>
      <c r="O7" s="177"/>
      <c r="P7" s="177"/>
      <c r="Q7" s="177"/>
      <c r="R7" s="177"/>
      <c r="S7" s="177"/>
      <c r="T7" s="177"/>
      <c r="U7" s="177"/>
      <c r="V7" s="40"/>
      <c r="W7" s="40"/>
      <c r="X7" s="40"/>
      <c r="Y7" s="40"/>
      <c r="Z7" s="40"/>
      <c r="AA7" s="40"/>
    </row>
    <row r="8" spans="1:27" ht="10.5" customHeight="1" x14ac:dyDescent="0.2">
      <c r="D8" s="180"/>
      <c r="E8" s="180"/>
      <c r="F8" s="180"/>
      <c r="G8" s="180"/>
      <c r="H8" s="180"/>
      <c r="I8" s="180"/>
      <c r="J8" s="180"/>
      <c r="K8" s="180"/>
      <c r="L8" s="180"/>
      <c r="M8" s="180"/>
    </row>
    <row r="9" spans="1:27" s="41" customFormat="1" ht="25.5" customHeight="1" x14ac:dyDescent="0.3">
      <c r="A9" s="178"/>
      <c r="B9" s="178"/>
      <c r="C9" s="178"/>
      <c r="D9" s="181" t="s">
        <v>9</v>
      </c>
      <c r="E9" s="182" t="s">
        <v>288</v>
      </c>
      <c r="F9" s="183"/>
      <c r="G9" s="184"/>
      <c r="H9" s="184"/>
      <c r="I9" s="184"/>
      <c r="J9" s="184"/>
      <c r="K9" s="184"/>
      <c r="L9" s="184"/>
      <c r="M9" s="184"/>
      <c r="N9" s="178"/>
      <c r="O9" s="178"/>
      <c r="P9" s="177"/>
      <c r="Q9" s="177"/>
      <c r="R9" s="178"/>
      <c r="S9" s="178"/>
      <c r="T9" s="178"/>
      <c r="U9" s="178"/>
      <c r="V9" s="42"/>
      <c r="W9" s="42"/>
      <c r="X9" s="42"/>
      <c r="Y9" s="42"/>
      <c r="Z9" s="42"/>
      <c r="AA9" s="42"/>
    </row>
    <row r="10" spans="1:27" s="41" customFormat="1" ht="25.5" customHeight="1" x14ac:dyDescent="0.3">
      <c r="A10" s="178"/>
      <c r="B10" s="178"/>
      <c r="C10" s="178"/>
      <c r="D10" s="181" t="s">
        <v>10</v>
      </c>
      <c r="E10" s="182" t="s">
        <v>110</v>
      </c>
      <c r="F10" s="183"/>
      <c r="G10" s="184"/>
      <c r="H10" s="184"/>
      <c r="I10" s="184"/>
      <c r="J10" s="184"/>
      <c r="K10" s="184"/>
      <c r="L10" s="184"/>
      <c r="M10" s="184"/>
      <c r="N10" s="178"/>
      <c r="O10" s="178"/>
      <c r="P10" s="177"/>
      <c r="Q10" s="177"/>
      <c r="R10" s="178"/>
      <c r="S10" s="178"/>
      <c r="T10" s="178"/>
      <c r="U10" s="178"/>
      <c r="V10" s="42"/>
      <c r="W10" s="42"/>
      <c r="X10" s="42"/>
      <c r="Y10" s="42"/>
      <c r="Z10" s="42"/>
      <c r="AA10" s="42"/>
    </row>
    <row r="11" spans="1:27" s="41" customFormat="1" ht="25.5" customHeight="1" x14ac:dyDescent="0.3">
      <c r="A11" s="178"/>
      <c r="B11" s="178"/>
      <c r="C11" s="178"/>
      <c r="D11" s="181" t="s">
        <v>11</v>
      </c>
      <c r="E11" s="182" t="s">
        <v>115</v>
      </c>
      <c r="F11" s="183"/>
      <c r="G11" s="184"/>
      <c r="H11" s="184"/>
      <c r="I11" s="184"/>
      <c r="J11" s="184"/>
      <c r="K11" s="184"/>
      <c r="L11" s="184"/>
      <c r="M11" s="184"/>
      <c r="N11" s="178"/>
      <c r="O11" s="178"/>
      <c r="P11" s="177"/>
      <c r="Q11" s="177"/>
      <c r="R11" s="178"/>
      <c r="S11" s="178"/>
      <c r="T11" s="178"/>
      <c r="U11" s="178"/>
      <c r="V11" s="42"/>
      <c r="W11" s="42"/>
      <c r="X11" s="42"/>
      <c r="Y11" s="42"/>
      <c r="Z11" s="42"/>
      <c r="AA11" s="42"/>
    </row>
    <row r="12" spans="1:27" s="41" customFormat="1" ht="25.5" customHeight="1" x14ac:dyDescent="0.3">
      <c r="A12" s="178"/>
      <c r="B12" s="178"/>
      <c r="C12" s="178"/>
      <c r="D12" s="181" t="s">
        <v>27</v>
      </c>
      <c r="E12" s="182" t="s">
        <v>111</v>
      </c>
      <c r="F12" s="183"/>
      <c r="G12" s="184"/>
      <c r="H12" s="184"/>
      <c r="I12" s="184"/>
      <c r="J12" s="184"/>
      <c r="K12" s="184"/>
      <c r="L12" s="184"/>
      <c r="M12" s="184"/>
      <c r="N12" s="178"/>
      <c r="O12" s="178"/>
      <c r="P12" s="177"/>
      <c r="Q12" s="177"/>
      <c r="R12" s="178"/>
      <c r="S12" s="178"/>
      <c r="T12" s="178"/>
      <c r="U12" s="178"/>
      <c r="V12" s="42"/>
      <c r="W12" s="42"/>
      <c r="X12" s="42"/>
      <c r="Y12" s="42"/>
      <c r="Z12" s="42"/>
      <c r="AA12" s="42"/>
    </row>
    <row r="13" spans="1:27" s="41" customFormat="1" ht="25.5" customHeight="1" x14ac:dyDescent="0.3">
      <c r="A13" s="178"/>
      <c r="B13" s="178"/>
      <c r="C13" s="178"/>
      <c r="D13" s="181" t="s">
        <v>28</v>
      </c>
      <c r="E13" s="182" t="s">
        <v>114</v>
      </c>
      <c r="F13" s="183"/>
      <c r="G13" s="184"/>
      <c r="H13" s="184"/>
      <c r="I13" s="184"/>
      <c r="J13" s="184"/>
      <c r="K13" s="184"/>
      <c r="L13" s="184"/>
      <c r="M13" s="184"/>
      <c r="N13" s="178"/>
      <c r="O13" s="178"/>
      <c r="P13" s="177"/>
      <c r="Q13" s="177"/>
      <c r="R13" s="178"/>
      <c r="S13" s="178"/>
      <c r="T13" s="178"/>
      <c r="U13" s="178"/>
      <c r="V13" s="42"/>
      <c r="W13" s="42"/>
      <c r="X13" s="42"/>
      <c r="Y13" s="42"/>
      <c r="Z13" s="42"/>
      <c r="AA13" s="42"/>
    </row>
    <row r="14" spans="1:27" s="41" customFormat="1" ht="25.5" customHeight="1" x14ac:dyDescent="0.3">
      <c r="A14" s="178"/>
      <c r="B14" s="178"/>
      <c r="C14" s="178"/>
      <c r="D14" s="181" t="s">
        <v>42</v>
      </c>
      <c r="E14" s="182" t="s">
        <v>112</v>
      </c>
      <c r="F14" s="183"/>
      <c r="G14" s="184"/>
      <c r="H14" s="184"/>
      <c r="I14" s="184"/>
      <c r="J14" s="184"/>
      <c r="K14" s="184"/>
      <c r="L14" s="184"/>
      <c r="M14" s="184"/>
      <c r="N14" s="178"/>
      <c r="O14" s="178"/>
      <c r="P14" s="177"/>
      <c r="Q14" s="177"/>
      <c r="R14" s="178"/>
      <c r="S14" s="178"/>
      <c r="T14" s="178"/>
      <c r="U14" s="178"/>
      <c r="V14" s="42"/>
      <c r="W14" s="42"/>
      <c r="X14" s="42"/>
      <c r="Y14" s="42"/>
      <c r="Z14" s="42"/>
      <c r="AA14" s="42"/>
    </row>
    <row r="15" spans="1:27" s="41" customFormat="1" ht="25.5" customHeight="1" x14ac:dyDescent="0.3">
      <c r="A15" s="178"/>
      <c r="B15" s="178"/>
      <c r="C15" s="178"/>
      <c r="D15" s="181" t="s">
        <v>109</v>
      </c>
      <c r="E15" s="182" t="s">
        <v>43</v>
      </c>
      <c r="F15" s="183"/>
      <c r="G15" s="184"/>
      <c r="H15" s="184"/>
      <c r="I15" s="184"/>
      <c r="J15" s="184"/>
      <c r="K15" s="184"/>
      <c r="L15" s="184"/>
      <c r="M15" s="184"/>
      <c r="N15" s="178"/>
      <c r="O15" s="178"/>
      <c r="P15" s="177"/>
      <c r="Q15" s="177"/>
      <c r="R15" s="178"/>
      <c r="S15" s="178"/>
      <c r="T15" s="178"/>
      <c r="U15" s="178"/>
      <c r="V15" s="42"/>
      <c r="W15" s="42"/>
      <c r="X15" s="42"/>
      <c r="Y15" s="42"/>
      <c r="Z15" s="42"/>
      <c r="AA15" s="42"/>
    </row>
    <row r="16" spans="1:27" ht="23.25" x14ac:dyDescent="0.35">
      <c r="D16" s="553"/>
      <c r="E16" s="553"/>
      <c r="F16" s="553"/>
      <c r="G16" s="553"/>
      <c r="H16" s="553"/>
      <c r="I16" s="553"/>
      <c r="J16" s="553"/>
      <c r="K16" s="553"/>
      <c r="L16" s="553"/>
      <c r="M16" s="553"/>
    </row>
    <row r="17" spans="4:13" x14ac:dyDescent="0.2">
      <c r="D17" s="180"/>
      <c r="E17" s="180"/>
      <c r="F17" s="180"/>
      <c r="G17" s="180"/>
      <c r="H17" s="180"/>
      <c r="I17" s="180"/>
      <c r="J17" s="180"/>
      <c r="K17" s="180"/>
      <c r="L17" s="180"/>
      <c r="M17" s="180"/>
    </row>
    <row r="18" spans="4:13" x14ac:dyDescent="0.2">
      <c r="D18" s="180"/>
      <c r="E18" s="180"/>
      <c r="F18" s="180"/>
      <c r="G18" s="180"/>
      <c r="H18" s="180"/>
      <c r="I18" s="180"/>
      <c r="J18" s="180"/>
      <c r="K18" s="180"/>
      <c r="L18" s="180"/>
      <c r="M18" s="180"/>
    </row>
    <row r="19" spans="4:13" x14ac:dyDescent="0.2">
      <c r="D19" s="180"/>
      <c r="E19" s="180"/>
      <c r="F19" s="180"/>
      <c r="G19" s="180"/>
      <c r="H19" s="180"/>
      <c r="I19" s="180"/>
      <c r="J19" s="180"/>
      <c r="K19" s="180"/>
      <c r="L19" s="180"/>
      <c r="M19" s="180"/>
    </row>
    <row r="20" spans="4:13" x14ac:dyDescent="0.2">
      <c r="D20" s="180"/>
      <c r="E20" s="180"/>
      <c r="F20" s="180"/>
      <c r="G20" s="180"/>
      <c r="H20" s="180"/>
      <c r="I20" s="180"/>
      <c r="J20" s="180"/>
      <c r="K20" s="180"/>
      <c r="L20" s="180"/>
      <c r="M20" s="180"/>
    </row>
    <row r="21" spans="4:13" x14ac:dyDescent="0.2">
      <c r="D21" s="180"/>
      <c r="E21" s="180"/>
      <c r="F21" s="180"/>
      <c r="G21" s="180"/>
      <c r="H21" s="180"/>
      <c r="I21" s="180"/>
      <c r="J21" s="180"/>
      <c r="K21" s="180"/>
      <c r="L21" s="180"/>
      <c r="M21" s="180"/>
    </row>
    <row r="22" spans="4:13" ht="26.25" customHeight="1" x14ac:dyDescent="0.2">
      <c r="D22" s="180"/>
      <c r="E22" s="180"/>
      <c r="F22" s="180"/>
      <c r="G22" s="180"/>
      <c r="H22" s="180"/>
      <c r="I22" s="180"/>
      <c r="J22" s="180"/>
      <c r="K22" s="180"/>
      <c r="L22" s="180"/>
      <c r="M22" s="180"/>
    </row>
    <row r="23" spans="4:13" s="177" customFormat="1" x14ac:dyDescent="0.2"/>
    <row r="24" spans="4:13" s="177" customFormat="1" x14ac:dyDescent="0.2"/>
    <row r="25" spans="4:13" s="177" customFormat="1" x14ac:dyDescent="0.2"/>
    <row r="26" spans="4:13" s="177" customFormat="1" x14ac:dyDescent="0.2"/>
    <row r="27" spans="4:13" s="177" customFormat="1" x14ac:dyDescent="0.2"/>
    <row r="28" spans="4:13" s="177" customFormat="1" x14ac:dyDescent="0.2"/>
    <row r="29" spans="4:13" s="177" customFormat="1" x14ac:dyDescent="0.2"/>
    <row r="30" spans="4:13" s="177" customFormat="1" x14ac:dyDescent="0.2"/>
    <row r="31" spans="4:13" s="177" customFormat="1" x14ac:dyDescent="0.2"/>
    <row r="32" spans="4:13"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pans="1:21" s="177" customFormat="1" x14ac:dyDescent="0.2"/>
    <row r="50" spans="1:21" s="177" customFormat="1" x14ac:dyDescent="0.2"/>
    <row r="51" spans="1:21" s="40" customFormat="1" x14ac:dyDescent="0.2">
      <c r="A51" s="177"/>
      <c r="B51" s="177"/>
      <c r="C51" s="177"/>
      <c r="N51" s="177"/>
      <c r="O51" s="177"/>
      <c r="P51" s="177"/>
      <c r="Q51" s="177"/>
      <c r="R51" s="177"/>
      <c r="S51" s="177"/>
      <c r="T51" s="177"/>
      <c r="U51" s="177"/>
    </row>
    <row r="52" spans="1:21" s="40" customFormat="1" x14ac:dyDescent="0.2">
      <c r="A52" s="177"/>
      <c r="B52" s="177"/>
      <c r="C52" s="177"/>
      <c r="N52" s="177"/>
      <c r="O52" s="177"/>
      <c r="P52" s="177"/>
      <c r="Q52" s="177"/>
      <c r="R52" s="177"/>
      <c r="S52" s="177"/>
      <c r="T52" s="177"/>
      <c r="U52" s="177"/>
    </row>
    <row r="53" spans="1:21" s="40" customFormat="1" x14ac:dyDescent="0.2">
      <c r="A53" s="177"/>
      <c r="B53" s="177"/>
      <c r="C53" s="177"/>
      <c r="N53" s="177"/>
      <c r="O53" s="177"/>
      <c r="P53" s="177"/>
      <c r="Q53" s="177"/>
      <c r="R53" s="177"/>
      <c r="S53" s="177"/>
      <c r="T53" s="177"/>
      <c r="U53" s="177"/>
    </row>
    <row r="54" spans="1:21" s="40" customFormat="1" x14ac:dyDescent="0.2">
      <c r="A54" s="177"/>
      <c r="B54" s="177"/>
      <c r="C54" s="177"/>
      <c r="N54" s="177"/>
      <c r="O54" s="177"/>
      <c r="P54" s="177"/>
      <c r="Q54" s="177"/>
      <c r="R54" s="177"/>
      <c r="S54" s="177"/>
      <c r="T54" s="177"/>
      <c r="U54" s="177"/>
    </row>
    <row r="55" spans="1:21" s="40" customFormat="1" x14ac:dyDescent="0.2">
      <c r="A55" s="177"/>
      <c r="B55" s="177"/>
      <c r="C55" s="177"/>
      <c r="N55" s="177"/>
      <c r="O55" s="177"/>
      <c r="P55" s="177"/>
      <c r="Q55" s="177"/>
      <c r="R55" s="177"/>
      <c r="S55" s="177"/>
      <c r="T55" s="177"/>
      <c r="U55" s="177"/>
    </row>
    <row r="56" spans="1:21" s="40" customFormat="1" x14ac:dyDescent="0.2">
      <c r="A56" s="177"/>
      <c r="B56" s="177"/>
      <c r="C56" s="177"/>
      <c r="N56" s="177"/>
      <c r="O56" s="177"/>
      <c r="P56" s="177"/>
      <c r="Q56" s="177"/>
      <c r="R56" s="177"/>
      <c r="S56" s="177"/>
      <c r="T56" s="177"/>
      <c r="U56" s="177"/>
    </row>
    <row r="57" spans="1:21" s="40" customFormat="1" x14ac:dyDescent="0.2">
      <c r="A57" s="177"/>
      <c r="B57" s="177"/>
      <c r="C57" s="177"/>
      <c r="N57" s="177"/>
      <c r="O57" s="177"/>
      <c r="P57" s="177"/>
      <c r="Q57" s="177"/>
      <c r="R57" s="177"/>
      <c r="S57" s="177"/>
      <c r="T57" s="177"/>
      <c r="U57" s="177"/>
    </row>
    <row r="58" spans="1:21" s="40" customFormat="1" x14ac:dyDescent="0.2">
      <c r="A58" s="177"/>
      <c r="B58" s="177"/>
      <c r="C58" s="177"/>
      <c r="N58" s="177"/>
      <c r="O58" s="177"/>
      <c r="P58" s="177"/>
      <c r="Q58" s="177"/>
      <c r="R58" s="177"/>
      <c r="S58" s="177"/>
      <c r="T58" s="177"/>
      <c r="U58" s="177"/>
    </row>
    <row r="59" spans="1:21" s="40" customFormat="1" x14ac:dyDescent="0.2">
      <c r="A59" s="177"/>
      <c r="B59" s="177"/>
      <c r="C59" s="177"/>
      <c r="N59" s="177"/>
      <c r="O59" s="177"/>
      <c r="P59" s="177"/>
      <c r="Q59" s="177"/>
      <c r="R59" s="177"/>
      <c r="S59" s="177"/>
      <c r="T59" s="177"/>
      <c r="U59" s="177"/>
    </row>
    <row r="60" spans="1:21" s="40" customFormat="1" x14ac:dyDescent="0.2">
      <c r="A60" s="177"/>
      <c r="B60" s="177"/>
      <c r="C60" s="177"/>
      <c r="N60" s="177"/>
      <c r="O60" s="177"/>
      <c r="P60" s="177"/>
      <c r="Q60" s="177"/>
      <c r="R60" s="177"/>
      <c r="S60" s="177"/>
      <c r="T60" s="177"/>
      <c r="U60" s="177"/>
    </row>
    <row r="61" spans="1:21" s="40" customFormat="1" x14ac:dyDescent="0.2">
      <c r="A61" s="177"/>
      <c r="B61" s="177"/>
      <c r="C61" s="177"/>
      <c r="N61" s="177"/>
      <c r="O61" s="177"/>
      <c r="P61" s="177"/>
      <c r="Q61" s="177"/>
      <c r="R61" s="177"/>
      <c r="S61" s="177"/>
      <c r="T61" s="177"/>
      <c r="U61" s="177"/>
    </row>
    <row r="62" spans="1:21" s="40" customFormat="1" x14ac:dyDescent="0.2">
      <c r="A62" s="177"/>
      <c r="B62" s="177"/>
      <c r="C62" s="177"/>
      <c r="N62" s="177"/>
      <c r="O62" s="177"/>
      <c r="P62" s="177"/>
      <c r="Q62" s="177"/>
      <c r="R62" s="177"/>
      <c r="S62" s="177"/>
      <c r="T62" s="177"/>
      <c r="U62" s="177"/>
    </row>
    <row r="63" spans="1:21" s="40" customFormat="1" x14ac:dyDescent="0.2">
      <c r="A63" s="177"/>
      <c r="B63" s="177"/>
      <c r="C63" s="177"/>
      <c r="N63" s="177"/>
      <c r="O63" s="177"/>
      <c r="P63" s="177"/>
      <c r="Q63" s="177"/>
      <c r="R63" s="177"/>
      <c r="S63" s="177"/>
      <c r="T63" s="177"/>
      <c r="U63" s="177"/>
    </row>
    <row r="64" spans="1:21" s="40" customFormat="1" x14ac:dyDescent="0.2">
      <c r="A64" s="177"/>
      <c r="B64" s="177"/>
      <c r="C64" s="177"/>
      <c r="N64" s="177"/>
      <c r="O64" s="177"/>
      <c r="P64" s="177"/>
      <c r="Q64" s="177"/>
      <c r="R64" s="177"/>
      <c r="S64" s="177"/>
      <c r="T64" s="177"/>
      <c r="U64" s="177"/>
    </row>
    <row r="65" spans="1:21" s="40" customFormat="1" x14ac:dyDescent="0.2">
      <c r="A65" s="177"/>
      <c r="B65" s="177"/>
      <c r="C65" s="177"/>
      <c r="N65" s="177"/>
      <c r="O65" s="177"/>
      <c r="P65" s="177"/>
      <c r="Q65" s="177"/>
      <c r="R65" s="177"/>
      <c r="S65" s="177"/>
      <c r="T65" s="177"/>
      <c r="U65" s="177"/>
    </row>
    <row r="66" spans="1:21" s="40" customFormat="1" x14ac:dyDescent="0.2">
      <c r="A66" s="177"/>
      <c r="B66" s="177"/>
      <c r="C66" s="177"/>
      <c r="N66" s="177"/>
      <c r="O66" s="177"/>
      <c r="P66" s="177"/>
      <c r="Q66" s="177"/>
      <c r="R66" s="177"/>
      <c r="S66" s="177"/>
      <c r="T66" s="177"/>
      <c r="U66" s="177"/>
    </row>
    <row r="67" spans="1:21" s="40" customFormat="1" x14ac:dyDescent="0.2">
      <c r="A67" s="177"/>
      <c r="B67" s="177"/>
      <c r="C67" s="177"/>
      <c r="N67" s="177"/>
      <c r="O67" s="177"/>
      <c r="P67" s="177"/>
      <c r="Q67" s="177"/>
      <c r="R67" s="177"/>
      <c r="S67" s="177"/>
      <c r="T67" s="177"/>
      <c r="U67" s="177"/>
    </row>
    <row r="68" spans="1:21" s="40" customFormat="1" x14ac:dyDescent="0.2">
      <c r="A68" s="177"/>
      <c r="B68" s="177"/>
      <c r="C68" s="177"/>
      <c r="N68" s="177"/>
      <c r="O68" s="177"/>
      <c r="P68" s="177"/>
      <c r="Q68" s="177"/>
      <c r="R68" s="177"/>
      <c r="S68" s="177"/>
      <c r="T68" s="177"/>
      <c r="U68" s="177"/>
    </row>
    <row r="69" spans="1:21" s="40" customFormat="1" x14ac:dyDescent="0.2">
      <c r="A69" s="177"/>
      <c r="B69" s="177"/>
      <c r="C69" s="177"/>
      <c r="N69" s="177"/>
      <c r="O69" s="177"/>
      <c r="P69" s="177"/>
      <c r="Q69" s="177"/>
      <c r="R69" s="177"/>
      <c r="S69" s="177"/>
      <c r="T69" s="177"/>
      <c r="U69" s="177"/>
    </row>
    <row r="70" spans="1:21" s="40" customFormat="1" x14ac:dyDescent="0.2">
      <c r="A70" s="177"/>
      <c r="B70" s="177"/>
      <c r="C70" s="177"/>
      <c r="N70" s="177"/>
      <c r="O70" s="177"/>
      <c r="P70" s="177"/>
      <c r="Q70" s="177"/>
      <c r="R70" s="177"/>
      <c r="S70" s="177"/>
      <c r="T70" s="177"/>
      <c r="U70" s="177"/>
    </row>
    <row r="71" spans="1:21" s="40" customFormat="1" x14ac:dyDescent="0.2">
      <c r="A71" s="177"/>
      <c r="B71" s="177"/>
      <c r="C71" s="177"/>
      <c r="N71" s="177"/>
      <c r="O71" s="177"/>
      <c r="P71" s="177"/>
      <c r="Q71" s="177"/>
      <c r="R71" s="177"/>
      <c r="S71" s="177"/>
      <c r="T71" s="177"/>
      <c r="U71" s="177"/>
    </row>
    <row r="72" spans="1:21" s="40" customFormat="1" x14ac:dyDescent="0.2">
      <c r="A72" s="177"/>
      <c r="B72" s="177"/>
      <c r="C72" s="177"/>
      <c r="N72" s="177"/>
      <c r="O72" s="177"/>
      <c r="P72" s="177"/>
      <c r="Q72" s="177"/>
      <c r="R72" s="177"/>
      <c r="S72" s="177"/>
      <c r="T72" s="177"/>
      <c r="U72" s="177"/>
    </row>
    <row r="73" spans="1:21" s="40" customFormat="1" x14ac:dyDescent="0.2">
      <c r="A73" s="177"/>
      <c r="B73" s="177"/>
      <c r="C73" s="177"/>
      <c r="N73" s="177"/>
      <c r="O73" s="177"/>
      <c r="P73" s="177"/>
      <c r="Q73" s="177"/>
      <c r="R73" s="177"/>
      <c r="S73" s="177"/>
      <c r="T73" s="177"/>
      <c r="U73" s="177"/>
    </row>
    <row r="74" spans="1:21" s="40" customFormat="1" x14ac:dyDescent="0.2">
      <c r="A74" s="177"/>
      <c r="B74" s="177"/>
      <c r="C74" s="177"/>
      <c r="N74" s="177"/>
      <c r="O74" s="177"/>
      <c r="P74" s="177"/>
      <c r="Q74" s="177"/>
      <c r="R74" s="177"/>
      <c r="S74" s="177"/>
      <c r="T74" s="177"/>
      <c r="U74" s="177"/>
    </row>
    <row r="75" spans="1:21" s="40" customFormat="1" x14ac:dyDescent="0.2">
      <c r="A75" s="177"/>
      <c r="B75" s="177"/>
      <c r="C75" s="177"/>
      <c r="N75" s="177"/>
      <c r="O75" s="177"/>
      <c r="P75" s="177"/>
      <c r="Q75" s="177"/>
      <c r="R75" s="177"/>
      <c r="S75" s="177"/>
      <c r="T75" s="177"/>
      <c r="U75" s="177"/>
    </row>
    <row r="76" spans="1:21" s="40" customFormat="1" x14ac:dyDescent="0.2">
      <c r="A76" s="177"/>
      <c r="B76" s="177"/>
      <c r="C76" s="177"/>
      <c r="N76" s="177"/>
      <c r="O76" s="177"/>
      <c r="P76" s="177"/>
      <c r="Q76" s="177"/>
      <c r="R76" s="177"/>
      <c r="S76" s="177"/>
      <c r="T76" s="177"/>
      <c r="U76" s="177"/>
    </row>
    <row r="77" spans="1:21" s="40" customFormat="1" x14ac:dyDescent="0.2">
      <c r="A77" s="177"/>
      <c r="B77" s="177"/>
      <c r="C77" s="177"/>
      <c r="N77" s="177"/>
      <c r="O77" s="177"/>
      <c r="P77" s="177"/>
      <c r="Q77" s="177"/>
      <c r="R77" s="177"/>
      <c r="S77" s="177"/>
      <c r="T77" s="177"/>
      <c r="U77" s="177"/>
    </row>
    <row r="78" spans="1:21" s="40" customFormat="1" x14ac:dyDescent="0.2">
      <c r="A78" s="177"/>
      <c r="B78" s="177"/>
      <c r="C78" s="177"/>
      <c r="N78" s="177"/>
      <c r="O78" s="177"/>
      <c r="P78" s="177"/>
      <c r="Q78" s="177"/>
      <c r="R78" s="177"/>
      <c r="S78" s="177"/>
      <c r="T78" s="177"/>
      <c r="U78" s="177"/>
    </row>
    <row r="79" spans="1:21" s="40" customFormat="1" x14ac:dyDescent="0.2">
      <c r="A79" s="177"/>
      <c r="B79" s="177"/>
      <c r="C79" s="177"/>
      <c r="N79" s="177"/>
      <c r="O79" s="177"/>
      <c r="P79" s="177"/>
      <c r="Q79" s="177"/>
      <c r="R79" s="177"/>
      <c r="S79" s="177"/>
      <c r="T79" s="177"/>
      <c r="U79" s="177"/>
    </row>
    <row r="80" spans="1:21" s="40" customFormat="1" x14ac:dyDescent="0.2">
      <c r="A80" s="177"/>
      <c r="B80" s="177"/>
      <c r="C80" s="177"/>
      <c r="N80" s="177"/>
      <c r="O80" s="177"/>
      <c r="P80" s="177"/>
      <c r="Q80" s="177"/>
      <c r="R80" s="177"/>
      <c r="S80" s="177"/>
      <c r="T80" s="177"/>
      <c r="U80" s="177"/>
    </row>
    <row r="81" spans="1:21" s="40" customFormat="1" x14ac:dyDescent="0.2">
      <c r="A81" s="177"/>
      <c r="B81" s="177"/>
      <c r="C81" s="177"/>
      <c r="N81" s="177"/>
      <c r="O81" s="177"/>
      <c r="P81" s="177"/>
      <c r="Q81" s="177"/>
      <c r="R81" s="177"/>
      <c r="S81" s="177"/>
      <c r="T81" s="177"/>
      <c r="U81" s="177"/>
    </row>
    <row r="82" spans="1:21" s="40" customFormat="1" x14ac:dyDescent="0.2">
      <c r="A82" s="177"/>
      <c r="B82" s="177"/>
      <c r="C82" s="177"/>
      <c r="N82" s="177"/>
      <c r="O82" s="177"/>
      <c r="P82" s="177"/>
      <c r="Q82" s="177"/>
      <c r="R82" s="177"/>
      <c r="S82" s="177"/>
      <c r="T82" s="177"/>
      <c r="U82" s="177"/>
    </row>
    <row r="83" spans="1:21" s="40" customFormat="1" x14ac:dyDescent="0.2">
      <c r="A83" s="177"/>
      <c r="B83" s="177"/>
      <c r="C83" s="177"/>
      <c r="N83" s="177"/>
      <c r="O83" s="177"/>
      <c r="P83" s="177"/>
      <c r="Q83" s="177"/>
      <c r="R83" s="177"/>
      <c r="S83" s="177"/>
      <c r="T83" s="177"/>
      <c r="U83" s="177"/>
    </row>
    <row r="84" spans="1:21" s="40" customFormat="1" x14ac:dyDescent="0.2">
      <c r="A84" s="177"/>
      <c r="B84" s="177"/>
      <c r="C84" s="177"/>
      <c r="N84" s="177"/>
      <c r="O84" s="177"/>
      <c r="P84" s="177"/>
      <c r="Q84" s="177"/>
      <c r="R84" s="177"/>
      <c r="S84" s="177"/>
      <c r="T84" s="177"/>
      <c r="U84" s="177"/>
    </row>
    <row r="85" spans="1:21" s="40" customFormat="1" x14ac:dyDescent="0.2">
      <c r="A85" s="177"/>
      <c r="B85" s="177"/>
      <c r="C85" s="177"/>
      <c r="N85" s="177"/>
      <c r="O85" s="177"/>
      <c r="P85" s="177"/>
      <c r="Q85" s="177"/>
      <c r="R85" s="177"/>
      <c r="S85" s="177"/>
      <c r="T85" s="177"/>
      <c r="U85" s="177"/>
    </row>
    <row r="86" spans="1:21" s="40" customFormat="1" x14ac:dyDescent="0.2">
      <c r="A86" s="177"/>
      <c r="B86" s="177"/>
      <c r="C86" s="177"/>
      <c r="N86" s="177"/>
      <c r="O86" s="177"/>
      <c r="P86" s="177"/>
      <c r="Q86" s="177"/>
      <c r="R86" s="177"/>
      <c r="S86" s="177"/>
      <c r="T86" s="177"/>
      <c r="U86" s="177"/>
    </row>
    <row r="87" spans="1:21" s="40" customFormat="1" x14ac:dyDescent="0.2">
      <c r="A87" s="177"/>
      <c r="B87" s="177"/>
      <c r="C87" s="177"/>
      <c r="N87" s="177"/>
      <c r="O87" s="177"/>
      <c r="P87" s="177"/>
      <c r="Q87" s="177"/>
      <c r="R87" s="177"/>
      <c r="S87" s="177"/>
      <c r="T87" s="177"/>
      <c r="U87" s="177"/>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zoomScaleNormal="100" workbookViewId="0">
      <selection activeCell="H23" sqref="H23"/>
    </sheetView>
  </sheetViews>
  <sheetFormatPr baseColWidth="10"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561" t="s">
        <v>72</v>
      </c>
      <c r="B1" s="561"/>
      <c r="C1" s="561"/>
      <c r="D1" s="561"/>
      <c r="E1" s="561"/>
    </row>
    <row r="18" spans="1:5" s="2" customFormat="1" ht="9" customHeight="1" x14ac:dyDescent="0.2"/>
    <row r="19" spans="1:5" s="2" customFormat="1" ht="4.5" customHeight="1" x14ac:dyDescent="0.2">
      <c r="A19" s="60"/>
      <c r="B19" s="50"/>
      <c r="C19" s="50"/>
      <c r="D19" s="50"/>
      <c r="E19" s="50"/>
    </row>
    <row r="20" spans="1:5" s="326" customFormat="1" ht="18" x14ac:dyDescent="0.2">
      <c r="A20" s="325" t="s">
        <v>14</v>
      </c>
    </row>
    <row r="21" spans="1:5" s="2" customFormat="1" ht="6" customHeight="1" x14ac:dyDescent="0.2">
      <c r="A21" s="60"/>
      <c r="B21" s="50"/>
      <c r="C21" s="50"/>
      <c r="D21" s="50"/>
      <c r="E21" s="50"/>
    </row>
    <row r="22" spans="1:5" ht="41.25" customHeight="1" x14ac:dyDescent="0.2">
      <c r="A22" s="327" t="s">
        <v>66</v>
      </c>
      <c r="B22" s="557" t="s">
        <v>194</v>
      </c>
      <c r="C22" s="558"/>
      <c r="D22" s="558"/>
      <c r="E22" s="559"/>
    </row>
    <row r="23" spans="1:5" ht="102.75" customHeight="1" x14ac:dyDescent="0.2">
      <c r="A23" s="327" t="s">
        <v>67</v>
      </c>
      <c r="B23" s="557" t="s">
        <v>238</v>
      </c>
      <c r="C23" s="562"/>
      <c r="D23" s="562"/>
      <c r="E23" s="563"/>
    </row>
    <row r="24" spans="1:5" ht="33" customHeight="1" x14ac:dyDescent="0.2">
      <c r="A24" s="327" t="s">
        <v>78</v>
      </c>
      <c r="B24" s="557" t="s">
        <v>220</v>
      </c>
      <c r="C24" s="562"/>
      <c r="D24" s="562"/>
      <c r="E24" s="563"/>
    </row>
    <row r="25" spans="1:5" ht="43.5" customHeight="1" x14ac:dyDescent="0.2">
      <c r="A25" s="327" t="s">
        <v>195</v>
      </c>
      <c r="B25" s="558" t="s">
        <v>196</v>
      </c>
      <c r="C25" s="558"/>
      <c r="D25" s="558"/>
      <c r="E25" s="559"/>
    </row>
    <row r="26" spans="1:5" ht="37.5" customHeight="1" x14ac:dyDescent="0.2">
      <c r="A26" s="327" t="s">
        <v>73</v>
      </c>
      <c r="B26" s="557" t="s">
        <v>197</v>
      </c>
      <c r="C26" s="558"/>
      <c r="D26" s="558"/>
      <c r="E26" s="559"/>
    </row>
    <row r="27" spans="1:5" ht="54" customHeight="1" x14ac:dyDescent="0.2">
      <c r="A27" s="327" t="s">
        <v>198</v>
      </c>
      <c r="B27" s="557" t="s">
        <v>199</v>
      </c>
      <c r="C27" s="557"/>
      <c r="D27" s="557"/>
      <c r="E27" s="560"/>
    </row>
    <row r="28" spans="1:5" ht="41.25" customHeight="1" x14ac:dyDescent="0.2">
      <c r="A28" s="327" t="s">
        <v>200</v>
      </c>
      <c r="B28" s="557" t="s">
        <v>201</v>
      </c>
      <c r="C28" s="562"/>
      <c r="D28" s="562"/>
      <c r="E28" s="563"/>
    </row>
    <row r="29" spans="1:5" s="44" customFormat="1" ht="30" customHeight="1" x14ac:dyDescent="0.2">
      <c r="A29" s="327" t="s">
        <v>163</v>
      </c>
      <c r="B29" s="557" t="s">
        <v>202</v>
      </c>
      <c r="C29" s="562"/>
      <c r="D29" s="562"/>
      <c r="E29" s="563"/>
    </row>
    <row r="30" spans="1:5" s="44" customFormat="1" ht="54.75" customHeight="1" x14ac:dyDescent="0.2">
      <c r="A30" s="327" t="s">
        <v>164</v>
      </c>
      <c r="B30" s="557" t="s">
        <v>203</v>
      </c>
      <c r="C30" s="562"/>
      <c r="D30" s="562"/>
      <c r="E30" s="563"/>
    </row>
    <row r="31" spans="1:5" s="44" customFormat="1" ht="62.25" customHeight="1" x14ac:dyDescent="0.2">
      <c r="A31" s="327" t="s">
        <v>68</v>
      </c>
      <c r="B31" s="557" t="s">
        <v>204</v>
      </c>
      <c r="C31" s="562"/>
      <c r="D31" s="562"/>
      <c r="E31" s="563"/>
    </row>
    <row r="32" spans="1:5" s="44" customFormat="1" ht="42.75" customHeight="1" x14ac:dyDescent="0.2">
      <c r="A32" s="327" t="s">
        <v>227</v>
      </c>
      <c r="B32" s="557" t="s">
        <v>113</v>
      </c>
      <c r="C32" s="562"/>
      <c r="D32" s="562"/>
      <c r="E32" s="563"/>
    </row>
    <row r="33" spans="1:5" s="44" customFormat="1" ht="30" customHeight="1" x14ac:dyDescent="0.2">
      <c r="A33" s="327" t="s">
        <v>236</v>
      </c>
      <c r="B33" s="557" t="s">
        <v>106</v>
      </c>
      <c r="C33" s="562"/>
      <c r="D33" s="562"/>
      <c r="E33" s="563"/>
    </row>
    <row r="34" spans="1:5" s="44" customFormat="1" ht="30" customHeight="1" x14ac:dyDescent="0.2">
      <c r="A34" s="327" t="s">
        <v>235</v>
      </c>
      <c r="B34" s="557" t="s">
        <v>205</v>
      </c>
      <c r="C34" s="562"/>
      <c r="D34" s="562"/>
      <c r="E34" s="563"/>
    </row>
    <row r="35" spans="1:5" s="44" customFormat="1" ht="51" customHeight="1" x14ac:dyDescent="0.2">
      <c r="A35" s="327" t="s">
        <v>228</v>
      </c>
      <c r="B35" s="557" t="s">
        <v>206</v>
      </c>
      <c r="C35" s="562"/>
      <c r="D35" s="562"/>
      <c r="E35" s="563"/>
    </row>
    <row r="36" spans="1:5" s="44" customFormat="1" ht="24.75" customHeight="1" x14ac:dyDescent="0.2">
      <c r="A36" s="327" t="s">
        <v>229</v>
      </c>
      <c r="B36" s="557" t="s">
        <v>207</v>
      </c>
      <c r="C36" s="562"/>
      <c r="D36" s="562"/>
      <c r="E36" s="563"/>
    </row>
    <row r="37" spans="1:5" s="44" customFormat="1" ht="26.25" customHeight="1" x14ac:dyDescent="0.2">
      <c r="A37" s="327" t="s">
        <v>230</v>
      </c>
      <c r="B37" s="557" t="s">
        <v>208</v>
      </c>
      <c r="C37" s="562"/>
      <c r="D37" s="562"/>
      <c r="E37" s="563"/>
    </row>
    <row r="38" spans="1:5" s="44" customFormat="1" ht="30" customHeight="1" x14ac:dyDescent="0.2">
      <c r="A38" s="327" t="s">
        <v>231</v>
      </c>
      <c r="B38" s="557" t="s">
        <v>209</v>
      </c>
      <c r="C38" s="562"/>
      <c r="D38" s="562"/>
      <c r="E38" s="563"/>
    </row>
    <row r="39" spans="1:5" s="44" customFormat="1" ht="31.5" customHeight="1" x14ac:dyDescent="0.2">
      <c r="A39" s="327" t="s">
        <v>232</v>
      </c>
      <c r="B39" s="557" t="s">
        <v>210</v>
      </c>
      <c r="C39" s="562"/>
      <c r="D39" s="562"/>
      <c r="E39" s="563"/>
    </row>
    <row r="40" spans="1:5" s="44" customFormat="1" ht="44.25" customHeight="1" x14ac:dyDescent="0.2">
      <c r="A40" s="327" t="s">
        <v>233</v>
      </c>
      <c r="B40" s="557" t="s">
        <v>211</v>
      </c>
      <c r="C40" s="562"/>
      <c r="D40" s="562"/>
      <c r="E40" s="563"/>
    </row>
    <row r="41" spans="1:5" s="44" customFormat="1" ht="42.75" customHeight="1" x14ac:dyDescent="0.2">
      <c r="A41" s="327" t="s">
        <v>234</v>
      </c>
      <c r="B41" s="557" t="s">
        <v>212</v>
      </c>
      <c r="C41" s="562"/>
      <c r="D41" s="562"/>
      <c r="E41" s="563"/>
    </row>
    <row r="42" spans="1:5" s="44" customFormat="1" ht="33.75" customHeight="1" x14ac:dyDescent="0.2">
      <c r="A42" s="327" t="s">
        <v>221</v>
      </c>
      <c r="B42" s="557" t="s">
        <v>213</v>
      </c>
      <c r="C42" s="562"/>
      <c r="D42" s="562"/>
      <c r="E42" s="563"/>
    </row>
    <row r="43" spans="1:5" ht="42" customHeight="1" x14ac:dyDescent="0.2">
      <c r="A43" s="327" t="s">
        <v>222</v>
      </c>
      <c r="B43" s="557" t="s">
        <v>214</v>
      </c>
      <c r="C43" s="562"/>
      <c r="D43" s="562"/>
      <c r="E43" s="563"/>
    </row>
    <row r="44" spans="1:5" ht="31.5" customHeight="1" x14ac:dyDescent="0.2">
      <c r="A44" s="327" t="s">
        <v>223</v>
      </c>
      <c r="B44" s="557" t="s">
        <v>215</v>
      </c>
      <c r="C44" s="562"/>
      <c r="D44" s="562"/>
      <c r="E44" s="563"/>
    </row>
    <row r="45" spans="1:5" ht="22.5" customHeight="1" x14ac:dyDescent="0.2">
      <c r="A45" s="327" t="s">
        <v>239</v>
      </c>
      <c r="B45" s="557" t="s">
        <v>216</v>
      </c>
      <c r="C45" s="562"/>
      <c r="D45" s="562"/>
      <c r="E45" s="563"/>
    </row>
    <row r="46" spans="1:5" ht="24.75" customHeight="1" x14ac:dyDescent="0.2">
      <c r="A46" s="327" t="s">
        <v>224</v>
      </c>
      <c r="B46" s="557" t="s">
        <v>217</v>
      </c>
      <c r="C46" s="562"/>
      <c r="D46" s="562"/>
      <c r="E46" s="563"/>
    </row>
    <row r="47" spans="1:5" ht="71.25" customHeight="1" x14ac:dyDescent="0.2">
      <c r="A47" s="327" t="s">
        <v>82</v>
      </c>
      <c r="B47" s="557" t="s">
        <v>240</v>
      </c>
      <c r="C47" s="562"/>
      <c r="D47" s="562"/>
      <c r="E47" s="563"/>
    </row>
    <row r="48" spans="1:5" ht="51" customHeight="1" x14ac:dyDescent="0.2">
      <c r="A48" s="327" t="s">
        <v>83</v>
      </c>
      <c r="B48" s="557" t="s">
        <v>241</v>
      </c>
      <c r="C48" s="562"/>
      <c r="D48" s="562"/>
      <c r="E48" s="563"/>
    </row>
    <row r="49" spans="1:5" ht="48.75" customHeight="1" x14ac:dyDescent="0.2">
      <c r="A49" s="327" t="s">
        <v>237</v>
      </c>
      <c r="B49" s="557" t="s">
        <v>242</v>
      </c>
      <c r="C49" s="562"/>
      <c r="D49" s="562"/>
      <c r="E49" s="563"/>
    </row>
    <row r="50" spans="1:5" ht="50.25" customHeight="1" x14ac:dyDescent="0.2">
      <c r="A50" s="327" t="s">
        <v>225</v>
      </c>
      <c r="B50" s="557" t="s">
        <v>218</v>
      </c>
      <c r="C50" s="562"/>
      <c r="D50" s="562"/>
      <c r="E50" s="563"/>
    </row>
    <row r="51" spans="1:5" ht="47.25" customHeight="1" x14ac:dyDescent="0.2">
      <c r="A51" s="327" t="s">
        <v>226</v>
      </c>
      <c r="B51" s="557" t="s">
        <v>219</v>
      </c>
      <c r="C51" s="562"/>
      <c r="D51" s="562"/>
      <c r="E51" s="563"/>
    </row>
  </sheetData>
  <sheetProtection selectLockedCells="1" selectUnlockedCells="1"/>
  <mergeCells count="31">
    <mergeCell ref="B50:E50"/>
    <mergeCell ref="B51:E51"/>
    <mergeCell ref="B47:E47"/>
    <mergeCell ref="B48:E48"/>
    <mergeCell ref="B49:E49"/>
    <mergeCell ref="B42:E42"/>
    <mergeCell ref="B45:E45"/>
    <mergeCell ref="B43:E43"/>
    <mergeCell ref="B44:E44"/>
    <mergeCell ref="B46:E46"/>
    <mergeCell ref="B37:E37"/>
    <mergeCell ref="B38:E38"/>
    <mergeCell ref="B39:E39"/>
    <mergeCell ref="B40:E40"/>
    <mergeCell ref="B41:E41"/>
    <mergeCell ref="B35:E35"/>
    <mergeCell ref="B36:E36"/>
    <mergeCell ref="B29:E29"/>
    <mergeCell ref="B30:E30"/>
    <mergeCell ref="B31:E31"/>
    <mergeCell ref="B32:E32"/>
    <mergeCell ref="B28:E28"/>
    <mergeCell ref="B23:E23"/>
    <mergeCell ref="B24:E24"/>
    <mergeCell ref="B33:E33"/>
    <mergeCell ref="B34:E34"/>
    <mergeCell ref="B22:E22"/>
    <mergeCell ref="B25:E25"/>
    <mergeCell ref="B26:E26"/>
    <mergeCell ref="B27:E27"/>
    <mergeCell ref="A1:E1"/>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DC42"/>
  <sheetViews>
    <sheetView zoomScaleNormal="100" workbookViewId="0">
      <selection activeCell="B29" sqref="B29"/>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hidden="1" customWidth="1"/>
    <col min="6" max="6" width="7.140625" style="9" hidden="1" customWidth="1"/>
    <col min="7" max="7" width="24.7109375" style="36" hidden="1" customWidth="1"/>
    <col min="8" max="8" width="10.42578125" style="9" hidden="1" customWidth="1"/>
    <col min="9" max="9" width="16.42578125" style="9" hidden="1" customWidth="1"/>
    <col min="10" max="10" width="9.140625" style="7" customWidth="1"/>
    <col min="11" max="16384" width="9.140625" style="7"/>
  </cols>
  <sheetData>
    <row r="1" spans="1:107" s="195" customFormat="1" ht="22.5" customHeight="1" x14ac:dyDescent="0.2">
      <c r="A1" s="570" t="s">
        <v>140</v>
      </c>
      <c r="B1" s="571"/>
      <c r="C1" s="571"/>
      <c r="D1" s="571"/>
      <c r="E1" s="571">
        <v>2</v>
      </c>
      <c r="F1" s="192"/>
      <c r="G1" s="193"/>
      <c r="H1" s="194"/>
      <c r="I1" s="192"/>
    </row>
    <row r="2" spans="1:107" s="188" customFormat="1" ht="15" customHeight="1" x14ac:dyDescent="0.2">
      <c r="A2" s="185" t="s">
        <v>23</v>
      </c>
      <c r="B2" s="186"/>
      <c r="C2" s="186"/>
      <c r="D2" s="187"/>
      <c r="E2" s="187"/>
      <c r="F2" s="187"/>
      <c r="G2" s="187"/>
      <c r="H2" s="187"/>
      <c r="I2" s="187"/>
      <c r="J2" s="187"/>
      <c r="K2" s="187"/>
      <c r="L2" s="187"/>
      <c r="M2" s="187"/>
      <c r="N2" s="187"/>
      <c r="O2" s="187"/>
      <c r="P2" s="187"/>
      <c r="Q2" s="187"/>
      <c r="R2" s="187"/>
    </row>
    <row r="3" spans="1:107" s="6" customFormat="1" ht="9" customHeight="1" thickBot="1" x14ac:dyDescent="0.25">
      <c r="A3" s="5"/>
      <c r="B3" s="5"/>
      <c r="C3" s="5"/>
      <c r="D3" s="5"/>
      <c r="E3" s="10"/>
      <c r="F3" s="10"/>
      <c r="G3" s="5"/>
      <c r="H3" s="10"/>
      <c r="I3" s="11"/>
    </row>
    <row r="4" spans="1:107" s="4" customFormat="1" ht="18.75" customHeight="1" thickBot="1" x14ac:dyDescent="0.25">
      <c r="A4" s="568" t="s">
        <v>354</v>
      </c>
      <c r="B4" s="569"/>
      <c r="C4" s="5"/>
      <c r="D4" s="351"/>
      <c r="E4" s="351">
        <v>3</v>
      </c>
      <c r="F4" s="10"/>
      <c r="G4" s="5"/>
      <c r="H4" s="10"/>
      <c r="I4" s="11" t="s">
        <v>76</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DB4" s="564" t="s">
        <v>123</v>
      </c>
      <c r="DC4" s="565"/>
    </row>
    <row r="5" spans="1:107" s="6" customFormat="1" ht="9" customHeight="1" thickBot="1" x14ac:dyDescent="0.25">
      <c r="A5" s="5"/>
      <c r="B5" s="5"/>
      <c r="C5" s="5"/>
      <c r="D5" s="5"/>
      <c r="E5" s="10"/>
      <c r="F5" s="10"/>
      <c r="G5" s="5"/>
      <c r="H5" s="10"/>
      <c r="I5" s="11"/>
    </row>
    <row r="6" spans="1:107" s="4" customFormat="1" ht="18.75" customHeight="1" thickBot="1" x14ac:dyDescent="0.25">
      <c r="A6" s="568" t="s">
        <v>117</v>
      </c>
      <c r="B6" s="569"/>
      <c r="C6" s="5"/>
      <c r="D6" s="352" t="s">
        <v>165</v>
      </c>
      <c r="E6" s="10"/>
      <c r="F6" s="10"/>
      <c r="G6" s="5"/>
      <c r="H6" s="10"/>
      <c r="I6" s="1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DA6" s="564"/>
      <c r="DB6" s="565"/>
    </row>
    <row r="7" spans="1:107" ht="9" customHeight="1" x14ac:dyDescent="0.2">
      <c r="I7" s="9" t="s">
        <v>77</v>
      </c>
    </row>
    <row r="8" spans="1:107" s="191" customFormat="1" ht="19.5" customHeight="1" x14ac:dyDescent="0.2">
      <c r="A8" s="189" t="s">
        <v>74</v>
      </c>
      <c r="B8" s="190"/>
      <c r="C8" s="190"/>
      <c r="D8" s="189"/>
      <c r="E8" s="189"/>
    </row>
    <row r="9" spans="1:107" ht="12.75" customHeight="1" thickBot="1" x14ac:dyDescent="0.25">
      <c r="A9" s="8"/>
      <c r="B9" s="8"/>
      <c r="C9" s="8"/>
      <c r="D9" s="8"/>
      <c r="G9" s="43" t="s">
        <v>108</v>
      </c>
      <c r="I9" s="43" t="s">
        <v>108</v>
      </c>
    </row>
    <row r="10" spans="1:107" ht="23.25" customHeight="1" x14ac:dyDescent="0.2">
      <c r="B10" s="45" t="s">
        <v>17</v>
      </c>
      <c r="C10" s="574"/>
      <c r="D10" s="575"/>
      <c r="G10" s="329" t="s">
        <v>344</v>
      </c>
      <c r="I10" s="36" t="s">
        <v>118</v>
      </c>
    </row>
    <row r="11" spans="1:107" ht="23.25" customHeight="1" x14ac:dyDescent="0.2">
      <c r="B11" s="45" t="s">
        <v>19</v>
      </c>
      <c r="C11" s="566"/>
      <c r="D11" s="567"/>
      <c r="G11" s="330" t="s">
        <v>345</v>
      </c>
      <c r="I11" s="36" t="s">
        <v>119</v>
      </c>
    </row>
    <row r="12" spans="1:107" ht="23.25" customHeight="1" x14ac:dyDescent="0.2">
      <c r="B12" s="45" t="s">
        <v>20</v>
      </c>
      <c r="C12" s="566"/>
      <c r="D12" s="567"/>
      <c r="G12" s="330" t="s">
        <v>346</v>
      </c>
      <c r="I12" s="36" t="s">
        <v>120</v>
      </c>
    </row>
    <row r="13" spans="1:107" ht="23.25" customHeight="1" thickBot="1" x14ac:dyDescent="0.25">
      <c r="B13" s="45" t="s">
        <v>22</v>
      </c>
      <c r="C13" s="572"/>
      <c r="D13" s="573"/>
      <c r="G13" s="330" t="s">
        <v>347</v>
      </c>
      <c r="I13" s="36" t="s">
        <v>121</v>
      </c>
    </row>
    <row r="14" spans="1:107" ht="12.75" customHeight="1" x14ac:dyDescent="0.2">
      <c r="A14" s="8"/>
      <c r="B14" s="8"/>
      <c r="C14" s="8"/>
      <c r="D14" s="8"/>
      <c r="G14" s="330" t="s">
        <v>348</v>
      </c>
      <c r="I14" s="36" t="s">
        <v>122</v>
      </c>
    </row>
    <row r="15" spans="1:107" s="191" customFormat="1" ht="19.5" customHeight="1" x14ac:dyDescent="0.2">
      <c r="A15" s="189" t="s">
        <v>21</v>
      </c>
      <c r="B15" s="190"/>
      <c r="C15" s="190"/>
      <c r="D15" s="190"/>
      <c r="E15" s="190"/>
      <c r="G15" s="191" t="s">
        <v>349</v>
      </c>
      <c r="I15" s="191" t="s">
        <v>123</v>
      </c>
    </row>
    <row r="16" spans="1:107" ht="12.75" customHeight="1" thickBot="1" x14ac:dyDescent="0.25">
      <c r="A16" s="8"/>
      <c r="B16" s="8"/>
      <c r="C16" s="8"/>
      <c r="D16" s="8"/>
      <c r="G16" s="330" t="s">
        <v>350</v>
      </c>
    </row>
    <row r="17" spans="1:18" ht="23.25" customHeight="1" x14ac:dyDescent="0.2">
      <c r="B17" s="45" t="s">
        <v>17</v>
      </c>
      <c r="C17" s="574"/>
      <c r="D17" s="575"/>
      <c r="G17" s="330" t="s">
        <v>351</v>
      </c>
    </row>
    <row r="18" spans="1:18" ht="23.25" customHeight="1" x14ac:dyDescent="0.2">
      <c r="B18" s="45" t="s">
        <v>18</v>
      </c>
      <c r="C18" s="566"/>
      <c r="D18" s="567"/>
      <c r="G18" s="36" t="s">
        <v>260</v>
      </c>
    </row>
    <row r="19" spans="1:18" ht="23.25" customHeight="1" x14ac:dyDescent="0.2">
      <c r="B19" s="45" t="s">
        <v>19</v>
      </c>
      <c r="C19" s="566"/>
      <c r="D19" s="567"/>
    </row>
    <row r="20" spans="1:18" ht="23.25" customHeight="1" thickBot="1" x14ac:dyDescent="0.25">
      <c r="B20" s="45" t="s">
        <v>20</v>
      </c>
      <c r="C20" s="572"/>
      <c r="D20" s="573"/>
    </row>
    <row r="21" spans="1:18" ht="12.75" customHeight="1" x14ac:dyDescent="0.2">
      <c r="A21" s="8"/>
      <c r="B21" s="8"/>
      <c r="C21" s="8"/>
      <c r="D21" s="8"/>
    </row>
    <row r="22" spans="1:18" s="191" customFormat="1" ht="19.5" customHeight="1" x14ac:dyDescent="0.2">
      <c r="A22" s="189" t="s">
        <v>32</v>
      </c>
      <c r="B22" s="190"/>
      <c r="C22" s="190"/>
      <c r="D22" s="190"/>
      <c r="E22" s="190"/>
    </row>
    <row r="23" spans="1:18" s="199" customFormat="1" ht="15" customHeight="1" x14ac:dyDescent="0.2">
      <c r="A23" s="197" t="s">
        <v>40</v>
      </c>
      <c r="B23" s="198"/>
      <c r="C23" s="198"/>
      <c r="D23" s="196"/>
      <c r="E23" s="196"/>
      <c r="F23" s="196"/>
      <c r="G23" s="196"/>
      <c r="H23" s="196"/>
      <c r="I23" s="196"/>
      <c r="J23" s="196"/>
      <c r="K23" s="196"/>
      <c r="L23" s="196"/>
      <c r="M23" s="196"/>
      <c r="N23" s="196"/>
      <c r="O23" s="196"/>
      <c r="P23" s="196"/>
      <c r="Q23" s="196"/>
      <c r="R23" s="196"/>
    </row>
    <row r="24" spans="1:18" ht="12.75" customHeight="1" thickBot="1" x14ac:dyDescent="0.25"/>
    <row r="25" spans="1:18" ht="21" customHeight="1" x14ac:dyDescent="0.2">
      <c r="A25" s="46" t="s">
        <v>107</v>
      </c>
      <c r="B25" s="47"/>
      <c r="C25" s="13" t="s">
        <v>289</v>
      </c>
    </row>
    <row r="26" spans="1:18" ht="21" customHeight="1" x14ac:dyDescent="0.2">
      <c r="A26" s="46" t="s">
        <v>33</v>
      </c>
      <c r="B26" s="47"/>
      <c r="C26" s="14"/>
    </row>
    <row r="27" spans="1:18" ht="21" customHeight="1" x14ac:dyDescent="0.2">
      <c r="A27" s="46" t="s">
        <v>34</v>
      </c>
      <c r="B27" s="47"/>
      <c r="C27" s="14"/>
    </row>
    <row r="28" spans="1:18" ht="21" customHeight="1" x14ac:dyDescent="0.2">
      <c r="A28" s="46" t="s">
        <v>35</v>
      </c>
      <c r="B28" s="48" t="s">
        <v>36</v>
      </c>
      <c r="C28" s="14"/>
    </row>
    <row r="29" spans="1:18" ht="21" customHeight="1" x14ac:dyDescent="0.2">
      <c r="A29" s="49"/>
      <c r="B29" s="48" t="s">
        <v>37</v>
      </c>
      <c r="C29" s="14"/>
    </row>
    <row r="30" spans="1:18" ht="21" customHeight="1" thickBot="1" x14ac:dyDescent="0.25">
      <c r="A30" s="49"/>
      <c r="B30" s="48" t="s">
        <v>38</v>
      </c>
      <c r="C30" s="14"/>
    </row>
    <row r="31" spans="1:18" ht="27.75" customHeight="1" thickBot="1" x14ac:dyDescent="0.25">
      <c r="A31" s="46" t="s">
        <v>39</v>
      </c>
      <c r="B31" s="47"/>
      <c r="C31" s="15"/>
      <c r="D31" s="16"/>
    </row>
    <row r="32" spans="1:18" ht="19.5" customHeight="1" x14ac:dyDescent="0.2"/>
    <row r="33" ht="21" customHeight="1" x14ac:dyDescent="0.2"/>
    <row r="34" ht="21" customHeight="1" x14ac:dyDescent="0.2"/>
    <row r="35" ht="21" customHeight="1" x14ac:dyDescent="0.2"/>
    <row r="36" ht="21" customHeight="1" x14ac:dyDescent="0.2"/>
    <row r="37" ht="4.5" customHeight="1" x14ac:dyDescent="0.2"/>
    <row r="38" ht="31.5" customHeight="1" x14ac:dyDescent="0.2"/>
    <row r="39" ht="4.5" customHeight="1" x14ac:dyDescent="0.2"/>
    <row r="40" ht="30" customHeight="1" x14ac:dyDescent="0.2"/>
    <row r="41" ht="54" customHeight="1" x14ac:dyDescent="0.2"/>
    <row r="42" ht="24.75" customHeight="1" x14ac:dyDescent="0.2"/>
  </sheetData>
  <sheetProtection selectLockedCells="1"/>
  <mergeCells count="13">
    <mergeCell ref="C20:D20"/>
    <mergeCell ref="C10:D10"/>
    <mergeCell ref="C11:D11"/>
    <mergeCell ref="C12:D12"/>
    <mergeCell ref="C13:D13"/>
    <mergeCell ref="C17:D17"/>
    <mergeCell ref="C18:D18"/>
    <mergeCell ref="DB4:DC4"/>
    <mergeCell ref="C19:D19"/>
    <mergeCell ref="DA6:DB6"/>
    <mergeCell ref="A4:B4"/>
    <mergeCell ref="A1:E1"/>
    <mergeCell ref="A6:B6"/>
  </mergeCells>
  <phoneticPr fontId="4" type="noConversion"/>
  <dataValidations count="2">
    <dataValidation type="list" allowBlank="1" showInputMessage="1" showErrorMessage="1" sqref="DB4:DC4" xr:uid="{00000000-0002-0000-0200-000001000000}">
      <formula1>$I$9:$I$15</formula1>
    </dataValidation>
    <dataValidation type="list" allowBlank="1" showInputMessage="1" showErrorMessage="1" sqref="DA6:DB6" xr:uid="{00000000-0002-0000-0200-000002000000}">
      <formula1>$G$9:$G$20</formula1>
    </dataValidation>
  </dataValidations>
  <printOptions horizontalCentered="1" verticalCentered="1"/>
  <pageMargins left="0.78740157480314965" right="0.62" top="0.65" bottom="0.59" header="0" footer="0"/>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69060" r:id="rId4" name="Drop Down 4">
              <controlPr defaultSize="0" autoLine="0" autoPict="0">
                <anchor moveWithCells="1">
                  <from>
                    <xdr:col>3</xdr:col>
                    <xdr:colOff>9525</xdr:colOff>
                    <xdr:row>2</xdr:row>
                    <xdr:rowOff>66675</xdr:rowOff>
                  </from>
                  <to>
                    <xdr:col>3</xdr:col>
                    <xdr:colOff>3486150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B77"/>
  <sheetViews>
    <sheetView zoomScale="85" zoomScaleNormal="85" zoomScaleSheetLayoutView="110" workbookViewId="0">
      <selection sqref="A1:XFD1048576"/>
    </sheetView>
  </sheetViews>
  <sheetFormatPr baseColWidth="10" defaultRowHeight="14.25" x14ac:dyDescent="0.2"/>
  <cols>
    <col min="1" max="1" width="6.42578125" style="422" customWidth="1"/>
    <col min="2" max="2" width="18.42578125" style="414" customWidth="1"/>
    <col min="3" max="3" width="5.5703125" style="419" customWidth="1"/>
    <col min="4" max="4" width="32.85546875" style="420" customWidth="1"/>
    <col min="5" max="5" width="40" style="421" customWidth="1"/>
    <col min="6" max="6" width="29.28515625" style="420" customWidth="1"/>
    <col min="7" max="7" width="35.7109375" style="421" bestFit="1" customWidth="1"/>
    <col min="8" max="8" width="4.28515625" style="421" customWidth="1"/>
    <col min="9" max="9" width="9.42578125" style="421" customWidth="1"/>
    <col min="10" max="10" width="13.5703125" style="421" customWidth="1"/>
    <col min="11" max="11" width="4.85546875" style="421" customWidth="1"/>
    <col min="12" max="12" width="8.42578125" style="421" customWidth="1"/>
    <col min="13" max="13" width="5.28515625" style="392" customWidth="1"/>
    <col min="14" max="28" width="11.42578125" style="392"/>
    <col min="29" max="16384" width="11.42578125" style="393"/>
  </cols>
  <sheetData>
    <row r="1" spans="1:28" s="376" customFormat="1" ht="18" x14ac:dyDescent="0.2">
      <c r="A1" s="581" t="s">
        <v>13</v>
      </c>
      <c r="B1" s="581"/>
      <c r="C1" s="581"/>
      <c r="D1" s="581"/>
      <c r="E1" s="581"/>
      <c r="F1" s="581"/>
      <c r="G1" s="581"/>
      <c r="H1" s="581"/>
      <c r="I1" s="581"/>
      <c r="J1" s="581"/>
      <c r="K1" s="581"/>
      <c r="L1" s="581"/>
      <c r="M1" s="374"/>
      <c r="N1" s="375"/>
      <c r="O1" s="375"/>
      <c r="P1" s="375"/>
      <c r="Q1" s="375"/>
      <c r="R1" s="375"/>
      <c r="S1" s="375"/>
      <c r="T1" s="375"/>
      <c r="U1" s="375"/>
      <c r="V1" s="375"/>
      <c r="W1" s="375"/>
      <c r="X1" s="375"/>
      <c r="Y1" s="375"/>
      <c r="Z1" s="375"/>
      <c r="AA1" s="375"/>
      <c r="AB1" s="375"/>
    </row>
    <row r="2" spans="1:28" s="376" customFormat="1" ht="15.75" x14ac:dyDescent="0.2">
      <c r="A2" s="584" t="s">
        <v>131</v>
      </c>
      <c r="B2" s="584"/>
      <c r="C2" s="582" t="s">
        <v>2</v>
      </c>
      <c r="D2" s="582"/>
      <c r="E2" s="582" t="s">
        <v>0</v>
      </c>
      <c r="F2" s="582" t="s">
        <v>1</v>
      </c>
      <c r="G2" s="582" t="s">
        <v>3</v>
      </c>
      <c r="H2" s="585" t="s">
        <v>4</v>
      </c>
      <c r="I2" s="586"/>
      <c r="J2" s="586"/>
      <c r="K2" s="586"/>
      <c r="L2" s="587"/>
      <c r="M2" s="374"/>
      <c r="N2" s="375"/>
      <c r="O2" s="375"/>
      <c r="P2" s="375"/>
      <c r="Q2" s="375"/>
      <c r="R2" s="375"/>
      <c r="S2" s="375"/>
      <c r="T2" s="375"/>
      <c r="U2" s="375"/>
      <c r="V2" s="375"/>
      <c r="W2" s="375"/>
      <c r="X2" s="375"/>
      <c r="Y2" s="375"/>
      <c r="Z2" s="375"/>
      <c r="AA2" s="375"/>
      <c r="AB2" s="375"/>
    </row>
    <row r="3" spans="1:28" s="376" customFormat="1" ht="12.75" x14ac:dyDescent="0.2">
      <c r="A3" s="584"/>
      <c r="B3" s="584"/>
      <c r="C3" s="582"/>
      <c r="D3" s="582"/>
      <c r="E3" s="582"/>
      <c r="F3" s="582"/>
      <c r="G3" s="582"/>
      <c r="H3" s="583" t="s">
        <v>5</v>
      </c>
      <c r="I3" s="583"/>
      <c r="J3" s="377" t="s">
        <v>6</v>
      </c>
      <c r="K3" s="583" t="s">
        <v>7</v>
      </c>
      <c r="L3" s="583"/>
      <c r="M3" s="374"/>
      <c r="N3" s="375"/>
      <c r="O3" s="375"/>
      <c r="P3" s="375"/>
      <c r="Q3" s="375"/>
      <c r="R3" s="375"/>
      <c r="S3" s="375"/>
      <c r="T3" s="375"/>
      <c r="U3" s="375"/>
      <c r="V3" s="375"/>
      <c r="W3" s="375"/>
      <c r="X3" s="375"/>
      <c r="Y3" s="375"/>
      <c r="Z3" s="375"/>
      <c r="AA3" s="375"/>
      <c r="AB3" s="375"/>
    </row>
    <row r="4" spans="1:28" s="376" customFormat="1" ht="45.75" customHeight="1" x14ac:dyDescent="0.2">
      <c r="A4" s="578" t="s">
        <v>343</v>
      </c>
      <c r="B4" s="576" t="s">
        <v>331</v>
      </c>
      <c r="C4" s="378">
        <v>1</v>
      </c>
      <c r="D4" s="379" t="s">
        <v>294</v>
      </c>
      <c r="E4" s="379" t="s">
        <v>307</v>
      </c>
      <c r="F4" s="379" t="s">
        <v>308</v>
      </c>
      <c r="G4" s="379" t="s">
        <v>332</v>
      </c>
      <c r="H4" s="380" t="s">
        <v>276</v>
      </c>
      <c r="I4" s="381">
        <v>4</v>
      </c>
      <c r="J4" s="382" t="s">
        <v>355</v>
      </c>
      <c r="K4" s="383" t="s">
        <v>356</v>
      </c>
      <c r="L4" s="384">
        <v>2</v>
      </c>
      <c r="M4" s="385"/>
      <c r="N4" s="375"/>
      <c r="O4" s="386"/>
      <c r="P4" s="387"/>
      <c r="Q4" s="375"/>
      <c r="R4" s="375"/>
      <c r="S4" s="375"/>
      <c r="T4" s="375"/>
      <c r="U4" s="375"/>
      <c r="V4" s="375"/>
      <c r="W4" s="375"/>
      <c r="X4" s="375"/>
      <c r="Y4" s="375"/>
      <c r="Z4" s="375"/>
      <c r="AA4" s="375"/>
      <c r="AB4" s="375"/>
    </row>
    <row r="5" spans="1:28" s="376" customFormat="1" ht="45.75" customHeight="1" x14ac:dyDescent="0.2">
      <c r="A5" s="579"/>
      <c r="B5" s="577"/>
      <c r="C5" s="378">
        <v>2</v>
      </c>
      <c r="D5" s="379" t="s">
        <v>295</v>
      </c>
      <c r="E5" s="379" t="s">
        <v>307</v>
      </c>
      <c r="F5" s="379" t="s">
        <v>309</v>
      </c>
      <c r="G5" s="379" t="s">
        <v>333</v>
      </c>
      <c r="H5" s="380" t="s">
        <v>276</v>
      </c>
      <c r="I5" s="381">
        <v>4</v>
      </c>
      <c r="J5" s="382" t="s">
        <v>355</v>
      </c>
      <c r="K5" s="383" t="s">
        <v>356</v>
      </c>
      <c r="L5" s="384">
        <v>2</v>
      </c>
      <c r="M5" s="385"/>
      <c r="N5" s="375"/>
      <c r="O5" s="386"/>
      <c r="P5" s="387"/>
      <c r="Q5" s="375"/>
      <c r="R5" s="375"/>
      <c r="S5" s="375"/>
      <c r="T5" s="375"/>
      <c r="U5" s="375"/>
      <c r="V5" s="375"/>
      <c r="W5" s="375"/>
      <c r="X5" s="375"/>
      <c r="Y5" s="375"/>
      <c r="Z5" s="375"/>
      <c r="AA5" s="375"/>
      <c r="AB5" s="375"/>
    </row>
    <row r="6" spans="1:28" s="376" customFormat="1" ht="45.75" customHeight="1" x14ac:dyDescent="0.2">
      <c r="A6" s="579"/>
      <c r="B6" s="576" t="s">
        <v>330</v>
      </c>
      <c r="C6" s="378">
        <v>3</v>
      </c>
      <c r="D6" s="379" t="s">
        <v>296</v>
      </c>
      <c r="E6" s="379" t="s">
        <v>310</v>
      </c>
      <c r="F6" s="379" t="s">
        <v>311</v>
      </c>
      <c r="G6" s="379" t="s">
        <v>334</v>
      </c>
      <c r="H6" s="380" t="s">
        <v>15</v>
      </c>
      <c r="I6" s="381">
        <v>0.7</v>
      </c>
      <c r="J6" s="382" t="s">
        <v>357</v>
      </c>
      <c r="K6" s="383" t="s">
        <v>356</v>
      </c>
      <c r="L6" s="384">
        <v>0.4</v>
      </c>
      <c r="M6" s="385"/>
      <c r="N6" s="375"/>
      <c r="O6" s="386"/>
      <c r="P6" s="387"/>
      <c r="Q6" s="375"/>
      <c r="R6" s="375"/>
      <c r="S6" s="375"/>
      <c r="T6" s="375"/>
      <c r="U6" s="375"/>
      <c r="V6" s="375"/>
      <c r="W6" s="375"/>
      <c r="X6" s="375"/>
      <c r="Y6" s="375"/>
      <c r="Z6" s="375"/>
      <c r="AA6" s="375"/>
      <c r="AB6" s="375"/>
    </row>
    <row r="7" spans="1:28" s="376" customFormat="1" ht="45.75" customHeight="1" x14ac:dyDescent="0.2">
      <c r="A7" s="579"/>
      <c r="B7" s="588"/>
      <c r="C7" s="378">
        <v>4</v>
      </c>
      <c r="D7" s="379" t="s">
        <v>297</v>
      </c>
      <c r="E7" s="379" t="s">
        <v>312</v>
      </c>
      <c r="F7" s="379" t="s">
        <v>313</v>
      </c>
      <c r="G7" s="379" t="s">
        <v>335</v>
      </c>
      <c r="H7" s="388" t="s">
        <v>15</v>
      </c>
      <c r="I7" s="389">
        <v>0.8</v>
      </c>
      <c r="J7" s="382" t="s">
        <v>358</v>
      </c>
      <c r="K7" s="383" t="s">
        <v>356</v>
      </c>
      <c r="L7" s="390">
        <v>0.6</v>
      </c>
      <c r="M7" s="385"/>
      <c r="N7" s="375"/>
      <c r="O7" s="386"/>
      <c r="P7" s="387"/>
      <c r="Q7" s="375"/>
      <c r="R7" s="375"/>
      <c r="S7" s="375"/>
      <c r="T7" s="375"/>
      <c r="U7" s="375"/>
      <c r="V7" s="375"/>
      <c r="W7" s="375"/>
      <c r="X7" s="375"/>
      <c r="Y7" s="375"/>
      <c r="Z7" s="375"/>
      <c r="AA7" s="375"/>
      <c r="AB7" s="375"/>
    </row>
    <row r="8" spans="1:28" s="376" customFormat="1" ht="45.75" customHeight="1" x14ac:dyDescent="0.2">
      <c r="A8" s="579"/>
      <c r="B8" s="588"/>
      <c r="C8" s="378">
        <v>5</v>
      </c>
      <c r="D8" s="379" t="s">
        <v>298</v>
      </c>
      <c r="E8" s="379" t="s">
        <v>314</v>
      </c>
      <c r="F8" s="379" t="s">
        <v>315</v>
      </c>
      <c r="G8" s="379" t="s">
        <v>336</v>
      </c>
      <c r="H8" s="380" t="s">
        <v>15</v>
      </c>
      <c r="I8" s="381">
        <v>6</v>
      </c>
      <c r="J8" s="382" t="s">
        <v>359</v>
      </c>
      <c r="K8" s="383" t="s">
        <v>356</v>
      </c>
      <c r="L8" s="384">
        <v>3</v>
      </c>
      <c r="M8" s="385"/>
      <c r="N8" s="375"/>
      <c r="O8" s="386"/>
      <c r="P8" s="387"/>
      <c r="Q8" s="375"/>
      <c r="R8" s="375"/>
      <c r="S8" s="375"/>
      <c r="T8" s="375"/>
      <c r="U8" s="375"/>
      <c r="V8" s="375"/>
      <c r="W8" s="375"/>
      <c r="X8" s="375"/>
      <c r="Y8" s="375"/>
      <c r="Z8" s="375"/>
      <c r="AA8" s="375"/>
      <c r="AB8" s="375"/>
    </row>
    <row r="9" spans="1:28" ht="45.75" customHeight="1" x14ac:dyDescent="0.2">
      <c r="A9" s="579"/>
      <c r="B9" s="588"/>
      <c r="C9" s="378">
        <v>6</v>
      </c>
      <c r="D9" s="379" t="s">
        <v>299</v>
      </c>
      <c r="E9" s="379" t="s">
        <v>316</v>
      </c>
      <c r="F9" s="379" t="s">
        <v>317</v>
      </c>
      <c r="G9" s="379" t="s">
        <v>337</v>
      </c>
      <c r="H9" s="388" t="s">
        <v>356</v>
      </c>
      <c r="I9" s="381">
        <v>3</v>
      </c>
      <c r="J9" s="382" t="s">
        <v>360</v>
      </c>
      <c r="K9" s="383" t="s">
        <v>15</v>
      </c>
      <c r="L9" s="384">
        <v>5</v>
      </c>
      <c r="M9" s="391"/>
      <c r="Q9" s="375"/>
      <c r="R9" s="375"/>
      <c r="S9" s="375"/>
      <c r="T9" s="375"/>
    </row>
    <row r="10" spans="1:28" s="376" customFormat="1" ht="45.75" customHeight="1" x14ac:dyDescent="0.2">
      <c r="A10" s="579"/>
      <c r="B10" s="588"/>
      <c r="C10" s="378">
        <v>7</v>
      </c>
      <c r="D10" s="379" t="s">
        <v>300</v>
      </c>
      <c r="E10" s="379" t="s">
        <v>318</v>
      </c>
      <c r="F10" s="379" t="s">
        <v>319</v>
      </c>
      <c r="G10" s="379" t="s">
        <v>338</v>
      </c>
      <c r="H10" s="394" t="s">
        <v>276</v>
      </c>
      <c r="I10" s="395">
        <v>80</v>
      </c>
      <c r="J10" s="382" t="s">
        <v>361</v>
      </c>
      <c r="K10" s="383" t="s">
        <v>356</v>
      </c>
      <c r="L10" s="396">
        <v>50</v>
      </c>
      <c r="M10" s="391"/>
      <c r="N10" s="375"/>
      <c r="O10" s="375"/>
      <c r="P10" s="375"/>
      <c r="Q10" s="375"/>
      <c r="R10" s="375"/>
      <c r="S10" s="375"/>
      <c r="T10" s="375"/>
      <c r="U10" s="375"/>
      <c r="V10" s="375"/>
      <c r="W10" s="375"/>
      <c r="X10" s="375"/>
      <c r="Y10" s="375"/>
      <c r="Z10" s="375"/>
      <c r="AA10" s="375"/>
      <c r="AB10" s="375"/>
    </row>
    <row r="11" spans="1:28" s="376" customFormat="1" ht="45.75" customHeight="1" x14ac:dyDescent="0.2">
      <c r="A11" s="579"/>
      <c r="B11" s="588"/>
      <c r="C11" s="378">
        <v>8</v>
      </c>
      <c r="D11" s="379" t="s">
        <v>301</v>
      </c>
      <c r="E11" s="379" t="s">
        <v>320</v>
      </c>
      <c r="F11" s="379" t="s">
        <v>319</v>
      </c>
      <c r="G11" s="379" t="s">
        <v>338</v>
      </c>
      <c r="H11" s="394" t="s">
        <v>276</v>
      </c>
      <c r="I11" s="395">
        <v>80</v>
      </c>
      <c r="J11" s="382" t="s">
        <v>361</v>
      </c>
      <c r="K11" s="383" t="s">
        <v>356</v>
      </c>
      <c r="L11" s="396">
        <v>50</v>
      </c>
      <c r="M11" s="397"/>
      <c r="N11" s="375"/>
      <c r="O11" s="375"/>
      <c r="P11" s="375"/>
      <c r="Q11" s="375"/>
      <c r="R11" s="375"/>
      <c r="S11" s="375"/>
      <c r="T11" s="375"/>
      <c r="U11" s="375"/>
      <c r="V11" s="375"/>
      <c r="W11" s="375"/>
      <c r="X11" s="375"/>
      <c r="Y11" s="375"/>
      <c r="Z11" s="375"/>
      <c r="AA11" s="375"/>
      <c r="AB11" s="375"/>
    </row>
    <row r="12" spans="1:28" s="376" customFormat="1" ht="45.75" customHeight="1" x14ac:dyDescent="0.2">
      <c r="A12" s="579"/>
      <c r="B12" s="588"/>
      <c r="C12" s="378">
        <v>9</v>
      </c>
      <c r="D12" s="379" t="s">
        <v>302</v>
      </c>
      <c r="E12" s="379" t="s">
        <v>321</v>
      </c>
      <c r="F12" s="379" t="s">
        <v>319</v>
      </c>
      <c r="G12" s="379" t="s">
        <v>338</v>
      </c>
      <c r="H12" s="394" t="s">
        <v>276</v>
      </c>
      <c r="I12" s="395">
        <v>80</v>
      </c>
      <c r="J12" s="382" t="s">
        <v>361</v>
      </c>
      <c r="K12" s="383" t="s">
        <v>356</v>
      </c>
      <c r="L12" s="396">
        <v>50</v>
      </c>
      <c r="M12" s="397"/>
      <c r="N12" s="375"/>
      <c r="O12" s="375"/>
      <c r="P12" s="375"/>
      <c r="Q12" s="375"/>
      <c r="R12" s="375"/>
      <c r="S12" s="375"/>
      <c r="T12" s="375"/>
      <c r="U12" s="375"/>
      <c r="V12" s="375"/>
      <c r="W12" s="375"/>
      <c r="X12" s="375"/>
      <c r="Y12" s="375"/>
      <c r="Z12" s="375"/>
      <c r="AA12" s="375"/>
      <c r="AB12" s="375"/>
    </row>
    <row r="13" spans="1:28" s="376" customFormat="1" ht="45.75" customHeight="1" x14ac:dyDescent="0.2">
      <c r="A13" s="579"/>
      <c r="B13" s="577"/>
      <c r="C13" s="378">
        <v>10</v>
      </c>
      <c r="D13" s="379" t="s">
        <v>303</v>
      </c>
      <c r="E13" s="379" t="s">
        <v>322</v>
      </c>
      <c r="F13" s="379" t="s">
        <v>323</v>
      </c>
      <c r="G13" s="379" t="s">
        <v>339</v>
      </c>
      <c r="H13" s="388" t="s">
        <v>356</v>
      </c>
      <c r="I13" s="381">
        <v>3</v>
      </c>
      <c r="J13" s="382" t="s">
        <v>360</v>
      </c>
      <c r="K13" s="383" t="s">
        <v>15</v>
      </c>
      <c r="L13" s="384">
        <v>5</v>
      </c>
      <c r="M13" s="397"/>
      <c r="N13" s="375"/>
      <c r="O13" s="375"/>
      <c r="P13" s="375"/>
      <c r="Q13" s="375"/>
      <c r="R13" s="375"/>
      <c r="S13" s="375"/>
      <c r="T13" s="375"/>
      <c r="U13" s="375"/>
      <c r="V13" s="375"/>
      <c r="W13" s="375"/>
      <c r="X13" s="375"/>
      <c r="Y13" s="375"/>
      <c r="Z13" s="375"/>
      <c r="AA13" s="375"/>
      <c r="AB13" s="375"/>
    </row>
    <row r="14" spans="1:28" s="375" customFormat="1" ht="45.75" customHeight="1" x14ac:dyDescent="0.2">
      <c r="A14" s="579"/>
      <c r="B14" s="576" t="s">
        <v>329</v>
      </c>
      <c r="C14" s="378">
        <v>11</v>
      </c>
      <c r="D14" s="379" t="s">
        <v>304</v>
      </c>
      <c r="E14" s="379" t="s">
        <v>324</v>
      </c>
      <c r="F14" s="379" t="s">
        <v>314</v>
      </c>
      <c r="G14" s="379" t="s">
        <v>340</v>
      </c>
      <c r="H14" s="388" t="s">
        <v>356</v>
      </c>
      <c r="I14" s="389">
        <v>0.03</v>
      </c>
      <c r="J14" s="382" t="s">
        <v>362</v>
      </c>
      <c r="K14" s="383" t="s">
        <v>15</v>
      </c>
      <c r="L14" s="390">
        <v>0.05</v>
      </c>
      <c r="M14" s="397"/>
    </row>
    <row r="15" spans="1:28" s="376" customFormat="1" ht="45.75" customHeight="1" x14ac:dyDescent="0.2">
      <c r="A15" s="579"/>
      <c r="B15" s="588"/>
      <c r="C15" s="378">
        <v>12</v>
      </c>
      <c r="D15" s="379" t="s">
        <v>305</v>
      </c>
      <c r="E15" s="379" t="s">
        <v>325</v>
      </c>
      <c r="F15" s="379" t="s">
        <v>326</v>
      </c>
      <c r="G15" s="379" t="s">
        <v>341</v>
      </c>
      <c r="H15" s="394" t="s">
        <v>276</v>
      </c>
      <c r="I15" s="395">
        <v>80</v>
      </c>
      <c r="J15" s="382" t="s">
        <v>361</v>
      </c>
      <c r="K15" s="383" t="s">
        <v>356</v>
      </c>
      <c r="L15" s="396">
        <v>50</v>
      </c>
      <c r="M15" s="397"/>
      <c r="N15" s="375"/>
      <c r="O15" s="375"/>
      <c r="P15" s="375"/>
      <c r="Q15" s="375"/>
      <c r="R15" s="375"/>
      <c r="S15" s="375"/>
      <c r="T15" s="375"/>
      <c r="U15" s="375"/>
      <c r="V15" s="375"/>
      <c r="W15" s="375"/>
      <c r="X15" s="375"/>
      <c r="Y15" s="375"/>
      <c r="Z15" s="375"/>
      <c r="AA15" s="375"/>
      <c r="AB15" s="375"/>
    </row>
    <row r="16" spans="1:28" s="376" customFormat="1" ht="45.75" customHeight="1" x14ac:dyDescent="0.2">
      <c r="A16" s="580"/>
      <c r="B16" s="577"/>
      <c r="C16" s="378">
        <v>13</v>
      </c>
      <c r="D16" s="379" t="s">
        <v>306</v>
      </c>
      <c r="E16" s="379" t="s">
        <v>327</v>
      </c>
      <c r="F16" s="379" t="s">
        <v>328</v>
      </c>
      <c r="G16" s="379" t="s">
        <v>342</v>
      </c>
      <c r="H16" s="380" t="s">
        <v>274</v>
      </c>
      <c r="I16" s="395">
        <v>3</v>
      </c>
      <c r="J16" s="382" t="s">
        <v>275</v>
      </c>
      <c r="K16" s="383" t="s">
        <v>15</v>
      </c>
      <c r="L16" s="396">
        <v>5</v>
      </c>
      <c r="M16" s="398"/>
      <c r="N16" s="375"/>
      <c r="O16" s="375"/>
      <c r="P16" s="375"/>
      <c r="Q16" s="375"/>
      <c r="R16" s="375"/>
      <c r="S16" s="375"/>
      <c r="T16" s="375"/>
      <c r="U16" s="375"/>
      <c r="V16" s="375"/>
      <c r="W16" s="375"/>
      <c r="X16" s="375"/>
      <c r="Y16" s="375"/>
      <c r="Z16" s="375"/>
      <c r="AA16" s="375"/>
      <c r="AB16" s="375"/>
    </row>
    <row r="17" spans="1:14" s="375" customFormat="1" x14ac:dyDescent="0.2">
      <c r="A17" s="399"/>
      <c r="B17" s="400"/>
      <c r="C17" s="401"/>
      <c r="D17" s="402"/>
      <c r="E17" s="403"/>
      <c r="F17" s="403"/>
      <c r="G17" s="403"/>
      <c r="H17" s="403"/>
      <c r="I17" s="403"/>
      <c r="J17" s="403"/>
      <c r="K17" s="404"/>
      <c r="L17" s="404"/>
      <c r="M17" s="405"/>
      <c r="N17" s="406"/>
    </row>
    <row r="18" spans="1:14" s="392" customFormat="1" x14ac:dyDescent="0.2">
      <c r="A18" s="407"/>
      <c r="B18" s="408"/>
      <c r="C18" s="409"/>
      <c r="D18" s="410"/>
      <c r="E18" s="410"/>
      <c r="F18" s="410"/>
      <c r="G18" s="410"/>
      <c r="H18" s="410"/>
      <c r="I18" s="410"/>
      <c r="J18" s="410"/>
      <c r="K18" s="410"/>
      <c r="L18" s="410"/>
      <c r="M18" s="375"/>
      <c r="N18" s="375"/>
    </row>
    <row r="19" spans="1:14" s="392" customFormat="1" x14ac:dyDescent="0.2">
      <c r="A19" s="407"/>
      <c r="B19" s="408"/>
      <c r="C19" s="409"/>
      <c r="D19" s="410"/>
      <c r="E19" s="410"/>
      <c r="F19" s="410"/>
      <c r="G19" s="410"/>
      <c r="H19" s="410"/>
      <c r="I19" s="410"/>
      <c r="J19" s="410"/>
      <c r="K19" s="410"/>
      <c r="L19" s="410"/>
      <c r="M19" s="375"/>
      <c r="N19" s="375"/>
    </row>
    <row r="20" spans="1:14" s="392" customFormat="1" x14ac:dyDescent="0.2">
      <c r="A20" s="407"/>
      <c r="B20" s="408"/>
      <c r="C20" s="409"/>
      <c r="D20" s="410"/>
      <c r="E20" s="410"/>
      <c r="F20" s="410"/>
      <c r="G20" s="410"/>
      <c r="H20" s="410"/>
      <c r="I20" s="410"/>
      <c r="J20" s="410"/>
      <c r="K20" s="410"/>
      <c r="L20" s="410"/>
      <c r="M20" s="375"/>
      <c r="N20" s="375"/>
    </row>
    <row r="21" spans="1:14" s="392" customFormat="1" x14ac:dyDescent="0.2">
      <c r="A21" s="407"/>
      <c r="B21" s="408"/>
      <c r="C21" s="409"/>
      <c r="D21" s="410"/>
      <c r="E21" s="410"/>
      <c r="F21" s="410"/>
      <c r="G21" s="410"/>
      <c r="H21" s="410"/>
      <c r="I21" s="410"/>
      <c r="J21" s="410"/>
      <c r="K21" s="410"/>
      <c r="L21" s="410"/>
      <c r="M21" s="375"/>
      <c r="N21" s="375"/>
    </row>
    <row r="22" spans="1:14" s="392" customFormat="1" x14ac:dyDescent="0.2">
      <c r="A22" s="407"/>
      <c r="B22" s="408"/>
      <c r="C22" s="409"/>
      <c r="D22" s="410"/>
      <c r="E22" s="410"/>
      <c r="F22" s="410"/>
      <c r="G22" s="410"/>
      <c r="H22" s="410"/>
      <c r="I22" s="410"/>
      <c r="J22" s="410"/>
      <c r="K22" s="410"/>
      <c r="L22" s="410"/>
      <c r="M22" s="375"/>
      <c r="N22" s="375"/>
    </row>
    <row r="23" spans="1:14" s="392" customFormat="1" x14ac:dyDescent="0.2">
      <c r="A23" s="407"/>
      <c r="B23" s="408"/>
      <c r="C23" s="411"/>
      <c r="D23" s="412"/>
      <c r="E23" s="410"/>
      <c r="F23" s="412"/>
      <c r="G23" s="410"/>
      <c r="H23" s="410"/>
      <c r="I23" s="410"/>
      <c r="J23" s="410"/>
      <c r="K23" s="410"/>
      <c r="L23" s="410"/>
      <c r="N23" s="375"/>
    </row>
    <row r="24" spans="1:14" s="392" customFormat="1" x14ac:dyDescent="0.2">
      <c r="A24" s="407"/>
      <c r="B24" s="408"/>
      <c r="C24" s="411"/>
      <c r="D24" s="412"/>
      <c r="E24" s="410"/>
      <c r="F24" s="412"/>
      <c r="G24" s="410"/>
      <c r="H24" s="410"/>
      <c r="I24" s="410"/>
      <c r="J24" s="410"/>
      <c r="K24" s="410"/>
      <c r="L24" s="410"/>
      <c r="N24" s="375"/>
    </row>
    <row r="25" spans="1:14" s="392" customFormat="1" x14ac:dyDescent="0.2">
      <c r="A25" s="407"/>
      <c r="B25" s="408"/>
      <c r="C25" s="411"/>
      <c r="D25" s="412"/>
      <c r="E25" s="410"/>
      <c r="F25" s="412"/>
      <c r="G25" s="410"/>
      <c r="H25" s="410"/>
      <c r="I25" s="410"/>
      <c r="J25" s="410"/>
      <c r="K25" s="410"/>
      <c r="L25" s="410"/>
    </row>
    <row r="26" spans="1:14" s="392" customFormat="1" x14ac:dyDescent="0.2">
      <c r="A26" s="407"/>
      <c r="B26" s="408"/>
      <c r="C26" s="411"/>
      <c r="D26" s="412"/>
      <c r="E26" s="410"/>
      <c r="F26" s="412"/>
      <c r="G26" s="410"/>
      <c r="H26" s="410"/>
      <c r="I26" s="410"/>
      <c r="J26" s="410"/>
      <c r="K26" s="410"/>
      <c r="L26" s="410"/>
    </row>
    <row r="27" spans="1:14" s="392" customFormat="1" x14ac:dyDescent="0.2">
      <c r="A27" s="413"/>
      <c r="B27" s="408"/>
      <c r="C27" s="411"/>
      <c r="D27" s="412"/>
      <c r="E27" s="410"/>
      <c r="F27" s="412"/>
      <c r="G27" s="410"/>
      <c r="H27" s="410"/>
      <c r="I27" s="410"/>
      <c r="J27" s="410"/>
      <c r="K27" s="410"/>
      <c r="L27" s="410"/>
    </row>
    <row r="28" spans="1:14" s="392" customFormat="1" x14ac:dyDescent="0.2">
      <c r="A28" s="413"/>
      <c r="B28" s="408"/>
      <c r="C28" s="411"/>
      <c r="D28" s="412"/>
      <c r="E28" s="410"/>
      <c r="F28" s="412"/>
      <c r="G28" s="410"/>
      <c r="H28" s="410"/>
      <c r="I28" s="410"/>
      <c r="J28" s="410"/>
      <c r="K28" s="410"/>
      <c r="L28" s="410"/>
    </row>
    <row r="29" spans="1:14" s="392" customFormat="1" x14ac:dyDescent="0.2">
      <c r="A29" s="413"/>
      <c r="B29" s="408"/>
      <c r="C29" s="411"/>
      <c r="D29" s="412"/>
      <c r="E29" s="410"/>
      <c r="F29" s="412"/>
      <c r="G29" s="410"/>
      <c r="H29" s="410"/>
      <c r="I29" s="410"/>
      <c r="J29" s="410"/>
      <c r="K29" s="410"/>
      <c r="L29" s="410"/>
    </row>
    <row r="30" spans="1:14" s="392" customFormat="1" x14ac:dyDescent="0.2">
      <c r="A30" s="413"/>
      <c r="B30" s="408"/>
      <c r="C30" s="411"/>
      <c r="D30" s="412"/>
      <c r="E30" s="410"/>
      <c r="F30" s="412"/>
      <c r="G30" s="410"/>
      <c r="H30" s="410"/>
      <c r="I30" s="410"/>
      <c r="J30" s="410"/>
      <c r="K30" s="410"/>
      <c r="L30" s="410"/>
    </row>
    <row r="31" spans="1:14" s="392" customFormat="1" x14ac:dyDescent="0.2">
      <c r="A31" s="413"/>
      <c r="B31" s="408"/>
      <c r="C31" s="411"/>
      <c r="D31" s="412"/>
      <c r="E31" s="410"/>
      <c r="F31" s="412"/>
      <c r="G31" s="410"/>
      <c r="H31" s="410"/>
      <c r="I31" s="410"/>
      <c r="J31" s="410"/>
      <c r="K31" s="410"/>
      <c r="L31" s="410"/>
    </row>
    <row r="32" spans="1:14" s="392" customFormat="1" x14ac:dyDescent="0.2">
      <c r="A32" s="413"/>
      <c r="B32" s="408"/>
      <c r="C32" s="411"/>
      <c r="D32" s="412"/>
      <c r="E32" s="410"/>
      <c r="F32" s="412"/>
      <c r="G32" s="410"/>
      <c r="H32" s="410"/>
      <c r="I32" s="410"/>
      <c r="J32" s="410"/>
      <c r="K32" s="410"/>
      <c r="L32" s="410"/>
    </row>
    <row r="33" spans="1:12" s="392" customFormat="1" x14ac:dyDescent="0.2">
      <c r="A33" s="413"/>
      <c r="B33" s="408"/>
      <c r="C33" s="411"/>
      <c r="D33" s="412"/>
      <c r="E33" s="410"/>
      <c r="F33" s="412"/>
      <c r="G33" s="410"/>
      <c r="H33" s="410"/>
      <c r="I33" s="410"/>
      <c r="J33" s="410"/>
      <c r="K33" s="410"/>
      <c r="L33" s="410"/>
    </row>
    <row r="34" spans="1:12" s="392" customFormat="1" x14ac:dyDescent="0.2">
      <c r="A34" s="413"/>
      <c r="B34" s="408"/>
      <c r="C34" s="411"/>
      <c r="D34" s="412"/>
      <c r="E34" s="410"/>
      <c r="F34" s="412"/>
      <c r="G34" s="410"/>
      <c r="H34" s="410"/>
      <c r="I34" s="410"/>
      <c r="J34" s="410"/>
      <c r="K34" s="410"/>
      <c r="L34" s="410"/>
    </row>
    <row r="35" spans="1:12" s="392" customFormat="1" x14ac:dyDescent="0.2">
      <c r="A35" s="413"/>
      <c r="B35" s="408"/>
      <c r="C35" s="411"/>
      <c r="D35" s="412"/>
      <c r="E35" s="410"/>
      <c r="F35" s="412"/>
      <c r="G35" s="410"/>
      <c r="H35" s="410"/>
      <c r="I35" s="410"/>
      <c r="J35" s="410"/>
      <c r="K35" s="410"/>
      <c r="L35" s="410"/>
    </row>
    <row r="36" spans="1:12" s="392" customFormat="1" x14ac:dyDescent="0.2">
      <c r="A36" s="413"/>
      <c r="B36" s="408"/>
      <c r="C36" s="411"/>
      <c r="D36" s="412"/>
      <c r="E36" s="410"/>
      <c r="F36" s="412"/>
      <c r="G36" s="410"/>
      <c r="H36" s="410"/>
      <c r="I36" s="410"/>
      <c r="J36" s="410"/>
      <c r="K36" s="410"/>
      <c r="L36" s="410"/>
    </row>
    <row r="37" spans="1:12" s="392" customFormat="1" x14ac:dyDescent="0.2">
      <c r="A37" s="413"/>
      <c r="B37" s="408"/>
      <c r="C37" s="411"/>
      <c r="D37" s="412"/>
      <c r="E37" s="410"/>
      <c r="F37" s="412"/>
      <c r="G37" s="410"/>
      <c r="H37" s="410"/>
      <c r="I37" s="410"/>
      <c r="J37" s="410"/>
      <c r="K37" s="410"/>
      <c r="L37" s="410"/>
    </row>
    <row r="38" spans="1:12" s="392" customFormat="1" x14ac:dyDescent="0.2">
      <c r="A38" s="413"/>
      <c r="B38" s="408"/>
      <c r="C38" s="411"/>
      <c r="D38" s="412"/>
      <c r="E38" s="410"/>
      <c r="F38" s="412"/>
      <c r="G38" s="410"/>
      <c r="H38" s="410"/>
      <c r="I38" s="410"/>
      <c r="J38" s="410"/>
      <c r="K38" s="410"/>
      <c r="L38" s="410"/>
    </row>
    <row r="39" spans="1:12" s="392" customFormat="1" x14ac:dyDescent="0.2">
      <c r="A39" s="413"/>
      <c r="B39" s="408"/>
      <c r="C39" s="411"/>
      <c r="D39" s="412"/>
      <c r="E39" s="410"/>
      <c r="F39" s="412"/>
      <c r="G39" s="410"/>
      <c r="H39" s="410"/>
      <c r="I39" s="410"/>
      <c r="J39" s="410"/>
      <c r="K39" s="410"/>
      <c r="L39" s="410"/>
    </row>
    <row r="40" spans="1:12" s="392" customFormat="1" x14ac:dyDescent="0.2">
      <c r="A40" s="413"/>
      <c r="B40" s="408"/>
      <c r="C40" s="411"/>
      <c r="D40" s="412"/>
      <c r="E40" s="410"/>
      <c r="F40" s="412"/>
      <c r="G40" s="410"/>
      <c r="H40" s="410"/>
      <c r="I40" s="410"/>
      <c r="J40" s="410"/>
      <c r="K40" s="410"/>
      <c r="L40" s="410"/>
    </row>
    <row r="41" spans="1:12" s="392" customFormat="1" x14ac:dyDescent="0.2">
      <c r="A41" s="413"/>
      <c r="B41" s="408"/>
      <c r="C41" s="411"/>
      <c r="D41" s="412"/>
      <c r="E41" s="410"/>
      <c r="F41" s="412"/>
      <c r="G41" s="410"/>
      <c r="H41" s="410"/>
      <c r="I41" s="410"/>
      <c r="J41" s="410"/>
      <c r="K41" s="410"/>
      <c r="L41" s="410"/>
    </row>
    <row r="42" spans="1:12" s="392" customFormat="1" x14ac:dyDescent="0.2">
      <c r="A42" s="413"/>
      <c r="B42" s="408"/>
      <c r="C42" s="411"/>
      <c r="D42" s="412"/>
      <c r="E42" s="410"/>
      <c r="F42" s="412"/>
      <c r="G42" s="410"/>
      <c r="H42" s="410"/>
      <c r="I42" s="410"/>
      <c r="J42" s="410"/>
      <c r="K42" s="410"/>
      <c r="L42" s="410"/>
    </row>
    <row r="43" spans="1:12" s="392" customFormat="1" x14ac:dyDescent="0.2">
      <c r="A43" s="413"/>
      <c r="B43" s="408"/>
      <c r="C43" s="411"/>
      <c r="D43" s="412"/>
      <c r="E43" s="410"/>
      <c r="F43" s="412"/>
      <c r="G43" s="410"/>
      <c r="H43" s="410"/>
      <c r="I43" s="410"/>
      <c r="J43" s="410"/>
      <c r="K43" s="410"/>
      <c r="L43" s="410"/>
    </row>
    <row r="44" spans="1:12" s="392" customFormat="1" x14ac:dyDescent="0.2">
      <c r="A44" s="413"/>
      <c r="B44" s="408"/>
      <c r="C44" s="411"/>
      <c r="D44" s="412"/>
      <c r="E44" s="410"/>
      <c r="F44" s="412"/>
      <c r="G44" s="410"/>
      <c r="H44" s="410"/>
      <c r="I44" s="410"/>
      <c r="J44" s="410"/>
      <c r="K44" s="410"/>
      <c r="L44" s="410"/>
    </row>
    <row r="45" spans="1:12" s="392" customFormat="1" x14ac:dyDescent="0.2">
      <c r="A45" s="413"/>
      <c r="B45" s="408"/>
      <c r="C45" s="411"/>
      <c r="D45" s="412"/>
      <c r="E45" s="410"/>
      <c r="F45" s="412"/>
      <c r="G45" s="410"/>
      <c r="H45" s="410"/>
      <c r="I45" s="410"/>
      <c r="J45" s="410"/>
      <c r="K45" s="410"/>
      <c r="L45" s="410"/>
    </row>
    <row r="46" spans="1:12" s="392" customFormat="1" x14ac:dyDescent="0.2">
      <c r="A46" s="413"/>
      <c r="B46" s="408"/>
      <c r="C46" s="411"/>
      <c r="D46" s="412"/>
      <c r="E46" s="410"/>
      <c r="F46" s="412"/>
      <c r="G46" s="410"/>
      <c r="H46" s="410"/>
      <c r="I46" s="410"/>
      <c r="J46" s="410"/>
      <c r="K46" s="410"/>
      <c r="L46" s="410"/>
    </row>
    <row r="47" spans="1:12" s="392" customFormat="1" x14ac:dyDescent="0.2">
      <c r="A47" s="413"/>
      <c r="B47" s="408"/>
      <c r="C47" s="411"/>
      <c r="D47" s="412"/>
      <c r="E47" s="410"/>
      <c r="F47" s="412"/>
      <c r="G47" s="410"/>
      <c r="H47" s="410"/>
      <c r="I47" s="410"/>
      <c r="J47" s="410"/>
      <c r="K47" s="410"/>
      <c r="L47" s="410"/>
    </row>
    <row r="48" spans="1:12" s="392" customFormat="1" x14ac:dyDescent="0.2">
      <c r="A48" s="413"/>
      <c r="B48" s="408"/>
      <c r="C48" s="411"/>
      <c r="D48" s="412"/>
      <c r="E48" s="410"/>
      <c r="F48" s="412"/>
      <c r="G48" s="410"/>
      <c r="H48" s="410"/>
      <c r="I48" s="410"/>
      <c r="J48" s="410"/>
      <c r="K48" s="410"/>
      <c r="L48" s="410"/>
    </row>
    <row r="49" spans="1:28" s="392" customFormat="1" x14ac:dyDescent="0.2">
      <c r="A49" s="413"/>
      <c r="B49" s="408"/>
      <c r="C49" s="411"/>
      <c r="D49" s="412"/>
      <c r="E49" s="410"/>
      <c r="F49" s="412"/>
      <c r="G49" s="410"/>
      <c r="H49" s="410"/>
      <c r="I49" s="410"/>
      <c r="J49" s="410"/>
      <c r="K49" s="410"/>
      <c r="L49" s="410"/>
    </row>
    <row r="50" spans="1:28" s="392" customFormat="1" x14ac:dyDescent="0.2">
      <c r="A50" s="413"/>
      <c r="B50" s="408"/>
      <c r="C50" s="411"/>
      <c r="D50" s="412"/>
      <c r="E50" s="410"/>
      <c r="F50" s="412"/>
      <c r="G50" s="410"/>
      <c r="H50" s="410"/>
      <c r="I50" s="410"/>
      <c r="J50" s="410"/>
      <c r="K50" s="410"/>
      <c r="L50" s="410"/>
    </row>
    <row r="51" spans="1:28" s="392" customFormat="1" x14ac:dyDescent="0.2">
      <c r="A51" s="413"/>
      <c r="B51" s="408"/>
      <c r="C51" s="411"/>
      <c r="D51" s="412"/>
      <c r="E51" s="410"/>
      <c r="F51" s="412"/>
      <c r="G51" s="410"/>
      <c r="H51" s="410"/>
      <c r="I51" s="410"/>
      <c r="J51" s="410"/>
      <c r="K51" s="410"/>
      <c r="L51" s="410"/>
    </row>
    <row r="52" spans="1:28" s="392" customFormat="1" x14ac:dyDescent="0.2">
      <c r="A52" s="413"/>
      <c r="B52" s="408"/>
      <c r="C52" s="411"/>
      <c r="D52" s="412"/>
      <c r="E52" s="410"/>
      <c r="F52" s="412"/>
      <c r="G52" s="410"/>
      <c r="H52" s="410"/>
      <c r="I52" s="410"/>
      <c r="J52" s="410"/>
      <c r="K52" s="410"/>
      <c r="L52" s="410"/>
    </row>
    <row r="53" spans="1:28" s="392" customFormat="1" x14ac:dyDescent="0.2">
      <c r="A53" s="413"/>
      <c r="B53" s="408"/>
      <c r="C53" s="411"/>
      <c r="D53" s="412"/>
      <c r="E53" s="410"/>
      <c r="F53" s="412"/>
      <c r="G53" s="410"/>
      <c r="H53" s="410"/>
      <c r="I53" s="410"/>
      <c r="J53" s="410"/>
      <c r="K53" s="410"/>
      <c r="L53" s="410"/>
    </row>
    <row r="54" spans="1:28" s="392" customFormat="1" x14ac:dyDescent="0.2">
      <c r="A54" s="413"/>
      <c r="B54" s="408"/>
      <c r="C54" s="411"/>
      <c r="D54" s="412"/>
      <c r="E54" s="410"/>
      <c r="F54" s="412"/>
      <c r="G54" s="410"/>
      <c r="H54" s="410"/>
      <c r="I54" s="410"/>
      <c r="J54" s="410"/>
      <c r="K54" s="410"/>
      <c r="L54" s="410"/>
    </row>
    <row r="55" spans="1:28" s="418" customFormat="1" x14ac:dyDescent="0.2">
      <c r="A55" s="413"/>
      <c r="B55" s="414"/>
      <c r="C55" s="415"/>
      <c r="D55" s="416"/>
      <c r="E55" s="417"/>
      <c r="F55" s="416"/>
      <c r="G55" s="417"/>
      <c r="H55" s="417"/>
      <c r="I55" s="417"/>
      <c r="J55" s="417"/>
      <c r="K55" s="417"/>
      <c r="L55" s="417"/>
      <c r="M55" s="392"/>
      <c r="N55" s="392"/>
      <c r="O55" s="392"/>
      <c r="P55" s="392"/>
      <c r="Q55" s="392"/>
      <c r="R55" s="392"/>
      <c r="S55" s="392"/>
      <c r="T55" s="392"/>
      <c r="U55" s="392"/>
      <c r="V55" s="392"/>
      <c r="W55" s="392"/>
      <c r="X55" s="392"/>
      <c r="Y55" s="392"/>
      <c r="Z55" s="392"/>
      <c r="AA55" s="392"/>
      <c r="AB55" s="392"/>
    </row>
    <row r="56" spans="1:28" s="418" customFormat="1" x14ac:dyDescent="0.2">
      <c r="A56" s="413"/>
      <c r="B56" s="414"/>
      <c r="C56" s="415"/>
      <c r="D56" s="416"/>
      <c r="E56" s="417"/>
      <c r="F56" s="416"/>
      <c r="G56" s="417"/>
      <c r="H56" s="417"/>
      <c r="I56" s="417"/>
      <c r="J56" s="417"/>
      <c r="K56" s="417"/>
      <c r="L56" s="417"/>
      <c r="M56" s="392"/>
      <c r="N56" s="392"/>
      <c r="O56" s="392"/>
      <c r="P56" s="392"/>
      <c r="Q56" s="392"/>
      <c r="R56" s="392"/>
      <c r="S56" s="392"/>
      <c r="T56" s="392"/>
      <c r="U56" s="392"/>
      <c r="V56" s="392"/>
      <c r="W56" s="392"/>
      <c r="X56" s="392"/>
      <c r="Y56" s="392"/>
      <c r="Z56" s="392"/>
      <c r="AA56" s="392"/>
      <c r="AB56" s="392"/>
    </row>
    <row r="57" spans="1:28" s="418" customFormat="1" x14ac:dyDescent="0.2">
      <c r="A57" s="413"/>
      <c r="B57" s="414"/>
      <c r="C57" s="415"/>
      <c r="D57" s="416"/>
      <c r="E57" s="417"/>
      <c r="F57" s="416"/>
      <c r="G57" s="417"/>
      <c r="H57" s="417"/>
      <c r="I57" s="417"/>
      <c r="J57" s="417"/>
      <c r="K57" s="417"/>
      <c r="L57" s="417"/>
      <c r="M57" s="392"/>
      <c r="N57" s="392"/>
      <c r="O57" s="392"/>
      <c r="P57" s="392"/>
      <c r="Q57" s="392"/>
      <c r="R57" s="392"/>
      <c r="S57" s="392"/>
      <c r="T57" s="392"/>
      <c r="U57" s="392"/>
      <c r="V57" s="392"/>
      <c r="W57" s="392"/>
      <c r="X57" s="392"/>
      <c r="Y57" s="392"/>
      <c r="Z57" s="392"/>
      <c r="AA57" s="392"/>
      <c r="AB57" s="392"/>
    </row>
    <row r="58" spans="1:28" s="418" customFormat="1" x14ac:dyDescent="0.2">
      <c r="A58" s="413"/>
      <c r="B58" s="414"/>
      <c r="C58" s="415"/>
      <c r="D58" s="416"/>
      <c r="E58" s="417"/>
      <c r="F58" s="416"/>
      <c r="G58" s="417"/>
      <c r="H58" s="417"/>
      <c r="I58" s="417"/>
      <c r="J58" s="417"/>
      <c r="K58" s="417"/>
      <c r="L58" s="417"/>
      <c r="M58" s="392"/>
      <c r="N58" s="392"/>
      <c r="O58" s="392"/>
      <c r="P58" s="392"/>
      <c r="Q58" s="392"/>
      <c r="R58" s="392"/>
      <c r="S58" s="392"/>
      <c r="T58" s="392"/>
      <c r="U58" s="392"/>
      <c r="V58" s="392"/>
      <c r="W58" s="392"/>
      <c r="X58" s="392"/>
      <c r="Y58" s="392"/>
      <c r="Z58" s="392"/>
      <c r="AA58" s="392"/>
      <c r="AB58" s="392"/>
    </row>
    <row r="59" spans="1:28" s="418" customFormat="1" x14ac:dyDescent="0.2">
      <c r="A59" s="413"/>
      <c r="B59" s="414"/>
      <c r="C59" s="415"/>
      <c r="D59" s="416"/>
      <c r="E59" s="417"/>
      <c r="F59" s="416"/>
      <c r="G59" s="417"/>
      <c r="H59" s="417"/>
      <c r="I59" s="417"/>
      <c r="J59" s="417"/>
      <c r="K59" s="417"/>
      <c r="L59" s="417"/>
      <c r="M59" s="392"/>
      <c r="N59" s="392"/>
      <c r="O59" s="392"/>
      <c r="P59" s="392"/>
      <c r="Q59" s="392"/>
      <c r="R59" s="392"/>
      <c r="S59" s="392"/>
      <c r="T59" s="392"/>
      <c r="U59" s="392"/>
      <c r="V59" s="392"/>
      <c r="W59" s="392"/>
      <c r="X59" s="392"/>
      <c r="Y59" s="392"/>
      <c r="Z59" s="392"/>
      <c r="AA59" s="392"/>
      <c r="AB59" s="392"/>
    </row>
    <row r="60" spans="1:28" s="418" customFormat="1" x14ac:dyDescent="0.2">
      <c r="A60" s="413"/>
      <c r="B60" s="414"/>
      <c r="C60" s="415"/>
      <c r="D60" s="416"/>
      <c r="E60" s="417"/>
      <c r="F60" s="416"/>
      <c r="G60" s="417"/>
      <c r="H60" s="417"/>
      <c r="I60" s="417"/>
      <c r="J60" s="417"/>
      <c r="K60" s="417"/>
      <c r="L60" s="417"/>
      <c r="M60" s="392"/>
      <c r="N60" s="392"/>
      <c r="O60" s="392"/>
      <c r="P60" s="392"/>
      <c r="Q60" s="392"/>
      <c r="R60" s="392"/>
      <c r="S60" s="392"/>
      <c r="T60" s="392"/>
      <c r="U60" s="392"/>
      <c r="V60" s="392"/>
      <c r="W60" s="392"/>
      <c r="X60" s="392"/>
      <c r="Y60" s="392"/>
      <c r="Z60" s="392"/>
      <c r="AA60" s="392"/>
      <c r="AB60" s="392"/>
    </row>
    <row r="61" spans="1:28" s="418" customFormat="1" x14ac:dyDescent="0.2">
      <c r="A61" s="413"/>
      <c r="B61" s="414"/>
      <c r="C61" s="415"/>
      <c r="D61" s="416"/>
      <c r="E61" s="417"/>
      <c r="F61" s="416"/>
      <c r="G61" s="417"/>
      <c r="H61" s="417"/>
      <c r="I61" s="417"/>
      <c r="J61" s="417"/>
      <c r="K61" s="417"/>
      <c r="L61" s="417"/>
      <c r="M61" s="392"/>
      <c r="N61" s="392"/>
      <c r="O61" s="392"/>
      <c r="P61" s="392"/>
      <c r="Q61" s="392"/>
      <c r="R61" s="392"/>
      <c r="S61" s="392"/>
      <c r="T61" s="392"/>
      <c r="U61" s="392"/>
      <c r="V61" s="392"/>
      <c r="W61" s="392"/>
      <c r="X61" s="392"/>
      <c r="Y61" s="392"/>
      <c r="Z61" s="392"/>
      <c r="AA61" s="392"/>
      <c r="AB61" s="392"/>
    </row>
    <row r="62" spans="1:28" s="418" customFormat="1" x14ac:dyDescent="0.2">
      <c r="A62" s="413"/>
      <c r="B62" s="414"/>
      <c r="C62" s="415"/>
      <c r="D62" s="416"/>
      <c r="E62" s="417"/>
      <c r="F62" s="416"/>
      <c r="G62" s="417"/>
      <c r="H62" s="417"/>
      <c r="I62" s="417"/>
      <c r="J62" s="417"/>
      <c r="K62" s="417"/>
      <c r="L62" s="417"/>
      <c r="M62" s="392"/>
      <c r="N62" s="392"/>
      <c r="O62" s="392"/>
      <c r="P62" s="392"/>
      <c r="Q62" s="392"/>
      <c r="R62" s="392"/>
      <c r="S62" s="392"/>
      <c r="T62" s="392"/>
      <c r="U62" s="392"/>
      <c r="V62" s="392"/>
      <c r="W62" s="392"/>
      <c r="X62" s="392"/>
      <c r="Y62" s="392"/>
      <c r="Z62" s="392"/>
      <c r="AA62" s="392"/>
      <c r="AB62" s="392"/>
    </row>
    <row r="63" spans="1:28" s="418" customFormat="1" x14ac:dyDescent="0.2">
      <c r="A63" s="413"/>
      <c r="B63" s="414"/>
      <c r="C63" s="415"/>
      <c r="D63" s="416"/>
      <c r="E63" s="417"/>
      <c r="F63" s="416"/>
      <c r="G63" s="417"/>
      <c r="H63" s="417"/>
      <c r="I63" s="417"/>
      <c r="J63" s="417"/>
      <c r="K63" s="417"/>
      <c r="L63" s="417"/>
      <c r="M63" s="392"/>
      <c r="N63" s="392"/>
      <c r="O63" s="392"/>
      <c r="P63" s="392"/>
      <c r="Q63" s="392"/>
      <c r="R63" s="392"/>
      <c r="S63" s="392"/>
      <c r="T63" s="392"/>
      <c r="U63" s="392"/>
      <c r="V63" s="392"/>
      <c r="W63" s="392"/>
      <c r="X63" s="392"/>
      <c r="Y63" s="392"/>
      <c r="Z63" s="392"/>
      <c r="AA63" s="392"/>
      <c r="AB63" s="392"/>
    </row>
    <row r="64" spans="1:28" s="418" customFormat="1" x14ac:dyDescent="0.2">
      <c r="A64" s="413"/>
      <c r="B64" s="414"/>
      <c r="C64" s="415"/>
      <c r="D64" s="416"/>
      <c r="E64" s="417"/>
      <c r="F64" s="416"/>
      <c r="G64" s="417"/>
      <c r="H64" s="417"/>
      <c r="I64" s="417"/>
      <c r="J64" s="417"/>
      <c r="K64" s="417"/>
      <c r="L64" s="417"/>
      <c r="M64" s="392"/>
      <c r="N64" s="392"/>
      <c r="O64" s="392"/>
      <c r="P64" s="392"/>
      <c r="Q64" s="392"/>
      <c r="R64" s="392"/>
      <c r="S64" s="392"/>
      <c r="T64" s="392"/>
      <c r="U64" s="392"/>
      <c r="V64" s="392"/>
      <c r="W64" s="392"/>
      <c r="X64" s="392"/>
      <c r="Y64" s="392"/>
      <c r="Z64" s="392"/>
      <c r="AA64" s="392"/>
      <c r="AB64" s="392"/>
    </row>
    <row r="65" spans="1:28" s="418" customFormat="1" x14ac:dyDescent="0.2">
      <c r="A65" s="413"/>
      <c r="B65" s="414"/>
      <c r="C65" s="415"/>
      <c r="D65" s="416"/>
      <c r="E65" s="417"/>
      <c r="F65" s="416"/>
      <c r="G65" s="417"/>
      <c r="H65" s="417"/>
      <c r="I65" s="417"/>
      <c r="J65" s="417"/>
      <c r="K65" s="417"/>
      <c r="L65" s="417"/>
      <c r="M65" s="392"/>
      <c r="N65" s="392"/>
      <c r="O65" s="392"/>
      <c r="P65" s="392"/>
      <c r="Q65" s="392"/>
      <c r="R65" s="392"/>
      <c r="S65" s="392"/>
      <c r="T65" s="392"/>
      <c r="U65" s="392"/>
      <c r="V65" s="392"/>
      <c r="W65" s="392"/>
      <c r="X65" s="392"/>
      <c r="Y65" s="392"/>
      <c r="Z65" s="392"/>
      <c r="AA65" s="392"/>
      <c r="AB65" s="392"/>
    </row>
    <row r="66" spans="1:28" s="418" customFormat="1" x14ac:dyDescent="0.2">
      <c r="A66" s="413"/>
      <c r="B66" s="414"/>
      <c r="C66" s="415"/>
      <c r="D66" s="416"/>
      <c r="E66" s="417"/>
      <c r="F66" s="416"/>
      <c r="G66" s="417"/>
      <c r="H66" s="417"/>
      <c r="I66" s="417"/>
      <c r="J66" s="417"/>
      <c r="K66" s="417"/>
      <c r="L66" s="417"/>
      <c r="M66" s="392"/>
      <c r="N66" s="392"/>
      <c r="O66" s="392"/>
      <c r="P66" s="392"/>
      <c r="Q66" s="392"/>
      <c r="R66" s="392"/>
      <c r="S66" s="392"/>
      <c r="T66" s="392"/>
      <c r="U66" s="392"/>
      <c r="V66" s="392"/>
      <c r="W66" s="392"/>
      <c r="X66" s="392"/>
      <c r="Y66" s="392"/>
      <c r="Z66" s="392"/>
      <c r="AA66" s="392"/>
      <c r="AB66" s="392"/>
    </row>
    <row r="67" spans="1:28" s="418" customFormat="1" x14ac:dyDescent="0.2">
      <c r="A67" s="413"/>
      <c r="B67" s="414"/>
      <c r="C67" s="415"/>
      <c r="D67" s="416"/>
      <c r="E67" s="417"/>
      <c r="F67" s="416"/>
      <c r="G67" s="417"/>
      <c r="H67" s="417"/>
      <c r="I67" s="417"/>
      <c r="J67" s="417"/>
      <c r="K67" s="417"/>
      <c r="L67" s="417"/>
      <c r="M67" s="392"/>
      <c r="N67" s="392"/>
      <c r="O67" s="392"/>
      <c r="P67" s="392"/>
      <c r="Q67" s="392"/>
      <c r="R67" s="392"/>
      <c r="S67" s="392"/>
      <c r="T67" s="392"/>
      <c r="U67" s="392"/>
      <c r="V67" s="392"/>
      <c r="W67" s="392"/>
      <c r="X67" s="392"/>
      <c r="Y67" s="392"/>
      <c r="Z67" s="392"/>
      <c r="AA67" s="392"/>
      <c r="AB67" s="392"/>
    </row>
    <row r="68" spans="1:28" s="418" customFormat="1" x14ac:dyDescent="0.2">
      <c r="A68" s="413"/>
      <c r="B68" s="414"/>
      <c r="C68" s="415"/>
      <c r="D68" s="416"/>
      <c r="E68" s="417"/>
      <c r="F68" s="416"/>
      <c r="G68" s="417"/>
      <c r="H68" s="417"/>
      <c r="I68" s="417"/>
      <c r="J68" s="417"/>
      <c r="K68" s="417"/>
      <c r="L68" s="417"/>
      <c r="M68" s="392"/>
      <c r="N68" s="392"/>
      <c r="O68" s="392"/>
      <c r="P68" s="392"/>
      <c r="Q68" s="392"/>
      <c r="R68" s="392"/>
      <c r="S68" s="392"/>
      <c r="T68" s="392"/>
      <c r="U68" s="392"/>
      <c r="V68" s="392"/>
      <c r="W68" s="392"/>
      <c r="X68" s="392"/>
      <c r="Y68" s="392"/>
      <c r="Z68" s="392"/>
      <c r="AA68" s="392"/>
      <c r="AB68" s="392"/>
    </row>
    <row r="69" spans="1:28" s="418" customFormat="1" x14ac:dyDescent="0.2">
      <c r="A69" s="413"/>
      <c r="B69" s="414"/>
      <c r="C69" s="415"/>
      <c r="D69" s="416"/>
      <c r="E69" s="417"/>
      <c r="F69" s="416"/>
      <c r="G69" s="417"/>
      <c r="H69" s="417"/>
      <c r="I69" s="417"/>
      <c r="J69" s="417"/>
      <c r="K69" s="417"/>
      <c r="L69" s="417"/>
      <c r="M69" s="392"/>
      <c r="N69" s="392"/>
      <c r="O69" s="392"/>
      <c r="P69" s="392"/>
      <c r="Q69" s="392"/>
      <c r="R69" s="392"/>
      <c r="S69" s="392"/>
      <c r="T69" s="392"/>
      <c r="U69" s="392"/>
      <c r="V69" s="392"/>
      <c r="W69" s="392"/>
      <c r="X69" s="392"/>
      <c r="Y69" s="392"/>
      <c r="Z69" s="392"/>
      <c r="AA69" s="392"/>
      <c r="AB69" s="392"/>
    </row>
    <row r="70" spans="1:28" s="418" customFormat="1" x14ac:dyDescent="0.2">
      <c r="A70" s="413"/>
      <c r="B70" s="414"/>
      <c r="C70" s="415"/>
      <c r="D70" s="416"/>
      <c r="E70" s="417"/>
      <c r="F70" s="416"/>
      <c r="G70" s="417"/>
      <c r="H70" s="417"/>
      <c r="I70" s="417"/>
      <c r="J70" s="417"/>
      <c r="K70" s="417"/>
      <c r="L70" s="417"/>
      <c r="M70" s="392"/>
      <c r="N70" s="392"/>
      <c r="O70" s="392"/>
      <c r="P70" s="392"/>
      <c r="Q70" s="392"/>
      <c r="R70" s="392"/>
      <c r="S70" s="392"/>
      <c r="T70" s="392"/>
      <c r="U70" s="392"/>
      <c r="V70" s="392"/>
      <c r="W70" s="392"/>
      <c r="X70" s="392"/>
      <c r="Y70" s="392"/>
      <c r="Z70" s="392"/>
      <c r="AA70" s="392"/>
      <c r="AB70" s="392"/>
    </row>
    <row r="71" spans="1:28" s="418" customFormat="1" x14ac:dyDescent="0.2">
      <c r="A71" s="413"/>
      <c r="B71" s="414"/>
      <c r="C71" s="415"/>
      <c r="D71" s="416"/>
      <c r="E71" s="417"/>
      <c r="F71" s="416"/>
      <c r="G71" s="417"/>
      <c r="H71" s="417"/>
      <c r="I71" s="417"/>
      <c r="J71" s="417"/>
      <c r="K71" s="417"/>
      <c r="L71" s="417"/>
      <c r="M71" s="392"/>
      <c r="N71" s="392"/>
      <c r="O71" s="392"/>
      <c r="P71" s="392"/>
      <c r="Q71" s="392"/>
      <c r="R71" s="392"/>
      <c r="S71" s="392"/>
      <c r="T71" s="392"/>
      <c r="U71" s="392"/>
      <c r="V71" s="392"/>
      <c r="W71" s="392"/>
      <c r="X71" s="392"/>
      <c r="Y71" s="392"/>
      <c r="Z71" s="392"/>
      <c r="AA71" s="392"/>
      <c r="AB71" s="392"/>
    </row>
    <row r="72" spans="1:28" s="418" customFormat="1" x14ac:dyDescent="0.2">
      <c r="A72" s="413"/>
      <c r="B72" s="414"/>
      <c r="C72" s="415"/>
      <c r="D72" s="416"/>
      <c r="E72" s="417"/>
      <c r="F72" s="416"/>
      <c r="G72" s="417"/>
      <c r="H72" s="417"/>
      <c r="I72" s="417"/>
      <c r="J72" s="417"/>
      <c r="K72" s="417"/>
      <c r="L72" s="417"/>
      <c r="M72" s="392"/>
      <c r="N72" s="392"/>
      <c r="O72" s="392"/>
      <c r="P72" s="392"/>
      <c r="Q72" s="392"/>
      <c r="R72" s="392"/>
      <c r="S72" s="392"/>
      <c r="T72" s="392"/>
      <c r="U72" s="392"/>
      <c r="V72" s="392"/>
      <c r="W72" s="392"/>
      <c r="X72" s="392"/>
      <c r="Y72" s="392"/>
      <c r="Z72" s="392"/>
      <c r="AA72" s="392"/>
      <c r="AB72" s="392"/>
    </row>
    <row r="73" spans="1:28" s="418" customFormat="1" x14ac:dyDescent="0.2">
      <c r="A73" s="413"/>
      <c r="B73" s="414"/>
      <c r="C73" s="415"/>
      <c r="D73" s="416"/>
      <c r="E73" s="417"/>
      <c r="F73" s="416"/>
      <c r="G73" s="417"/>
      <c r="H73" s="417"/>
      <c r="I73" s="417"/>
      <c r="J73" s="417"/>
      <c r="K73" s="417"/>
      <c r="L73" s="417"/>
      <c r="M73" s="392"/>
      <c r="N73" s="392"/>
      <c r="O73" s="392"/>
      <c r="P73" s="392"/>
      <c r="Q73" s="392"/>
      <c r="R73" s="392"/>
      <c r="S73" s="392"/>
      <c r="T73" s="392"/>
      <c r="U73" s="392"/>
      <c r="V73" s="392"/>
      <c r="W73" s="392"/>
      <c r="X73" s="392"/>
      <c r="Y73" s="392"/>
      <c r="Z73" s="392"/>
      <c r="AA73" s="392"/>
      <c r="AB73" s="392"/>
    </row>
    <row r="74" spans="1:28" s="418" customFormat="1" x14ac:dyDescent="0.2">
      <c r="A74" s="413"/>
      <c r="B74" s="414"/>
      <c r="C74" s="415"/>
      <c r="D74" s="416"/>
      <c r="E74" s="417"/>
      <c r="F74" s="416"/>
      <c r="G74" s="417"/>
      <c r="H74" s="417"/>
      <c r="I74" s="417"/>
      <c r="J74" s="417"/>
      <c r="K74" s="417"/>
      <c r="L74" s="417"/>
      <c r="M74" s="392"/>
      <c r="N74" s="392"/>
      <c r="O74" s="392"/>
      <c r="P74" s="392"/>
      <c r="Q74" s="392"/>
      <c r="R74" s="392"/>
      <c r="S74" s="392"/>
      <c r="T74" s="392"/>
      <c r="U74" s="392"/>
      <c r="V74" s="392"/>
      <c r="W74" s="392"/>
      <c r="X74" s="392"/>
      <c r="Y74" s="392"/>
      <c r="Z74" s="392"/>
      <c r="AA74" s="392"/>
      <c r="AB74" s="392"/>
    </row>
    <row r="75" spans="1:28" s="418" customFormat="1" x14ac:dyDescent="0.2">
      <c r="A75" s="413"/>
      <c r="B75" s="414"/>
      <c r="C75" s="415"/>
      <c r="D75" s="416"/>
      <c r="E75" s="417"/>
      <c r="F75" s="416"/>
      <c r="G75" s="417"/>
      <c r="H75" s="417"/>
      <c r="I75" s="417"/>
      <c r="J75" s="417"/>
      <c r="K75" s="417"/>
      <c r="L75" s="417"/>
      <c r="M75" s="392"/>
      <c r="N75" s="392"/>
      <c r="O75" s="392"/>
      <c r="P75" s="392"/>
      <c r="Q75" s="392"/>
      <c r="R75" s="392"/>
      <c r="S75" s="392"/>
      <c r="T75" s="392"/>
      <c r="U75" s="392"/>
      <c r="V75" s="392"/>
      <c r="W75" s="392"/>
      <c r="X75" s="392"/>
      <c r="Y75" s="392"/>
      <c r="Z75" s="392"/>
      <c r="AA75" s="392"/>
      <c r="AB75" s="392"/>
    </row>
    <row r="76" spans="1:28" s="418" customFormat="1" x14ac:dyDescent="0.2">
      <c r="A76" s="413"/>
      <c r="B76" s="414"/>
      <c r="C76" s="419"/>
      <c r="D76" s="420"/>
      <c r="E76" s="421"/>
      <c r="F76" s="420"/>
      <c r="G76" s="421"/>
      <c r="H76" s="421"/>
      <c r="I76" s="421"/>
      <c r="J76" s="421"/>
      <c r="K76" s="421"/>
      <c r="L76" s="421"/>
      <c r="M76" s="392"/>
      <c r="N76" s="392"/>
      <c r="O76" s="392"/>
      <c r="P76" s="392"/>
      <c r="Q76" s="392"/>
      <c r="R76" s="392"/>
      <c r="S76" s="392"/>
      <c r="T76" s="392"/>
      <c r="U76" s="392"/>
      <c r="V76" s="392"/>
      <c r="W76" s="392"/>
      <c r="X76" s="392"/>
      <c r="Y76" s="392"/>
      <c r="Z76" s="392"/>
      <c r="AA76" s="392"/>
      <c r="AB76" s="392"/>
    </row>
    <row r="77" spans="1:28" s="418" customFormat="1" x14ac:dyDescent="0.2">
      <c r="A77" s="413"/>
      <c r="B77" s="414"/>
      <c r="C77" s="419"/>
      <c r="D77" s="420"/>
      <c r="E77" s="421"/>
      <c r="F77" s="420"/>
      <c r="G77" s="421"/>
      <c r="H77" s="421"/>
      <c r="I77" s="421"/>
      <c r="J77" s="421"/>
      <c r="K77" s="421"/>
      <c r="L77" s="421"/>
      <c r="M77" s="392"/>
      <c r="N77" s="392"/>
      <c r="O77" s="392"/>
      <c r="P77" s="392"/>
      <c r="Q77" s="392"/>
      <c r="R77" s="392"/>
      <c r="S77" s="392"/>
      <c r="T77" s="392"/>
      <c r="U77" s="392"/>
      <c r="V77" s="392"/>
      <c r="W77" s="392"/>
      <c r="X77" s="392"/>
      <c r="Y77" s="392"/>
      <c r="Z77" s="392"/>
      <c r="AA77" s="392"/>
      <c r="AB77" s="392"/>
    </row>
  </sheetData>
  <sheetProtection algorithmName="SHA-512" hashValue="Uxti6eApQ0fJFXKCVinSnKVNdxAYpu+fM22HyiOXD6fj3Q37ryKcuc1TavLUKciNVVunevR3DgEWpfsRzjPcEw==" saltValue="pauQ4WFAUh/+Eq7d9ilAAw==" spinCount="100000" sheet="1" selectLockedCells="1" selectUnlockedCells="1"/>
  <mergeCells count="13">
    <mergeCell ref="B4:B5"/>
    <mergeCell ref="A4:A16"/>
    <mergeCell ref="A1:L1"/>
    <mergeCell ref="C2:D3"/>
    <mergeCell ref="E2:E3"/>
    <mergeCell ref="F2:F3"/>
    <mergeCell ref="H3:I3"/>
    <mergeCell ref="K3:L3"/>
    <mergeCell ref="G2:G3"/>
    <mergeCell ref="A2:B3"/>
    <mergeCell ref="H2:L2"/>
    <mergeCell ref="B14:B16"/>
    <mergeCell ref="B6:B13"/>
  </mergeCells>
  <phoneticPr fontId="4" type="noConversion"/>
  <printOptions horizontalCentered="1" verticalCentered="1"/>
  <pageMargins left="0.19685039370078741" right="0.19685039370078741" top="0.39370078740157483" bottom="0.39370078740157483" header="0" footer="0"/>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A16" zoomScale="115" zoomScaleNormal="115" workbookViewId="0">
      <selection activeCell="E8" sqref="E8"/>
    </sheetView>
  </sheetViews>
  <sheetFormatPr baseColWidth="10" defaultRowHeight="12.75" x14ac:dyDescent="0.2"/>
  <cols>
    <col min="1" max="1" width="22.28515625" style="44" customWidth="1"/>
    <col min="2" max="2" width="24.42578125" style="44" customWidth="1"/>
    <col min="3" max="5" width="17.7109375" style="302" customWidth="1"/>
    <col min="6" max="6" width="19.140625" style="302" customWidth="1"/>
    <col min="7" max="7" width="19.140625" style="44" customWidth="1"/>
    <col min="8" max="8" width="14.7109375" style="302" customWidth="1"/>
    <col min="9" max="9" width="14.42578125" style="302" customWidth="1"/>
    <col min="10" max="11" width="13.42578125" style="44" customWidth="1"/>
    <col min="12" max="12" width="13.42578125" style="302" customWidth="1"/>
    <col min="13" max="16" width="11.42578125" style="44"/>
    <col min="17" max="17" width="17.140625" style="44" customWidth="1"/>
    <col min="18" max="18" width="17.85546875" style="44" customWidth="1"/>
    <col min="19" max="20" width="11.42578125" style="44"/>
    <col min="21" max="21" width="20.28515625" style="44" customWidth="1"/>
    <col min="22" max="22" width="17" style="44" customWidth="1"/>
    <col min="23" max="23" width="14.5703125" style="44" customWidth="1"/>
    <col min="24" max="24" width="11.42578125" style="44"/>
    <col min="25" max="25" width="16.5703125" style="44" customWidth="1"/>
    <col min="26" max="26" width="20.5703125" style="44" customWidth="1"/>
    <col min="27" max="27" width="11.42578125" style="44"/>
    <col min="28" max="28" width="18.140625" style="44" customWidth="1"/>
    <col min="29" max="29" width="22.42578125" style="44" customWidth="1"/>
    <col min="30" max="31" width="11.42578125" style="44"/>
    <col min="32" max="32" width="21.7109375" style="44" customWidth="1"/>
    <col min="33" max="33" width="21.5703125" style="44" customWidth="1"/>
    <col min="34" max="34" width="18.140625" style="44" customWidth="1"/>
    <col min="35" max="35" width="17.42578125" style="44" customWidth="1"/>
    <col min="36" max="36" width="16.85546875" style="44" customWidth="1"/>
    <col min="37" max="37" width="21.85546875" style="44" customWidth="1"/>
    <col min="38" max="38" width="11.42578125" style="44"/>
    <col min="39" max="39" width="15.85546875" style="44" customWidth="1"/>
    <col min="40" max="43" width="11.42578125" style="44"/>
    <col min="44" max="44" width="15.7109375" style="44" customWidth="1"/>
    <col min="45" max="46" width="11.42578125" style="44"/>
    <col min="47" max="47" width="15.7109375" style="44" customWidth="1"/>
    <col min="48" max="49" width="11.42578125" style="44"/>
    <col min="50" max="50" width="15.28515625" style="44" customWidth="1"/>
    <col min="51" max="51" width="19.28515625" style="44" customWidth="1"/>
    <col min="52" max="54" width="11.42578125" style="44"/>
    <col min="55" max="55" width="17.42578125" style="44" customWidth="1"/>
    <col min="56" max="56" width="14.28515625" style="44" customWidth="1"/>
    <col min="57" max="57" width="11.42578125" style="44"/>
    <col min="58" max="58" width="18.42578125" style="44" customWidth="1"/>
    <col min="59" max="16384" width="11.42578125" style="44"/>
  </cols>
  <sheetData>
    <row r="1" spans="1:103" s="273" customFormat="1" ht="24.75" customHeight="1" thickBot="1" x14ac:dyDescent="0.25">
      <c r="A1" s="273" t="s">
        <v>126</v>
      </c>
      <c r="C1" s="301"/>
      <c r="D1" s="301"/>
      <c r="E1" s="301"/>
      <c r="F1" s="301"/>
      <c r="H1" s="301"/>
      <c r="I1" s="301"/>
      <c r="L1" s="301"/>
    </row>
    <row r="2" spans="1:103" s="51" customFormat="1" ht="18.75" customHeight="1" thickBot="1" x14ac:dyDescent="0.25">
      <c r="A2" s="568" t="str">
        <f>+FC!A4:B4</f>
        <v>HOSPITAL</v>
      </c>
      <c r="B2" s="569">
        <f>+FC!B4:N4</f>
        <v>0</v>
      </c>
      <c r="C2" s="603" t="str">
        <f>Performance!C3</f>
        <v>HOSPITAL  MOYOBAMBA</v>
      </c>
      <c r="D2" s="604"/>
      <c r="E2" s="604"/>
      <c r="F2" s="604"/>
      <c r="G2" s="604"/>
      <c r="H2" s="604"/>
      <c r="I2" s="604"/>
      <c r="J2" s="604"/>
      <c r="K2" s="605"/>
      <c r="L2" s="307"/>
      <c r="AB2" s="123" t="s">
        <v>71</v>
      </c>
      <c r="AC2" s="123" t="s">
        <v>243</v>
      </c>
      <c r="AD2" s="123" t="s">
        <v>244</v>
      </c>
      <c r="AE2" s="123" t="s">
        <v>245</v>
      </c>
      <c r="AF2" s="123" t="s">
        <v>246</v>
      </c>
      <c r="AG2" s="123" t="s">
        <v>247</v>
      </c>
      <c r="AH2" s="123" t="s">
        <v>250</v>
      </c>
      <c r="AI2" s="123" t="s">
        <v>251</v>
      </c>
      <c r="AJ2" s="123" t="s">
        <v>252</v>
      </c>
      <c r="AK2" s="123" t="s">
        <v>253</v>
      </c>
    </row>
    <row r="3" spans="1:103" ht="13.5" thickBot="1" x14ac:dyDescent="0.25">
      <c r="Q3" s="131" t="s">
        <v>256</v>
      </c>
    </row>
    <row r="4" spans="1:103" ht="16.5" thickBot="1" x14ac:dyDescent="0.25">
      <c r="A4" s="592" t="s">
        <v>290</v>
      </c>
      <c r="B4" s="593"/>
      <c r="C4" s="593"/>
      <c r="D4" s="594"/>
      <c r="F4" s="609" t="s">
        <v>102</v>
      </c>
      <c r="G4" s="610"/>
      <c r="H4" s="610"/>
      <c r="I4" s="611"/>
      <c r="J4" s="58"/>
      <c r="K4" s="58"/>
      <c r="Q4" s="628" t="s">
        <v>248</v>
      </c>
      <c r="R4" s="629"/>
      <c r="S4" s="629"/>
      <c r="T4" s="629"/>
      <c r="U4" s="628" t="s">
        <v>249</v>
      </c>
      <c r="V4" s="629"/>
      <c r="W4" s="628" t="s">
        <v>255</v>
      </c>
      <c r="X4" s="629"/>
      <c r="Y4" s="629"/>
      <c r="Z4" s="123" t="s">
        <v>254</v>
      </c>
    </row>
    <row r="5" spans="1:103" ht="34.5" customHeight="1" thickBot="1" x14ac:dyDescent="0.25">
      <c r="A5" s="606" t="s">
        <v>101</v>
      </c>
      <c r="B5" s="607"/>
      <c r="C5" s="274" t="s">
        <v>125</v>
      </c>
      <c r="D5" s="275" t="s">
        <v>75</v>
      </c>
      <c r="F5" s="612"/>
      <c r="G5" s="613"/>
      <c r="H5" s="299">
        <v>2022</v>
      </c>
      <c r="I5" s="300">
        <v>2023</v>
      </c>
      <c r="J5" s="93"/>
      <c r="K5" s="93"/>
      <c r="Q5" s="123" t="s">
        <v>71</v>
      </c>
      <c r="R5" s="123" t="s">
        <v>243</v>
      </c>
      <c r="S5" s="123" t="s">
        <v>244</v>
      </c>
      <c r="T5" s="123" t="s">
        <v>245</v>
      </c>
      <c r="U5" s="123" t="s">
        <v>246</v>
      </c>
      <c r="V5" s="123" t="s">
        <v>247</v>
      </c>
      <c r="W5" s="123" t="s">
        <v>250</v>
      </c>
      <c r="X5" s="123" t="s">
        <v>251</v>
      </c>
      <c r="Y5" s="123" t="s">
        <v>252</v>
      </c>
      <c r="Z5" s="123" t="s">
        <v>253</v>
      </c>
      <c r="AB5" s="44" t="s">
        <v>267</v>
      </c>
      <c r="AD5" s="44">
        <v>2012</v>
      </c>
      <c r="AM5" s="44">
        <v>2013</v>
      </c>
      <c r="BI5" s="56"/>
      <c r="BJ5" s="56"/>
      <c r="BK5" s="56"/>
      <c r="BL5" s="56"/>
      <c r="BM5" s="56"/>
      <c r="BN5" s="56"/>
      <c r="BO5" s="56"/>
      <c r="BP5" s="56"/>
      <c r="BQ5" s="56"/>
      <c r="BR5" s="56"/>
      <c r="BT5" s="56"/>
      <c r="BU5" s="56"/>
      <c r="BV5" s="56"/>
      <c r="BW5" s="56"/>
      <c r="BX5" s="56"/>
      <c r="BY5" s="56"/>
      <c r="BZ5" s="56"/>
      <c r="CA5" s="56"/>
      <c r="CB5" s="56"/>
      <c r="CC5" s="56"/>
      <c r="CE5" s="56"/>
      <c r="CF5" s="56"/>
      <c r="CG5" s="56"/>
      <c r="CH5" s="56"/>
      <c r="CI5" s="56"/>
      <c r="CJ5" s="56"/>
      <c r="CK5" s="56"/>
      <c r="CL5" s="56"/>
      <c r="CM5" s="56"/>
      <c r="CN5" s="56"/>
      <c r="CP5" s="123" t="s">
        <v>71</v>
      </c>
      <c r="CQ5" s="123" t="s">
        <v>243</v>
      </c>
      <c r="CR5" s="123" t="s">
        <v>244</v>
      </c>
      <c r="CS5" s="123" t="s">
        <v>245</v>
      </c>
      <c r="CT5" s="123" t="s">
        <v>246</v>
      </c>
      <c r="CU5" s="123" t="s">
        <v>247</v>
      </c>
      <c r="CV5" s="123" t="s">
        <v>250</v>
      </c>
      <c r="CW5" s="123" t="s">
        <v>251</v>
      </c>
      <c r="CX5" s="123" t="s">
        <v>252</v>
      </c>
      <c r="CY5" s="123" t="s">
        <v>253</v>
      </c>
    </row>
    <row r="6" spans="1:103" ht="18" customHeight="1" thickBot="1" x14ac:dyDescent="0.25">
      <c r="A6" s="599" t="s">
        <v>84</v>
      </c>
      <c r="B6" s="608"/>
      <c r="C6" s="309"/>
      <c r="D6" s="310"/>
      <c r="F6" s="632" t="s">
        <v>133</v>
      </c>
      <c r="G6" s="633"/>
      <c r="H6" s="303"/>
      <c r="I6" s="73"/>
      <c r="J6" s="59"/>
      <c r="K6" s="93"/>
      <c r="Q6" s="125">
        <v>3269</v>
      </c>
      <c r="R6" s="52">
        <v>1574</v>
      </c>
      <c r="S6" s="52">
        <v>923</v>
      </c>
      <c r="T6" s="52">
        <v>947</v>
      </c>
      <c r="U6" s="52">
        <v>2771</v>
      </c>
      <c r="V6" s="126">
        <v>2466</v>
      </c>
      <c r="W6" s="52">
        <v>1203</v>
      </c>
      <c r="X6" s="52">
        <v>519</v>
      </c>
      <c r="Y6" s="52">
        <v>1274</v>
      </c>
      <c r="Z6" s="52">
        <v>1295</v>
      </c>
      <c r="AB6" s="85">
        <v>62403</v>
      </c>
      <c r="AC6" s="85">
        <v>62740</v>
      </c>
      <c r="AD6" s="124">
        <v>13557</v>
      </c>
      <c r="AE6" s="149"/>
      <c r="AF6" s="146">
        <v>68453</v>
      </c>
      <c r="AG6" s="85">
        <v>32210</v>
      </c>
      <c r="AH6" s="85">
        <v>33523</v>
      </c>
      <c r="AI6" s="85">
        <v>11373</v>
      </c>
      <c r="AJ6" s="85">
        <v>73624</v>
      </c>
      <c r="AK6" s="85">
        <v>40434</v>
      </c>
      <c r="AM6" s="94">
        <v>80436</v>
      </c>
      <c r="AN6" s="94">
        <v>72758</v>
      </c>
      <c r="AO6" s="124">
        <v>4411</v>
      </c>
      <c r="AP6" s="149"/>
      <c r="AQ6" s="94">
        <v>98426</v>
      </c>
      <c r="AR6" s="94">
        <v>6627</v>
      </c>
      <c r="AS6" s="141">
        <v>46409</v>
      </c>
      <c r="AT6" s="141">
        <v>22745</v>
      </c>
      <c r="AU6" s="94">
        <v>36808</v>
      </c>
      <c r="AV6" s="94">
        <v>42260</v>
      </c>
      <c r="AZ6" s="137"/>
      <c r="BC6" s="137"/>
      <c r="BK6" s="137"/>
      <c r="BN6" s="137"/>
      <c r="BV6" s="137"/>
      <c r="BY6" s="137"/>
      <c r="CG6" s="137"/>
      <c r="CJ6" s="137"/>
    </row>
    <row r="7" spans="1:103" ht="18" customHeight="1" thickBot="1" x14ac:dyDescent="0.25">
      <c r="A7" s="614" t="s">
        <v>85</v>
      </c>
      <c r="B7" s="623"/>
      <c r="C7" s="311"/>
      <c r="D7" s="310"/>
      <c r="F7" s="632" t="s">
        <v>160</v>
      </c>
      <c r="G7" s="633"/>
      <c r="H7" s="303"/>
      <c r="I7" s="73"/>
      <c r="Q7" s="125">
        <v>3197</v>
      </c>
      <c r="R7" s="53">
        <v>1542</v>
      </c>
      <c r="S7" s="53">
        <v>891</v>
      </c>
      <c r="T7" s="53">
        <v>961</v>
      </c>
      <c r="U7" s="53">
        <v>2914</v>
      </c>
      <c r="V7" s="127">
        <v>2664</v>
      </c>
      <c r="W7" s="53">
        <v>1154</v>
      </c>
      <c r="X7" s="53">
        <v>511</v>
      </c>
      <c r="Y7" s="53">
        <v>1251</v>
      </c>
      <c r="Z7" s="53">
        <v>1337</v>
      </c>
      <c r="AD7" s="137"/>
      <c r="AG7" s="137"/>
      <c r="AM7" s="95">
        <v>3684</v>
      </c>
      <c r="AN7" s="95">
        <v>73452</v>
      </c>
      <c r="AO7" s="124">
        <v>37102</v>
      </c>
      <c r="AP7" s="149"/>
      <c r="AQ7" s="95">
        <v>142171</v>
      </c>
      <c r="AR7" s="95">
        <v>7943</v>
      </c>
      <c r="AS7" s="95">
        <v>23749</v>
      </c>
      <c r="AT7" s="142">
        <v>20178</v>
      </c>
      <c r="AU7" s="91">
        <v>40074</v>
      </c>
      <c r="AV7" s="95">
        <v>35187</v>
      </c>
      <c r="AZ7" s="137"/>
      <c r="BC7" s="137"/>
      <c r="BK7" s="137"/>
      <c r="BN7" s="137"/>
      <c r="BV7" s="137"/>
      <c r="BY7" s="137"/>
      <c r="CG7" s="137"/>
      <c r="CJ7" s="137"/>
    </row>
    <row r="8" spans="1:103" ht="18" customHeight="1" x14ac:dyDescent="0.2">
      <c r="A8" s="614" t="s">
        <v>88</v>
      </c>
      <c r="B8" s="623"/>
      <c r="C8" s="311"/>
      <c r="D8" s="310"/>
      <c r="Q8" s="125">
        <v>9299</v>
      </c>
      <c r="R8" s="53">
        <v>4527</v>
      </c>
      <c r="S8" s="53">
        <v>2567</v>
      </c>
      <c r="T8" s="53">
        <v>2932</v>
      </c>
      <c r="U8" s="53">
        <v>9358</v>
      </c>
      <c r="V8" s="127">
        <v>8817</v>
      </c>
      <c r="W8" s="53">
        <v>3302</v>
      </c>
      <c r="X8" s="53">
        <v>1525</v>
      </c>
      <c r="Y8" s="53">
        <v>3664</v>
      </c>
      <c r="Z8" s="53">
        <v>4185</v>
      </c>
    </row>
    <row r="9" spans="1:103" ht="18" customHeight="1" thickBot="1" x14ac:dyDescent="0.25">
      <c r="A9" s="614" t="s">
        <v>87</v>
      </c>
      <c r="B9" s="623"/>
      <c r="C9" s="311"/>
      <c r="D9" s="310"/>
      <c r="F9" s="58"/>
      <c r="G9" s="88"/>
      <c r="H9" s="58"/>
      <c r="I9" s="58"/>
      <c r="J9" s="89"/>
      <c r="K9" s="89"/>
      <c r="Q9" s="125">
        <v>21470</v>
      </c>
      <c r="R9" s="53">
        <v>10627</v>
      </c>
      <c r="S9" s="53">
        <v>6016</v>
      </c>
      <c r="T9" s="53">
        <v>6741</v>
      </c>
      <c r="U9" s="53">
        <v>22630</v>
      </c>
      <c r="V9" s="127">
        <v>21715</v>
      </c>
      <c r="W9" s="53">
        <v>7785</v>
      </c>
      <c r="X9" s="53">
        <v>3610</v>
      </c>
      <c r="Y9" s="53">
        <v>8211</v>
      </c>
      <c r="Z9" s="53">
        <v>10116</v>
      </c>
    </row>
    <row r="10" spans="1:103" ht="18" customHeight="1" thickBot="1" x14ac:dyDescent="0.25">
      <c r="A10" s="614" t="s">
        <v>86</v>
      </c>
      <c r="B10" s="623"/>
      <c r="C10" s="311"/>
      <c r="D10" s="310"/>
      <c r="F10" s="278" t="s">
        <v>141</v>
      </c>
      <c r="G10" s="279"/>
      <c r="H10" s="279"/>
      <c r="I10" s="279"/>
      <c r="J10" s="279"/>
      <c r="K10" s="279"/>
      <c r="L10" s="280"/>
      <c r="Q10" s="125">
        <v>20134</v>
      </c>
      <c r="R10" s="53">
        <v>8395</v>
      </c>
      <c r="S10" s="53">
        <v>4411</v>
      </c>
      <c r="T10" s="53">
        <v>4983</v>
      </c>
      <c r="U10" s="53">
        <v>16897</v>
      </c>
      <c r="V10" s="127">
        <v>15776</v>
      </c>
      <c r="W10" s="53">
        <v>6331</v>
      </c>
      <c r="X10" s="53">
        <v>2758</v>
      </c>
      <c r="Y10" s="53">
        <v>6093</v>
      </c>
      <c r="Z10" s="53">
        <v>8410</v>
      </c>
    </row>
    <row r="11" spans="1:103" ht="18" customHeight="1" thickBot="1" x14ac:dyDescent="0.25">
      <c r="A11" s="614" t="s">
        <v>89</v>
      </c>
      <c r="B11" s="623"/>
      <c r="C11" s="311"/>
      <c r="D11" s="310"/>
      <c r="F11" s="281"/>
      <c r="G11" s="282"/>
      <c r="H11" s="276" t="s">
        <v>92</v>
      </c>
      <c r="I11" s="276" t="s">
        <v>130</v>
      </c>
      <c r="J11" s="276" t="s">
        <v>137</v>
      </c>
      <c r="K11" s="276" t="s">
        <v>93</v>
      </c>
      <c r="L11" s="277" t="s">
        <v>100</v>
      </c>
      <c r="Q11" s="125">
        <v>39979</v>
      </c>
      <c r="R11" s="53">
        <v>14547</v>
      </c>
      <c r="S11" s="53">
        <v>7480</v>
      </c>
      <c r="T11" s="53">
        <v>8774</v>
      </c>
      <c r="U11" s="53">
        <v>30145</v>
      </c>
      <c r="V11" s="127">
        <v>26982</v>
      </c>
      <c r="W11" s="53">
        <v>10506</v>
      </c>
      <c r="X11" s="53">
        <v>4865</v>
      </c>
      <c r="Y11" s="53">
        <v>11076</v>
      </c>
      <c r="Z11" s="53">
        <v>15910</v>
      </c>
      <c r="AB11" s="44" t="s">
        <v>268</v>
      </c>
      <c r="AM11" s="44" t="s">
        <v>268</v>
      </c>
      <c r="AX11" s="44" t="s">
        <v>268</v>
      </c>
      <c r="BI11" s="44" t="s">
        <v>268</v>
      </c>
    </row>
    <row r="12" spans="1:103" ht="18" customHeight="1" x14ac:dyDescent="0.2">
      <c r="A12" s="614" t="s">
        <v>90</v>
      </c>
      <c r="B12" s="623"/>
      <c r="C12" s="311"/>
      <c r="D12" s="310"/>
      <c r="E12" s="312"/>
      <c r="F12" s="313" t="s">
        <v>173</v>
      </c>
      <c r="G12" s="296"/>
      <c r="H12" s="304"/>
      <c r="I12" s="304"/>
      <c r="J12" s="64"/>
      <c r="K12" s="65"/>
      <c r="L12" s="308">
        <f>SUM(H12:K12)</f>
        <v>0</v>
      </c>
      <c r="Q12" s="125">
        <v>71430</v>
      </c>
      <c r="R12" s="53">
        <v>26421</v>
      </c>
      <c r="S12" s="53">
        <v>12511</v>
      </c>
      <c r="T12" s="53">
        <v>16383</v>
      </c>
      <c r="U12" s="53">
        <v>48727</v>
      </c>
      <c r="V12" s="127">
        <v>45850</v>
      </c>
      <c r="W12" s="53">
        <v>20235</v>
      </c>
      <c r="X12" s="53">
        <v>9533</v>
      </c>
      <c r="Y12" s="53">
        <v>19621</v>
      </c>
      <c r="Z12" s="53">
        <v>27882</v>
      </c>
      <c r="AB12" s="64">
        <v>878</v>
      </c>
      <c r="AC12" s="64">
        <v>402</v>
      </c>
      <c r="AD12" s="64">
        <v>238</v>
      </c>
      <c r="AE12" s="64">
        <v>250</v>
      </c>
      <c r="AF12" s="64">
        <v>698</v>
      </c>
      <c r="AG12" s="64">
        <v>949</v>
      </c>
      <c r="AH12" s="64">
        <v>383</v>
      </c>
      <c r="AI12" s="84">
        <v>89.5</v>
      </c>
      <c r="AJ12" s="64">
        <v>306</v>
      </c>
      <c r="AK12" s="64">
        <v>328</v>
      </c>
      <c r="AM12" s="64">
        <v>878</v>
      </c>
      <c r="AN12" s="139">
        <v>402</v>
      </c>
      <c r="AO12" s="139">
        <v>238</v>
      </c>
      <c r="AP12" s="139">
        <v>250</v>
      </c>
      <c r="AQ12" s="64">
        <v>698</v>
      </c>
      <c r="AR12" s="64">
        <v>949</v>
      </c>
      <c r="AS12" s="64">
        <v>383</v>
      </c>
      <c r="AT12" s="84">
        <v>89.5</v>
      </c>
      <c r="AU12" s="64">
        <v>306</v>
      </c>
      <c r="AV12" s="139">
        <v>328</v>
      </c>
      <c r="AX12" s="64">
        <v>878</v>
      </c>
      <c r="AY12" s="139">
        <v>402</v>
      </c>
      <c r="AZ12" s="139">
        <v>238</v>
      </c>
      <c r="BA12" s="139">
        <v>249</v>
      </c>
      <c r="BB12" s="139">
        <v>698</v>
      </c>
      <c r="BC12" s="64">
        <v>949</v>
      </c>
      <c r="BD12" s="64">
        <v>383</v>
      </c>
      <c r="BE12" s="78">
        <v>89.5</v>
      </c>
      <c r="BF12" s="64">
        <v>306</v>
      </c>
      <c r="BG12" s="139">
        <v>328</v>
      </c>
      <c r="BI12" s="64">
        <v>878</v>
      </c>
      <c r="BJ12" s="65">
        <v>402</v>
      </c>
      <c r="BK12" s="65">
        <v>239</v>
      </c>
      <c r="BL12" s="65">
        <v>249</v>
      </c>
      <c r="BM12" s="65">
        <v>698</v>
      </c>
      <c r="BN12" s="65">
        <v>949</v>
      </c>
      <c r="BO12" s="64">
        <v>383</v>
      </c>
      <c r="BP12" s="78">
        <v>89.5</v>
      </c>
      <c r="BQ12" s="64">
        <v>306</v>
      </c>
      <c r="BR12" s="65">
        <v>328</v>
      </c>
    </row>
    <row r="13" spans="1:103" ht="18" customHeight="1" thickBot="1" x14ac:dyDescent="0.25">
      <c r="A13" s="624" t="s">
        <v>132</v>
      </c>
      <c r="B13" s="625"/>
      <c r="C13" s="314"/>
      <c r="D13" s="310"/>
      <c r="F13" s="315" t="s">
        <v>157</v>
      </c>
      <c r="G13" s="297"/>
      <c r="H13" s="304"/>
      <c r="I13" s="304"/>
      <c r="J13" s="64"/>
      <c r="K13" s="65"/>
      <c r="L13" s="308">
        <f>SUM(H13:K13)</f>
        <v>0</v>
      </c>
      <c r="Q13" s="125">
        <v>13168</v>
      </c>
      <c r="R13" s="54">
        <v>5819</v>
      </c>
      <c r="S13" s="54">
        <v>2303</v>
      </c>
      <c r="T13" s="54">
        <v>3095</v>
      </c>
      <c r="U13" s="54">
        <v>8729</v>
      </c>
      <c r="V13" s="128">
        <v>7690</v>
      </c>
      <c r="W13" s="54">
        <v>3692</v>
      </c>
      <c r="X13" s="54">
        <v>2038</v>
      </c>
      <c r="Y13" s="54">
        <v>3467</v>
      </c>
      <c r="Z13" s="54">
        <v>3958</v>
      </c>
      <c r="AB13" s="84">
        <v>698</v>
      </c>
      <c r="AC13" s="84">
        <v>402</v>
      </c>
      <c r="AD13" s="84">
        <v>174</v>
      </c>
      <c r="AE13" s="64">
        <v>250</v>
      </c>
      <c r="AF13" s="84">
        <v>593</v>
      </c>
      <c r="AG13" s="84">
        <v>826</v>
      </c>
      <c r="AH13" s="84">
        <v>365</v>
      </c>
      <c r="AI13" s="84">
        <v>89.5</v>
      </c>
      <c r="AJ13" s="84">
        <v>283</v>
      </c>
      <c r="AK13" s="84">
        <v>328</v>
      </c>
      <c r="AM13" s="78">
        <v>698</v>
      </c>
      <c r="AN13" s="78">
        <v>402</v>
      </c>
      <c r="AO13" s="78">
        <v>174</v>
      </c>
      <c r="AP13" s="139">
        <v>250</v>
      </c>
      <c r="AQ13" s="84">
        <v>593</v>
      </c>
      <c r="AR13" s="84">
        <v>826</v>
      </c>
      <c r="AS13" s="84">
        <v>365</v>
      </c>
      <c r="AT13" s="84">
        <v>89.5</v>
      </c>
      <c r="AU13" s="84">
        <v>283</v>
      </c>
      <c r="AV13" s="139">
        <v>328</v>
      </c>
      <c r="AX13" s="78">
        <v>698</v>
      </c>
      <c r="AY13" s="78">
        <v>402</v>
      </c>
      <c r="AZ13" s="78">
        <v>174</v>
      </c>
      <c r="BA13" s="139">
        <v>249</v>
      </c>
      <c r="BB13" s="78">
        <v>594</v>
      </c>
      <c r="BC13" s="84">
        <v>826</v>
      </c>
      <c r="BD13" s="84">
        <v>365</v>
      </c>
      <c r="BE13" s="78">
        <v>89.5</v>
      </c>
      <c r="BF13" s="84">
        <v>283</v>
      </c>
      <c r="BG13" s="139">
        <v>328</v>
      </c>
      <c r="BI13" s="78">
        <v>698</v>
      </c>
      <c r="BJ13" s="78">
        <v>402</v>
      </c>
      <c r="BK13" s="78">
        <v>177</v>
      </c>
      <c r="BL13" s="65">
        <v>249</v>
      </c>
      <c r="BM13" s="78">
        <v>593</v>
      </c>
      <c r="BN13" s="78">
        <v>826</v>
      </c>
      <c r="BO13" s="84">
        <v>365</v>
      </c>
      <c r="BP13" s="78">
        <v>89.5</v>
      </c>
      <c r="BQ13" s="84">
        <v>283</v>
      </c>
      <c r="BR13" s="65">
        <v>328</v>
      </c>
    </row>
    <row r="14" spans="1:103" ht="18" customHeight="1" thickBot="1" x14ac:dyDescent="0.25">
      <c r="A14" s="616" t="s">
        <v>100</v>
      </c>
      <c r="B14" s="617"/>
      <c r="C14" s="286">
        <f>SUM(C6:C13)</f>
        <v>0</v>
      </c>
      <c r="D14" s="316">
        <f>SUM(D6:D13)</f>
        <v>0</v>
      </c>
      <c r="F14" s="317" t="s">
        <v>158</v>
      </c>
      <c r="G14" s="298"/>
      <c r="H14" s="304"/>
      <c r="I14" s="304"/>
      <c r="J14" s="64"/>
      <c r="K14" s="65"/>
      <c r="L14" s="308">
        <f>SUM(H14:K14)</f>
        <v>0</v>
      </c>
      <c r="Q14" s="130">
        <f t="shared" ref="Q14:Z14" si="0">SUM(Q6:Q13)</f>
        <v>181946</v>
      </c>
      <c r="R14" s="130">
        <f t="shared" si="0"/>
        <v>73452</v>
      </c>
      <c r="S14" s="130">
        <f t="shared" si="0"/>
        <v>37102</v>
      </c>
      <c r="T14" s="130">
        <f t="shared" si="0"/>
        <v>44816</v>
      </c>
      <c r="U14" s="130">
        <f t="shared" si="0"/>
        <v>142171</v>
      </c>
      <c r="V14" s="130">
        <f t="shared" si="0"/>
        <v>131960</v>
      </c>
      <c r="W14" s="130">
        <f t="shared" si="0"/>
        <v>54208</v>
      </c>
      <c r="X14" s="130">
        <f t="shared" si="0"/>
        <v>25359</v>
      </c>
      <c r="Y14" s="130">
        <f t="shared" si="0"/>
        <v>54657</v>
      </c>
      <c r="Z14" s="130">
        <f t="shared" si="0"/>
        <v>73093</v>
      </c>
      <c r="AB14" s="82">
        <v>835</v>
      </c>
      <c r="AC14" s="82">
        <v>393</v>
      </c>
      <c r="AD14" s="82">
        <v>174</v>
      </c>
      <c r="AE14" s="64">
        <v>250</v>
      </c>
      <c r="AF14" s="82">
        <v>593</v>
      </c>
      <c r="AG14" s="82">
        <v>826</v>
      </c>
      <c r="AH14" s="82">
        <v>365</v>
      </c>
      <c r="AI14" s="84">
        <v>99.25</v>
      </c>
      <c r="AJ14" s="82">
        <v>283</v>
      </c>
      <c r="AK14" s="82">
        <v>328</v>
      </c>
      <c r="AM14" s="83">
        <v>835</v>
      </c>
      <c r="AN14" s="83">
        <v>393</v>
      </c>
      <c r="AO14" s="83">
        <v>174</v>
      </c>
      <c r="AP14" s="139">
        <v>250</v>
      </c>
      <c r="AQ14" s="82">
        <v>593</v>
      </c>
      <c r="AR14" s="82">
        <v>826</v>
      </c>
      <c r="AS14" s="82">
        <v>365</v>
      </c>
      <c r="AT14" s="84">
        <v>99.25</v>
      </c>
      <c r="AU14" s="82">
        <v>283</v>
      </c>
      <c r="AV14" s="139">
        <v>328</v>
      </c>
      <c r="AX14" s="83">
        <v>835</v>
      </c>
      <c r="AY14" s="83">
        <v>394</v>
      </c>
      <c r="AZ14" s="83">
        <v>174</v>
      </c>
      <c r="BA14" s="139">
        <v>249</v>
      </c>
      <c r="BB14" s="83">
        <v>594</v>
      </c>
      <c r="BC14" s="82">
        <v>826</v>
      </c>
      <c r="BD14" s="82">
        <v>365</v>
      </c>
      <c r="BE14" s="84">
        <v>99.25</v>
      </c>
      <c r="BF14" s="82">
        <v>283</v>
      </c>
      <c r="BG14" s="139">
        <v>328</v>
      </c>
      <c r="BI14" s="83">
        <v>835</v>
      </c>
      <c r="BJ14" s="83">
        <v>394</v>
      </c>
      <c r="BK14" s="83">
        <v>177</v>
      </c>
      <c r="BL14" s="65">
        <v>249</v>
      </c>
      <c r="BM14" s="83">
        <v>593</v>
      </c>
      <c r="BN14" s="83">
        <v>826</v>
      </c>
      <c r="BO14" s="82">
        <v>365</v>
      </c>
      <c r="BP14" s="84">
        <v>99.25</v>
      </c>
      <c r="BQ14" s="82">
        <v>283</v>
      </c>
      <c r="BR14" s="65">
        <v>328</v>
      </c>
    </row>
    <row r="15" spans="1:103" ht="18" customHeight="1" thickBot="1" x14ac:dyDescent="0.25">
      <c r="A15" s="61"/>
      <c r="B15" s="61"/>
      <c r="C15" s="62"/>
      <c r="D15" s="62"/>
    </row>
    <row r="16" spans="1:103" ht="18" customHeight="1" thickBot="1" x14ac:dyDescent="0.25">
      <c r="A16" s="283" t="s">
        <v>151</v>
      </c>
      <c r="B16" s="106"/>
      <c r="C16" s="62"/>
      <c r="D16" s="62"/>
      <c r="P16" s="56" t="s">
        <v>257</v>
      </c>
      <c r="Q16" s="129">
        <v>8</v>
      </c>
      <c r="R16" s="124">
        <v>6</v>
      </c>
      <c r="S16" s="124">
        <v>3</v>
      </c>
      <c r="T16" s="124">
        <v>3</v>
      </c>
      <c r="U16" s="124">
        <v>8</v>
      </c>
      <c r="V16" s="124">
        <v>8</v>
      </c>
      <c r="W16" s="168"/>
      <c r="X16" s="124">
        <v>2</v>
      </c>
      <c r="Y16" s="169"/>
      <c r="Z16" s="124">
        <v>4</v>
      </c>
    </row>
    <row r="17" spans="1:59" ht="13.5" thickBot="1" x14ac:dyDescent="0.25"/>
    <row r="18" spans="1:59" ht="16.5" thickBot="1" x14ac:dyDescent="0.25">
      <c r="A18" s="592" t="s">
        <v>143</v>
      </c>
      <c r="B18" s="593"/>
      <c r="C18" s="593"/>
      <c r="D18" s="593"/>
      <c r="E18" s="593"/>
      <c r="F18" s="594"/>
      <c r="AM18" s="123" t="s">
        <v>71</v>
      </c>
      <c r="AN18" s="123" t="s">
        <v>243</v>
      </c>
      <c r="AO18" s="123" t="s">
        <v>244</v>
      </c>
      <c r="AP18" s="123" t="s">
        <v>245</v>
      </c>
      <c r="AQ18" s="123" t="s">
        <v>246</v>
      </c>
      <c r="AR18" s="123" t="s">
        <v>247</v>
      </c>
      <c r="AS18" s="123" t="s">
        <v>250</v>
      </c>
      <c r="AT18" s="123" t="s">
        <v>251</v>
      </c>
      <c r="AU18" s="123" t="s">
        <v>252</v>
      </c>
      <c r="AV18" s="123" t="s">
        <v>253</v>
      </c>
      <c r="AX18" s="123" t="s">
        <v>71</v>
      </c>
      <c r="AY18" s="123" t="s">
        <v>243</v>
      </c>
      <c r="AZ18" s="123" t="s">
        <v>244</v>
      </c>
      <c r="BA18" s="123" t="s">
        <v>245</v>
      </c>
      <c r="BB18" s="123" t="s">
        <v>246</v>
      </c>
      <c r="BC18" s="123" t="s">
        <v>247</v>
      </c>
      <c r="BD18" s="123" t="s">
        <v>250</v>
      </c>
      <c r="BE18" s="123" t="s">
        <v>251</v>
      </c>
      <c r="BF18" s="123" t="s">
        <v>252</v>
      </c>
      <c r="BG18" s="123" t="s">
        <v>253</v>
      </c>
    </row>
    <row r="19" spans="1:59" ht="15.75" thickBot="1" x14ac:dyDescent="0.25">
      <c r="A19" s="597" t="s">
        <v>103</v>
      </c>
      <c r="B19" s="598"/>
      <c r="C19" s="284" t="s">
        <v>92</v>
      </c>
      <c r="D19" s="285" t="s">
        <v>130</v>
      </c>
      <c r="E19" s="285" t="s">
        <v>137</v>
      </c>
      <c r="F19" s="275" t="s">
        <v>93</v>
      </c>
      <c r="P19" s="56" t="s">
        <v>258</v>
      </c>
      <c r="Q19" s="630" t="s">
        <v>118</v>
      </c>
      <c r="R19" s="631"/>
      <c r="S19" s="631"/>
      <c r="T19" s="631"/>
      <c r="U19" s="631"/>
      <c r="V19" s="631"/>
      <c r="W19" s="631"/>
      <c r="X19" s="631"/>
      <c r="Y19" s="631"/>
      <c r="Z19" s="631"/>
      <c r="AB19" s="630" t="s">
        <v>119</v>
      </c>
      <c r="AC19" s="631"/>
      <c r="AD19" s="631"/>
      <c r="AE19" s="631"/>
      <c r="AF19" s="631"/>
      <c r="AG19" s="631"/>
      <c r="AH19" s="631"/>
      <c r="AI19" s="631"/>
      <c r="AJ19" s="631"/>
      <c r="AK19" s="631"/>
      <c r="AM19" s="626" t="s">
        <v>120</v>
      </c>
      <c r="AN19" s="627"/>
      <c r="AO19" s="627"/>
      <c r="AP19" s="627"/>
      <c r="AQ19" s="627"/>
      <c r="AR19" s="627"/>
      <c r="AS19" s="627"/>
      <c r="AT19" s="627"/>
      <c r="AU19" s="627"/>
      <c r="AV19" s="627"/>
      <c r="AX19" s="626" t="s">
        <v>121</v>
      </c>
      <c r="AY19" s="627"/>
      <c r="AZ19" s="627"/>
      <c r="BA19" s="627"/>
      <c r="BB19" s="627"/>
      <c r="BC19" s="627"/>
      <c r="BD19" s="627"/>
      <c r="BE19" s="627"/>
      <c r="BF19" s="627"/>
      <c r="BG19" s="627"/>
    </row>
    <row r="20" spans="1:59" ht="17.25" customHeight="1" x14ac:dyDescent="0.2">
      <c r="A20" s="599" t="s">
        <v>144</v>
      </c>
      <c r="B20" s="600"/>
      <c r="C20" s="69"/>
      <c r="D20" s="70"/>
      <c r="E20" s="70"/>
      <c r="F20" s="71"/>
      <c r="Q20" s="73">
        <v>36</v>
      </c>
      <c r="R20" s="69">
        <v>55</v>
      </c>
      <c r="S20" s="69">
        <v>16</v>
      </c>
      <c r="T20" s="71">
        <v>22</v>
      </c>
      <c r="U20" s="71">
        <v>23</v>
      </c>
      <c r="V20" s="73">
        <v>33</v>
      </c>
      <c r="W20" s="124">
        <v>32</v>
      </c>
      <c r="X20" s="69">
        <v>13</v>
      </c>
      <c r="Y20" s="69">
        <v>23</v>
      </c>
      <c r="Z20" s="69">
        <v>22</v>
      </c>
      <c r="AB20" s="69">
        <v>36</v>
      </c>
      <c r="AC20" s="70">
        <v>55</v>
      </c>
      <c r="AD20" s="70">
        <v>16</v>
      </c>
      <c r="AE20" s="71">
        <v>22</v>
      </c>
      <c r="AF20" s="124">
        <v>23</v>
      </c>
      <c r="AG20" s="73">
        <v>33</v>
      </c>
      <c r="AH20" s="124">
        <v>33</v>
      </c>
      <c r="AI20" s="69">
        <v>13</v>
      </c>
      <c r="AJ20" s="124">
        <v>23</v>
      </c>
      <c r="AK20" s="70">
        <v>22</v>
      </c>
      <c r="AM20" s="73">
        <v>36</v>
      </c>
      <c r="AN20" s="124">
        <v>55</v>
      </c>
      <c r="AO20" s="70">
        <v>16</v>
      </c>
      <c r="AP20" s="71">
        <v>22</v>
      </c>
      <c r="AQ20" s="124">
        <v>23</v>
      </c>
      <c r="AR20" s="73">
        <v>33</v>
      </c>
      <c r="AS20" s="124">
        <v>33</v>
      </c>
      <c r="AT20" s="124">
        <v>13</v>
      </c>
      <c r="AU20" s="69">
        <v>23</v>
      </c>
      <c r="AV20" s="70">
        <v>22</v>
      </c>
      <c r="AX20" s="73">
        <v>36</v>
      </c>
      <c r="AY20" s="124">
        <v>55</v>
      </c>
      <c r="AZ20" s="71">
        <v>16</v>
      </c>
      <c r="BA20" s="71">
        <v>22</v>
      </c>
      <c r="BB20" s="124">
        <v>23</v>
      </c>
      <c r="BC20" s="73">
        <v>33</v>
      </c>
      <c r="BD20" s="124">
        <v>32</v>
      </c>
      <c r="BE20" s="124">
        <v>13</v>
      </c>
      <c r="BF20" s="69">
        <v>23</v>
      </c>
      <c r="BG20" s="71">
        <v>23</v>
      </c>
    </row>
    <row r="21" spans="1:59" ht="17.25" customHeight="1" x14ac:dyDescent="0.2">
      <c r="A21" s="614" t="s">
        <v>145</v>
      </c>
      <c r="B21" s="615"/>
      <c r="C21" s="69"/>
      <c r="D21" s="70"/>
      <c r="E21" s="70"/>
      <c r="F21" s="71"/>
      <c r="Q21" s="73">
        <v>2</v>
      </c>
      <c r="R21" s="72">
        <v>2</v>
      </c>
      <c r="S21" s="72">
        <v>1</v>
      </c>
      <c r="T21" s="74">
        <v>1</v>
      </c>
      <c r="U21" s="74">
        <v>3</v>
      </c>
      <c r="V21" s="73">
        <v>4</v>
      </c>
      <c r="W21" s="124">
        <v>0</v>
      </c>
      <c r="X21" s="72">
        <v>2</v>
      </c>
      <c r="Y21" s="72">
        <v>4</v>
      </c>
      <c r="Z21" s="72">
        <v>4</v>
      </c>
      <c r="AB21" s="72">
        <v>2</v>
      </c>
      <c r="AC21" s="73">
        <v>2</v>
      </c>
      <c r="AD21" s="73">
        <v>1</v>
      </c>
      <c r="AE21" s="74">
        <v>1</v>
      </c>
      <c r="AF21" s="124">
        <v>3</v>
      </c>
      <c r="AG21" s="73">
        <v>4</v>
      </c>
      <c r="AH21" s="124">
        <v>0</v>
      </c>
      <c r="AI21" s="72">
        <v>2</v>
      </c>
      <c r="AJ21" s="124">
        <v>4</v>
      </c>
      <c r="AK21" s="73">
        <v>4</v>
      </c>
      <c r="AM21" s="73">
        <v>2</v>
      </c>
      <c r="AN21" s="124">
        <v>2</v>
      </c>
      <c r="AO21" s="73">
        <v>1</v>
      </c>
      <c r="AP21" s="74">
        <v>1</v>
      </c>
      <c r="AQ21" s="124">
        <v>3</v>
      </c>
      <c r="AR21" s="73">
        <v>4</v>
      </c>
      <c r="AS21" s="124">
        <v>0</v>
      </c>
      <c r="AT21" s="124">
        <v>2</v>
      </c>
      <c r="AU21" s="72">
        <v>4</v>
      </c>
      <c r="AV21" s="73">
        <v>4</v>
      </c>
      <c r="AX21" s="73">
        <v>2</v>
      </c>
      <c r="AY21" s="124">
        <v>2</v>
      </c>
      <c r="AZ21" s="74">
        <v>1</v>
      </c>
      <c r="BA21" s="74">
        <v>1</v>
      </c>
      <c r="BB21" s="124">
        <v>3</v>
      </c>
      <c r="BC21" s="73">
        <v>4</v>
      </c>
      <c r="BD21" s="124">
        <v>0</v>
      </c>
      <c r="BE21" s="124">
        <v>2</v>
      </c>
      <c r="BF21" s="72">
        <v>4</v>
      </c>
      <c r="BG21" s="74">
        <v>4</v>
      </c>
    </row>
    <row r="22" spans="1:59" ht="17.25" customHeight="1" x14ac:dyDescent="0.2">
      <c r="A22" s="614" t="s">
        <v>149</v>
      </c>
      <c r="B22" s="615"/>
      <c r="C22" s="69"/>
      <c r="D22" s="70"/>
      <c r="E22" s="70"/>
      <c r="F22" s="71"/>
      <c r="Q22" s="73">
        <v>9</v>
      </c>
      <c r="R22" s="72">
        <v>3</v>
      </c>
      <c r="S22" s="72">
        <v>0</v>
      </c>
      <c r="T22" s="74">
        <v>7</v>
      </c>
      <c r="U22" s="74">
        <v>9</v>
      </c>
      <c r="V22" s="73">
        <v>6</v>
      </c>
      <c r="W22" s="124">
        <v>2</v>
      </c>
      <c r="X22" s="72">
        <v>2</v>
      </c>
      <c r="Y22" s="72">
        <v>2</v>
      </c>
      <c r="Z22" s="72">
        <v>5</v>
      </c>
      <c r="AB22" s="72">
        <v>9</v>
      </c>
      <c r="AC22" s="73">
        <v>3</v>
      </c>
      <c r="AD22" s="73">
        <v>0</v>
      </c>
      <c r="AE22" s="74">
        <v>7</v>
      </c>
      <c r="AF22" s="124">
        <v>9</v>
      </c>
      <c r="AG22" s="73">
        <v>6</v>
      </c>
      <c r="AH22" s="124">
        <v>3</v>
      </c>
      <c r="AI22" s="72">
        <v>2</v>
      </c>
      <c r="AJ22" s="124">
        <v>2</v>
      </c>
      <c r="AK22" s="73">
        <v>5</v>
      </c>
      <c r="AM22" s="73">
        <v>9</v>
      </c>
      <c r="AN22" s="124">
        <v>3</v>
      </c>
      <c r="AO22" s="73">
        <v>0</v>
      </c>
      <c r="AP22" s="74">
        <v>7</v>
      </c>
      <c r="AQ22" s="124">
        <v>9</v>
      </c>
      <c r="AR22" s="73">
        <v>6</v>
      </c>
      <c r="AS22" s="124">
        <v>3</v>
      </c>
      <c r="AT22" s="124">
        <v>2</v>
      </c>
      <c r="AU22" s="72">
        <v>2</v>
      </c>
      <c r="AV22" s="73">
        <v>5</v>
      </c>
      <c r="AW22" s="56" t="s">
        <v>273</v>
      </c>
      <c r="AX22" s="73">
        <v>9</v>
      </c>
      <c r="AY22" s="124">
        <v>3</v>
      </c>
      <c r="AZ22" s="74">
        <v>0</v>
      </c>
      <c r="BA22" s="74">
        <v>7</v>
      </c>
      <c r="BB22" s="124">
        <v>9</v>
      </c>
      <c r="BC22" s="73">
        <v>6</v>
      </c>
      <c r="BD22" s="124">
        <v>3</v>
      </c>
      <c r="BE22" s="124">
        <v>2</v>
      </c>
      <c r="BF22" s="72">
        <v>2</v>
      </c>
      <c r="BG22" s="74">
        <v>5</v>
      </c>
    </row>
    <row r="23" spans="1:59" ht="17.25" customHeight="1" x14ac:dyDescent="0.2">
      <c r="A23" s="614" t="s">
        <v>148</v>
      </c>
      <c r="B23" s="615"/>
      <c r="C23" s="69"/>
      <c r="D23" s="70"/>
      <c r="E23" s="70"/>
      <c r="F23" s="71"/>
      <c r="Q23" s="73">
        <v>3</v>
      </c>
      <c r="R23" s="72">
        <v>3</v>
      </c>
      <c r="S23" s="72">
        <v>2</v>
      </c>
      <c r="T23" s="74">
        <v>1</v>
      </c>
      <c r="U23" s="74">
        <v>2</v>
      </c>
      <c r="V23" s="73">
        <v>2</v>
      </c>
      <c r="W23" s="124">
        <v>1</v>
      </c>
      <c r="X23" s="72">
        <v>1</v>
      </c>
      <c r="Y23" s="72">
        <v>1</v>
      </c>
      <c r="Z23" s="72">
        <v>1</v>
      </c>
      <c r="AB23" s="72">
        <v>3</v>
      </c>
      <c r="AC23" s="73">
        <v>2</v>
      </c>
      <c r="AD23" s="73">
        <v>2</v>
      </c>
      <c r="AE23" s="74">
        <v>1</v>
      </c>
      <c r="AF23" s="124">
        <v>2</v>
      </c>
      <c r="AG23" s="73">
        <v>2</v>
      </c>
      <c r="AH23" s="124">
        <v>0</v>
      </c>
      <c r="AI23" s="72">
        <v>1</v>
      </c>
      <c r="AJ23" s="124">
        <v>1</v>
      </c>
      <c r="AK23" s="73">
        <v>1</v>
      </c>
      <c r="AM23" s="73">
        <v>3</v>
      </c>
      <c r="AN23" s="124">
        <v>2</v>
      </c>
      <c r="AO23" s="73">
        <v>2</v>
      </c>
      <c r="AP23" s="74">
        <v>1</v>
      </c>
      <c r="AQ23" s="124">
        <v>2</v>
      </c>
      <c r="AR23" s="73">
        <v>2</v>
      </c>
      <c r="AS23" s="124">
        <v>0</v>
      </c>
      <c r="AT23" s="124">
        <v>1</v>
      </c>
      <c r="AU23" s="72">
        <v>1</v>
      </c>
      <c r="AV23" s="73">
        <v>1</v>
      </c>
      <c r="AX23" s="73">
        <v>3</v>
      </c>
      <c r="AY23" s="124">
        <v>2</v>
      </c>
      <c r="AZ23" s="74">
        <v>2</v>
      </c>
      <c r="BA23" s="74">
        <v>1</v>
      </c>
      <c r="BB23" s="124">
        <v>2</v>
      </c>
      <c r="BC23" s="73">
        <v>2</v>
      </c>
      <c r="BD23" s="124">
        <v>0</v>
      </c>
      <c r="BE23" s="124">
        <v>1</v>
      </c>
      <c r="BF23" s="72">
        <v>1</v>
      </c>
      <c r="BG23" s="74">
        <v>1</v>
      </c>
    </row>
    <row r="24" spans="1:59" ht="17.25" customHeight="1" x14ac:dyDescent="0.2">
      <c r="A24" s="290" t="s">
        <v>146</v>
      </c>
      <c r="B24" s="291"/>
      <c r="C24" s="69"/>
      <c r="D24" s="70"/>
      <c r="E24" s="70"/>
      <c r="F24" s="71"/>
      <c r="Q24" s="73">
        <v>1</v>
      </c>
      <c r="R24" s="72">
        <v>0</v>
      </c>
      <c r="S24" s="72">
        <v>0</v>
      </c>
      <c r="T24" s="74">
        <v>0</v>
      </c>
      <c r="U24" s="74">
        <v>0</v>
      </c>
      <c r="V24" s="73"/>
      <c r="W24" s="124">
        <v>0</v>
      </c>
      <c r="X24" s="72">
        <v>0</v>
      </c>
      <c r="Y24" s="72">
        <v>1</v>
      </c>
      <c r="Z24" s="72">
        <v>0</v>
      </c>
      <c r="AB24" s="72">
        <v>1</v>
      </c>
      <c r="AC24" s="73">
        <v>1</v>
      </c>
      <c r="AD24" s="73">
        <v>0</v>
      </c>
      <c r="AE24" s="74">
        <v>0</v>
      </c>
      <c r="AF24" s="124">
        <v>0</v>
      </c>
      <c r="AG24" s="73"/>
      <c r="AH24" s="124">
        <v>1</v>
      </c>
      <c r="AI24" s="72">
        <v>0</v>
      </c>
      <c r="AJ24" s="124">
        <v>1</v>
      </c>
      <c r="AK24" s="73">
        <v>0</v>
      </c>
      <c r="AM24" s="73">
        <v>1</v>
      </c>
      <c r="AN24" s="124">
        <v>1</v>
      </c>
      <c r="AO24" s="73">
        <v>0</v>
      </c>
      <c r="AP24" s="74">
        <v>0</v>
      </c>
      <c r="AQ24" s="124">
        <v>0</v>
      </c>
      <c r="AR24" s="73"/>
      <c r="AS24" s="124">
        <v>1</v>
      </c>
      <c r="AT24" s="124">
        <v>0</v>
      </c>
      <c r="AU24" s="72">
        <v>1</v>
      </c>
      <c r="AV24" s="73">
        <v>0</v>
      </c>
      <c r="AX24" s="73">
        <v>1</v>
      </c>
      <c r="AY24" s="124">
        <v>1</v>
      </c>
      <c r="AZ24" s="74">
        <v>0</v>
      </c>
      <c r="BA24" s="74">
        <v>0</v>
      </c>
      <c r="BB24" s="124">
        <v>0</v>
      </c>
      <c r="BC24" s="73"/>
      <c r="BD24" s="124">
        <v>1</v>
      </c>
      <c r="BE24" s="124">
        <v>0</v>
      </c>
      <c r="BF24" s="72">
        <v>1</v>
      </c>
      <c r="BG24" s="74">
        <v>0</v>
      </c>
    </row>
    <row r="25" spans="1:59" ht="18.75" customHeight="1" thickBot="1" x14ac:dyDescent="0.25">
      <c r="A25" s="614" t="s">
        <v>147</v>
      </c>
      <c r="B25" s="615"/>
      <c r="C25" s="69"/>
      <c r="D25" s="70"/>
      <c r="E25" s="70"/>
      <c r="F25" s="71"/>
      <c r="Q25" s="73">
        <v>0</v>
      </c>
      <c r="R25" s="72">
        <v>0</v>
      </c>
      <c r="S25" s="72">
        <v>0</v>
      </c>
      <c r="T25" s="74">
        <v>0</v>
      </c>
      <c r="U25" s="74">
        <v>1</v>
      </c>
      <c r="V25" s="73">
        <v>1</v>
      </c>
      <c r="W25" s="124">
        <v>0</v>
      </c>
      <c r="X25" s="72">
        <v>0</v>
      </c>
      <c r="Y25" s="72">
        <v>0</v>
      </c>
      <c r="Z25" s="72">
        <v>1</v>
      </c>
      <c r="AB25" s="72">
        <v>0</v>
      </c>
      <c r="AC25" s="73">
        <v>0</v>
      </c>
      <c r="AD25" s="73">
        <v>0</v>
      </c>
      <c r="AE25" s="74">
        <v>0</v>
      </c>
      <c r="AF25" s="124">
        <v>1</v>
      </c>
      <c r="AG25" s="73">
        <v>1</v>
      </c>
      <c r="AH25" s="124">
        <v>0</v>
      </c>
      <c r="AI25" s="72">
        <v>0</v>
      </c>
      <c r="AJ25" s="124">
        <v>0</v>
      </c>
      <c r="AK25" s="73">
        <v>1</v>
      </c>
      <c r="AM25" s="73">
        <v>0</v>
      </c>
      <c r="AN25" s="124">
        <v>0</v>
      </c>
      <c r="AO25" s="73">
        <v>0</v>
      </c>
      <c r="AP25" s="74">
        <v>0</v>
      </c>
      <c r="AQ25" s="124">
        <v>1</v>
      </c>
      <c r="AR25" s="73">
        <v>1</v>
      </c>
      <c r="AS25" s="124">
        <v>0</v>
      </c>
      <c r="AT25" s="124">
        <v>0</v>
      </c>
      <c r="AU25" s="72">
        <v>0</v>
      </c>
      <c r="AV25" s="73">
        <v>1</v>
      </c>
      <c r="AX25" s="73">
        <v>0</v>
      </c>
      <c r="AY25" s="124">
        <v>0</v>
      </c>
      <c r="AZ25" s="74">
        <v>0</v>
      </c>
      <c r="BA25" s="74">
        <v>0</v>
      </c>
      <c r="BB25" s="124">
        <v>1</v>
      </c>
      <c r="BC25" s="73">
        <v>1</v>
      </c>
      <c r="BD25" s="124">
        <v>0</v>
      </c>
      <c r="BE25" s="124">
        <v>0</v>
      </c>
      <c r="BF25" s="72">
        <v>0</v>
      </c>
      <c r="BG25" s="74">
        <v>1</v>
      </c>
    </row>
    <row r="26" spans="1:59" ht="15.75" thickBot="1" x14ac:dyDescent="0.25">
      <c r="A26" s="616" t="s">
        <v>100</v>
      </c>
      <c r="B26" s="617"/>
      <c r="C26" s="286">
        <f>SUM(C20:C25)</f>
        <v>0</v>
      </c>
      <c r="D26" s="287">
        <f>SUM(D20:D25)</f>
        <v>0</v>
      </c>
      <c r="E26" s="288">
        <f>SUM(E20:E25)</f>
        <v>0</v>
      </c>
      <c r="F26" s="289">
        <f>SUM(F20:F25)</f>
        <v>0</v>
      </c>
    </row>
    <row r="27" spans="1:59" ht="15" x14ac:dyDescent="0.2">
      <c r="A27" s="63" t="s">
        <v>150</v>
      </c>
      <c r="B27" s="61"/>
      <c r="C27" s="62"/>
      <c r="D27" s="62"/>
      <c r="E27" s="62"/>
      <c r="F27" s="62"/>
    </row>
    <row r="28" spans="1:59" ht="13.5" thickBot="1" x14ac:dyDescent="0.25"/>
    <row r="29" spans="1:59" ht="16.5" thickBot="1" x14ac:dyDescent="0.25">
      <c r="A29" s="592" t="s">
        <v>162</v>
      </c>
      <c r="B29" s="593"/>
      <c r="C29" s="593"/>
      <c r="D29" s="593"/>
      <c r="E29" s="593"/>
      <c r="F29" s="594"/>
    </row>
    <row r="30" spans="1:59" ht="15.75" thickBot="1" x14ac:dyDescent="0.25">
      <c r="A30" s="597" t="s">
        <v>103</v>
      </c>
      <c r="B30" s="598"/>
      <c r="C30" s="284" t="s">
        <v>92</v>
      </c>
      <c r="D30" s="285" t="s">
        <v>130</v>
      </c>
      <c r="E30" s="285" t="s">
        <v>137</v>
      </c>
      <c r="F30" s="275" t="s">
        <v>93</v>
      </c>
      <c r="P30" s="56" t="s">
        <v>259</v>
      </c>
    </row>
    <row r="31" spans="1:59" ht="20.25" customHeight="1" x14ac:dyDescent="0.2">
      <c r="A31" s="599" t="s">
        <v>171</v>
      </c>
      <c r="B31" s="600"/>
      <c r="C31" s="69"/>
      <c r="D31" s="70"/>
      <c r="E31" s="70"/>
      <c r="F31" s="71"/>
      <c r="Q31" s="73">
        <v>26</v>
      </c>
      <c r="R31" s="69">
        <v>17</v>
      </c>
      <c r="S31" s="73">
        <v>14</v>
      </c>
      <c r="T31" s="69">
        <v>20</v>
      </c>
      <c r="U31" s="69">
        <v>51</v>
      </c>
      <c r="V31" s="73">
        <v>38</v>
      </c>
      <c r="W31" s="124">
        <v>18</v>
      </c>
      <c r="X31" s="73">
        <v>14</v>
      </c>
      <c r="Y31" s="69">
        <v>10</v>
      </c>
      <c r="Z31" s="69">
        <v>29</v>
      </c>
      <c r="AB31" s="69">
        <v>28</v>
      </c>
      <c r="AC31" s="70">
        <v>21</v>
      </c>
      <c r="AD31" s="73">
        <v>14</v>
      </c>
      <c r="AE31" s="70">
        <v>20</v>
      </c>
      <c r="AF31" s="124">
        <v>51</v>
      </c>
      <c r="AG31" s="73">
        <v>38</v>
      </c>
      <c r="AH31" s="124">
        <v>23</v>
      </c>
      <c r="AI31" s="73">
        <v>15</v>
      </c>
      <c r="AJ31" s="124">
        <v>17</v>
      </c>
      <c r="AK31" s="70">
        <v>29</v>
      </c>
      <c r="AM31" s="73">
        <v>28</v>
      </c>
      <c r="AN31" s="124">
        <v>21</v>
      </c>
      <c r="AO31" s="73">
        <v>14</v>
      </c>
      <c r="AP31" s="70">
        <v>20</v>
      </c>
      <c r="AQ31" s="124">
        <v>51</v>
      </c>
      <c r="AR31" s="73">
        <v>47</v>
      </c>
      <c r="AS31" s="124">
        <v>23</v>
      </c>
      <c r="AT31" s="124">
        <v>15</v>
      </c>
      <c r="AU31" s="70">
        <v>17</v>
      </c>
      <c r="AV31" s="70">
        <v>29</v>
      </c>
      <c r="AX31" s="73">
        <v>30</v>
      </c>
      <c r="AY31" s="153">
        <v>16</v>
      </c>
      <c r="AZ31" s="73">
        <v>14</v>
      </c>
      <c r="BA31" s="71">
        <v>19</v>
      </c>
      <c r="BB31" s="124">
        <v>51</v>
      </c>
      <c r="BC31" s="73">
        <v>47</v>
      </c>
      <c r="BD31" s="124">
        <v>21</v>
      </c>
      <c r="BE31" s="124">
        <v>15</v>
      </c>
      <c r="BF31" s="71">
        <v>17</v>
      </c>
      <c r="BG31" s="71">
        <v>29</v>
      </c>
    </row>
    <row r="32" spans="1:59" ht="20.25" customHeight="1" x14ac:dyDescent="0.2">
      <c r="A32" s="614" t="s">
        <v>167</v>
      </c>
      <c r="B32" s="615"/>
      <c r="C32" s="69"/>
      <c r="D32" s="70"/>
      <c r="E32" s="70"/>
      <c r="F32" s="71"/>
      <c r="Q32" s="73">
        <v>12</v>
      </c>
      <c r="R32" s="72">
        <v>4</v>
      </c>
      <c r="S32" s="73">
        <v>3</v>
      </c>
      <c r="T32" s="72">
        <v>1</v>
      </c>
      <c r="U32" s="72">
        <v>11</v>
      </c>
      <c r="V32" s="73">
        <v>8</v>
      </c>
      <c r="W32" s="124">
        <v>3</v>
      </c>
      <c r="X32" s="73">
        <v>3</v>
      </c>
      <c r="Y32" s="72">
        <v>2</v>
      </c>
      <c r="Z32" s="72">
        <v>5</v>
      </c>
      <c r="AB32" s="72">
        <v>13</v>
      </c>
      <c r="AC32" s="73">
        <v>6</v>
      </c>
      <c r="AD32" s="73">
        <v>3</v>
      </c>
      <c r="AE32" s="73">
        <v>2</v>
      </c>
      <c r="AF32" s="124">
        <v>11</v>
      </c>
      <c r="AG32" s="73">
        <v>10</v>
      </c>
      <c r="AH32" s="124">
        <v>5</v>
      </c>
      <c r="AI32" s="73">
        <v>3</v>
      </c>
      <c r="AJ32" s="124">
        <v>4</v>
      </c>
      <c r="AK32" s="73">
        <v>6</v>
      </c>
      <c r="AM32" s="73">
        <v>13</v>
      </c>
      <c r="AN32" s="124">
        <v>5</v>
      </c>
      <c r="AO32" s="73">
        <v>3</v>
      </c>
      <c r="AP32" s="73">
        <v>6</v>
      </c>
      <c r="AQ32" s="124">
        <v>10</v>
      </c>
      <c r="AR32" s="73">
        <v>10</v>
      </c>
      <c r="AS32" s="124">
        <v>5</v>
      </c>
      <c r="AT32" s="124">
        <v>3</v>
      </c>
      <c r="AU32" s="73">
        <v>4</v>
      </c>
      <c r="AV32" s="73">
        <v>6</v>
      </c>
      <c r="AX32" s="73">
        <v>13</v>
      </c>
      <c r="AY32" s="154">
        <v>6</v>
      </c>
      <c r="AZ32" s="73">
        <v>6</v>
      </c>
      <c r="BA32" s="74">
        <v>6</v>
      </c>
      <c r="BB32" s="124">
        <v>10</v>
      </c>
      <c r="BC32" s="73">
        <v>10</v>
      </c>
      <c r="BD32" s="124">
        <v>5</v>
      </c>
      <c r="BE32" s="124">
        <v>3</v>
      </c>
      <c r="BF32" s="74">
        <v>4</v>
      </c>
      <c r="BG32" s="74">
        <v>6</v>
      </c>
    </row>
    <row r="33" spans="1:103" ht="20.25" customHeight="1" x14ac:dyDescent="0.2">
      <c r="A33" s="614" t="s">
        <v>168</v>
      </c>
      <c r="B33" s="615"/>
      <c r="C33" s="69"/>
      <c r="D33" s="70"/>
      <c r="E33" s="70"/>
      <c r="F33" s="71"/>
      <c r="Q33" s="73">
        <v>40</v>
      </c>
      <c r="R33" s="72">
        <v>28</v>
      </c>
      <c r="S33" s="73">
        <v>17</v>
      </c>
      <c r="T33" s="72">
        <v>22</v>
      </c>
      <c r="U33" s="72">
        <v>72</v>
      </c>
      <c r="V33" s="73">
        <v>51</v>
      </c>
      <c r="W33" s="124">
        <v>25</v>
      </c>
      <c r="X33" s="73">
        <v>15</v>
      </c>
      <c r="Y33" s="72">
        <v>17</v>
      </c>
      <c r="Z33" s="72">
        <v>33</v>
      </c>
      <c r="AB33" s="72">
        <v>38</v>
      </c>
      <c r="AC33" s="73">
        <v>30</v>
      </c>
      <c r="AD33" s="73">
        <v>17</v>
      </c>
      <c r="AE33" s="73">
        <v>23</v>
      </c>
      <c r="AF33" s="124">
        <v>72</v>
      </c>
      <c r="AG33" s="73">
        <v>57</v>
      </c>
      <c r="AH33" s="124">
        <v>22</v>
      </c>
      <c r="AI33" s="73">
        <v>15</v>
      </c>
      <c r="AJ33" s="124">
        <v>27</v>
      </c>
      <c r="AK33" s="73">
        <v>35</v>
      </c>
      <c r="AM33" s="73">
        <v>40</v>
      </c>
      <c r="AN33" s="124">
        <v>30</v>
      </c>
      <c r="AO33" s="73">
        <v>17</v>
      </c>
      <c r="AP33" s="73">
        <v>23</v>
      </c>
      <c r="AQ33" s="124">
        <v>79</v>
      </c>
      <c r="AR33" s="73">
        <v>58</v>
      </c>
      <c r="AS33" s="124">
        <v>22</v>
      </c>
      <c r="AT33" s="124">
        <v>15</v>
      </c>
      <c r="AU33" s="73">
        <v>27</v>
      </c>
      <c r="AV33" s="73">
        <v>35</v>
      </c>
      <c r="AX33" s="73">
        <v>49</v>
      </c>
      <c r="AY33" s="154">
        <v>30</v>
      </c>
      <c r="AZ33" s="73">
        <v>19</v>
      </c>
      <c r="BA33" s="74">
        <v>24</v>
      </c>
      <c r="BB33" s="124">
        <v>79</v>
      </c>
      <c r="BC33" s="73">
        <v>58</v>
      </c>
      <c r="BD33" s="124">
        <v>22</v>
      </c>
      <c r="BE33" s="124">
        <v>15</v>
      </c>
      <c r="BF33" s="74">
        <v>30</v>
      </c>
      <c r="BG33" s="74">
        <v>35</v>
      </c>
    </row>
    <row r="34" spans="1:103" ht="20.25" customHeight="1" x14ac:dyDescent="0.2">
      <c r="A34" s="614" t="s">
        <v>169</v>
      </c>
      <c r="B34" s="615"/>
      <c r="C34" s="69"/>
      <c r="D34" s="70"/>
      <c r="E34" s="70"/>
      <c r="F34" s="71"/>
      <c r="Q34" s="73">
        <v>36</v>
      </c>
      <c r="R34" s="72">
        <v>24</v>
      </c>
      <c r="S34" s="73">
        <v>17</v>
      </c>
      <c r="T34" s="72">
        <v>20</v>
      </c>
      <c r="U34" s="72">
        <v>82</v>
      </c>
      <c r="V34" s="73">
        <v>32</v>
      </c>
      <c r="W34" s="124">
        <v>26</v>
      </c>
      <c r="X34" s="73">
        <v>15</v>
      </c>
      <c r="Y34" s="72">
        <v>9</v>
      </c>
      <c r="Z34" s="72">
        <v>24</v>
      </c>
      <c r="AB34" s="72">
        <v>44</v>
      </c>
      <c r="AC34" s="73">
        <v>31</v>
      </c>
      <c r="AD34" s="73">
        <v>17</v>
      </c>
      <c r="AE34" s="73">
        <v>20</v>
      </c>
      <c r="AF34" s="124">
        <v>82</v>
      </c>
      <c r="AG34" s="73">
        <v>33</v>
      </c>
      <c r="AH34" s="124">
        <v>25</v>
      </c>
      <c r="AI34" s="73">
        <v>16</v>
      </c>
      <c r="AJ34" s="124">
        <v>12</v>
      </c>
      <c r="AK34" s="73">
        <v>25</v>
      </c>
      <c r="AM34" s="73">
        <v>44</v>
      </c>
      <c r="AN34" s="124">
        <v>31</v>
      </c>
      <c r="AO34" s="73">
        <v>17</v>
      </c>
      <c r="AP34" s="73">
        <v>20</v>
      </c>
      <c r="AQ34" s="124">
        <v>66</v>
      </c>
      <c r="AR34" s="73">
        <v>34</v>
      </c>
      <c r="AS34" s="124">
        <v>25</v>
      </c>
      <c r="AT34" s="124">
        <v>16</v>
      </c>
      <c r="AU34" s="73">
        <v>18</v>
      </c>
      <c r="AV34" s="73">
        <v>25</v>
      </c>
      <c r="AX34" s="73">
        <v>52</v>
      </c>
      <c r="AY34" s="154">
        <v>29</v>
      </c>
      <c r="AZ34" s="73">
        <v>15</v>
      </c>
      <c r="BA34" s="74">
        <v>20</v>
      </c>
      <c r="BB34" s="124">
        <v>66</v>
      </c>
      <c r="BC34" s="73">
        <v>35</v>
      </c>
      <c r="BD34" s="124">
        <v>24</v>
      </c>
      <c r="BE34" s="124">
        <v>16</v>
      </c>
      <c r="BF34" s="74">
        <v>19</v>
      </c>
      <c r="BG34" s="74">
        <v>25</v>
      </c>
    </row>
    <row r="35" spans="1:103" ht="20.25" customHeight="1" x14ac:dyDescent="0.2">
      <c r="A35" s="614" t="s">
        <v>170</v>
      </c>
      <c r="B35" s="615"/>
      <c r="C35" s="69"/>
      <c r="D35" s="70"/>
      <c r="E35" s="70"/>
      <c r="F35" s="71"/>
      <c r="Q35" s="73">
        <v>8</v>
      </c>
      <c r="R35" s="72">
        <v>4</v>
      </c>
      <c r="S35" s="73">
        <v>0</v>
      </c>
      <c r="T35" s="72">
        <v>1</v>
      </c>
      <c r="U35" s="72">
        <v>9</v>
      </c>
      <c r="V35" s="73">
        <v>2</v>
      </c>
      <c r="W35" s="124">
        <v>0</v>
      </c>
      <c r="X35" s="73">
        <v>0</v>
      </c>
      <c r="Y35" s="72">
        <v>2</v>
      </c>
      <c r="Z35" s="72">
        <v>1</v>
      </c>
      <c r="AB35" s="72">
        <v>3</v>
      </c>
      <c r="AC35" s="73">
        <v>5</v>
      </c>
      <c r="AD35" s="73">
        <v>0</v>
      </c>
      <c r="AE35" s="73">
        <v>1</v>
      </c>
      <c r="AF35" s="124">
        <v>9</v>
      </c>
      <c r="AG35" s="73">
        <v>3</v>
      </c>
      <c r="AH35" s="124">
        <v>1</v>
      </c>
      <c r="AI35" s="73">
        <v>1</v>
      </c>
      <c r="AJ35" s="124">
        <v>2</v>
      </c>
      <c r="AK35" s="73">
        <v>1</v>
      </c>
      <c r="AM35" s="73">
        <v>3</v>
      </c>
      <c r="AN35" s="124">
        <v>5</v>
      </c>
      <c r="AO35" s="73">
        <v>0</v>
      </c>
      <c r="AP35" s="73">
        <v>1</v>
      </c>
      <c r="AQ35" s="124">
        <v>9</v>
      </c>
      <c r="AR35" s="73">
        <v>3</v>
      </c>
      <c r="AS35" s="124">
        <v>1</v>
      </c>
      <c r="AT35" s="124">
        <v>1</v>
      </c>
      <c r="AU35" s="73">
        <v>3</v>
      </c>
      <c r="AV35" s="73">
        <v>1</v>
      </c>
      <c r="AX35" s="73">
        <v>7</v>
      </c>
      <c r="AY35" s="154">
        <v>5</v>
      </c>
      <c r="AZ35" s="73">
        <v>1</v>
      </c>
      <c r="BA35" s="74">
        <v>1</v>
      </c>
      <c r="BB35" s="124">
        <v>9</v>
      </c>
      <c r="BC35" s="73">
        <v>3</v>
      </c>
      <c r="BD35" s="124">
        <v>1</v>
      </c>
      <c r="BE35" s="124">
        <v>1</v>
      </c>
      <c r="BF35" s="74">
        <v>4</v>
      </c>
      <c r="BG35" s="74">
        <v>1</v>
      </c>
    </row>
    <row r="36" spans="1:103" ht="20.25" customHeight="1" x14ac:dyDescent="0.2">
      <c r="A36" s="294" t="s">
        <v>193</v>
      </c>
      <c r="B36" s="295"/>
      <c r="C36" s="69"/>
      <c r="D36" s="70"/>
      <c r="E36" s="70"/>
      <c r="F36" s="71"/>
      <c r="Q36" s="73">
        <v>3</v>
      </c>
      <c r="R36" s="86">
        <v>0</v>
      </c>
      <c r="S36" s="73">
        <v>5</v>
      </c>
      <c r="T36" s="86">
        <v>0</v>
      </c>
      <c r="U36" s="86">
        <v>1</v>
      </c>
      <c r="V36" s="73">
        <v>3</v>
      </c>
      <c r="W36" s="124">
        <v>4</v>
      </c>
      <c r="X36" s="73">
        <v>0</v>
      </c>
      <c r="Y36" s="86">
        <v>7</v>
      </c>
      <c r="Z36" s="86">
        <v>1</v>
      </c>
      <c r="AB36" s="86">
        <v>6</v>
      </c>
      <c r="AC36" s="73">
        <v>0</v>
      </c>
      <c r="AD36" s="73">
        <v>5</v>
      </c>
      <c r="AE36" s="73">
        <v>0</v>
      </c>
      <c r="AF36" s="124">
        <v>1</v>
      </c>
      <c r="AG36" s="73">
        <v>4</v>
      </c>
      <c r="AH36" s="124">
        <v>6</v>
      </c>
      <c r="AI36" s="73">
        <v>0</v>
      </c>
      <c r="AJ36" s="124">
        <v>7</v>
      </c>
      <c r="AK36" s="73">
        <v>1</v>
      </c>
      <c r="AM36" s="73">
        <v>6</v>
      </c>
      <c r="AN36" s="124">
        <v>0</v>
      </c>
      <c r="AO36" s="73">
        <v>5</v>
      </c>
      <c r="AP36" s="138">
        <v>0</v>
      </c>
      <c r="AQ36" s="124">
        <v>2</v>
      </c>
      <c r="AR36" s="73">
        <v>4</v>
      </c>
      <c r="AS36" s="124">
        <v>6</v>
      </c>
      <c r="AT36" s="124">
        <v>0</v>
      </c>
      <c r="AU36" s="138">
        <v>9</v>
      </c>
      <c r="AV36" s="73">
        <v>1</v>
      </c>
      <c r="AX36" s="73">
        <v>7</v>
      </c>
      <c r="AY36" s="155">
        <v>1</v>
      </c>
      <c r="AZ36" s="73">
        <v>5</v>
      </c>
      <c r="BA36" s="87">
        <v>0</v>
      </c>
      <c r="BB36" s="124">
        <v>2</v>
      </c>
      <c r="BC36" s="73">
        <v>5</v>
      </c>
      <c r="BD36" s="124">
        <v>8</v>
      </c>
      <c r="BE36" s="124">
        <v>0</v>
      </c>
      <c r="BF36" s="87">
        <v>10</v>
      </c>
      <c r="BG36" s="87">
        <v>1</v>
      </c>
    </row>
    <row r="37" spans="1:103" ht="20.25" customHeight="1" thickBot="1" x14ac:dyDescent="0.25">
      <c r="A37" s="621" t="s">
        <v>166</v>
      </c>
      <c r="B37" s="622"/>
      <c r="C37" s="69"/>
      <c r="D37" s="70"/>
      <c r="E37" s="70"/>
      <c r="F37" s="71"/>
      <c r="Q37" s="73">
        <v>211</v>
      </c>
      <c r="R37" s="75">
        <v>144</v>
      </c>
      <c r="S37" s="73">
        <v>64</v>
      </c>
      <c r="T37" s="75">
        <v>55</v>
      </c>
      <c r="U37" s="75">
        <v>192</v>
      </c>
      <c r="V37" s="73">
        <v>160</v>
      </c>
      <c r="W37" s="124">
        <v>53</v>
      </c>
      <c r="X37" s="73">
        <v>65</v>
      </c>
      <c r="Y37" s="75">
        <v>86</v>
      </c>
      <c r="Z37" s="75">
        <v>80</v>
      </c>
      <c r="AB37" s="75">
        <v>206</v>
      </c>
      <c r="AC37" s="76">
        <v>149</v>
      </c>
      <c r="AD37" s="73">
        <v>64</v>
      </c>
      <c r="AE37" s="76">
        <v>54</v>
      </c>
      <c r="AF37" s="124">
        <v>192</v>
      </c>
      <c r="AG37" s="73">
        <v>160</v>
      </c>
      <c r="AH37" s="124">
        <v>84</v>
      </c>
      <c r="AI37" s="73">
        <v>65</v>
      </c>
      <c r="AJ37" s="124">
        <v>86</v>
      </c>
      <c r="AK37" s="76">
        <v>81</v>
      </c>
      <c r="AM37" s="73">
        <v>212</v>
      </c>
      <c r="AN37" s="124">
        <v>149</v>
      </c>
      <c r="AO37" s="73">
        <v>64</v>
      </c>
      <c r="AP37" s="76">
        <v>62</v>
      </c>
      <c r="AQ37" s="124">
        <v>155</v>
      </c>
      <c r="AR37" s="73">
        <v>163</v>
      </c>
      <c r="AS37" s="124">
        <v>84</v>
      </c>
      <c r="AT37" s="124">
        <v>65</v>
      </c>
      <c r="AU37" s="76">
        <v>99</v>
      </c>
      <c r="AV37" s="76">
        <v>81</v>
      </c>
      <c r="AX37" s="73">
        <v>229</v>
      </c>
      <c r="AY37" s="156">
        <v>155</v>
      </c>
      <c r="AZ37" s="73">
        <v>52</v>
      </c>
      <c r="BA37" s="77">
        <v>62</v>
      </c>
      <c r="BB37" s="124">
        <v>155</v>
      </c>
      <c r="BC37" s="73">
        <v>177</v>
      </c>
      <c r="BD37" s="124">
        <v>94</v>
      </c>
      <c r="BE37" s="124">
        <v>65</v>
      </c>
      <c r="BF37" s="77">
        <v>99</v>
      </c>
      <c r="BG37" s="77">
        <v>81</v>
      </c>
    </row>
    <row r="38" spans="1:103" ht="13.5" thickBot="1" x14ac:dyDescent="0.25"/>
    <row r="39" spans="1:103" ht="16.5" thickBot="1" x14ac:dyDescent="0.25">
      <c r="A39" s="592" t="s">
        <v>161</v>
      </c>
      <c r="B39" s="593"/>
      <c r="C39" s="593"/>
      <c r="D39" s="593"/>
      <c r="E39" s="593"/>
      <c r="F39" s="594"/>
    </row>
    <row r="40" spans="1:103" ht="15.75" thickBot="1" x14ac:dyDescent="0.25">
      <c r="A40" s="597" t="s">
        <v>104</v>
      </c>
      <c r="B40" s="598"/>
      <c r="C40" s="284" t="s">
        <v>92</v>
      </c>
      <c r="D40" s="285" t="s">
        <v>130</v>
      </c>
      <c r="E40" s="285" t="s">
        <v>137</v>
      </c>
      <c r="F40" s="275" t="s">
        <v>93</v>
      </c>
      <c r="P40" s="56" t="s">
        <v>261</v>
      </c>
      <c r="BC40" s="166"/>
      <c r="BD40" s="166"/>
    </row>
    <row r="41" spans="1:103" ht="20.25" customHeight="1" x14ac:dyDescent="0.2">
      <c r="A41" s="599" t="s">
        <v>136</v>
      </c>
      <c r="B41" s="600"/>
      <c r="C41" s="132"/>
      <c r="D41" s="133"/>
      <c r="E41" s="133"/>
      <c r="F41" s="134"/>
      <c r="Q41" s="150">
        <v>249947.67</v>
      </c>
      <c r="R41" s="97">
        <v>546288</v>
      </c>
      <c r="S41" s="124">
        <v>0</v>
      </c>
      <c r="T41" s="124">
        <v>0</v>
      </c>
      <c r="U41" s="97">
        <v>533712.11579999991</v>
      </c>
      <c r="V41" s="97">
        <f>80130+165478.5+24000</f>
        <v>269608.5</v>
      </c>
      <c r="W41" s="124">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4">
        <v>900218</v>
      </c>
      <c r="AO41" s="124">
        <v>0</v>
      </c>
      <c r="AP41" s="124">
        <v>0</v>
      </c>
      <c r="AQ41" s="124">
        <v>640454.53895999992</v>
      </c>
      <c r="AR41" s="98">
        <v>396210.92</v>
      </c>
      <c r="AS41" s="124">
        <v>902618.29</v>
      </c>
      <c r="AT41" s="124"/>
      <c r="AU41" s="98"/>
      <c r="AV41" s="124">
        <v>0</v>
      </c>
      <c r="AX41" s="167">
        <v>105000</v>
      </c>
      <c r="AY41" s="167">
        <v>156700.4</v>
      </c>
      <c r="AZ41" s="166">
        <v>0</v>
      </c>
      <c r="BA41" s="166">
        <v>0</v>
      </c>
      <c r="BB41" s="166">
        <v>0</v>
      </c>
      <c r="BC41" s="166">
        <v>498943.62</v>
      </c>
      <c r="BD41" s="166">
        <v>2809136.95</v>
      </c>
      <c r="BE41" s="166">
        <v>0</v>
      </c>
      <c r="BF41" s="166">
        <v>0</v>
      </c>
      <c r="BG41" s="166">
        <v>0</v>
      </c>
    </row>
    <row r="42" spans="1:103" ht="20.25" customHeight="1" x14ac:dyDescent="0.2">
      <c r="A42" s="599" t="s">
        <v>91</v>
      </c>
      <c r="B42" s="600"/>
      <c r="C42" s="132"/>
      <c r="D42" s="133"/>
      <c r="E42" s="133"/>
      <c r="F42" s="134"/>
      <c r="Q42" s="150">
        <v>156611.66</v>
      </c>
      <c r="R42" s="97">
        <v>2190</v>
      </c>
      <c r="S42" s="124">
        <v>0</v>
      </c>
      <c r="T42" s="124">
        <v>0</v>
      </c>
      <c r="U42" s="97">
        <v>161458.08731999999</v>
      </c>
      <c r="V42" s="97">
        <f>28665+45387.6+35070.5</f>
        <v>109123.1</v>
      </c>
      <c r="W42" s="124">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4">
        <v>4760</v>
      </c>
      <c r="AO42" s="124">
        <v>0</v>
      </c>
      <c r="AP42" s="124">
        <v>0</v>
      </c>
      <c r="AQ42" s="124">
        <v>193749.704784</v>
      </c>
      <c r="AR42" s="98">
        <v>126999</v>
      </c>
      <c r="AS42" s="124">
        <v>286570.14999999997</v>
      </c>
      <c r="AT42" s="124">
        <v>10801</v>
      </c>
      <c r="AU42" s="98">
        <v>30702.5</v>
      </c>
      <c r="AV42" s="124">
        <v>0</v>
      </c>
      <c r="AX42" s="98">
        <v>38263</v>
      </c>
      <c r="AY42" s="157">
        <v>15000</v>
      </c>
      <c r="AZ42" s="124">
        <v>0</v>
      </c>
      <c r="BA42" s="124">
        <v>0</v>
      </c>
      <c r="BB42" s="99">
        <v>0</v>
      </c>
      <c r="BC42" s="99">
        <v>73086.5</v>
      </c>
      <c r="BD42" s="124">
        <v>495284.33999999997</v>
      </c>
      <c r="BE42" s="124">
        <v>11599.2</v>
      </c>
      <c r="BF42" s="99">
        <v>25535.7</v>
      </c>
      <c r="BG42" s="124">
        <v>0</v>
      </c>
    </row>
    <row r="43" spans="1:103" ht="20.25" customHeight="1" thickBot="1" x14ac:dyDescent="0.25">
      <c r="A43" s="290" t="s">
        <v>172</v>
      </c>
      <c r="B43" s="291"/>
      <c r="C43" s="132"/>
      <c r="D43" s="133"/>
      <c r="E43" s="133"/>
      <c r="F43" s="134"/>
      <c r="Q43" s="150">
        <v>423360</v>
      </c>
      <c r="R43" s="100">
        <v>388504</v>
      </c>
      <c r="S43" s="124">
        <v>0</v>
      </c>
      <c r="T43" s="124">
        <v>0</v>
      </c>
      <c r="U43" s="100">
        <v>812900</v>
      </c>
      <c r="V43" s="100">
        <v>464489</v>
      </c>
      <c r="W43" s="124">
        <v>0</v>
      </c>
      <c r="X43" s="103">
        <v>109051</v>
      </c>
      <c r="Y43" s="100">
        <v>253055.5</v>
      </c>
      <c r="Z43" s="100">
        <v>260597</v>
      </c>
      <c r="AB43" s="98">
        <v>530937</v>
      </c>
      <c r="AC43" s="98">
        <v>515125.9</v>
      </c>
      <c r="AD43" s="98">
        <v>0</v>
      </c>
      <c r="AE43" s="98">
        <v>0</v>
      </c>
      <c r="AF43" s="98">
        <v>1277389</v>
      </c>
      <c r="AG43" s="98">
        <f>139015+603346</f>
        <v>742361</v>
      </c>
      <c r="AH43" s="98">
        <v>0</v>
      </c>
      <c r="AI43" s="98">
        <v>133578.5</v>
      </c>
      <c r="AJ43" s="150">
        <v>253055.5</v>
      </c>
      <c r="AK43" s="150">
        <v>390376</v>
      </c>
      <c r="AM43" s="101">
        <v>636245</v>
      </c>
      <c r="AN43" s="124">
        <v>600000</v>
      </c>
      <c r="AO43" s="124">
        <v>0</v>
      </c>
      <c r="AP43" s="124">
        <v>0</v>
      </c>
      <c r="AQ43" s="124"/>
      <c r="AR43" s="116">
        <v>1011621</v>
      </c>
      <c r="AS43" s="124">
        <v>0</v>
      </c>
      <c r="AT43" s="124">
        <v>210587</v>
      </c>
      <c r="AU43" s="101">
        <v>169.07300000000001</v>
      </c>
      <c r="AV43" s="124">
        <v>0</v>
      </c>
      <c r="AX43" s="98">
        <v>648999</v>
      </c>
      <c r="AY43" s="158">
        <v>597465</v>
      </c>
      <c r="AZ43" s="124">
        <v>0</v>
      </c>
      <c r="BA43" s="124">
        <v>0</v>
      </c>
      <c r="BB43" s="102">
        <v>0</v>
      </c>
      <c r="BC43" s="102">
        <v>1920908</v>
      </c>
      <c r="BD43" s="124">
        <v>0</v>
      </c>
      <c r="BE43" s="124">
        <v>215824</v>
      </c>
      <c r="BF43" s="102">
        <v>173678</v>
      </c>
      <c r="BG43" s="124">
        <v>0</v>
      </c>
    </row>
    <row r="44" spans="1:103" ht="20.25" customHeight="1" thickBot="1" x14ac:dyDescent="0.25">
      <c r="A44" s="601" t="s">
        <v>159</v>
      </c>
      <c r="B44" s="602"/>
      <c r="C44" s="318"/>
      <c r="D44" s="319"/>
      <c r="E44" s="319"/>
      <c r="F44" s="320"/>
      <c r="Q44" s="150">
        <v>0</v>
      </c>
      <c r="R44" s="103">
        <v>0</v>
      </c>
      <c r="S44" s="124">
        <v>0</v>
      </c>
      <c r="T44" s="124">
        <v>0</v>
      </c>
      <c r="U44" s="103">
        <v>495260.8779599999</v>
      </c>
      <c r="V44" s="103"/>
      <c r="W44" s="124">
        <v>0</v>
      </c>
      <c r="X44" s="143"/>
      <c r="Y44" s="103">
        <v>0</v>
      </c>
      <c r="Z44" s="103">
        <v>75139</v>
      </c>
      <c r="AB44" s="98">
        <v>0</v>
      </c>
      <c r="AC44" s="98">
        <v>34021.25</v>
      </c>
      <c r="AD44" s="98">
        <v>0</v>
      </c>
      <c r="AE44" s="98">
        <v>0</v>
      </c>
      <c r="AF44" s="98">
        <v>561295.66168799985</v>
      </c>
      <c r="AG44" s="98"/>
      <c r="AH44" s="98">
        <v>986784.05999999994</v>
      </c>
      <c r="AI44" s="98"/>
      <c r="AJ44" s="98">
        <v>0</v>
      </c>
      <c r="AK44" s="98"/>
      <c r="AM44" s="104">
        <v>504073.07</v>
      </c>
      <c r="AN44" s="124">
        <v>342000</v>
      </c>
      <c r="AO44" s="124">
        <v>0</v>
      </c>
      <c r="AP44" s="124">
        <v>0</v>
      </c>
      <c r="AQ44" s="124">
        <v>594313.05355199985</v>
      </c>
      <c r="AR44" s="104"/>
      <c r="AS44" s="124">
        <v>818785.97</v>
      </c>
      <c r="AT44" s="124">
        <v>355640</v>
      </c>
      <c r="AU44" s="104">
        <v>0</v>
      </c>
      <c r="AV44" s="124">
        <v>0</v>
      </c>
      <c r="AX44" s="98">
        <v>801097</v>
      </c>
      <c r="AY44" s="159">
        <v>0</v>
      </c>
      <c r="AZ44" s="124">
        <v>0</v>
      </c>
      <c r="BA44" s="124">
        <v>0</v>
      </c>
      <c r="BB44" s="105">
        <v>0</v>
      </c>
      <c r="BC44" s="105"/>
      <c r="BD44" s="124">
        <v>1600746.24</v>
      </c>
      <c r="BE44" s="124">
        <v>244513.7</v>
      </c>
      <c r="BF44" s="105">
        <v>0</v>
      </c>
      <c r="BG44" s="124">
        <v>0</v>
      </c>
      <c r="BT44" s="44" t="s">
        <v>62</v>
      </c>
    </row>
    <row r="45" spans="1:103" ht="21.75" customHeight="1" thickBot="1" x14ac:dyDescent="0.25">
      <c r="C45" s="321">
        <f>SUM(C41:C44)</f>
        <v>0</v>
      </c>
      <c r="D45" s="322">
        <f>SUM(D41:D44)</f>
        <v>0</v>
      </c>
      <c r="E45" s="322">
        <f>SUM(E41:E44)</f>
        <v>0</v>
      </c>
      <c r="F45" s="323">
        <f>SUM(F41:F44)</f>
        <v>0</v>
      </c>
      <c r="R45" s="147">
        <f>SUM(R41:R44)</f>
        <v>936982</v>
      </c>
      <c r="U45" s="147">
        <v>2003331.0810799999</v>
      </c>
      <c r="V45" s="120">
        <f>SUM(V41:V44)</f>
        <v>843220.6</v>
      </c>
      <c r="W45" s="44">
        <v>24675.59</v>
      </c>
      <c r="Y45" s="147">
        <f>SUM(Y41:Y44)</f>
        <v>314752.22499999998</v>
      </c>
      <c r="Z45" s="147">
        <v>1917148</v>
      </c>
      <c r="AB45" s="144">
        <f>SUM(AB41:AB44)</f>
        <v>838570.5</v>
      </c>
      <c r="AC45" s="144">
        <f>SUM(AC41:AC44)</f>
        <v>1083893.9500000002</v>
      </c>
      <c r="AD45" s="144">
        <f t="shared" ref="AD45:AJ45" si="1">SUM(AD41:AD44)</f>
        <v>0</v>
      </c>
      <c r="AE45" s="144">
        <f t="shared" si="1"/>
        <v>0</v>
      </c>
      <c r="AF45" s="144">
        <f t="shared" si="1"/>
        <v>2626544.2252239999</v>
      </c>
      <c r="AG45" s="144">
        <f t="shared" si="1"/>
        <v>1722839.5699999998</v>
      </c>
      <c r="AH45" s="144">
        <f t="shared" si="1"/>
        <v>1880150.77</v>
      </c>
      <c r="AI45" s="144">
        <f t="shared" si="1"/>
        <v>134604.5</v>
      </c>
      <c r="AJ45" s="144">
        <f t="shared" si="1"/>
        <v>281484.5</v>
      </c>
      <c r="AK45" s="144">
        <v>1764231</v>
      </c>
      <c r="AN45" s="44">
        <v>1846978</v>
      </c>
      <c r="AQ45" s="44">
        <v>1428517.2972959997</v>
      </c>
      <c r="AR45" s="121">
        <f>SUM(AR41:AR44)</f>
        <v>1534830.92</v>
      </c>
      <c r="AS45" s="44">
        <v>2007974.41</v>
      </c>
      <c r="AT45" s="44">
        <v>577028</v>
      </c>
      <c r="AU45" s="144">
        <f>SUM(AU41:AU44)</f>
        <v>30871.573</v>
      </c>
      <c r="AV45" s="44">
        <v>0</v>
      </c>
      <c r="AY45" s="148">
        <f>SUM(AY41:AY44)</f>
        <v>769165.4</v>
      </c>
      <c r="BB45" s="148">
        <f>SUM(BB41:BB44)</f>
        <v>0</v>
      </c>
      <c r="BC45" s="122">
        <f>SUM(BC41:BC44)</f>
        <v>2492938.12</v>
      </c>
      <c r="BD45" s="44">
        <v>4905167.53</v>
      </c>
      <c r="BE45" s="44">
        <v>471936.9</v>
      </c>
      <c r="BF45" s="148">
        <f>SUM(BF41:BF44)</f>
        <v>199213.7</v>
      </c>
      <c r="BG45" s="44">
        <v>0</v>
      </c>
      <c r="BI45" s="44" t="s">
        <v>61</v>
      </c>
      <c r="CE45" s="44" t="s">
        <v>63</v>
      </c>
      <c r="CP45" s="44" t="s">
        <v>64</v>
      </c>
    </row>
    <row r="46" spans="1:103" ht="13.5" thickBot="1" x14ac:dyDescent="0.25"/>
    <row r="47" spans="1:103" ht="16.5" thickBot="1" x14ac:dyDescent="0.25">
      <c r="A47" s="592" t="s">
        <v>189</v>
      </c>
      <c r="B47" s="593"/>
      <c r="C47" s="593"/>
      <c r="D47" s="593"/>
      <c r="E47" s="593"/>
      <c r="F47" s="593"/>
      <c r="G47" s="593"/>
      <c r="H47" s="593"/>
      <c r="I47" s="594"/>
      <c r="Q47" s="123" t="s">
        <v>71</v>
      </c>
      <c r="R47" s="123" t="s">
        <v>243</v>
      </c>
      <c r="S47" s="123" t="s">
        <v>244</v>
      </c>
      <c r="T47" s="123" t="s">
        <v>245</v>
      </c>
      <c r="U47" s="123" t="s">
        <v>246</v>
      </c>
      <c r="V47" s="123" t="s">
        <v>247</v>
      </c>
      <c r="W47" s="123" t="s">
        <v>250</v>
      </c>
      <c r="X47" s="123" t="s">
        <v>251</v>
      </c>
      <c r="Y47" s="123" t="s">
        <v>252</v>
      </c>
      <c r="Z47" s="123" t="s">
        <v>253</v>
      </c>
      <c r="AB47" s="123" t="s">
        <v>71</v>
      </c>
      <c r="AC47" s="123" t="s">
        <v>243</v>
      </c>
      <c r="AD47" s="123" t="s">
        <v>244</v>
      </c>
      <c r="AE47" s="123" t="s">
        <v>245</v>
      </c>
      <c r="AF47" s="123" t="s">
        <v>246</v>
      </c>
      <c r="AG47" s="123" t="s">
        <v>247</v>
      </c>
      <c r="AH47" s="123" t="s">
        <v>250</v>
      </c>
      <c r="AI47" s="123" t="s">
        <v>251</v>
      </c>
      <c r="AJ47" s="123" t="s">
        <v>252</v>
      </c>
      <c r="AK47" s="123" t="s">
        <v>253</v>
      </c>
      <c r="AM47" s="123" t="s">
        <v>71</v>
      </c>
      <c r="AN47" s="123" t="s">
        <v>243</v>
      </c>
      <c r="AO47" s="123" t="s">
        <v>244</v>
      </c>
      <c r="AP47" s="123" t="s">
        <v>245</v>
      </c>
      <c r="AQ47" s="123" t="s">
        <v>246</v>
      </c>
      <c r="AR47" s="123" t="s">
        <v>247</v>
      </c>
      <c r="AS47" s="123" t="s">
        <v>250</v>
      </c>
      <c r="AT47" s="123" t="s">
        <v>251</v>
      </c>
      <c r="AU47" s="123" t="s">
        <v>252</v>
      </c>
      <c r="AV47" s="123" t="s">
        <v>253</v>
      </c>
      <c r="AX47" s="123" t="s">
        <v>71</v>
      </c>
      <c r="AY47" s="123" t="s">
        <v>243</v>
      </c>
      <c r="AZ47" s="123" t="s">
        <v>244</v>
      </c>
      <c r="BA47" s="123" t="s">
        <v>245</v>
      </c>
      <c r="BB47" s="123" t="s">
        <v>246</v>
      </c>
      <c r="BC47" s="123" t="s">
        <v>247</v>
      </c>
      <c r="BD47" s="123" t="s">
        <v>250</v>
      </c>
      <c r="BE47" s="123" t="s">
        <v>251</v>
      </c>
      <c r="BF47" s="123" t="s">
        <v>252</v>
      </c>
      <c r="BG47" s="123" t="s">
        <v>253</v>
      </c>
      <c r="BI47" s="123" t="s">
        <v>71</v>
      </c>
      <c r="BJ47" s="123" t="s">
        <v>243</v>
      </c>
      <c r="BK47" s="123" t="s">
        <v>244</v>
      </c>
      <c r="BL47" s="123" t="s">
        <v>245</v>
      </c>
      <c r="BM47" s="123" t="s">
        <v>246</v>
      </c>
      <c r="BN47" s="123" t="s">
        <v>247</v>
      </c>
      <c r="BO47" s="123" t="s">
        <v>250</v>
      </c>
      <c r="BP47" s="123" t="s">
        <v>251</v>
      </c>
      <c r="BQ47" s="123" t="s">
        <v>252</v>
      </c>
      <c r="BR47" s="123" t="s">
        <v>253</v>
      </c>
      <c r="BT47" s="123" t="s">
        <v>71</v>
      </c>
      <c r="BU47" s="123" t="s">
        <v>243</v>
      </c>
      <c r="BV47" s="123" t="s">
        <v>244</v>
      </c>
      <c r="BW47" s="123" t="s">
        <v>245</v>
      </c>
      <c r="BX47" s="123" t="s">
        <v>246</v>
      </c>
      <c r="BY47" s="123" t="s">
        <v>247</v>
      </c>
      <c r="BZ47" s="123" t="s">
        <v>250</v>
      </c>
      <c r="CA47" s="123" t="s">
        <v>251</v>
      </c>
      <c r="CB47" s="123" t="s">
        <v>252</v>
      </c>
      <c r="CC47" s="123" t="s">
        <v>253</v>
      </c>
      <c r="CE47" s="123" t="s">
        <v>71</v>
      </c>
      <c r="CF47" s="123" t="s">
        <v>243</v>
      </c>
      <c r="CG47" s="123" t="s">
        <v>244</v>
      </c>
      <c r="CH47" s="123" t="s">
        <v>245</v>
      </c>
      <c r="CI47" s="123" t="s">
        <v>246</v>
      </c>
      <c r="CJ47" s="123" t="s">
        <v>247</v>
      </c>
      <c r="CK47" s="123" t="s">
        <v>250</v>
      </c>
      <c r="CL47" s="123" t="s">
        <v>251</v>
      </c>
      <c r="CM47" s="123" t="s">
        <v>252</v>
      </c>
      <c r="CN47" s="123" t="s">
        <v>253</v>
      </c>
      <c r="CP47" s="123" t="s">
        <v>71</v>
      </c>
      <c r="CQ47" s="123" t="s">
        <v>243</v>
      </c>
      <c r="CR47" s="123" t="s">
        <v>244</v>
      </c>
      <c r="CS47" s="123" t="s">
        <v>245</v>
      </c>
      <c r="CT47" s="123" t="s">
        <v>246</v>
      </c>
      <c r="CU47" s="123" t="s">
        <v>247</v>
      </c>
      <c r="CV47" s="123" t="s">
        <v>250</v>
      </c>
      <c r="CW47" s="123" t="s">
        <v>251</v>
      </c>
      <c r="CX47" s="123" t="s">
        <v>252</v>
      </c>
      <c r="CY47" s="123" t="s">
        <v>253</v>
      </c>
    </row>
    <row r="48" spans="1:103" ht="18" customHeight="1" x14ac:dyDescent="0.2">
      <c r="A48" s="595" t="s">
        <v>105</v>
      </c>
      <c r="B48" s="589">
        <v>2022</v>
      </c>
      <c r="C48" s="590"/>
      <c r="D48" s="590"/>
      <c r="E48" s="591"/>
      <c r="F48" s="589">
        <v>2023</v>
      </c>
      <c r="G48" s="590"/>
      <c r="H48" s="590"/>
      <c r="I48" s="591"/>
    </row>
    <row r="49" spans="1:103" ht="15.75" thickBot="1" x14ac:dyDescent="0.25">
      <c r="A49" s="596"/>
      <c r="B49" s="284" t="s">
        <v>92</v>
      </c>
      <c r="C49" s="285" t="s">
        <v>130</v>
      </c>
      <c r="D49" s="285" t="s">
        <v>94</v>
      </c>
      <c r="E49" s="275" t="s">
        <v>93</v>
      </c>
      <c r="F49" s="284" t="s">
        <v>92</v>
      </c>
      <c r="G49" s="285" t="s">
        <v>130</v>
      </c>
      <c r="H49" s="285" t="s">
        <v>94</v>
      </c>
      <c r="I49" s="275" t="s">
        <v>93</v>
      </c>
      <c r="Q49" s="56" t="s">
        <v>263</v>
      </c>
      <c r="BI49" s="56" t="s">
        <v>265</v>
      </c>
    </row>
    <row r="50" spans="1:103" ht="21.75" customHeight="1" x14ac:dyDescent="0.2">
      <c r="A50" s="292" t="s">
        <v>190</v>
      </c>
      <c r="B50" s="70"/>
      <c r="C50" s="70"/>
      <c r="D50" s="70"/>
      <c r="E50" s="71"/>
      <c r="F50" s="70"/>
      <c r="G50" s="80"/>
      <c r="H50" s="305"/>
      <c r="I50" s="306"/>
      <c r="P50" s="44" t="s">
        <v>69</v>
      </c>
      <c r="Q50" s="79">
        <v>108</v>
      </c>
      <c r="R50" s="79">
        <v>39</v>
      </c>
      <c r="S50" s="79">
        <v>0</v>
      </c>
      <c r="T50" s="79">
        <v>46</v>
      </c>
      <c r="U50" s="79">
        <v>8</v>
      </c>
      <c r="V50" s="79">
        <v>12</v>
      </c>
      <c r="W50" s="79">
        <v>35</v>
      </c>
      <c r="X50" s="79">
        <v>11</v>
      </c>
      <c r="Y50" s="79">
        <v>36</v>
      </c>
      <c r="Z50" s="79">
        <v>15</v>
      </c>
      <c r="AB50" s="78">
        <v>168</v>
      </c>
      <c r="AC50" s="78">
        <v>10</v>
      </c>
      <c r="AD50" s="124">
        <v>0</v>
      </c>
      <c r="AE50" s="80">
        <v>11</v>
      </c>
      <c r="AF50" s="78">
        <v>1</v>
      </c>
      <c r="AG50" s="78">
        <v>4</v>
      </c>
      <c r="AH50" s="80">
        <v>18</v>
      </c>
      <c r="AI50" s="124">
        <v>4</v>
      </c>
      <c r="AJ50" s="80">
        <v>9</v>
      </c>
      <c r="AK50" s="80">
        <v>3</v>
      </c>
      <c r="AM50" s="78">
        <v>490</v>
      </c>
      <c r="AN50" s="80">
        <v>14</v>
      </c>
      <c r="AO50" s="124">
        <v>0</v>
      </c>
      <c r="AP50" s="80">
        <v>37</v>
      </c>
      <c r="AQ50" s="80">
        <v>3</v>
      </c>
      <c r="AR50" s="78">
        <v>0</v>
      </c>
      <c r="AS50" s="80">
        <v>607</v>
      </c>
      <c r="AT50" s="80">
        <v>13</v>
      </c>
      <c r="AU50" s="80">
        <v>30</v>
      </c>
      <c r="AV50" s="80">
        <v>46</v>
      </c>
      <c r="AX50" s="78">
        <v>173</v>
      </c>
      <c r="AY50" s="160">
        <v>7</v>
      </c>
      <c r="AZ50" s="124">
        <v>0</v>
      </c>
      <c r="BA50" s="78">
        <v>72</v>
      </c>
      <c r="BB50" s="124">
        <v>0</v>
      </c>
      <c r="BC50" s="78">
        <v>2</v>
      </c>
      <c r="BD50" s="66">
        <v>77</v>
      </c>
      <c r="BE50" s="78">
        <v>42</v>
      </c>
      <c r="BF50" s="78">
        <v>3</v>
      </c>
      <c r="BG50" s="66">
        <v>632</v>
      </c>
      <c r="BI50" s="135">
        <v>25</v>
      </c>
      <c r="BJ50" s="162">
        <v>6</v>
      </c>
      <c r="BK50" s="124">
        <v>0</v>
      </c>
      <c r="BL50" s="79">
        <v>30</v>
      </c>
      <c r="BM50" s="79">
        <v>12</v>
      </c>
      <c r="BN50" s="135">
        <v>21</v>
      </c>
      <c r="BO50" s="79">
        <v>716</v>
      </c>
      <c r="BP50" s="79">
        <v>69</v>
      </c>
      <c r="BQ50" s="79">
        <v>33</v>
      </c>
      <c r="BR50" s="79">
        <v>51</v>
      </c>
      <c r="BT50" s="80">
        <v>57</v>
      </c>
      <c r="BU50" s="80">
        <v>3</v>
      </c>
      <c r="BV50" s="124">
        <v>0</v>
      </c>
      <c r="BW50" s="80">
        <v>58</v>
      </c>
      <c r="BX50" s="80">
        <v>36</v>
      </c>
      <c r="BY50" s="78">
        <v>19</v>
      </c>
      <c r="BZ50" s="80">
        <v>335</v>
      </c>
      <c r="CA50" s="80">
        <v>6</v>
      </c>
      <c r="CB50" s="80">
        <v>13</v>
      </c>
      <c r="CC50" s="80">
        <v>0</v>
      </c>
      <c r="CE50" s="80">
        <v>149</v>
      </c>
      <c r="CF50" s="80">
        <v>13</v>
      </c>
      <c r="CG50" s="124">
        <v>1</v>
      </c>
      <c r="CH50" s="80">
        <v>18</v>
      </c>
      <c r="CI50" s="80">
        <v>10</v>
      </c>
      <c r="CJ50" s="80">
        <v>16</v>
      </c>
      <c r="CK50" s="80">
        <v>120</v>
      </c>
      <c r="CL50" s="80">
        <v>0</v>
      </c>
      <c r="CM50" s="80">
        <v>18</v>
      </c>
      <c r="CN50" s="80">
        <v>8</v>
      </c>
      <c r="CP50" s="66">
        <v>361</v>
      </c>
      <c r="CQ50" s="78">
        <v>6</v>
      </c>
      <c r="CR50" s="124">
        <v>0</v>
      </c>
      <c r="CS50" s="78">
        <v>32</v>
      </c>
      <c r="CT50" s="124">
        <v>0</v>
      </c>
      <c r="CU50" s="78">
        <v>10</v>
      </c>
      <c r="CV50" s="66">
        <v>136</v>
      </c>
      <c r="CW50" s="78">
        <v>3</v>
      </c>
      <c r="CX50" s="78">
        <v>2</v>
      </c>
      <c r="CY50" s="66">
        <v>65</v>
      </c>
    </row>
    <row r="51" spans="1:103" ht="22.5" customHeight="1" thickBot="1" x14ac:dyDescent="0.25">
      <c r="A51" s="293" t="s">
        <v>191</v>
      </c>
      <c r="B51" s="70"/>
      <c r="C51" s="70"/>
      <c r="D51" s="70"/>
      <c r="E51" s="71"/>
      <c r="F51" s="70"/>
      <c r="G51" s="80"/>
      <c r="H51" s="305"/>
      <c r="I51" s="306"/>
      <c r="P51" s="44" t="s">
        <v>269</v>
      </c>
      <c r="Q51" s="81">
        <v>18</v>
      </c>
      <c r="R51" s="81">
        <v>5</v>
      </c>
      <c r="S51" s="81">
        <v>2</v>
      </c>
      <c r="T51" s="81">
        <v>2</v>
      </c>
      <c r="U51" s="81">
        <v>14</v>
      </c>
      <c r="V51" s="81">
        <v>11</v>
      </c>
      <c r="W51" s="81">
        <v>12</v>
      </c>
      <c r="X51" s="81">
        <v>1</v>
      </c>
      <c r="Y51" s="81">
        <v>2</v>
      </c>
      <c r="Z51" s="81">
        <v>17</v>
      </c>
      <c r="AB51" s="78">
        <v>13</v>
      </c>
      <c r="AC51" s="67">
        <v>5</v>
      </c>
      <c r="AD51" s="124">
        <v>0</v>
      </c>
      <c r="AE51" s="67">
        <v>1</v>
      </c>
      <c r="AF51" s="67">
        <v>17</v>
      </c>
      <c r="AG51" s="67">
        <v>14</v>
      </c>
      <c r="AH51" s="67">
        <v>11</v>
      </c>
      <c r="AI51" s="124">
        <v>0</v>
      </c>
      <c r="AJ51" s="67">
        <v>0</v>
      </c>
      <c r="AK51" s="67">
        <v>1</v>
      </c>
      <c r="AM51" s="78">
        <v>24</v>
      </c>
      <c r="AN51" s="67">
        <v>10</v>
      </c>
      <c r="AO51" s="124">
        <v>0</v>
      </c>
      <c r="AP51" s="67">
        <v>2</v>
      </c>
      <c r="AQ51" s="67">
        <v>8</v>
      </c>
      <c r="AR51" s="78">
        <v>6</v>
      </c>
      <c r="AS51" s="67">
        <v>7</v>
      </c>
      <c r="AT51" s="67">
        <v>2</v>
      </c>
      <c r="AU51" s="67">
        <v>3</v>
      </c>
      <c r="AV51" s="67">
        <v>5</v>
      </c>
      <c r="AX51" s="78">
        <v>36</v>
      </c>
      <c r="AY51" s="160">
        <v>11</v>
      </c>
      <c r="AZ51" s="124">
        <v>1</v>
      </c>
      <c r="BA51" s="78">
        <v>0</v>
      </c>
      <c r="BB51" s="124">
        <v>0</v>
      </c>
      <c r="BC51" s="78">
        <v>14</v>
      </c>
      <c r="BD51" s="68">
        <v>13</v>
      </c>
      <c r="BE51" s="78">
        <v>3</v>
      </c>
      <c r="BF51" s="78">
        <v>3</v>
      </c>
      <c r="BG51" s="68">
        <v>13</v>
      </c>
      <c r="BI51" s="135">
        <v>20</v>
      </c>
      <c r="BJ51" s="163">
        <v>8</v>
      </c>
      <c r="BK51" s="124">
        <v>2</v>
      </c>
      <c r="BL51" s="81">
        <v>3</v>
      </c>
      <c r="BM51" s="81">
        <v>7</v>
      </c>
      <c r="BN51" s="81">
        <v>10</v>
      </c>
      <c r="BO51" s="81">
        <v>10</v>
      </c>
      <c r="BP51" s="81">
        <v>3</v>
      </c>
      <c r="BQ51" s="81">
        <v>2</v>
      </c>
      <c r="BR51" s="81">
        <v>17</v>
      </c>
      <c r="BT51" s="67">
        <v>22</v>
      </c>
      <c r="BU51" s="67">
        <v>3</v>
      </c>
      <c r="BV51" s="124">
        <v>1</v>
      </c>
      <c r="BW51" s="67">
        <v>4</v>
      </c>
      <c r="BX51" s="67">
        <v>9</v>
      </c>
      <c r="BY51" s="67">
        <v>13</v>
      </c>
      <c r="BZ51" s="67">
        <v>14</v>
      </c>
      <c r="CA51" s="67">
        <v>1</v>
      </c>
      <c r="CB51" s="67">
        <v>1</v>
      </c>
      <c r="CC51" s="67">
        <v>10</v>
      </c>
      <c r="CE51" s="67">
        <v>23</v>
      </c>
      <c r="CF51" s="67">
        <v>6</v>
      </c>
      <c r="CG51" s="124">
        <v>0</v>
      </c>
      <c r="CH51" s="67">
        <v>3</v>
      </c>
      <c r="CI51" s="67">
        <v>8</v>
      </c>
      <c r="CJ51" s="67">
        <v>18</v>
      </c>
      <c r="CK51" s="67">
        <v>10</v>
      </c>
      <c r="CL51" s="67">
        <v>5</v>
      </c>
      <c r="CM51" s="67">
        <v>4</v>
      </c>
      <c r="CN51" s="67">
        <v>15</v>
      </c>
      <c r="CP51" s="68">
        <v>23</v>
      </c>
      <c r="CQ51" s="78">
        <v>4</v>
      </c>
      <c r="CR51" s="124">
        <v>0</v>
      </c>
      <c r="CS51" s="78">
        <v>2</v>
      </c>
      <c r="CT51" s="124">
        <v>0</v>
      </c>
      <c r="CU51" s="78">
        <v>20</v>
      </c>
      <c r="CV51" s="68">
        <v>14</v>
      </c>
      <c r="CW51" s="78">
        <v>1</v>
      </c>
      <c r="CX51" s="78">
        <v>3</v>
      </c>
      <c r="CY51" s="68">
        <v>11</v>
      </c>
    </row>
    <row r="52" spans="1:103" ht="15" customHeight="1" x14ac:dyDescent="0.2">
      <c r="A52" s="56" t="s">
        <v>192</v>
      </c>
      <c r="B52" s="56"/>
      <c r="F52" s="324"/>
    </row>
    <row r="53" spans="1:103" ht="13.5" thickBot="1" x14ac:dyDescent="0.25"/>
    <row r="54" spans="1:103" ht="19.5" customHeight="1" thickBot="1" x14ac:dyDescent="0.25">
      <c r="A54" s="592" t="s">
        <v>127</v>
      </c>
      <c r="B54" s="593"/>
      <c r="C54" s="593"/>
      <c r="D54" s="593"/>
      <c r="E54" s="593"/>
      <c r="F54" s="593"/>
      <c r="G54" s="593"/>
      <c r="H54" s="593"/>
      <c r="I54" s="594"/>
    </row>
    <row r="55" spans="1:103" ht="15" customHeight="1" x14ac:dyDescent="0.2">
      <c r="A55" s="595" t="s">
        <v>105</v>
      </c>
      <c r="B55" s="589">
        <v>2022</v>
      </c>
      <c r="C55" s="590"/>
      <c r="D55" s="590"/>
      <c r="E55" s="591"/>
      <c r="F55" s="589">
        <v>2023</v>
      </c>
      <c r="G55" s="590"/>
      <c r="H55" s="590"/>
      <c r="I55" s="591"/>
    </row>
    <row r="56" spans="1:103" ht="15.75" customHeight="1" thickBot="1" x14ac:dyDescent="0.25">
      <c r="A56" s="596"/>
      <c r="B56" s="284" t="s">
        <v>92</v>
      </c>
      <c r="C56" s="285" t="s">
        <v>130</v>
      </c>
      <c r="D56" s="285" t="s">
        <v>94</v>
      </c>
      <c r="E56" s="275" t="s">
        <v>93</v>
      </c>
      <c r="F56" s="284" t="s">
        <v>92</v>
      </c>
      <c r="G56" s="285" t="s">
        <v>130</v>
      </c>
      <c r="H56" s="285" t="s">
        <v>94</v>
      </c>
      <c r="I56" s="275" t="s">
        <v>93</v>
      </c>
      <c r="Q56" s="56" t="s">
        <v>262</v>
      </c>
      <c r="BI56" s="56" t="s">
        <v>264</v>
      </c>
    </row>
    <row r="57" spans="1:103" ht="23.25" customHeight="1" x14ac:dyDescent="0.2">
      <c r="A57" s="292" t="s">
        <v>139</v>
      </c>
      <c r="B57" s="145"/>
      <c r="C57" s="70"/>
      <c r="D57" s="70"/>
      <c r="E57" s="71"/>
      <c r="F57" s="70"/>
      <c r="G57" s="305"/>
      <c r="H57" s="305"/>
      <c r="I57" s="306"/>
      <c r="P57" s="44" t="s">
        <v>270</v>
      </c>
      <c r="Q57" s="108">
        <v>0</v>
      </c>
      <c r="R57" s="108">
        <v>0</v>
      </c>
      <c r="S57" s="108">
        <v>0</v>
      </c>
      <c r="T57" s="108">
        <v>1</v>
      </c>
      <c r="U57" s="108">
        <v>1</v>
      </c>
      <c r="V57" s="108">
        <v>1</v>
      </c>
      <c r="W57" s="108">
        <v>0</v>
      </c>
      <c r="X57" s="108">
        <v>0</v>
      </c>
      <c r="Y57" s="108">
        <v>0</v>
      </c>
      <c r="Z57" s="108">
        <v>0</v>
      </c>
      <c r="AB57" s="136">
        <v>0</v>
      </c>
      <c r="AC57" s="136">
        <v>1</v>
      </c>
      <c r="AD57" s="124">
        <v>0</v>
      </c>
      <c r="AE57" s="109">
        <v>1</v>
      </c>
      <c r="AF57" s="136">
        <v>2</v>
      </c>
      <c r="AG57" s="136">
        <v>1</v>
      </c>
      <c r="AH57" s="109">
        <v>0</v>
      </c>
      <c r="AI57" s="136">
        <v>0</v>
      </c>
      <c r="AJ57" s="109">
        <v>0</v>
      </c>
      <c r="AK57" s="109">
        <v>0</v>
      </c>
      <c r="AM57" s="109">
        <v>2</v>
      </c>
      <c r="AN57" s="151">
        <v>1</v>
      </c>
      <c r="AO57" s="109">
        <v>0</v>
      </c>
      <c r="AP57" s="109">
        <v>0</v>
      </c>
      <c r="AQ57" s="109">
        <v>3</v>
      </c>
      <c r="AR57" s="109">
        <v>2</v>
      </c>
      <c r="AS57" s="109">
        <v>0</v>
      </c>
      <c r="AT57" s="109">
        <v>0</v>
      </c>
      <c r="AU57" s="109">
        <v>0</v>
      </c>
      <c r="AV57" s="109">
        <v>0</v>
      </c>
      <c r="AX57" s="136">
        <v>0</v>
      </c>
      <c r="AY57" s="161">
        <v>0</v>
      </c>
      <c r="AZ57" s="136">
        <v>0</v>
      </c>
      <c r="BA57" s="136">
        <v>2</v>
      </c>
      <c r="BB57" s="136">
        <v>0</v>
      </c>
      <c r="BC57" s="140">
        <v>0</v>
      </c>
      <c r="BD57" s="110">
        <v>0</v>
      </c>
      <c r="BE57" s="136">
        <v>0</v>
      </c>
      <c r="BF57" s="136">
        <v>1</v>
      </c>
      <c r="BG57" s="110">
        <v>0</v>
      </c>
      <c r="BI57" s="140">
        <v>0</v>
      </c>
      <c r="BJ57" s="164">
        <v>1</v>
      </c>
      <c r="BK57" s="124">
        <v>0</v>
      </c>
      <c r="BL57" s="108">
        <v>0</v>
      </c>
      <c r="BM57" s="108">
        <v>2</v>
      </c>
      <c r="BN57" s="108">
        <v>0</v>
      </c>
      <c r="BO57" s="108">
        <v>0</v>
      </c>
      <c r="BP57" s="108">
        <v>0</v>
      </c>
      <c r="BQ57" s="108">
        <v>3</v>
      </c>
      <c r="BR57" s="108">
        <v>0</v>
      </c>
      <c r="BT57" s="109">
        <v>0</v>
      </c>
      <c r="BU57" s="109">
        <v>0</v>
      </c>
      <c r="BV57" s="124">
        <v>0</v>
      </c>
      <c r="BW57" s="109">
        <v>0</v>
      </c>
      <c r="BX57" s="109">
        <v>1</v>
      </c>
      <c r="BY57" s="109">
        <v>0</v>
      </c>
      <c r="BZ57" s="109">
        <v>0</v>
      </c>
      <c r="CA57" s="109">
        <v>2</v>
      </c>
      <c r="CB57" s="109">
        <v>0</v>
      </c>
      <c r="CC57" s="109">
        <v>1</v>
      </c>
      <c r="CE57" s="109">
        <v>0</v>
      </c>
      <c r="CF57" s="109">
        <v>1</v>
      </c>
      <c r="CG57" s="124">
        <v>1</v>
      </c>
      <c r="CH57" s="109">
        <v>0</v>
      </c>
      <c r="CI57" s="109">
        <v>0</v>
      </c>
      <c r="CJ57" s="109">
        <v>1</v>
      </c>
      <c r="CK57" s="109">
        <v>1</v>
      </c>
      <c r="CL57" s="109">
        <v>1</v>
      </c>
      <c r="CM57" s="109">
        <v>0</v>
      </c>
      <c r="CN57" s="109">
        <v>0</v>
      </c>
      <c r="CP57" s="110">
        <v>0</v>
      </c>
      <c r="CQ57" s="136">
        <v>0</v>
      </c>
      <c r="CR57" s="124">
        <v>0</v>
      </c>
      <c r="CS57" s="136">
        <v>0</v>
      </c>
      <c r="CT57" s="136">
        <v>0</v>
      </c>
      <c r="CU57" s="136">
        <v>0</v>
      </c>
      <c r="CV57" s="110">
        <v>1</v>
      </c>
      <c r="CW57" s="136">
        <v>0</v>
      </c>
      <c r="CX57" s="136">
        <v>0</v>
      </c>
      <c r="CY57" s="110">
        <v>0</v>
      </c>
    </row>
    <row r="58" spans="1:103" ht="23.25" customHeight="1" thickBot="1" x14ac:dyDescent="0.25">
      <c r="A58" s="293" t="s">
        <v>95</v>
      </c>
      <c r="B58" s="145"/>
      <c r="C58" s="70"/>
      <c r="D58" s="70"/>
      <c r="E58" s="71"/>
      <c r="F58" s="70"/>
      <c r="G58" s="305"/>
      <c r="H58" s="305"/>
      <c r="I58" s="306"/>
      <c r="P58" s="44" t="s">
        <v>271</v>
      </c>
      <c r="Q58" s="111">
        <v>1</v>
      </c>
      <c r="R58" s="111">
        <v>2</v>
      </c>
      <c r="S58" s="111">
        <v>2</v>
      </c>
      <c r="T58" s="111">
        <v>1</v>
      </c>
      <c r="U58" s="111">
        <v>19</v>
      </c>
      <c r="V58" s="111">
        <v>12</v>
      </c>
      <c r="W58" s="111">
        <v>7</v>
      </c>
      <c r="X58" s="111">
        <v>0</v>
      </c>
      <c r="Y58" s="111">
        <v>5</v>
      </c>
      <c r="Z58" s="111">
        <v>2</v>
      </c>
      <c r="AB58" s="136">
        <v>0</v>
      </c>
      <c r="AC58" s="112">
        <v>3</v>
      </c>
      <c r="AD58" s="124">
        <v>0</v>
      </c>
      <c r="AE58" s="112">
        <v>0</v>
      </c>
      <c r="AF58" s="112">
        <v>16</v>
      </c>
      <c r="AG58" s="112">
        <v>3</v>
      </c>
      <c r="AH58" s="112">
        <v>5</v>
      </c>
      <c r="AI58" s="112">
        <v>0</v>
      </c>
      <c r="AJ58" s="112">
        <v>4</v>
      </c>
      <c r="AK58" s="112">
        <v>5</v>
      </c>
      <c r="AM58" s="112">
        <v>1</v>
      </c>
      <c r="AN58" s="152">
        <v>2</v>
      </c>
      <c r="AO58" s="112">
        <v>0</v>
      </c>
      <c r="AP58" s="112">
        <v>1</v>
      </c>
      <c r="AQ58" s="112">
        <v>15</v>
      </c>
      <c r="AR58" s="112">
        <v>4</v>
      </c>
      <c r="AS58" s="112">
        <v>1</v>
      </c>
      <c r="AT58" s="112">
        <v>0</v>
      </c>
      <c r="AU58" s="112">
        <v>1</v>
      </c>
      <c r="AV58" s="112">
        <v>0</v>
      </c>
      <c r="AX58" s="136">
        <v>3</v>
      </c>
      <c r="AY58" s="161">
        <v>1</v>
      </c>
      <c r="AZ58" s="136">
        <v>12</v>
      </c>
      <c r="BA58" s="136">
        <v>0</v>
      </c>
      <c r="BB58" s="136">
        <v>21</v>
      </c>
      <c r="BC58" s="140">
        <v>10</v>
      </c>
      <c r="BD58" s="113">
        <v>4</v>
      </c>
      <c r="BE58" s="136">
        <v>0</v>
      </c>
      <c r="BF58" s="136">
        <v>1</v>
      </c>
      <c r="BG58" s="113">
        <v>0</v>
      </c>
      <c r="BI58" s="140">
        <v>1</v>
      </c>
      <c r="BJ58" s="165">
        <v>2</v>
      </c>
      <c r="BK58" s="124">
        <v>0</v>
      </c>
      <c r="BL58" s="111">
        <v>0</v>
      </c>
      <c r="BM58" s="111">
        <v>8</v>
      </c>
      <c r="BN58" s="111">
        <v>10</v>
      </c>
      <c r="BO58" s="111">
        <v>5</v>
      </c>
      <c r="BP58" s="111">
        <v>1</v>
      </c>
      <c r="BQ58" s="111">
        <v>0</v>
      </c>
      <c r="BR58" s="111">
        <v>1</v>
      </c>
      <c r="BT58" s="112">
        <v>0</v>
      </c>
      <c r="BU58" s="112">
        <v>1</v>
      </c>
      <c r="BV58" s="124">
        <v>1</v>
      </c>
      <c r="BW58" s="112">
        <v>0</v>
      </c>
      <c r="BX58" s="112">
        <v>6</v>
      </c>
      <c r="BY58" s="112">
        <v>7</v>
      </c>
      <c r="BZ58" s="112">
        <v>6</v>
      </c>
      <c r="CA58" s="112">
        <v>0</v>
      </c>
      <c r="CB58" s="112">
        <v>1</v>
      </c>
      <c r="CC58" s="112">
        <v>1</v>
      </c>
      <c r="CE58" s="112">
        <v>1</v>
      </c>
      <c r="CF58" s="112">
        <v>2</v>
      </c>
      <c r="CG58" s="124">
        <v>0</v>
      </c>
      <c r="CH58" s="112">
        <v>3</v>
      </c>
      <c r="CI58" s="112">
        <v>9</v>
      </c>
      <c r="CJ58" s="112">
        <v>13</v>
      </c>
      <c r="CK58" s="112">
        <v>3</v>
      </c>
      <c r="CL58" s="112">
        <v>2</v>
      </c>
      <c r="CM58" s="112">
        <v>2</v>
      </c>
      <c r="CN58" s="112">
        <v>0</v>
      </c>
      <c r="CP58" s="113">
        <v>0</v>
      </c>
      <c r="CQ58" s="136">
        <v>1</v>
      </c>
      <c r="CR58" s="124">
        <v>0</v>
      </c>
      <c r="CS58" s="136">
        <v>2</v>
      </c>
      <c r="CT58" s="136">
        <v>7</v>
      </c>
      <c r="CU58" s="136">
        <v>5</v>
      </c>
      <c r="CV58" s="113">
        <v>3</v>
      </c>
      <c r="CW58" s="136">
        <v>3</v>
      </c>
      <c r="CX58" s="136">
        <v>1</v>
      </c>
      <c r="CY58" s="113">
        <v>0</v>
      </c>
    </row>
    <row r="59" spans="1:103" x14ac:dyDescent="0.2">
      <c r="A59" s="56" t="s">
        <v>138</v>
      </c>
    </row>
    <row r="60" spans="1:103" ht="13.5" thickBot="1" x14ac:dyDescent="0.25"/>
    <row r="61" spans="1:103" ht="16.5" thickBot="1" x14ac:dyDescent="0.25">
      <c r="A61" s="618" t="s">
        <v>154</v>
      </c>
      <c r="B61" s="619"/>
      <c r="C61" s="619"/>
      <c r="D61" s="619"/>
      <c r="E61" s="619"/>
      <c r="F61" s="619"/>
      <c r="G61" s="619"/>
      <c r="H61" s="619"/>
      <c r="I61" s="620"/>
    </row>
    <row r="62" spans="1:103" ht="15" x14ac:dyDescent="0.2">
      <c r="A62" s="595" t="s">
        <v>105</v>
      </c>
      <c r="B62" s="589">
        <v>2022</v>
      </c>
      <c r="C62" s="590"/>
      <c r="D62" s="590"/>
      <c r="E62" s="591"/>
      <c r="F62" s="589">
        <v>2023</v>
      </c>
      <c r="G62" s="590"/>
      <c r="H62" s="590"/>
      <c r="I62" s="591"/>
    </row>
    <row r="63" spans="1:103" ht="15.75" thickBot="1" x14ac:dyDescent="0.25">
      <c r="A63" s="596"/>
      <c r="B63" s="284" t="s">
        <v>92</v>
      </c>
      <c r="C63" s="285" t="s">
        <v>130</v>
      </c>
      <c r="D63" s="285" t="s">
        <v>94</v>
      </c>
      <c r="E63" s="275" t="s">
        <v>93</v>
      </c>
      <c r="F63" s="284" t="s">
        <v>92</v>
      </c>
      <c r="G63" s="285" t="s">
        <v>130</v>
      </c>
      <c r="H63" s="285" t="s">
        <v>94</v>
      </c>
      <c r="I63" s="275" t="s">
        <v>93</v>
      </c>
      <c r="Q63" s="44" t="s">
        <v>266</v>
      </c>
    </row>
    <row r="64" spans="1:103" ht="20.25" customHeight="1" x14ac:dyDescent="0.2">
      <c r="A64" s="292" t="s">
        <v>155</v>
      </c>
      <c r="B64" s="145"/>
      <c r="C64" s="70"/>
      <c r="D64" s="70"/>
      <c r="E64" s="71"/>
      <c r="F64" s="70"/>
      <c r="G64" s="305"/>
      <c r="H64" s="305"/>
      <c r="I64" s="306"/>
      <c r="P64" s="44" t="s">
        <v>272</v>
      </c>
      <c r="Q64" s="108">
        <v>31122</v>
      </c>
      <c r="R64" s="108">
        <v>13344</v>
      </c>
      <c r="S64" s="108">
        <v>8802</v>
      </c>
      <c r="T64" s="108">
        <v>12939</v>
      </c>
      <c r="U64" s="108">
        <v>36385</v>
      </c>
      <c r="V64" s="108">
        <v>30761</v>
      </c>
      <c r="W64" s="108">
        <v>15439</v>
      </c>
      <c r="X64" s="108">
        <v>7858</v>
      </c>
      <c r="Y64" s="108">
        <v>11801</v>
      </c>
      <c r="Z64" s="108">
        <v>22746</v>
      </c>
      <c r="AB64" s="136">
        <v>5116</v>
      </c>
      <c r="AC64" s="136">
        <v>9870</v>
      </c>
      <c r="AD64" s="136">
        <v>143</v>
      </c>
      <c r="AE64" s="109">
        <v>1700</v>
      </c>
      <c r="AF64" s="136">
        <v>24536</v>
      </c>
      <c r="AG64" s="136">
        <v>5066</v>
      </c>
      <c r="AH64" s="109">
        <v>3639</v>
      </c>
      <c r="AI64" s="136">
        <v>795</v>
      </c>
      <c r="AJ64" s="109">
        <v>7256</v>
      </c>
      <c r="AK64" s="109">
        <v>11364</v>
      </c>
      <c r="AM64" s="109">
        <v>11644</v>
      </c>
      <c r="AN64" s="151">
        <v>10005</v>
      </c>
      <c r="AO64" s="109">
        <v>3061</v>
      </c>
      <c r="AP64" s="109">
        <v>4863</v>
      </c>
      <c r="AQ64" s="109">
        <v>12753</v>
      </c>
      <c r="AR64" s="109">
        <v>4762</v>
      </c>
      <c r="AS64" s="109">
        <v>3796</v>
      </c>
      <c r="AT64" s="109">
        <v>2987</v>
      </c>
      <c r="AU64" s="109">
        <v>5176</v>
      </c>
      <c r="AV64" s="109">
        <v>11770</v>
      </c>
      <c r="AX64" s="136">
        <v>3452</v>
      </c>
      <c r="AY64" s="161">
        <v>10001</v>
      </c>
      <c r="AZ64" s="136">
        <v>2054</v>
      </c>
      <c r="BA64" s="136">
        <v>4950</v>
      </c>
      <c r="BB64" s="136">
        <v>5278</v>
      </c>
      <c r="BC64" s="136">
        <v>3948</v>
      </c>
      <c r="BD64" s="110">
        <v>3326</v>
      </c>
      <c r="BE64" s="136">
        <v>3012</v>
      </c>
      <c r="BF64" s="136">
        <v>3922</v>
      </c>
      <c r="BG64" s="110">
        <v>10847</v>
      </c>
      <c r="BI64" s="140">
        <v>38338</v>
      </c>
      <c r="BJ64" s="164">
        <v>21460</v>
      </c>
      <c r="BK64" s="140">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6">
        <v>9373</v>
      </c>
      <c r="CR64" s="136">
        <v>1364</v>
      </c>
      <c r="CS64" s="136">
        <v>18736</v>
      </c>
      <c r="CT64" s="136">
        <v>5575</v>
      </c>
      <c r="CU64" s="136">
        <v>9012</v>
      </c>
      <c r="CV64" s="110">
        <v>1280</v>
      </c>
      <c r="CW64" s="136">
        <v>1360</v>
      </c>
      <c r="CX64" s="136">
        <v>2647</v>
      </c>
      <c r="CY64" s="110">
        <v>10378</v>
      </c>
    </row>
    <row r="65" spans="1:103" ht="20.25" customHeight="1" thickBot="1" x14ac:dyDescent="0.25">
      <c r="A65" s="293" t="s">
        <v>156</v>
      </c>
      <c r="B65" s="145"/>
      <c r="C65" s="70"/>
      <c r="D65" s="70"/>
      <c r="E65" s="71"/>
      <c r="F65" s="70"/>
      <c r="G65" s="305"/>
      <c r="H65" s="305"/>
      <c r="I65" s="306"/>
      <c r="P65" s="44" t="s">
        <v>186</v>
      </c>
      <c r="Q65" s="111">
        <v>88391</v>
      </c>
      <c r="R65" s="111">
        <v>32652</v>
      </c>
      <c r="S65" s="111">
        <v>25865</v>
      </c>
      <c r="T65" s="111">
        <v>33250</v>
      </c>
      <c r="U65" s="111">
        <v>117556</v>
      </c>
      <c r="V65" s="111">
        <v>83425</v>
      </c>
      <c r="W65" s="111">
        <v>39406</v>
      </c>
      <c r="X65" s="111">
        <v>20835</v>
      </c>
      <c r="Y65" s="111">
        <v>26944</v>
      </c>
      <c r="Z65" s="111">
        <v>47746</v>
      </c>
      <c r="AB65" s="136">
        <v>31617</v>
      </c>
      <c r="AC65" s="112">
        <v>45302</v>
      </c>
      <c r="AD65" s="112">
        <v>2897</v>
      </c>
      <c r="AE65" s="112">
        <v>16230</v>
      </c>
      <c r="AF65" s="112">
        <v>125636</v>
      </c>
      <c r="AG65" s="112">
        <v>72983</v>
      </c>
      <c r="AH65" s="112">
        <v>32730</v>
      </c>
      <c r="AI65" s="112">
        <v>7040</v>
      </c>
      <c r="AJ65" s="112">
        <v>35773</v>
      </c>
      <c r="AK65" s="112">
        <v>47609</v>
      </c>
      <c r="AM65" s="112">
        <v>110068</v>
      </c>
      <c r="AN65" s="152">
        <v>46208</v>
      </c>
      <c r="AO65" s="112">
        <v>33401</v>
      </c>
      <c r="AP65" s="112">
        <v>38798</v>
      </c>
      <c r="AQ65" s="112">
        <v>216680</v>
      </c>
      <c r="AR65" s="112">
        <v>93883</v>
      </c>
      <c r="AS65" s="112">
        <v>54344</v>
      </c>
      <c r="AT65" s="112">
        <v>28491</v>
      </c>
      <c r="AU65" s="112">
        <v>39403</v>
      </c>
      <c r="AV65" s="112">
        <v>61873</v>
      </c>
      <c r="AX65" s="113">
        <v>105318</v>
      </c>
      <c r="AY65" s="136">
        <v>76769</v>
      </c>
      <c r="AZ65" s="136">
        <v>32360</v>
      </c>
      <c r="BA65" s="136">
        <v>40659</v>
      </c>
      <c r="BB65" s="136">
        <v>114483</v>
      </c>
      <c r="BC65" s="136">
        <v>48476</v>
      </c>
      <c r="BD65" s="113">
        <v>57548</v>
      </c>
      <c r="BE65" s="136">
        <v>36119</v>
      </c>
      <c r="BF65" s="136">
        <v>39535</v>
      </c>
      <c r="BG65" s="113">
        <v>55020</v>
      </c>
      <c r="BI65" s="140">
        <v>98450</v>
      </c>
      <c r="BJ65" s="165">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6">
        <v>83020</v>
      </c>
      <c r="CR65" s="136">
        <v>32070</v>
      </c>
      <c r="CS65" s="136">
        <v>71523</v>
      </c>
      <c r="CT65" s="136">
        <v>119385</v>
      </c>
      <c r="CU65" s="136">
        <v>140474</v>
      </c>
      <c r="CV65" s="113">
        <v>40171</v>
      </c>
      <c r="CW65" s="136">
        <v>36277</v>
      </c>
      <c r="CX65" s="136">
        <v>60553</v>
      </c>
      <c r="CY65" s="113">
        <v>80555</v>
      </c>
    </row>
    <row r="66" spans="1:103" s="344" customFormat="1" x14ac:dyDescent="0.2">
      <c r="C66" s="345"/>
      <c r="D66" s="345"/>
      <c r="E66" s="345"/>
      <c r="F66" s="345"/>
      <c r="H66" s="345"/>
      <c r="I66" s="345"/>
      <c r="L66" s="345"/>
    </row>
    <row r="67" spans="1:103" s="344" customFormat="1" x14ac:dyDescent="0.2">
      <c r="B67" s="344" t="s">
        <v>185</v>
      </c>
      <c r="C67" s="345"/>
      <c r="D67" s="345" t="s">
        <v>186</v>
      </c>
      <c r="E67" s="345"/>
      <c r="F67" s="345"/>
      <c r="H67" s="345"/>
      <c r="I67" s="345"/>
      <c r="L67" s="345"/>
    </row>
    <row r="68" spans="1:103" s="344" customFormat="1" x14ac:dyDescent="0.2">
      <c r="B68" s="344">
        <v>2022</v>
      </c>
      <c r="C68" s="345">
        <v>2023</v>
      </c>
      <c r="D68" s="345">
        <v>2022</v>
      </c>
      <c r="E68" s="345">
        <v>2023</v>
      </c>
      <c r="F68" s="345" t="s">
        <v>187</v>
      </c>
      <c r="H68" s="345" t="s">
        <v>188</v>
      </c>
      <c r="I68" s="345"/>
      <c r="L68" s="345"/>
    </row>
    <row r="69" spans="1:103" s="344" customFormat="1" x14ac:dyDescent="0.2">
      <c r="A69" s="344" t="s">
        <v>118</v>
      </c>
      <c r="B69" s="346">
        <f>+B64</f>
        <v>0</v>
      </c>
      <c r="C69" s="347">
        <f>+F64</f>
        <v>0</v>
      </c>
      <c r="D69" s="345">
        <f>+B65</f>
        <v>0</v>
      </c>
      <c r="E69" s="345">
        <f>+F65</f>
        <v>0</v>
      </c>
      <c r="F69" s="348" t="e">
        <f>+C69/$D$14</f>
        <v>#DIV/0!</v>
      </c>
      <c r="G69" s="349" t="e">
        <f>1-F69</f>
        <v>#DIV/0!</v>
      </c>
      <c r="H69" s="350" t="e">
        <f>+E69/C69</f>
        <v>#DIV/0!</v>
      </c>
      <c r="I69" s="345"/>
      <c r="L69" s="345"/>
    </row>
    <row r="70" spans="1:103" s="344" customFormat="1" x14ac:dyDescent="0.2">
      <c r="A70" s="344" t="s">
        <v>119</v>
      </c>
      <c r="B70" s="344">
        <f>+C64</f>
        <v>0</v>
      </c>
      <c r="C70" s="345">
        <f>+G64</f>
        <v>0</v>
      </c>
      <c r="D70" s="345">
        <f>+C65</f>
        <v>0</v>
      </c>
      <c r="E70" s="345">
        <f>+G65</f>
        <v>0</v>
      </c>
      <c r="F70" s="348" t="e">
        <f>(C70/$D$14)+F69</f>
        <v>#DIV/0!</v>
      </c>
      <c r="G70" s="349" t="e">
        <f>1-F70</f>
        <v>#DIV/0!</v>
      </c>
      <c r="H70" s="350" t="e">
        <f>+E70/C70</f>
        <v>#DIV/0!</v>
      </c>
      <c r="I70" s="345"/>
      <c r="L70" s="345"/>
    </row>
    <row r="71" spans="1:103" s="344" customFormat="1" x14ac:dyDescent="0.2">
      <c r="A71" s="344" t="s">
        <v>120</v>
      </c>
      <c r="B71" s="344">
        <f>+D64</f>
        <v>0</v>
      </c>
      <c r="C71" s="347">
        <f>+H64</f>
        <v>0</v>
      </c>
      <c r="D71" s="345">
        <f>+D65</f>
        <v>0</v>
      </c>
      <c r="E71" s="345">
        <f>+H65</f>
        <v>0</v>
      </c>
      <c r="F71" s="348" t="e">
        <f>(C71/$D$14)+F70</f>
        <v>#DIV/0!</v>
      </c>
      <c r="G71" s="349" t="e">
        <f>1-F71</f>
        <v>#DIV/0!</v>
      </c>
      <c r="H71" s="345" t="e">
        <f>+E71/C71</f>
        <v>#DIV/0!</v>
      </c>
      <c r="I71" s="345"/>
      <c r="L71" s="345"/>
    </row>
    <row r="72" spans="1:103" s="344" customFormat="1" x14ac:dyDescent="0.2">
      <c r="A72" s="344" t="s">
        <v>121</v>
      </c>
      <c r="B72" s="344">
        <f>+E64</f>
        <v>0</v>
      </c>
      <c r="C72" s="345">
        <f>+I64</f>
        <v>0</v>
      </c>
      <c r="D72" s="345">
        <f>+E65</f>
        <v>0</v>
      </c>
      <c r="E72" s="345">
        <f>+I65</f>
        <v>0</v>
      </c>
      <c r="F72" s="348" t="e">
        <f>(C72/$D$14)+F71</f>
        <v>#DIV/0!</v>
      </c>
      <c r="G72" s="349" t="e">
        <f>1-F72</f>
        <v>#DIV/0!</v>
      </c>
      <c r="H72" s="350" t="e">
        <f>+E72/C72</f>
        <v>#DIV/0!</v>
      </c>
      <c r="I72" s="345"/>
      <c r="L72" s="345"/>
    </row>
    <row r="73" spans="1:103" s="344" customFormat="1" x14ac:dyDescent="0.2">
      <c r="A73" s="344" t="s">
        <v>123</v>
      </c>
      <c r="B73" s="344">
        <f>SUM(B69:B72)</f>
        <v>0</v>
      </c>
      <c r="C73" s="345">
        <f>SUM(C69:C72)</f>
        <v>0</v>
      </c>
      <c r="D73" s="345">
        <f>SUM(D69:D72)</f>
        <v>0</v>
      </c>
      <c r="E73" s="345">
        <f>SUM(E69:E72)</f>
        <v>0</v>
      </c>
      <c r="F73" s="345"/>
      <c r="H73" s="350" t="e">
        <f>+E73/C73</f>
        <v>#DIV/0!</v>
      </c>
      <c r="I73" s="345"/>
      <c r="L73" s="345"/>
    </row>
    <row r="74" spans="1:103" s="344" customFormat="1" x14ac:dyDescent="0.2">
      <c r="C74" s="345"/>
      <c r="D74" s="345"/>
      <c r="E74" s="345"/>
      <c r="F74" s="345"/>
      <c r="H74" s="345"/>
      <c r="I74" s="345"/>
      <c r="L74" s="345"/>
    </row>
    <row r="75" spans="1:103" s="344" customFormat="1" x14ac:dyDescent="0.2">
      <c r="C75" s="345"/>
      <c r="D75" s="345"/>
      <c r="E75" s="345"/>
      <c r="F75" s="345"/>
      <c r="H75" s="345"/>
      <c r="I75" s="345"/>
      <c r="L75" s="345"/>
    </row>
    <row r="76" spans="1:103" s="344" customFormat="1" x14ac:dyDescent="0.2">
      <c r="C76" s="345"/>
      <c r="D76" s="345"/>
      <c r="E76" s="345"/>
      <c r="F76" s="345"/>
      <c r="H76" s="345"/>
      <c r="I76" s="345"/>
      <c r="L76" s="345"/>
    </row>
    <row r="77" spans="1:103" s="344" customFormat="1" x14ac:dyDescent="0.2">
      <c r="C77" s="345"/>
      <c r="D77" s="345"/>
      <c r="E77" s="345"/>
      <c r="F77" s="345"/>
      <c r="H77" s="345"/>
      <c r="I77" s="345"/>
      <c r="L77" s="345"/>
    </row>
    <row r="78" spans="1:103" s="344" customFormat="1" x14ac:dyDescent="0.2">
      <c r="C78" s="345"/>
      <c r="D78" s="345"/>
      <c r="E78" s="345"/>
      <c r="F78" s="345"/>
      <c r="H78" s="345"/>
      <c r="I78" s="345"/>
      <c r="L78" s="345"/>
    </row>
    <row r="79" spans="1:103" s="344" customFormat="1" x14ac:dyDescent="0.2">
      <c r="C79" s="345"/>
      <c r="D79" s="345"/>
      <c r="E79" s="345"/>
      <c r="F79" s="345"/>
      <c r="H79" s="345"/>
      <c r="I79" s="345"/>
      <c r="L79" s="345"/>
    </row>
    <row r="80" spans="1:103" s="344" customFormat="1" x14ac:dyDescent="0.2">
      <c r="C80" s="345"/>
      <c r="D80" s="345"/>
      <c r="E80" s="345"/>
      <c r="F80" s="345"/>
      <c r="H80" s="345"/>
      <c r="I80" s="345"/>
      <c r="L80" s="345"/>
    </row>
    <row r="81" spans="1:12" s="344" customFormat="1" x14ac:dyDescent="0.2">
      <c r="C81" s="345"/>
      <c r="D81" s="345"/>
      <c r="E81" s="345"/>
      <c r="F81" s="345"/>
      <c r="H81" s="345"/>
      <c r="I81" s="345"/>
      <c r="L81" s="345"/>
    </row>
    <row r="82" spans="1:12" s="344" customFormat="1" x14ac:dyDescent="0.2">
      <c r="C82" s="345"/>
      <c r="D82" s="345"/>
      <c r="E82" s="345"/>
      <c r="F82" s="345"/>
      <c r="H82" s="345"/>
      <c r="I82" s="345"/>
      <c r="L82" s="345"/>
    </row>
    <row r="83" spans="1:12" s="344" customFormat="1" x14ac:dyDescent="0.2">
      <c r="C83" s="345"/>
      <c r="D83" s="345"/>
      <c r="E83" s="345"/>
      <c r="F83" s="345"/>
      <c r="H83" s="345"/>
      <c r="I83" s="345"/>
      <c r="L83" s="345"/>
    </row>
    <row r="84" spans="1:12" s="344" customFormat="1" x14ac:dyDescent="0.2">
      <c r="C84" s="345"/>
      <c r="D84" s="345"/>
      <c r="E84" s="345"/>
      <c r="F84" s="345"/>
      <c r="H84" s="345"/>
      <c r="I84" s="345"/>
      <c r="L84" s="345"/>
    </row>
    <row r="85" spans="1:12" s="344" customFormat="1" x14ac:dyDescent="0.2">
      <c r="C85" s="345"/>
      <c r="D85" s="345"/>
      <c r="E85" s="345"/>
      <c r="F85" s="345"/>
      <c r="H85" s="345"/>
      <c r="I85" s="345"/>
      <c r="L85" s="345"/>
    </row>
    <row r="86" spans="1:12" s="344" customFormat="1" x14ac:dyDescent="0.2">
      <c r="C86" s="345"/>
      <c r="D86" s="345"/>
      <c r="E86" s="345"/>
      <c r="F86" s="345"/>
      <c r="H86" s="345"/>
      <c r="I86" s="345"/>
      <c r="L86" s="345"/>
    </row>
    <row r="87" spans="1:12" x14ac:dyDescent="0.2">
      <c r="A87" s="56"/>
      <c r="B87" s="56"/>
      <c r="C87" s="324"/>
      <c r="D87" s="324"/>
      <c r="E87" s="324"/>
      <c r="F87" s="324"/>
      <c r="G87" s="56"/>
      <c r="H87" s="324"/>
      <c r="I87" s="324"/>
      <c r="J87" s="56"/>
      <c r="K87" s="56"/>
      <c r="L87" s="324"/>
    </row>
    <row r="88" spans="1:12" x14ac:dyDescent="0.2">
      <c r="A88" s="56"/>
      <c r="B88" s="56"/>
      <c r="C88" s="324"/>
      <c r="D88" s="324"/>
      <c r="E88" s="324"/>
      <c r="F88" s="324"/>
      <c r="G88" s="56"/>
      <c r="H88" s="324"/>
      <c r="I88" s="324"/>
      <c r="J88" s="56"/>
      <c r="K88" s="56"/>
      <c r="L88" s="324"/>
    </row>
    <row r="89" spans="1:12" x14ac:dyDescent="0.2">
      <c r="A89" s="56"/>
      <c r="B89" s="56"/>
      <c r="C89" s="324"/>
      <c r="D89" s="324"/>
      <c r="E89" s="324"/>
      <c r="F89" s="324"/>
      <c r="G89" s="56"/>
      <c r="H89" s="324"/>
      <c r="I89" s="324"/>
      <c r="J89" s="56"/>
      <c r="K89" s="56"/>
      <c r="L89" s="324"/>
    </row>
    <row r="90" spans="1:12" x14ac:dyDescent="0.2">
      <c r="A90" s="56"/>
      <c r="B90" s="56"/>
      <c r="C90" s="324"/>
      <c r="D90" s="324"/>
      <c r="E90" s="324"/>
      <c r="F90" s="324"/>
      <c r="G90" s="56"/>
      <c r="H90" s="324"/>
      <c r="I90" s="324"/>
      <c r="J90" s="56"/>
      <c r="K90" s="56"/>
      <c r="L90" s="324"/>
    </row>
    <row r="91" spans="1:12" x14ac:dyDescent="0.2">
      <c r="A91" s="56"/>
      <c r="B91" s="56"/>
      <c r="C91" s="324"/>
      <c r="D91" s="324"/>
      <c r="E91" s="324"/>
      <c r="F91" s="324"/>
      <c r="G91" s="56"/>
      <c r="H91" s="324"/>
      <c r="I91" s="324"/>
      <c r="J91" s="56"/>
      <c r="K91" s="56"/>
      <c r="L91" s="324"/>
    </row>
    <row r="92" spans="1:12" x14ac:dyDescent="0.2">
      <c r="A92" s="56"/>
      <c r="B92" s="56"/>
      <c r="C92" s="324"/>
      <c r="D92" s="324"/>
      <c r="E92" s="324"/>
      <c r="F92" s="324"/>
      <c r="G92" s="56"/>
      <c r="H92" s="324"/>
      <c r="I92" s="324"/>
      <c r="J92" s="56"/>
      <c r="K92" s="56"/>
      <c r="L92" s="324"/>
    </row>
    <row r="93" spans="1:12" x14ac:dyDescent="0.2">
      <c r="A93" s="56"/>
      <c r="B93" s="56"/>
      <c r="C93" s="324"/>
      <c r="D93" s="324"/>
      <c r="E93" s="324"/>
      <c r="F93" s="324"/>
      <c r="G93" s="56"/>
      <c r="H93" s="324"/>
      <c r="I93" s="324"/>
      <c r="J93" s="56"/>
      <c r="K93" s="56"/>
      <c r="L93" s="324"/>
    </row>
    <row r="94" spans="1:12" x14ac:dyDescent="0.2">
      <c r="A94" s="56"/>
      <c r="B94" s="56"/>
      <c r="C94" s="324"/>
      <c r="D94" s="324"/>
      <c r="E94" s="324"/>
      <c r="F94" s="324"/>
      <c r="G94" s="56"/>
      <c r="H94" s="324"/>
      <c r="I94" s="324"/>
      <c r="J94" s="56"/>
      <c r="K94" s="56"/>
      <c r="L94" s="324"/>
    </row>
    <row r="95" spans="1:12" x14ac:dyDescent="0.2">
      <c r="A95" s="56"/>
      <c r="B95" s="56"/>
      <c r="C95" s="324"/>
      <c r="D95" s="324"/>
      <c r="E95" s="324"/>
      <c r="F95" s="324"/>
      <c r="G95" s="56"/>
      <c r="H95" s="324"/>
      <c r="I95" s="324"/>
      <c r="J95" s="56"/>
      <c r="K95" s="56"/>
      <c r="L95" s="324"/>
    </row>
    <row r="96" spans="1:12" x14ac:dyDescent="0.2">
      <c r="A96" s="56"/>
      <c r="B96" s="56"/>
      <c r="C96" s="324"/>
      <c r="D96" s="324"/>
      <c r="E96" s="324"/>
      <c r="F96" s="324"/>
      <c r="G96" s="56"/>
      <c r="H96" s="324"/>
      <c r="I96" s="324"/>
      <c r="J96" s="56"/>
      <c r="K96" s="56"/>
      <c r="L96" s="324"/>
    </row>
    <row r="97" spans="1:12" x14ac:dyDescent="0.2">
      <c r="A97" s="56"/>
      <c r="B97" s="56"/>
      <c r="C97" s="324"/>
      <c r="D97" s="324"/>
      <c r="E97" s="324"/>
      <c r="F97" s="324"/>
      <c r="G97" s="56"/>
      <c r="H97" s="324"/>
      <c r="I97" s="324"/>
      <c r="J97" s="56"/>
      <c r="K97" s="56"/>
      <c r="L97" s="324"/>
    </row>
    <row r="98" spans="1:12" x14ac:dyDescent="0.2">
      <c r="A98" s="56"/>
      <c r="B98" s="56"/>
      <c r="C98" s="324"/>
      <c r="D98" s="324"/>
      <c r="E98" s="324"/>
      <c r="F98" s="324"/>
      <c r="G98" s="56"/>
      <c r="H98" s="324"/>
      <c r="I98" s="324"/>
      <c r="J98" s="56"/>
      <c r="K98" s="56"/>
      <c r="L98" s="324"/>
    </row>
    <row r="99" spans="1:12" x14ac:dyDescent="0.2">
      <c r="A99" s="56"/>
      <c r="B99" s="56"/>
      <c r="C99" s="324"/>
      <c r="D99" s="324"/>
      <c r="E99" s="324"/>
      <c r="F99" s="324"/>
      <c r="G99" s="56"/>
      <c r="H99" s="324"/>
      <c r="I99" s="324"/>
      <c r="J99" s="56"/>
      <c r="K99" s="56"/>
      <c r="L99" s="324"/>
    </row>
  </sheetData>
  <sheetProtection selectLockedCells="1"/>
  <mergeCells count="57">
    <mergeCell ref="A7:B7"/>
    <mergeCell ref="A8:B8"/>
    <mergeCell ref="A13:B13"/>
    <mergeCell ref="AX19:BG19"/>
    <mergeCell ref="Q4:T4"/>
    <mergeCell ref="U4:V4"/>
    <mergeCell ref="W4:Y4"/>
    <mergeCell ref="Q19:Z19"/>
    <mergeCell ref="AB19:AK19"/>
    <mergeCell ref="AM19:AV19"/>
    <mergeCell ref="F7:G7"/>
    <mergeCell ref="F6:G6"/>
    <mergeCell ref="A20:B20"/>
    <mergeCell ref="A21:B21"/>
    <mergeCell ref="A22:B22"/>
    <mergeCell ref="A9:B9"/>
    <mergeCell ref="A10:B10"/>
    <mergeCell ref="A11:B11"/>
    <mergeCell ref="A12:B12"/>
    <mergeCell ref="A14:B14"/>
    <mergeCell ref="A18:F18"/>
    <mergeCell ref="A19:B19"/>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B2"/>
    <mergeCell ref="C2:K2"/>
    <mergeCell ref="A4:D4"/>
    <mergeCell ref="A5:B5"/>
    <mergeCell ref="A6:B6"/>
    <mergeCell ref="F4:I4"/>
    <mergeCell ref="F5:G5"/>
    <mergeCell ref="B55:E55"/>
    <mergeCell ref="F55:I55"/>
    <mergeCell ref="A54:I54"/>
    <mergeCell ref="A55:A56"/>
    <mergeCell ref="A40:B40"/>
    <mergeCell ref="A41:B41"/>
    <mergeCell ref="A47:I47"/>
    <mergeCell ref="A48:A49"/>
    <mergeCell ref="B48:E48"/>
    <mergeCell ref="F48:I48"/>
    <mergeCell ref="A42:B42"/>
    <mergeCell ref="A44:B44"/>
  </mergeCells>
  <pageMargins left="0.70866141732283472" right="0.70866141732283472" top="0.74803149606299213" bottom="0.74803149606299213" header="0.31496062992125984" footer="0.31496062992125984"/>
  <pageSetup scale="50" orientation="landscape" r:id="rId1"/>
  <ignoredErrors>
    <ignoredError sqref="C45:F45" unlockedFormula="1"/>
    <ignoredError sqref="F69:H73"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DT435"/>
  <sheetViews>
    <sheetView zoomScaleNormal="100" workbookViewId="0">
      <selection activeCell="I15" sqref="I15"/>
    </sheetView>
  </sheetViews>
  <sheetFormatPr baseColWidth="10" defaultRowHeight="16.5" x14ac:dyDescent="0.2"/>
  <cols>
    <col min="1" max="1" width="7.28515625" style="227" customWidth="1"/>
    <col min="2" max="2" width="20.140625" style="227" customWidth="1"/>
    <col min="3" max="3" width="7.42578125" style="228" customWidth="1"/>
    <col min="4" max="4" width="31.85546875" style="229" customWidth="1"/>
    <col min="5" max="5" width="34.140625" style="242" customWidth="1"/>
    <col min="6" max="9" width="9.140625" style="242" customWidth="1"/>
    <col min="10" max="10" width="31.5703125" style="243" customWidth="1"/>
    <col min="11" max="14" width="8.5703125" style="227" customWidth="1"/>
    <col min="15" max="15" width="12.5703125" style="227" customWidth="1"/>
    <col min="16" max="18" width="10.140625" style="227" customWidth="1"/>
    <col min="19" max="19" width="11" style="227" customWidth="1"/>
    <col min="20" max="20" width="14" style="227" customWidth="1"/>
    <col min="21" max="21" width="14.5703125" style="227" customWidth="1"/>
    <col min="22" max="22" width="16.85546875" style="227" customWidth="1"/>
    <col min="23" max="23" width="16.140625" style="202" customWidth="1"/>
    <col min="24" max="24" width="15.42578125" style="202" customWidth="1"/>
    <col min="25" max="25" width="13.42578125" style="202" customWidth="1"/>
    <col min="26" max="26" width="13" style="202" customWidth="1"/>
    <col min="27" max="28" width="11.42578125" style="201"/>
    <col min="29" max="118" width="0" style="201" hidden="1" customWidth="1"/>
    <col min="119" max="124" width="0" style="202" hidden="1" customWidth="1"/>
    <col min="125" max="126" width="0" style="92" hidden="1" customWidth="1"/>
    <col min="127" max="16384" width="11.42578125" style="92"/>
  </cols>
  <sheetData>
    <row r="1" spans="1:124" s="177" customFormat="1" ht="23.25" x14ac:dyDescent="0.2">
      <c r="A1" s="261"/>
      <c r="B1" s="262"/>
      <c r="C1" s="262"/>
      <c r="D1" s="263"/>
      <c r="E1" s="262">
        <v>3</v>
      </c>
      <c r="F1" s="264"/>
      <c r="G1" s="264"/>
      <c r="H1" s="264"/>
      <c r="I1" s="264"/>
      <c r="J1" s="264"/>
      <c r="K1" s="262"/>
      <c r="L1" s="262"/>
      <c r="M1" s="262"/>
      <c r="N1" s="262"/>
      <c r="O1" s="262"/>
      <c r="P1" s="262"/>
      <c r="Q1" s="262"/>
      <c r="R1" s="262"/>
      <c r="S1" s="262"/>
      <c r="T1" s="262"/>
      <c r="U1" s="262"/>
      <c r="V1" s="262"/>
    </row>
    <row r="2" spans="1:124" s="177" customFormat="1" ht="23.25" x14ac:dyDescent="0.2">
      <c r="A2" s="261"/>
      <c r="B2" s="262"/>
      <c r="C2" s="262"/>
      <c r="D2" s="263"/>
      <c r="E2" s="264"/>
      <c r="F2" s="264"/>
      <c r="G2" s="264"/>
      <c r="H2" s="264"/>
      <c r="I2" s="264"/>
      <c r="J2" s="264"/>
      <c r="L2" s="262"/>
      <c r="M2" s="262"/>
      <c r="N2" s="262"/>
      <c r="O2" s="262"/>
      <c r="P2" s="262"/>
      <c r="Q2" s="262"/>
      <c r="R2" s="262"/>
      <c r="S2" s="262"/>
      <c r="T2" s="262"/>
      <c r="U2" s="262"/>
      <c r="V2" s="262"/>
    </row>
    <row r="3" spans="1:124" s="265" customFormat="1" x14ac:dyDescent="0.2">
      <c r="A3" s="266"/>
      <c r="B3" s="267"/>
      <c r="C3" s="268"/>
      <c r="D3" s="269"/>
      <c r="E3" s="270"/>
      <c r="F3" s="270"/>
      <c r="G3" s="270"/>
      <c r="H3" s="270"/>
      <c r="I3" s="270"/>
      <c r="J3" s="271"/>
      <c r="K3" s="267"/>
      <c r="L3" s="267"/>
      <c r="M3" s="267"/>
      <c r="N3" s="267"/>
      <c r="O3" s="267"/>
      <c r="P3" s="267"/>
      <c r="Q3" s="267"/>
      <c r="R3" s="267"/>
      <c r="S3" s="267"/>
      <c r="T3" s="267"/>
      <c r="U3" s="267"/>
      <c r="V3" s="267"/>
    </row>
    <row r="4" spans="1:124" s="260" customFormat="1" ht="15" x14ac:dyDescent="0.2">
      <c r="A4" s="638" t="str">
        <f>+Indicadores!A2</f>
        <v>COMPONENTES</v>
      </c>
      <c r="B4" s="638"/>
      <c r="C4" s="638" t="s">
        <v>2</v>
      </c>
      <c r="D4" s="638"/>
      <c r="E4" s="641" t="s">
        <v>0</v>
      </c>
      <c r="F4" s="642" t="s">
        <v>60</v>
      </c>
      <c r="G4" s="642"/>
      <c r="H4" s="642"/>
      <c r="I4" s="642"/>
      <c r="J4" s="641" t="s">
        <v>1</v>
      </c>
      <c r="K4" s="639" t="s">
        <v>60</v>
      </c>
      <c r="L4" s="639"/>
      <c r="M4" s="639"/>
      <c r="N4" s="639"/>
      <c r="O4" s="639" t="s">
        <v>70</v>
      </c>
      <c r="P4" s="639"/>
      <c r="Q4" s="639"/>
      <c r="R4" s="639"/>
      <c r="S4" s="640" t="s">
        <v>165</v>
      </c>
      <c r="T4" s="640" t="s">
        <v>123</v>
      </c>
      <c r="U4" s="639" t="s">
        <v>12</v>
      </c>
      <c r="V4" s="639"/>
      <c r="W4" s="639"/>
      <c r="X4" s="639"/>
      <c r="Y4" s="639"/>
      <c r="Z4" s="639"/>
      <c r="AA4" s="257"/>
      <c r="AB4" s="257"/>
      <c r="AC4" s="257"/>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9"/>
      <c r="DP4" s="259"/>
      <c r="DQ4" s="259"/>
      <c r="DR4" s="259"/>
      <c r="DS4" s="259"/>
      <c r="DT4" s="259"/>
    </row>
    <row r="5" spans="1:124" ht="14.25" x14ac:dyDescent="0.2">
      <c r="A5" s="638"/>
      <c r="B5" s="638"/>
      <c r="C5" s="638"/>
      <c r="D5" s="638"/>
      <c r="E5" s="641"/>
      <c r="F5" s="234" t="s">
        <v>61</v>
      </c>
      <c r="G5" s="234" t="s">
        <v>62</v>
      </c>
      <c r="H5" s="234" t="s">
        <v>63</v>
      </c>
      <c r="I5" s="234" t="s">
        <v>64</v>
      </c>
      <c r="J5" s="641"/>
      <c r="K5" s="204" t="s">
        <v>61</v>
      </c>
      <c r="L5" s="204" t="s">
        <v>62</v>
      </c>
      <c r="M5" s="204" t="s">
        <v>63</v>
      </c>
      <c r="N5" s="204" t="s">
        <v>64</v>
      </c>
      <c r="O5" s="205" t="s">
        <v>61</v>
      </c>
      <c r="P5" s="205" t="s">
        <v>62</v>
      </c>
      <c r="Q5" s="205" t="s">
        <v>63</v>
      </c>
      <c r="R5" s="205" t="s">
        <v>64</v>
      </c>
      <c r="S5" s="640"/>
      <c r="T5" s="640"/>
      <c r="U5" s="203" t="s">
        <v>79</v>
      </c>
      <c r="V5" s="203" t="s">
        <v>96</v>
      </c>
      <c r="W5" s="203" t="s">
        <v>97</v>
      </c>
      <c r="X5" s="203" t="s">
        <v>98</v>
      </c>
      <c r="Y5" s="203" t="s">
        <v>124</v>
      </c>
      <c r="Z5" s="203" t="s">
        <v>99</v>
      </c>
      <c r="AA5" s="200"/>
      <c r="AB5" s="200"/>
      <c r="AC5" s="200"/>
      <c r="AD5" s="635" t="s">
        <v>61</v>
      </c>
      <c r="AE5" s="635"/>
      <c r="AF5" s="635"/>
      <c r="AG5" s="635"/>
      <c r="AH5" s="635"/>
      <c r="AI5" s="635"/>
      <c r="AJ5" s="635"/>
      <c r="AK5" s="635"/>
      <c r="AL5" s="635"/>
      <c r="AM5" s="635"/>
      <c r="AO5" s="636" t="s">
        <v>62</v>
      </c>
      <c r="AP5" s="636"/>
      <c r="AQ5" s="636"/>
      <c r="AR5" s="636"/>
      <c r="AS5" s="636"/>
      <c r="AT5" s="636"/>
      <c r="AU5" s="636"/>
      <c r="AV5" s="636"/>
      <c r="AW5" s="636"/>
      <c r="AX5" s="636"/>
      <c r="AZ5" s="636" t="s">
        <v>63</v>
      </c>
      <c r="BA5" s="636"/>
      <c r="BB5" s="636"/>
      <c r="BC5" s="636"/>
      <c r="BD5" s="636"/>
      <c r="BE5" s="636"/>
      <c r="BF5" s="636"/>
      <c r="BG5" s="636"/>
      <c r="BH5" s="636"/>
      <c r="BI5" s="636"/>
      <c r="BK5" s="636" t="s">
        <v>64</v>
      </c>
      <c r="BL5" s="636"/>
      <c r="BM5" s="636"/>
      <c r="BN5" s="636"/>
      <c r="BO5" s="636"/>
      <c r="BP5" s="636"/>
      <c r="BQ5" s="636"/>
      <c r="BR5" s="636"/>
      <c r="BS5" s="636"/>
      <c r="BT5" s="636"/>
      <c r="BV5" s="637" t="s">
        <v>61</v>
      </c>
      <c r="BW5" s="637"/>
      <c r="BX5" s="637"/>
      <c r="BY5" s="637"/>
      <c r="BZ5" s="637"/>
      <c r="CA5" s="637"/>
      <c r="CB5" s="637"/>
      <c r="CC5" s="637"/>
      <c r="CD5" s="637"/>
      <c r="CE5" s="637"/>
      <c r="CG5" s="634" t="s">
        <v>62</v>
      </c>
      <c r="CH5" s="634"/>
      <c r="CI5" s="634"/>
      <c r="CJ5" s="634"/>
      <c r="CK5" s="634"/>
      <c r="CL5" s="634"/>
      <c r="CM5" s="634"/>
      <c r="CN5" s="634"/>
      <c r="CO5" s="634"/>
      <c r="CP5" s="634"/>
      <c r="CR5" s="634" t="s">
        <v>63</v>
      </c>
      <c r="CS5" s="634"/>
      <c r="CT5" s="634"/>
      <c r="CU5" s="634"/>
      <c r="CV5" s="634"/>
      <c r="CW5" s="634"/>
      <c r="CX5" s="634"/>
      <c r="CY5" s="634"/>
      <c r="CZ5" s="634"/>
      <c r="DA5" s="634"/>
      <c r="DC5" s="634" t="s">
        <v>64</v>
      </c>
      <c r="DD5" s="634"/>
      <c r="DE5" s="634"/>
      <c r="DF5" s="634"/>
      <c r="DG5" s="634"/>
      <c r="DH5" s="634"/>
      <c r="DI5" s="634"/>
      <c r="DJ5" s="634"/>
      <c r="DK5" s="634"/>
      <c r="DL5" s="634"/>
    </row>
    <row r="6" spans="1:124" ht="34.5" customHeight="1" x14ac:dyDescent="0.2">
      <c r="A6" s="578" t="s">
        <v>343</v>
      </c>
      <c r="B6" s="576" t="s">
        <v>331</v>
      </c>
      <c r="C6" s="231">
        <f>+Indicadores!C4</f>
        <v>1</v>
      </c>
      <c r="D6" s="233" t="str">
        <f>+Indicadores!D4</f>
        <v>PRODUCTIVIDAD HORA MEDICO</v>
      </c>
      <c r="E6" s="230" t="str">
        <f>+Indicadores!E4</f>
        <v>N° de Atenciones Médicas Realizadas</v>
      </c>
      <c r="F6" s="235">
        <f>+VLOOKUP($E$1,Data!$A$4:$DB$13,3,FALSE)</f>
        <v>12907</v>
      </c>
      <c r="G6" s="235">
        <f>+VLOOKUP($E$1,Data!$A$4:$DB$13,29,FALSE)</f>
        <v>14724</v>
      </c>
      <c r="H6" s="235"/>
      <c r="I6" s="235"/>
      <c r="J6" s="230" t="str">
        <f>+Indicadores!F4</f>
        <v>N° de horas médico Programadas</v>
      </c>
      <c r="K6" s="235">
        <f>+VLOOKUP($E$1,Data!$A$4:$DB$13,4,FALSE)</f>
        <v>4798</v>
      </c>
      <c r="L6" s="235">
        <f>+VLOOKUP($E$1,Data!$A$4:$DB$13,30,FALSE)</f>
        <v>4656</v>
      </c>
      <c r="M6" s="90"/>
      <c r="N6" s="90"/>
      <c r="O6" s="340">
        <f>IFERROR(F6/K6,0)</f>
        <v>2.6900791996665276</v>
      </c>
      <c r="P6" s="340">
        <f t="shared" ref="P6:R6" si="0">IFERROR(G6/L6,0)</f>
        <v>3.1623711340206184</v>
      </c>
      <c r="Q6" s="340">
        <f t="shared" si="0"/>
        <v>0</v>
      </c>
      <c r="R6" s="340">
        <f t="shared" si="0"/>
        <v>0</v>
      </c>
      <c r="S6" s="341">
        <f>IFERROR(+SUM(F6:G6)/SUM(K6:L6),0)</f>
        <v>2.922678231436429</v>
      </c>
      <c r="T6" s="341">
        <f>IFERROR(+SUM(F6:I6)/SUM(K6:N6),0)</f>
        <v>2.922678231436429</v>
      </c>
      <c r="U6" s="206" t="str">
        <f>IF((O6&lt;=Indicadores!$I4),"Adecuado",IF((O6&gt;Indicadores!$L4),"Deficiente","Regular"))</f>
        <v>Adecuado</v>
      </c>
      <c r="V6" s="206" t="str">
        <f>IF((P6&lt;=Indicadores!$I4),"Adecuado",IF((P6&gt;Indicadores!$L4),"Deficiente","Regular"))</f>
        <v>Adecuado</v>
      </c>
      <c r="W6" s="206"/>
      <c r="X6" s="206"/>
      <c r="Y6" s="206" t="str">
        <f>IF((S6&lt;=Indicadores!$I4),"Adecuado",IF((S6&gt;Indicadores!$L4),"Deficiente","Regular"))</f>
        <v>Adecuado</v>
      </c>
      <c r="Z6" s="206" t="str">
        <f>IF((T6&lt;=Indicadores!$I4),"Adecuado",IF((T6&gt;Indicadores!$L4),"Deficiente","Regular"))</f>
        <v>Adecuado</v>
      </c>
      <c r="AA6" s="207"/>
      <c r="AB6" s="200"/>
      <c r="AC6" s="200"/>
      <c r="AD6" s="90">
        <v>8</v>
      </c>
      <c r="AE6" s="90">
        <v>6</v>
      </c>
      <c r="AF6" s="90">
        <v>0</v>
      </c>
      <c r="AG6" s="90">
        <v>3</v>
      </c>
      <c r="AH6" s="90">
        <v>8</v>
      </c>
      <c r="AI6" s="90">
        <v>8</v>
      </c>
      <c r="AJ6" s="90">
        <v>0</v>
      </c>
      <c r="AK6" s="90">
        <v>2</v>
      </c>
      <c r="AL6" s="90">
        <v>4</v>
      </c>
      <c r="AM6" s="90">
        <v>4</v>
      </c>
      <c r="AO6" s="90">
        <v>8</v>
      </c>
      <c r="AP6" s="90">
        <v>6</v>
      </c>
      <c r="AQ6" s="90">
        <v>3</v>
      </c>
      <c r="AR6" s="90">
        <v>3</v>
      </c>
      <c r="AS6" s="90">
        <v>8</v>
      </c>
      <c r="AT6" s="90">
        <v>8</v>
      </c>
      <c r="AU6" s="90">
        <v>4</v>
      </c>
      <c r="AV6" s="90">
        <v>2</v>
      </c>
      <c r="AW6" s="90">
        <v>4</v>
      </c>
      <c r="AX6" s="90">
        <v>4</v>
      </c>
      <c r="AZ6" s="90">
        <v>8</v>
      </c>
      <c r="BA6" s="90">
        <v>6</v>
      </c>
      <c r="BB6" s="90">
        <v>3</v>
      </c>
      <c r="BC6" s="90">
        <v>3</v>
      </c>
      <c r="BD6" s="90">
        <v>8</v>
      </c>
      <c r="BE6" s="90">
        <v>8</v>
      </c>
      <c r="BF6" s="90">
        <v>4</v>
      </c>
      <c r="BG6" s="90">
        <v>2</v>
      </c>
      <c r="BH6" s="90">
        <v>4</v>
      </c>
      <c r="BI6" s="90">
        <v>4</v>
      </c>
      <c r="BK6" s="90">
        <v>8</v>
      </c>
      <c r="BL6" s="90">
        <v>6</v>
      </c>
      <c r="BM6" s="90">
        <v>3</v>
      </c>
      <c r="BN6" s="90">
        <v>3</v>
      </c>
      <c r="BO6" s="90">
        <v>8</v>
      </c>
      <c r="BP6" s="90">
        <v>8</v>
      </c>
      <c r="BQ6" s="90">
        <v>4</v>
      </c>
      <c r="BR6" s="90">
        <v>2</v>
      </c>
      <c r="BS6" s="90">
        <v>4</v>
      </c>
      <c r="BT6" s="90">
        <v>4</v>
      </c>
      <c r="BV6" s="90">
        <v>8</v>
      </c>
      <c r="BW6" s="90">
        <v>6</v>
      </c>
      <c r="BX6" s="90">
        <v>3</v>
      </c>
      <c r="BY6" s="90">
        <v>3</v>
      </c>
      <c r="BZ6" s="90">
        <v>8</v>
      </c>
      <c r="CA6" s="90">
        <v>8</v>
      </c>
      <c r="CB6" s="90">
        <v>4</v>
      </c>
      <c r="CC6" s="90">
        <f>+[2]F1!$B$16</f>
        <v>2</v>
      </c>
      <c r="CD6" s="90">
        <v>4</v>
      </c>
      <c r="CE6" s="90">
        <v>4</v>
      </c>
      <c r="CG6" s="90">
        <v>8</v>
      </c>
      <c r="CH6" s="90">
        <v>6</v>
      </c>
      <c r="CI6" s="90">
        <v>3</v>
      </c>
      <c r="CJ6" s="90">
        <v>3</v>
      </c>
      <c r="CK6" s="90">
        <v>8</v>
      </c>
      <c r="CL6" s="90">
        <v>8</v>
      </c>
      <c r="CM6" s="90">
        <v>4</v>
      </c>
      <c r="CN6" s="90">
        <v>2</v>
      </c>
      <c r="CO6" s="90">
        <v>4</v>
      </c>
      <c r="CP6" s="90">
        <v>4</v>
      </c>
      <c r="CR6" s="90">
        <v>8</v>
      </c>
      <c r="CS6" s="90">
        <v>6</v>
      </c>
      <c r="CT6" s="90">
        <v>3</v>
      </c>
      <c r="CU6" s="90">
        <v>3</v>
      </c>
      <c r="CV6" s="90">
        <v>8</v>
      </c>
      <c r="CW6" s="90">
        <v>8</v>
      </c>
      <c r="CX6" s="90">
        <v>4</v>
      </c>
      <c r="CY6" s="90">
        <v>2</v>
      </c>
      <c r="CZ6" s="90">
        <v>4</v>
      </c>
      <c r="DA6" s="90">
        <v>4</v>
      </c>
      <c r="DC6" s="90">
        <v>8</v>
      </c>
      <c r="DD6" s="90">
        <v>6</v>
      </c>
      <c r="DE6" s="90">
        <v>3</v>
      </c>
      <c r="DF6" s="90">
        <v>3</v>
      </c>
      <c r="DG6" s="90">
        <v>8</v>
      </c>
      <c r="DH6" s="90">
        <v>8</v>
      </c>
      <c r="DI6" s="90">
        <v>4</v>
      </c>
      <c r="DJ6" s="90">
        <v>2</v>
      </c>
      <c r="DK6" s="90">
        <v>4</v>
      </c>
      <c r="DL6" s="90">
        <v>4</v>
      </c>
      <c r="DO6" s="92"/>
      <c r="DP6" s="92"/>
      <c r="DQ6" s="92"/>
      <c r="DR6" s="92"/>
      <c r="DS6" s="92"/>
      <c r="DT6" s="92"/>
    </row>
    <row r="7" spans="1:124" ht="34.5" customHeight="1" x14ac:dyDescent="0.2">
      <c r="A7" s="579"/>
      <c r="B7" s="577"/>
      <c r="C7" s="231">
        <f>+Indicadores!C5</f>
        <v>2</v>
      </c>
      <c r="D7" s="233" t="str">
        <f>+Indicadores!D5</f>
        <v>RENDIMIENTO HORA MEDICO</v>
      </c>
      <c r="E7" s="230" t="str">
        <f>+Indicadores!E5</f>
        <v>N° de Atenciones Médicas Realizadas</v>
      </c>
      <c r="F7" s="235">
        <f>+VLOOKUP($E$1,Data!$A$4:$DB$13,5,FALSE)</f>
        <v>12907</v>
      </c>
      <c r="G7" s="235">
        <f>+VLOOKUP($E$1,Data!$A$4:$DB$13,31,FALSE)</f>
        <v>14724</v>
      </c>
      <c r="H7" s="235"/>
      <c r="I7" s="235"/>
      <c r="J7" s="230" t="str">
        <f>+Indicadores!F5</f>
        <v>N° de horas médico Efectivas</v>
      </c>
      <c r="K7" s="235">
        <f>+VLOOKUP($E$1,Data!$A$4:$DB$13,6,FALSE)</f>
        <v>3227</v>
      </c>
      <c r="L7" s="235">
        <f>+VLOOKUP($E$1,Data!$A$4:$DB$13,32,FALSE)</f>
        <v>3678</v>
      </c>
      <c r="M7" s="90"/>
      <c r="N7" s="90"/>
      <c r="O7" s="340">
        <f>IFERROR(F7/K7,0)</f>
        <v>3.9996901146575765</v>
      </c>
      <c r="P7" s="340">
        <f t="shared" ref="P7" si="1">IFERROR(G7/L7,0)</f>
        <v>4.0032626427406202</v>
      </c>
      <c r="Q7" s="340">
        <f t="shared" ref="Q7" si="2">IFERROR(H7/M7,0)</f>
        <v>0</v>
      </c>
      <c r="R7" s="340">
        <f t="shared" ref="R7" si="3">IFERROR(I7/N7,0)</f>
        <v>0</v>
      </c>
      <c r="S7" s="341">
        <f t="shared" ref="S7:S17" si="4">IFERROR(+SUM(F7:G7)/SUM(K7:L7),0)</f>
        <v>4.0015930485155682</v>
      </c>
      <c r="T7" s="341">
        <f t="shared" ref="T7:T17" si="5">IFERROR(+SUM(F7:I7)/SUM(K7:N7),0)</f>
        <v>4.0015930485155682</v>
      </c>
      <c r="U7" s="206" t="str">
        <f>IF((O7&lt;=Indicadores!$I5),"Adecuado",IF((O7&gt;Indicadores!$L5),"Deficiente","Regular"))</f>
        <v>Adecuado</v>
      </c>
      <c r="V7" s="206" t="str">
        <f>IF((P7&lt;=Indicadores!$I5),"Adecuado",IF((P7&gt;Indicadores!$L5),"Deficiente","Regular"))</f>
        <v>Deficiente</v>
      </c>
      <c r="W7" s="206"/>
      <c r="X7" s="206"/>
      <c r="Y7" s="206" t="str">
        <f>IF((S7&lt;=Indicadores!$I5),"Adecuado",IF((S7&gt;Indicadores!$L5),"Deficiente","Regular"))</f>
        <v>Deficiente</v>
      </c>
      <c r="Z7" s="206" t="str">
        <f>IF((T7&lt;=Indicadores!$I5),"Adecuado",IF((T7&gt;Indicadores!$L5),"Deficiente","Regular"))</f>
        <v>Deficiente</v>
      </c>
      <c r="AA7" s="207"/>
      <c r="AB7" s="200"/>
      <c r="AC7" s="200"/>
      <c r="AD7" s="90"/>
      <c r="AE7" s="90"/>
      <c r="AF7" s="90"/>
      <c r="AG7" s="90"/>
      <c r="AH7" s="90"/>
      <c r="AI7" s="90"/>
      <c r="AJ7" s="90"/>
      <c r="AK7" s="90"/>
      <c r="AL7" s="90"/>
      <c r="AM7" s="90"/>
      <c r="AO7" s="90"/>
      <c r="AP7" s="90"/>
      <c r="AQ7" s="90"/>
      <c r="AR7" s="90"/>
      <c r="AS7" s="90"/>
      <c r="AT7" s="90"/>
      <c r="AU7" s="90"/>
      <c r="AV7" s="90"/>
      <c r="AW7" s="90"/>
      <c r="AX7" s="90"/>
      <c r="AZ7" s="90"/>
      <c r="BA7" s="90"/>
      <c r="BB7" s="90"/>
      <c r="BC7" s="90"/>
      <c r="BD7" s="90"/>
      <c r="BE7" s="90"/>
      <c r="BF7" s="90"/>
      <c r="BG7" s="90"/>
      <c r="BH7" s="90"/>
      <c r="BI7" s="90"/>
      <c r="BK7" s="90"/>
      <c r="BL7" s="90"/>
      <c r="BM7" s="90"/>
      <c r="BN7" s="90"/>
      <c r="BO7" s="90"/>
      <c r="BP7" s="90"/>
      <c r="BQ7" s="90"/>
      <c r="BR7" s="90"/>
      <c r="BS7" s="90"/>
      <c r="BT7" s="90"/>
      <c r="BV7" s="90"/>
      <c r="BW7" s="90"/>
      <c r="BX7" s="90"/>
      <c r="BY7" s="90"/>
      <c r="BZ7" s="90"/>
      <c r="CA7" s="90"/>
      <c r="CB7" s="90"/>
      <c r="CC7" s="90"/>
      <c r="CD7" s="90"/>
      <c r="CE7" s="90"/>
      <c r="CG7" s="90"/>
      <c r="CH7" s="90"/>
      <c r="CI7" s="90"/>
      <c r="CJ7" s="90"/>
      <c r="CK7" s="90"/>
      <c r="CL7" s="90"/>
      <c r="CM7" s="90"/>
      <c r="CN7" s="90"/>
      <c r="CO7" s="90"/>
      <c r="CP7" s="90"/>
      <c r="CR7" s="90"/>
      <c r="CS7" s="90"/>
      <c r="CT7" s="90"/>
      <c r="CU7" s="90"/>
      <c r="CV7" s="90"/>
      <c r="CW7" s="90"/>
      <c r="CX7" s="90"/>
      <c r="CY7" s="90"/>
      <c r="CZ7" s="90"/>
      <c r="DA7" s="90"/>
      <c r="DC7" s="90"/>
      <c r="DD7" s="90"/>
      <c r="DE7" s="90"/>
      <c r="DF7" s="90"/>
      <c r="DG7" s="90"/>
      <c r="DH7" s="90"/>
      <c r="DI7" s="90"/>
      <c r="DJ7" s="90"/>
      <c r="DK7" s="90"/>
      <c r="DL7" s="90"/>
      <c r="DO7" s="92"/>
      <c r="DP7" s="92"/>
      <c r="DQ7" s="92"/>
      <c r="DR7" s="92"/>
      <c r="DS7" s="92"/>
      <c r="DT7" s="92"/>
    </row>
    <row r="8" spans="1:124" ht="34.5" customHeight="1" x14ac:dyDescent="0.2">
      <c r="A8" s="579"/>
      <c r="B8" s="576" t="s">
        <v>330</v>
      </c>
      <c r="C8" s="231">
        <f>+Indicadores!C6</f>
        <v>3</v>
      </c>
      <c r="D8" s="233" t="str">
        <f>+Indicadores!D6</f>
        <v>PROMEDIO DE ANALISIS DE LABORATORIO POR CONSULTA EXTERNA</v>
      </c>
      <c r="E8" s="230" t="str">
        <f>+Indicadores!E6</f>
        <v>N° análisis de laboratorio indicados en consulta externa</v>
      </c>
      <c r="F8" s="235">
        <f>+VLOOKUP($E$1,Data!$A$4:$DB$13,7,FALSE)</f>
        <v>8037</v>
      </c>
      <c r="G8" s="235">
        <f>+VLOOKUP($E$1,Data!$A$4:$DB$13,33,FALSE)</f>
        <v>6631</v>
      </c>
      <c r="H8" s="235"/>
      <c r="I8" s="235"/>
      <c r="J8" s="230" t="str">
        <f>+Indicadores!F6</f>
        <v>N° Atenciones médicas Realizadas</v>
      </c>
      <c r="K8" s="235">
        <f>+VLOOKUP($E$1,Data!$A$4:$DB$13,8,FALSE)</f>
        <v>12907</v>
      </c>
      <c r="L8" s="235">
        <f>+VLOOKUP($E$1,Data!$A$4:$DB$13,34,FALSE)</f>
        <v>14724</v>
      </c>
      <c r="M8" s="90"/>
      <c r="N8" s="90"/>
      <c r="O8" s="340">
        <f>IFERROR(F8/K8,0)</f>
        <v>0.62268536453087475</v>
      </c>
      <c r="P8" s="340">
        <f t="shared" ref="P8" si="6">IFERROR(G8/L8,0)</f>
        <v>0.45035316490084215</v>
      </c>
      <c r="Q8" s="340">
        <f t="shared" ref="Q8" si="7">IFERROR(H8/M8,0)</f>
        <v>0</v>
      </c>
      <c r="R8" s="340">
        <f t="shared" ref="R8" si="8">IFERROR(I8/N8,0)</f>
        <v>0</v>
      </c>
      <c r="S8" s="341">
        <f t="shared" si="4"/>
        <v>0.53085302739676454</v>
      </c>
      <c r="T8" s="341">
        <f t="shared" si="5"/>
        <v>0.53085302739676454</v>
      </c>
      <c r="U8" s="206" t="str">
        <f>IF((O8&lt;=Indicadores!$I6),"Adecuado",IF((O8&gt;Indicadores!$L6),"Deficiente","Regular"))</f>
        <v>Adecuado</v>
      </c>
      <c r="V8" s="206" t="str">
        <f>IF((P8&lt;=Indicadores!$I6),"Adecuado",IF((P8&gt;Indicadores!$L6),"Deficiente","Regular"))</f>
        <v>Adecuado</v>
      </c>
      <c r="W8" s="206"/>
      <c r="X8" s="206"/>
      <c r="Y8" s="206" t="str">
        <f>IF((S8&lt;=Indicadores!$I6),"Adecuado",IF((S8&gt;Indicadores!$L6),"Deficiente","Regular"))</f>
        <v>Adecuado</v>
      </c>
      <c r="Z8" s="206" t="str">
        <f>IF((T8&lt;=Indicadores!$I6),"Adecuado",IF((T8&gt;Indicadores!$L6),"Deficiente","Regular"))</f>
        <v>Adecuado</v>
      </c>
      <c r="AA8" s="207"/>
      <c r="AB8" s="200"/>
      <c r="AC8" s="200"/>
      <c r="AD8" s="90"/>
      <c r="AE8" s="90"/>
      <c r="AF8" s="90"/>
      <c r="AG8" s="90"/>
      <c r="AH8" s="90"/>
      <c r="AI8" s="90"/>
      <c r="AJ8" s="90"/>
      <c r="AK8" s="90"/>
      <c r="AL8" s="90"/>
      <c r="AM8" s="90"/>
      <c r="AO8" s="90"/>
      <c r="AP8" s="90"/>
      <c r="AQ8" s="90"/>
      <c r="AR8" s="90"/>
      <c r="AS8" s="90"/>
      <c r="AT8" s="90"/>
      <c r="AU8" s="90"/>
      <c r="AV8" s="90"/>
      <c r="AW8" s="90"/>
      <c r="AX8" s="90"/>
      <c r="AZ8" s="90"/>
      <c r="BA8" s="90"/>
      <c r="BB8" s="90"/>
      <c r="BC8" s="90"/>
      <c r="BD8" s="90"/>
      <c r="BE8" s="90"/>
      <c r="BF8" s="90"/>
      <c r="BG8" s="90"/>
      <c r="BH8" s="90"/>
      <c r="BI8" s="90"/>
      <c r="BK8" s="90"/>
      <c r="BL8" s="90"/>
      <c r="BM8" s="90"/>
      <c r="BN8" s="90"/>
      <c r="BO8" s="90"/>
      <c r="BP8" s="90"/>
      <c r="BQ8" s="90"/>
      <c r="BR8" s="90"/>
      <c r="BS8" s="90"/>
      <c r="BT8" s="90"/>
      <c r="BV8" s="90"/>
      <c r="BW8" s="90"/>
      <c r="BX8" s="90"/>
      <c r="BY8" s="90"/>
      <c r="BZ8" s="90"/>
      <c r="CA8" s="90"/>
      <c r="CB8" s="90"/>
      <c r="CC8" s="90"/>
      <c r="CD8" s="90"/>
      <c r="CE8" s="90"/>
      <c r="CG8" s="90"/>
      <c r="CH8" s="90"/>
      <c r="CI8" s="90"/>
      <c r="CJ8" s="90"/>
      <c r="CK8" s="90"/>
      <c r="CL8" s="90"/>
      <c r="CM8" s="90"/>
      <c r="CN8" s="90"/>
      <c r="CO8" s="90"/>
      <c r="CP8" s="90"/>
      <c r="CR8" s="90"/>
      <c r="CS8" s="90"/>
      <c r="CT8" s="90"/>
      <c r="CU8" s="90"/>
      <c r="CV8" s="90"/>
      <c r="CW8" s="90"/>
      <c r="CX8" s="90"/>
      <c r="CY8" s="90"/>
      <c r="CZ8" s="90"/>
      <c r="DA8" s="90"/>
      <c r="DC8" s="90"/>
      <c r="DD8" s="90"/>
      <c r="DE8" s="90"/>
      <c r="DF8" s="90"/>
      <c r="DG8" s="90"/>
      <c r="DH8" s="90"/>
      <c r="DI8" s="90"/>
      <c r="DJ8" s="90"/>
      <c r="DK8" s="90"/>
      <c r="DL8" s="90"/>
      <c r="DO8" s="92"/>
      <c r="DP8" s="92"/>
      <c r="DQ8" s="92"/>
      <c r="DR8" s="92"/>
      <c r="DS8" s="92"/>
      <c r="DT8" s="92"/>
    </row>
    <row r="9" spans="1:124" ht="34.5" customHeight="1" x14ac:dyDescent="0.2">
      <c r="A9" s="579"/>
      <c r="B9" s="588"/>
      <c r="C9" s="231">
        <f>+Indicadores!C7</f>
        <v>4</v>
      </c>
      <c r="D9" s="233" t="str">
        <f>+Indicadores!D7</f>
        <v>PORCENTAJE OCUPACION DE CAMAS (FACTOR: 100)</v>
      </c>
      <c r="E9" s="230" t="str">
        <f>+Indicadores!E7</f>
        <v>N° pacientes-día</v>
      </c>
      <c r="F9" s="235">
        <f>+VLOOKUP($E$1,Data!$A$4:$DB$13,9,FALSE)</f>
        <v>6363</v>
      </c>
      <c r="G9" s="235">
        <f>+VLOOKUP($E$1,Data!$A$4:$DB$13,35,FALSE)</f>
        <v>6782</v>
      </c>
      <c r="H9" s="235"/>
      <c r="I9" s="235"/>
      <c r="J9" s="230" t="str">
        <f>+Indicadores!F7</f>
        <v>N° días cama disponibles</v>
      </c>
      <c r="K9" s="235">
        <f>+VLOOKUP($E$1,Data!$A$4:$DB$13,10,FALSE)</f>
        <v>8910</v>
      </c>
      <c r="L9" s="235">
        <f>+VLOOKUP($E$1,Data!$A$4:$DB$13,36,FALSE)</f>
        <v>8979</v>
      </c>
      <c r="M9" s="90"/>
      <c r="N9" s="90"/>
      <c r="O9" s="232">
        <f t="shared" ref="O9:O15" si="9">+IFERROR(F9/K9,0)</f>
        <v>0.71414141414141419</v>
      </c>
      <c r="P9" s="232">
        <f t="shared" ref="P9:P11" si="10">+IFERROR(G9/L9,0)</f>
        <v>0.75531796413854546</v>
      </c>
      <c r="Q9" s="232">
        <f t="shared" ref="Q9:Q11" si="11">+IFERROR(H9/M9,0)</f>
        <v>0</v>
      </c>
      <c r="R9" s="232">
        <f t="shared" ref="R9:R11" si="12">+IFERROR(I9/N9,0)</f>
        <v>0</v>
      </c>
      <c r="S9" s="272">
        <f t="shared" si="4"/>
        <v>0.73480910056459281</v>
      </c>
      <c r="T9" s="272">
        <f t="shared" si="5"/>
        <v>0.73480910056459281</v>
      </c>
      <c r="U9" s="206" t="str">
        <f>IF((O9&lt;=Indicadores!$I7),"Adecuado",IF((O9&gt;Indicadores!$L7),"Deficiente","Regular"))</f>
        <v>Adecuado</v>
      </c>
      <c r="V9" s="206" t="str">
        <f>IF((P9&lt;=Indicadores!$I7),"Adecuado",IF((P9&gt;Indicadores!$L7),"Deficiente","Regular"))</f>
        <v>Adecuado</v>
      </c>
      <c r="W9" s="206"/>
      <c r="X9" s="206"/>
      <c r="Y9" s="206" t="str">
        <f>IF((S9&lt;=Indicadores!$I7),"Adecuado",IF((S9&gt;Indicadores!$L7),"Deficiente","Regular"))</f>
        <v>Adecuado</v>
      </c>
      <c r="Z9" s="206" t="str">
        <f>IF((T9&lt;=Indicadores!$I7),"Adecuado",IF((T9&gt;Indicadores!$L7),"Deficiente","Regular"))</f>
        <v>Adecuado</v>
      </c>
      <c r="AA9" s="207"/>
      <c r="AB9" s="200"/>
      <c r="AC9" s="200"/>
      <c r="AD9" s="90"/>
      <c r="AE9" s="90"/>
      <c r="AF9" s="90"/>
      <c r="AG9" s="90"/>
      <c r="AH9" s="90"/>
      <c r="AI9" s="90"/>
      <c r="AJ9" s="90"/>
      <c r="AK9" s="90"/>
      <c r="AL9" s="90"/>
      <c r="AM9" s="90"/>
      <c r="AO9" s="90"/>
      <c r="AP9" s="90"/>
      <c r="AQ9" s="90"/>
      <c r="AR9" s="90"/>
      <c r="AS9" s="90"/>
      <c r="AT9" s="90"/>
      <c r="AU9" s="90"/>
      <c r="AV9" s="90"/>
      <c r="AW9" s="90"/>
      <c r="AX9" s="90"/>
      <c r="AZ9" s="90"/>
      <c r="BA9" s="90"/>
      <c r="BB9" s="90"/>
      <c r="BC9" s="90"/>
      <c r="BD9" s="90"/>
      <c r="BE9" s="90"/>
      <c r="BF9" s="90"/>
      <c r="BG9" s="90"/>
      <c r="BH9" s="90"/>
      <c r="BI9" s="90"/>
      <c r="BK9" s="90"/>
      <c r="BL9" s="90"/>
      <c r="BM9" s="90"/>
      <c r="BN9" s="90"/>
      <c r="BO9" s="90"/>
      <c r="BP9" s="90"/>
      <c r="BQ9" s="90"/>
      <c r="BR9" s="90"/>
      <c r="BS9" s="90"/>
      <c r="BT9" s="90"/>
      <c r="BV9" s="90"/>
      <c r="BW9" s="90"/>
      <c r="BX9" s="90"/>
      <c r="BY9" s="90"/>
      <c r="BZ9" s="90"/>
      <c r="CA9" s="90"/>
      <c r="CB9" s="90"/>
      <c r="CC9" s="90"/>
      <c r="CD9" s="90"/>
      <c r="CE9" s="90"/>
      <c r="CG9" s="90"/>
      <c r="CH9" s="90"/>
      <c r="CI9" s="90"/>
      <c r="CJ9" s="90"/>
      <c r="CK9" s="90"/>
      <c r="CL9" s="90"/>
      <c r="CM9" s="90"/>
      <c r="CN9" s="90"/>
      <c r="CO9" s="90"/>
      <c r="CP9" s="90"/>
      <c r="CR9" s="90"/>
      <c r="CS9" s="90"/>
      <c r="CT9" s="90"/>
      <c r="CU9" s="90"/>
      <c r="CV9" s="90"/>
      <c r="CW9" s="90"/>
      <c r="CX9" s="90"/>
      <c r="CY9" s="90"/>
      <c r="CZ9" s="90"/>
      <c r="DA9" s="90"/>
      <c r="DC9" s="90"/>
      <c r="DD9" s="90"/>
      <c r="DE9" s="90"/>
      <c r="DF9" s="90"/>
      <c r="DG9" s="90"/>
      <c r="DH9" s="90"/>
      <c r="DI9" s="90"/>
      <c r="DJ9" s="90"/>
      <c r="DK9" s="90"/>
      <c r="DL9" s="90"/>
      <c r="DO9" s="92"/>
      <c r="DP9" s="92"/>
      <c r="DQ9" s="92"/>
      <c r="DR9" s="92"/>
      <c r="DS9" s="92"/>
      <c r="DT9" s="92"/>
    </row>
    <row r="10" spans="1:124" ht="34.5" customHeight="1" x14ac:dyDescent="0.2">
      <c r="A10" s="579"/>
      <c r="B10" s="588"/>
      <c r="C10" s="231">
        <f>+Indicadores!C8</f>
        <v>5</v>
      </c>
      <c r="D10" s="233" t="str">
        <f>+Indicadores!D8</f>
        <v>RENDIMIENTO CAMA</v>
      </c>
      <c r="E10" s="230" t="str">
        <f>+Indicadores!E8</f>
        <v>N° egresos</v>
      </c>
      <c r="F10" s="235">
        <f>+VLOOKUP($E$1,Data!$A$4:$DB$13,11,FALSE)</f>
        <v>1846</v>
      </c>
      <c r="G10" s="235">
        <f>+VLOOKUP($E$1,Data!$A$4:$DB$13,37,FALSE)</f>
        <v>1975</v>
      </c>
      <c r="H10" s="235"/>
      <c r="I10" s="235"/>
      <c r="J10" s="230" t="str">
        <f>+Indicadores!F8</f>
        <v>N° camas disponibles promedio</v>
      </c>
      <c r="K10" s="235">
        <f>+VLOOKUP($E$1,Data!$A$4:$DB$13,12,FALSE)</f>
        <v>297</v>
      </c>
      <c r="L10" s="235">
        <f>+VLOOKUP($E$1,Data!$A$4:$DB$13,38,FALSE)</f>
        <v>297</v>
      </c>
      <c r="M10" s="90"/>
      <c r="N10" s="90"/>
      <c r="O10" s="232">
        <f t="shared" si="9"/>
        <v>6.2154882154882154</v>
      </c>
      <c r="P10" s="232">
        <f t="shared" si="10"/>
        <v>6.6498316498316496</v>
      </c>
      <c r="Q10" s="232">
        <f t="shared" si="11"/>
        <v>0</v>
      </c>
      <c r="R10" s="232">
        <f t="shared" si="12"/>
        <v>0</v>
      </c>
      <c r="S10" s="341">
        <f t="shared" si="4"/>
        <v>6.4326599326599325</v>
      </c>
      <c r="T10" s="341">
        <f t="shared" si="5"/>
        <v>6.4326599326599325</v>
      </c>
      <c r="U10" s="206" t="str">
        <f>IF((O10&lt;=Indicadores!$I8),"Adecuado",IF((O10&gt;Indicadores!$L8),"Deficiente","Regular"))</f>
        <v>Deficiente</v>
      </c>
      <c r="V10" s="206" t="str">
        <f>IF((P10&lt;=Indicadores!$I8),"Adecuado",IF((P10&gt;Indicadores!$L8),"Deficiente","Regular"))</f>
        <v>Deficiente</v>
      </c>
      <c r="W10" s="206"/>
      <c r="X10" s="206"/>
      <c r="Y10" s="206" t="str">
        <f>IF((S10&lt;=Indicadores!$I8),"Adecuado",IF((S10&gt;Indicadores!$L8),"Deficiente","Regular"))</f>
        <v>Deficiente</v>
      </c>
      <c r="Z10" s="206" t="str">
        <f>IF((T10&lt;=Indicadores!$I8),"Adecuado",IF((T10&gt;Indicadores!$L8),"Deficiente","Regular"))</f>
        <v>Deficiente</v>
      </c>
      <c r="AA10" s="207"/>
      <c r="AB10" s="200"/>
      <c r="AC10" s="200"/>
      <c r="AD10" s="90"/>
      <c r="AE10" s="90"/>
      <c r="AF10" s="90"/>
      <c r="AG10" s="90"/>
      <c r="AH10" s="90"/>
      <c r="AI10" s="90"/>
      <c r="AJ10" s="90"/>
      <c r="AK10" s="90"/>
      <c r="AL10" s="90"/>
      <c r="AM10" s="90"/>
      <c r="AO10" s="90"/>
      <c r="AP10" s="90"/>
      <c r="AQ10" s="90"/>
      <c r="AR10" s="90"/>
      <c r="AS10" s="90"/>
      <c r="AT10" s="90"/>
      <c r="AU10" s="90"/>
      <c r="AV10" s="90"/>
      <c r="AW10" s="90"/>
      <c r="AX10" s="90"/>
      <c r="AZ10" s="90"/>
      <c r="BA10" s="90"/>
      <c r="BB10" s="90"/>
      <c r="BC10" s="90"/>
      <c r="BD10" s="90"/>
      <c r="BE10" s="90"/>
      <c r="BF10" s="90"/>
      <c r="BG10" s="90"/>
      <c r="BH10" s="90"/>
      <c r="BI10" s="90"/>
      <c r="BK10" s="90"/>
      <c r="BL10" s="90"/>
      <c r="BM10" s="90"/>
      <c r="BN10" s="90"/>
      <c r="BO10" s="90"/>
      <c r="BP10" s="90"/>
      <c r="BQ10" s="90"/>
      <c r="BR10" s="90"/>
      <c r="BS10" s="90"/>
      <c r="BT10" s="90"/>
      <c r="BV10" s="90"/>
      <c r="BW10" s="90"/>
      <c r="BX10" s="90"/>
      <c r="BY10" s="90"/>
      <c r="BZ10" s="90"/>
      <c r="CA10" s="90"/>
      <c r="CB10" s="90"/>
      <c r="CC10" s="90"/>
      <c r="CD10" s="90"/>
      <c r="CE10" s="90"/>
      <c r="CG10" s="90"/>
      <c r="CH10" s="90"/>
      <c r="CI10" s="90"/>
      <c r="CJ10" s="90"/>
      <c r="CK10" s="90"/>
      <c r="CL10" s="90"/>
      <c r="CM10" s="90"/>
      <c r="CN10" s="90"/>
      <c r="CO10" s="90"/>
      <c r="CP10" s="90"/>
      <c r="CR10" s="90"/>
      <c r="CS10" s="90"/>
      <c r="CT10" s="90"/>
      <c r="CU10" s="90"/>
      <c r="CV10" s="90"/>
      <c r="CW10" s="90"/>
      <c r="CX10" s="90"/>
      <c r="CY10" s="90"/>
      <c r="CZ10" s="90"/>
      <c r="DA10" s="90"/>
      <c r="DC10" s="90"/>
      <c r="DD10" s="90"/>
      <c r="DE10" s="90"/>
      <c r="DF10" s="90"/>
      <c r="DG10" s="90"/>
      <c r="DH10" s="90"/>
      <c r="DI10" s="90"/>
      <c r="DJ10" s="90"/>
      <c r="DK10" s="90"/>
      <c r="DL10" s="90"/>
      <c r="DO10" s="92"/>
      <c r="DP10" s="92"/>
      <c r="DQ10" s="92"/>
      <c r="DR10" s="92"/>
      <c r="DS10" s="92"/>
      <c r="DT10" s="92"/>
    </row>
    <row r="11" spans="1:124" ht="34.5" customHeight="1" x14ac:dyDescent="0.2">
      <c r="A11" s="579"/>
      <c r="B11" s="588"/>
      <c r="C11" s="231">
        <f>+Indicadores!C9</f>
        <v>6</v>
      </c>
      <c r="D11" s="233" t="str">
        <f>+Indicadores!D9</f>
        <v>RAZON DE URGENCIAS POR CONSULTA EXTERNA</v>
      </c>
      <c r="E11" s="230" t="str">
        <f>+Indicadores!E9</f>
        <v>Nº de Atenciones Médicas en Urgencias</v>
      </c>
      <c r="F11" s="235">
        <f>+VLOOKUP($E$1,Data!$A$4:$DB$13,13,FALSE)</f>
        <v>1375</v>
      </c>
      <c r="G11" s="235">
        <f>+VLOOKUP($E$1,Data!$A$4:$DB$13,39,FALSE)</f>
        <v>1562</v>
      </c>
      <c r="H11" s="235"/>
      <c r="I11" s="235"/>
      <c r="J11" s="230" t="str">
        <f>+Indicadores!F9</f>
        <v>Nº Total de Atenciones médicas en Consulta Externa</v>
      </c>
      <c r="K11" s="235">
        <f>+VLOOKUP($E$1,Data!$A$4:$DB$13,14,FALSE)</f>
        <v>12907</v>
      </c>
      <c r="L11" s="235">
        <f>+VLOOKUP($E$1,Data!$A$4:$DB$13,40,FALSE)</f>
        <v>14724</v>
      </c>
      <c r="M11" s="90"/>
      <c r="N11" s="90"/>
      <c r="O11" s="232">
        <f t="shared" si="9"/>
        <v>0.10653133958317192</v>
      </c>
      <c r="P11" s="232">
        <f t="shared" si="10"/>
        <v>0.10608530290681879</v>
      </c>
      <c r="Q11" s="232">
        <f t="shared" si="11"/>
        <v>0</v>
      </c>
      <c r="R11" s="232">
        <f t="shared" si="12"/>
        <v>0</v>
      </c>
      <c r="S11" s="341">
        <f t="shared" si="4"/>
        <v>0.10629365567659513</v>
      </c>
      <c r="T11" s="341">
        <f t="shared" si="5"/>
        <v>0.10629365567659513</v>
      </c>
      <c r="U11" s="206" t="str">
        <f>IF((O11&lt;=Indicadores!$I9),"Adecuado",IF((O11&gt;Indicadores!$L9),"Deficiente","Regular"))</f>
        <v>Adecuado</v>
      </c>
      <c r="V11" s="206" t="str">
        <f>IF((P11&lt;=Indicadores!$I9),"Adecuado",IF((P11&gt;Indicadores!$L9),"Deficiente","Regular"))</f>
        <v>Adecuado</v>
      </c>
      <c r="W11" s="206"/>
      <c r="X11" s="206"/>
      <c r="Y11" s="206" t="str">
        <f>IF((S11&lt;=Indicadores!$I9),"Adecuado",IF((S11&gt;Indicadores!$L9),"Deficiente","Regular"))</f>
        <v>Adecuado</v>
      </c>
      <c r="Z11" s="206" t="str">
        <f>IF((T11&lt;=Indicadores!$I9),"Adecuado",IF((T11&gt;Indicadores!$L9),"Deficiente","Regular"))</f>
        <v>Adecuado</v>
      </c>
      <c r="AA11" s="207"/>
      <c r="AB11" s="200"/>
      <c r="AC11" s="200"/>
      <c r="AD11" s="90"/>
      <c r="AE11" s="90"/>
      <c r="AF11" s="90"/>
      <c r="AG11" s="90"/>
      <c r="AH11" s="90"/>
      <c r="AI11" s="90"/>
      <c r="AJ11" s="90"/>
      <c r="AK11" s="90"/>
      <c r="AL11" s="90"/>
      <c r="AM11" s="90"/>
      <c r="AO11" s="90"/>
      <c r="AP11" s="90"/>
      <c r="AQ11" s="90"/>
      <c r="AR11" s="90"/>
      <c r="AS11" s="90"/>
      <c r="AT11" s="90"/>
      <c r="AU11" s="90"/>
      <c r="AV11" s="90"/>
      <c r="AW11" s="90"/>
      <c r="AX11" s="90"/>
      <c r="AZ11" s="90"/>
      <c r="BA11" s="90"/>
      <c r="BB11" s="90"/>
      <c r="BC11" s="90"/>
      <c r="BD11" s="90"/>
      <c r="BE11" s="90"/>
      <c r="BF11" s="90"/>
      <c r="BG11" s="90"/>
      <c r="BH11" s="90"/>
      <c r="BI11" s="90"/>
      <c r="BK11" s="90"/>
      <c r="BL11" s="90"/>
      <c r="BM11" s="90"/>
      <c r="BN11" s="90"/>
      <c r="BO11" s="90"/>
      <c r="BP11" s="90"/>
      <c r="BQ11" s="90"/>
      <c r="BR11" s="90"/>
      <c r="BS11" s="90"/>
      <c r="BT11" s="90"/>
      <c r="BV11" s="90"/>
      <c r="BW11" s="90"/>
      <c r="BX11" s="90"/>
      <c r="BY11" s="90"/>
      <c r="BZ11" s="90"/>
      <c r="CA11" s="90"/>
      <c r="CB11" s="90"/>
      <c r="CC11" s="90"/>
      <c r="CD11" s="90"/>
      <c r="CE11" s="90"/>
      <c r="CG11" s="90"/>
      <c r="CH11" s="90"/>
      <c r="CI11" s="90"/>
      <c r="CJ11" s="90"/>
      <c r="CK11" s="90"/>
      <c r="CL11" s="90"/>
      <c r="CM11" s="90"/>
      <c r="CN11" s="90"/>
      <c r="CO11" s="90"/>
      <c r="CP11" s="90"/>
      <c r="CR11" s="90"/>
      <c r="CS11" s="90"/>
      <c r="CT11" s="90"/>
      <c r="CU11" s="90"/>
      <c r="CV11" s="90"/>
      <c r="CW11" s="90"/>
      <c r="CX11" s="90"/>
      <c r="CY11" s="90"/>
      <c r="CZ11" s="90"/>
      <c r="DA11" s="90"/>
      <c r="DC11" s="90"/>
      <c r="DD11" s="90"/>
      <c r="DE11" s="90"/>
      <c r="DF11" s="90"/>
      <c r="DG11" s="90"/>
      <c r="DH11" s="90"/>
      <c r="DI11" s="90"/>
      <c r="DJ11" s="90"/>
      <c r="DK11" s="90"/>
      <c r="DL11" s="90"/>
      <c r="DO11" s="92"/>
      <c r="DP11" s="92"/>
      <c r="DQ11" s="92"/>
      <c r="DR11" s="92"/>
      <c r="DS11" s="92"/>
      <c r="DT11" s="92"/>
    </row>
    <row r="12" spans="1:124" ht="34.5" customHeight="1" x14ac:dyDescent="0.2">
      <c r="A12" s="579"/>
      <c r="B12" s="588"/>
      <c r="C12" s="231">
        <f>+Indicadores!C10</f>
        <v>7</v>
      </c>
      <c r="D12" s="233" t="str">
        <f>+Indicadores!D10</f>
        <v>RENDIMIENTO DE SALA DE OPERACIONES</v>
      </c>
      <c r="E12" s="230" t="str">
        <f>+Indicadores!E10</f>
        <v>Nº Intervenciones Quirúrgicas Ejecutadas</v>
      </c>
      <c r="F12" s="235">
        <f>+VLOOKUP($E$1,Data!$A$4:$DB$13,15,FALSE)</f>
        <v>809</v>
      </c>
      <c r="G12" s="235">
        <f>+VLOOKUP($E$1,Data!$A$4:$DB$13,41,FALSE)</f>
        <v>925</v>
      </c>
      <c r="H12" s="235"/>
      <c r="I12" s="235"/>
      <c r="J12" s="230" t="str">
        <f>+Indicadores!F10</f>
        <v>Nº de Salas de Operaciones Utilizados</v>
      </c>
      <c r="K12" s="235">
        <f>+VLOOKUP($E$1,Data!$A$4:$DB$13,16,FALSE)</f>
        <v>12</v>
      </c>
      <c r="L12" s="235">
        <f>+VLOOKUP($E$1,Data!$A$4:$DB$13,42,FALSE)</f>
        <v>12</v>
      </c>
      <c r="M12" s="90"/>
      <c r="N12" s="90"/>
      <c r="O12" s="340">
        <f>IFERROR(F12/K12,0)</f>
        <v>67.416666666666671</v>
      </c>
      <c r="P12" s="340">
        <f t="shared" ref="P12:R12" si="13">IFERROR(G12/L12,0)</f>
        <v>77.083333333333329</v>
      </c>
      <c r="Q12" s="340">
        <f t="shared" si="13"/>
        <v>0</v>
      </c>
      <c r="R12" s="340">
        <f t="shared" si="13"/>
        <v>0</v>
      </c>
      <c r="S12" s="341">
        <f t="shared" si="4"/>
        <v>72.25</v>
      </c>
      <c r="T12" s="341">
        <f t="shared" si="5"/>
        <v>72.25</v>
      </c>
      <c r="U12" s="206" t="str">
        <f>IF((O12&lt;=Indicadores!$I10),"Adecuado",IF((O12&gt;Indicadores!$L10),"Deficiente","Regular"))</f>
        <v>Adecuado</v>
      </c>
      <c r="V12" s="206" t="str">
        <f>IF((P12&lt;=Indicadores!$I10),"Adecuado",IF((P12&gt;Indicadores!$L10),"Deficiente","Regular"))</f>
        <v>Adecuado</v>
      </c>
      <c r="W12" s="206"/>
      <c r="X12" s="206"/>
      <c r="Y12" s="206" t="str">
        <f>IF((S12&lt;=Indicadores!$I10),"Adecuado",IF((S12&gt;Indicadores!$L10),"Deficiente","Regular"))</f>
        <v>Adecuado</v>
      </c>
      <c r="Z12" s="206" t="str">
        <f>IF((T12&lt;=Indicadores!$I10),"Adecuado",IF((T12&gt;Indicadores!$L10),"Deficiente","Regular"))</f>
        <v>Adecuado</v>
      </c>
      <c r="AA12" s="207"/>
      <c r="AB12" s="200"/>
      <c r="AC12" s="200"/>
      <c r="AD12" s="90"/>
      <c r="AE12" s="90"/>
      <c r="AF12" s="90"/>
      <c r="AG12" s="90"/>
      <c r="AH12" s="90"/>
      <c r="AI12" s="90"/>
      <c r="AJ12" s="90"/>
      <c r="AK12" s="90"/>
      <c r="AL12" s="90"/>
      <c r="AM12" s="90"/>
      <c r="AO12" s="90"/>
      <c r="AP12" s="90"/>
      <c r="AQ12" s="90"/>
      <c r="AR12" s="90"/>
      <c r="AS12" s="90"/>
      <c r="AT12" s="90"/>
      <c r="AU12" s="90"/>
      <c r="AV12" s="90"/>
      <c r="AW12" s="90"/>
      <c r="AX12" s="90"/>
      <c r="AZ12" s="90"/>
      <c r="BA12" s="90"/>
      <c r="BB12" s="90"/>
      <c r="BC12" s="90"/>
      <c r="BD12" s="90"/>
      <c r="BE12" s="90"/>
      <c r="BF12" s="90"/>
      <c r="BG12" s="90"/>
      <c r="BH12" s="90"/>
      <c r="BI12" s="90"/>
      <c r="BK12" s="90"/>
      <c r="BL12" s="90"/>
      <c r="BM12" s="90"/>
      <c r="BN12" s="90"/>
      <c r="BO12" s="90"/>
      <c r="BP12" s="90"/>
      <c r="BQ12" s="90"/>
      <c r="BR12" s="90"/>
      <c r="BS12" s="90"/>
      <c r="BT12" s="90"/>
      <c r="BV12" s="90"/>
      <c r="BW12" s="90"/>
      <c r="BX12" s="90"/>
      <c r="BY12" s="90"/>
      <c r="BZ12" s="90"/>
      <c r="CA12" s="90"/>
      <c r="CB12" s="90"/>
      <c r="CC12" s="90"/>
      <c r="CD12" s="90"/>
      <c r="CE12" s="90"/>
      <c r="CG12" s="90"/>
      <c r="CH12" s="90"/>
      <c r="CI12" s="90"/>
      <c r="CJ12" s="90"/>
      <c r="CK12" s="90"/>
      <c r="CL12" s="90"/>
      <c r="CM12" s="90"/>
      <c r="CN12" s="90"/>
      <c r="CO12" s="90"/>
      <c r="CP12" s="90"/>
      <c r="CR12" s="90"/>
      <c r="CS12" s="90"/>
      <c r="CT12" s="90"/>
      <c r="CU12" s="90"/>
      <c r="CV12" s="90"/>
      <c r="CW12" s="90"/>
      <c r="CX12" s="90"/>
      <c r="CY12" s="90"/>
      <c r="CZ12" s="90"/>
      <c r="DA12" s="90"/>
      <c r="DC12" s="90"/>
      <c r="DD12" s="90"/>
      <c r="DE12" s="90"/>
      <c r="DF12" s="90"/>
      <c r="DG12" s="90"/>
      <c r="DH12" s="90"/>
      <c r="DI12" s="90"/>
      <c r="DJ12" s="90"/>
      <c r="DK12" s="90"/>
      <c r="DL12" s="90"/>
      <c r="DO12" s="92"/>
      <c r="DP12" s="92"/>
      <c r="DQ12" s="92"/>
      <c r="DR12" s="92"/>
      <c r="DS12" s="92"/>
      <c r="DT12" s="92"/>
    </row>
    <row r="13" spans="1:124" ht="34.5" customHeight="1" x14ac:dyDescent="0.2">
      <c r="A13" s="579"/>
      <c r="B13" s="588"/>
      <c r="C13" s="231">
        <f>+Indicadores!C11</f>
        <v>8</v>
      </c>
      <c r="D13" s="233" t="str">
        <f>+Indicadores!D11</f>
        <v>RENDIMIENTO DE SALA DE OPERACIONES (CIRUGIA DE EMERGENCIA)</v>
      </c>
      <c r="E13" s="230" t="str">
        <f>+Indicadores!E11</f>
        <v>Nº Intervenciones Quirúrgicas de Emergencia</v>
      </c>
      <c r="F13" s="235">
        <f>+VLOOKUP($E$1,Data!$A$4:$DB$13,17,FALSE)</f>
        <v>424</v>
      </c>
      <c r="G13" s="235">
        <f>+VLOOKUP($E$1,Data!$A$4:$DB$13,43,FALSE)</f>
        <v>449</v>
      </c>
      <c r="H13" s="235"/>
      <c r="I13" s="235"/>
      <c r="J13" s="230" t="str">
        <f>+Indicadores!F11</f>
        <v>Nº de Salas de Operaciones Utilizados</v>
      </c>
      <c r="K13" s="235">
        <f>+VLOOKUP($E$1,Data!$A$4:$DB$13,18,FALSE)</f>
        <v>6</v>
      </c>
      <c r="L13" s="235">
        <f>+VLOOKUP($E$1,Data!$A$4:$DB$13,44,FALSE)</f>
        <v>6</v>
      </c>
      <c r="M13" s="90"/>
      <c r="N13" s="90"/>
      <c r="O13" s="340">
        <f>IFERROR(F13/K13,0)</f>
        <v>70.666666666666671</v>
      </c>
      <c r="P13" s="340">
        <f t="shared" ref="P13" si="14">IFERROR(G13/L13,0)</f>
        <v>74.833333333333329</v>
      </c>
      <c r="Q13" s="340">
        <f t="shared" ref="Q13" si="15">IFERROR(H13/M13,0)</f>
        <v>0</v>
      </c>
      <c r="R13" s="340">
        <f t="shared" ref="R13" si="16">IFERROR(I13/N13,0)</f>
        <v>0</v>
      </c>
      <c r="S13" s="341">
        <f t="shared" si="4"/>
        <v>72.75</v>
      </c>
      <c r="T13" s="341">
        <f t="shared" si="5"/>
        <v>72.75</v>
      </c>
      <c r="U13" s="206" t="str">
        <f>IF((O13&lt;=Indicadores!$I11),"Adecuado",IF((O13&gt;Indicadores!$L11),"Deficiente","Regular"))</f>
        <v>Adecuado</v>
      </c>
      <c r="V13" s="206" t="str">
        <f>IF((P13&lt;=Indicadores!$I11),"Adecuado",IF((P13&gt;Indicadores!$L11),"Deficiente","Regular"))</f>
        <v>Adecuado</v>
      </c>
      <c r="W13" s="206"/>
      <c r="X13" s="206"/>
      <c r="Y13" s="206" t="str">
        <f>IF((S13&lt;=Indicadores!$I11),"Adecuado",IF((S13&gt;Indicadores!$L11),"Deficiente","Regular"))</f>
        <v>Adecuado</v>
      </c>
      <c r="Z13" s="206" t="str">
        <f>IF((T13&lt;=Indicadores!$I11),"Adecuado",IF((T13&gt;Indicadores!$L11),"Deficiente","Regular"))</f>
        <v>Adecuado</v>
      </c>
      <c r="AA13" s="207"/>
      <c r="AB13" s="200"/>
      <c r="AC13" s="200"/>
      <c r="AD13" s="90"/>
      <c r="AE13" s="90"/>
      <c r="AF13" s="90"/>
      <c r="AG13" s="90"/>
      <c r="AH13" s="90"/>
      <c r="AI13" s="90"/>
      <c r="AJ13" s="90"/>
      <c r="AK13" s="90"/>
      <c r="AL13" s="90"/>
      <c r="AM13" s="90"/>
      <c r="AO13" s="90"/>
      <c r="AP13" s="90"/>
      <c r="AQ13" s="90"/>
      <c r="AR13" s="90"/>
      <c r="AS13" s="90"/>
      <c r="AT13" s="90"/>
      <c r="AU13" s="90"/>
      <c r="AV13" s="90"/>
      <c r="AW13" s="90"/>
      <c r="AX13" s="90"/>
      <c r="AZ13" s="90"/>
      <c r="BA13" s="90"/>
      <c r="BB13" s="90"/>
      <c r="BC13" s="90"/>
      <c r="BD13" s="90"/>
      <c r="BE13" s="90"/>
      <c r="BF13" s="90"/>
      <c r="BG13" s="90"/>
      <c r="BH13" s="90"/>
      <c r="BI13" s="90"/>
      <c r="BK13" s="90"/>
      <c r="BL13" s="90"/>
      <c r="BM13" s="90"/>
      <c r="BN13" s="90"/>
      <c r="BO13" s="90"/>
      <c r="BP13" s="90"/>
      <c r="BQ13" s="90"/>
      <c r="BR13" s="90"/>
      <c r="BS13" s="90"/>
      <c r="BT13" s="90"/>
      <c r="BV13" s="90"/>
      <c r="BW13" s="90"/>
      <c r="BX13" s="90"/>
      <c r="BY13" s="90"/>
      <c r="BZ13" s="90"/>
      <c r="CA13" s="90"/>
      <c r="CB13" s="90"/>
      <c r="CC13" s="90"/>
      <c r="CD13" s="90"/>
      <c r="CE13" s="90"/>
      <c r="CG13" s="90"/>
      <c r="CH13" s="90"/>
      <c r="CI13" s="90"/>
      <c r="CJ13" s="90"/>
      <c r="CK13" s="90"/>
      <c r="CL13" s="90"/>
      <c r="CM13" s="90"/>
      <c r="CN13" s="90"/>
      <c r="CO13" s="90"/>
      <c r="CP13" s="90"/>
      <c r="CR13" s="90"/>
      <c r="CS13" s="90"/>
      <c r="CT13" s="90"/>
      <c r="CU13" s="90"/>
      <c r="CV13" s="90"/>
      <c r="CW13" s="90"/>
      <c r="CX13" s="90"/>
      <c r="CY13" s="90"/>
      <c r="CZ13" s="90"/>
      <c r="DA13" s="90"/>
      <c r="DC13" s="90"/>
      <c r="DD13" s="90"/>
      <c r="DE13" s="90"/>
      <c r="DF13" s="90"/>
      <c r="DG13" s="90"/>
      <c r="DH13" s="90"/>
      <c r="DI13" s="90"/>
      <c r="DJ13" s="90"/>
      <c r="DK13" s="90"/>
      <c r="DL13" s="90"/>
      <c r="DO13" s="92"/>
      <c r="DP13" s="92"/>
      <c r="DQ13" s="92"/>
      <c r="DR13" s="92"/>
      <c r="DS13" s="92"/>
      <c r="DT13" s="92"/>
    </row>
    <row r="14" spans="1:124" ht="49.5" x14ac:dyDescent="0.2">
      <c r="A14" s="579"/>
      <c r="B14" s="588"/>
      <c r="C14" s="231">
        <f>+Indicadores!C12</f>
        <v>9</v>
      </c>
      <c r="D14" s="233" t="str">
        <f>+Indicadores!D12</f>
        <v>RENDIMIENTO DE SALA DE OPERACIONES (CIRUGIA EFECTIVAS)</v>
      </c>
      <c r="E14" s="230" t="str">
        <f>+Indicadores!E12</f>
        <v>Nº Intervenciones Quirúrgicas Programadas Ejecutadas (Cirugías Electivas)</v>
      </c>
      <c r="F14" s="235">
        <f>+VLOOKUP($E$1,Data!$A$4:$DB$13,19,FALSE)</f>
        <v>401</v>
      </c>
      <c r="G14" s="235">
        <f>+VLOOKUP($E$1,Data!$A$4:$DB$13,45,FALSE)</f>
        <v>453</v>
      </c>
      <c r="H14" s="235"/>
      <c r="I14" s="235"/>
      <c r="J14" s="230" t="str">
        <f>+Indicadores!F12</f>
        <v>Nº de Salas de Operaciones Utilizados</v>
      </c>
      <c r="K14" s="235">
        <f>+VLOOKUP($E$1,Data!$A$4:$DB$13,20,FALSE)</f>
        <v>6</v>
      </c>
      <c r="L14" s="235">
        <f>+VLOOKUP($E$1,Data!$A$4:$DB$13,46,FALSE)</f>
        <v>6</v>
      </c>
      <c r="M14" s="90"/>
      <c r="N14" s="90"/>
      <c r="O14" s="340">
        <f t="shared" ref="O14" si="17">IFERROR(F14/K14,0)</f>
        <v>66.833333333333329</v>
      </c>
      <c r="P14" s="340">
        <f t="shared" ref="P14" si="18">IFERROR(G14/L14,0)</f>
        <v>75.5</v>
      </c>
      <c r="Q14" s="340">
        <f t="shared" ref="Q14" si="19">IFERROR(H14/M14,0)</f>
        <v>0</v>
      </c>
      <c r="R14" s="340">
        <f t="shared" ref="R14" si="20">IFERROR(I14/N14,0)</f>
        <v>0</v>
      </c>
      <c r="S14" s="341">
        <f t="shared" si="4"/>
        <v>71.166666666666671</v>
      </c>
      <c r="T14" s="341">
        <f t="shared" si="5"/>
        <v>71.166666666666671</v>
      </c>
      <c r="U14" s="206" t="str">
        <f>IF((O14&lt;=Indicadores!$I12),"Adecuado",IF((O14&gt;Indicadores!$L12),"Deficiente","Regular"))</f>
        <v>Adecuado</v>
      </c>
      <c r="V14" s="206" t="str">
        <f>IF((P14&lt;=Indicadores!$I12),"Adecuado",IF((P14&gt;Indicadores!$L12),"Deficiente","Regular"))</f>
        <v>Adecuado</v>
      </c>
      <c r="W14" s="206"/>
      <c r="X14" s="206"/>
      <c r="Y14" s="206" t="str">
        <f>IF((S14&lt;=Indicadores!$I12),"Adecuado",IF((S14&gt;Indicadores!$L12),"Deficiente","Regular"))</f>
        <v>Adecuado</v>
      </c>
      <c r="Z14" s="206" t="str">
        <f>IF((T14&lt;=Indicadores!$I12),"Adecuado",IF((T14&gt;Indicadores!$L12),"Deficiente","Regular"))</f>
        <v>Adecuado</v>
      </c>
      <c r="AA14" s="207"/>
      <c r="AB14" s="200"/>
      <c r="AC14" s="200"/>
      <c r="AD14" s="90"/>
      <c r="AE14" s="90"/>
      <c r="AF14" s="90"/>
      <c r="AG14" s="90"/>
      <c r="AH14" s="90"/>
      <c r="AI14" s="90"/>
      <c r="AJ14" s="90"/>
      <c r="AK14" s="90"/>
      <c r="AL14" s="90"/>
      <c r="AM14" s="90"/>
      <c r="AO14" s="90"/>
      <c r="AP14" s="90"/>
      <c r="AQ14" s="90"/>
      <c r="AR14" s="90"/>
      <c r="AS14" s="90"/>
      <c r="AT14" s="90"/>
      <c r="AU14" s="90"/>
      <c r="AV14" s="90"/>
      <c r="AW14" s="90"/>
      <c r="AX14" s="90"/>
      <c r="AZ14" s="90"/>
      <c r="BA14" s="90"/>
      <c r="BB14" s="90"/>
      <c r="BC14" s="90"/>
      <c r="BD14" s="90"/>
      <c r="BE14" s="90"/>
      <c r="BF14" s="90"/>
      <c r="BG14" s="90"/>
      <c r="BH14" s="90"/>
      <c r="BI14" s="90"/>
      <c r="BK14" s="90"/>
      <c r="BL14" s="90"/>
      <c r="BM14" s="90"/>
      <c r="BN14" s="90"/>
      <c r="BO14" s="90"/>
      <c r="BP14" s="90"/>
      <c r="BQ14" s="90"/>
      <c r="BR14" s="90"/>
      <c r="BS14" s="90"/>
      <c r="BT14" s="90"/>
      <c r="BV14" s="90"/>
      <c r="BW14" s="90"/>
      <c r="BX14" s="90"/>
      <c r="BY14" s="90"/>
      <c r="BZ14" s="90"/>
      <c r="CA14" s="90"/>
      <c r="CB14" s="90"/>
      <c r="CC14" s="90"/>
      <c r="CD14" s="90"/>
      <c r="CE14" s="90"/>
      <c r="CG14" s="90"/>
      <c r="CH14" s="90"/>
      <c r="CI14" s="90"/>
      <c r="CJ14" s="90"/>
      <c r="CK14" s="90"/>
      <c r="CL14" s="90"/>
      <c r="CM14" s="90"/>
      <c r="CN14" s="90"/>
      <c r="CO14" s="90"/>
      <c r="CP14" s="90"/>
      <c r="CR14" s="90"/>
      <c r="CS14" s="90"/>
      <c r="CT14" s="90"/>
      <c r="CU14" s="90"/>
      <c r="CV14" s="90"/>
      <c r="CW14" s="90"/>
      <c r="CX14" s="90"/>
      <c r="CY14" s="90"/>
      <c r="CZ14" s="90"/>
      <c r="DA14" s="90"/>
      <c r="DC14" s="90"/>
      <c r="DD14" s="90"/>
      <c r="DE14" s="90"/>
      <c r="DF14" s="90"/>
      <c r="DG14" s="90"/>
      <c r="DH14" s="90"/>
      <c r="DI14" s="90"/>
      <c r="DJ14" s="90"/>
      <c r="DK14" s="90"/>
      <c r="DL14" s="90"/>
      <c r="DO14" s="92"/>
      <c r="DP14" s="92"/>
      <c r="DQ14" s="92"/>
      <c r="DR14" s="92"/>
      <c r="DS14" s="92"/>
      <c r="DT14" s="92"/>
    </row>
    <row r="15" spans="1:124" ht="34.5" customHeight="1" x14ac:dyDescent="0.2">
      <c r="A15" s="579"/>
      <c r="B15" s="577"/>
      <c r="C15" s="231">
        <f>+Indicadores!C13</f>
        <v>10</v>
      </c>
      <c r="D15" s="233" t="str">
        <f>+Indicadores!D13</f>
        <v>GRADO DE RESOLUTIVIDAD DEL ESTABLECIMIENTO DE SALUD (FACTOR: 100)</v>
      </c>
      <c r="E15" s="230" t="str">
        <f>+Indicadores!E13</f>
        <v>N° de solicitudes de Referencias enviadas para atención médica en consulta externa</v>
      </c>
      <c r="F15" s="235">
        <f>+VLOOKUP($E$1,Data!$A$4:$DB$13,21,FALSE)</f>
        <v>181</v>
      </c>
      <c r="G15" s="235">
        <f>+VLOOKUP($E$1,Data!$A$4:$DB$13,47,FALSE)</f>
        <v>196</v>
      </c>
      <c r="H15" s="235"/>
      <c r="I15" s="235"/>
      <c r="J15" s="230" t="str">
        <f>+Indicadores!F13</f>
        <v>Nº Total de Consultas Médicas</v>
      </c>
      <c r="K15" s="235">
        <f>+VLOOKUP($E$1,Data!$A$4:$DB$13,22,FALSE)</f>
        <v>12907</v>
      </c>
      <c r="L15" s="235">
        <f>+VLOOKUP($E$1,Data!$A$4:$DB$13,48,FALSE)</f>
        <v>14724</v>
      </c>
      <c r="M15" s="90"/>
      <c r="N15" s="90"/>
      <c r="O15" s="342">
        <f t="shared" si="9"/>
        <v>1.4023398156039358E-2</v>
      </c>
      <c r="P15" s="342">
        <f t="shared" ref="P15" si="21">+IFERROR(G15/L15,0)</f>
        <v>1.3311600108666123E-2</v>
      </c>
      <c r="Q15" s="342">
        <f t="shared" ref="Q15" si="22">+IFERROR(H15/M15,0)</f>
        <v>0</v>
      </c>
      <c r="R15" s="342">
        <f t="shared" ref="R15" si="23">+IFERROR(I15/N15,0)</f>
        <v>0</v>
      </c>
      <c r="S15" s="272">
        <f t="shared" si="4"/>
        <v>1.3644095400094097E-2</v>
      </c>
      <c r="T15" s="272">
        <f t="shared" si="5"/>
        <v>1.3644095400094097E-2</v>
      </c>
      <c r="U15" s="206" t="str">
        <f>IF((O15&lt;=Indicadores!$I13),"Adecuado",IF((O15&gt;Indicadores!$L13),"Deficiente","Regular"))</f>
        <v>Adecuado</v>
      </c>
      <c r="V15" s="206" t="str">
        <f>IF((P15&lt;=Indicadores!$I13),"Adecuado",IF((P15&gt;Indicadores!$L13),"Deficiente","Regular"))</f>
        <v>Adecuado</v>
      </c>
      <c r="W15" s="206"/>
      <c r="X15" s="206"/>
      <c r="Y15" s="206" t="str">
        <f>IF((S15&lt;=Indicadores!$I13),"Adecuado",IF((S15&gt;Indicadores!$L13),"Deficiente","Regular"))</f>
        <v>Adecuado</v>
      </c>
      <c r="Z15" s="206" t="str">
        <f>IF((T15&lt;=Indicadores!$I13),"Adecuado",IF((T15&gt;Indicadores!$L13),"Deficiente","Regular"))</f>
        <v>Adecuado</v>
      </c>
      <c r="AA15" s="207"/>
      <c r="AB15" s="200"/>
      <c r="AC15" s="200"/>
      <c r="AD15" s="90"/>
      <c r="AE15" s="90"/>
      <c r="AF15" s="90"/>
      <c r="AG15" s="90"/>
      <c r="AH15" s="90"/>
      <c r="AI15" s="90"/>
      <c r="AJ15" s="90"/>
      <c r="AK15" s="90"/>
      <c r="AL15" s="90"/>
      <c r="AM15" s="90"/>
      <c r="AO15" s="90"/>
      <c r="AP15" s="90"/>
      <c r="AQ15" s="90"/>
      <c r="AR15" s="90"/>
      <c r="AS15" s="90"/>
      <c r="AT15" s="90"/>
      <c r="AU15" s="90"/>
      <c r="AV15" s="90"/>
      <c r="AW15" s="90"/>
      <c r="AX15" s="90"/>
      <c r="AZ15" s="90"/>
      <c r="BA15" s="90"/>
      <c r="BB15" s="90"/>
      <c r="BC15" s="90"/>
      <c r="BD15" s="90"/>
      <c r="BE15" s="90"/>
      <c r="BF15" s="90"/>
      <c r="BG15" s="90"/>
      <c r="BH15" s="90"/>
      <c r="BI15" s="90"/>
      <c r="BK15" s="90"/>
      <c r="BL15" s="90"/>
      <c r="BM15" s="90"/>
      <c r="BN15" s="90"/>
      <c r="BO15" s="90"/>
      <c r="BP15" s="90"/>
      <c r="BQ15" s="90"/>
      <c r="BR15" s="90"/>
      <c r="BS15" s="90"/>
      <c r="BT15" s="90"/>
      <c r="BV15" s="90"/>
      <c r="BW15" s="90"/>
      <c r="BX15" s="90"/>
      <c r="BY15" s="90"/>
      <c r="BZ15" s="90"/>
      <c r="CA15" s="90"/>
      <c r="CB15" s="90"/>
      <c r="CC15" s="90"/>
      <c r="CD15" s="90"/>
      <c r="CE15" s="90"/>
      <c r="CG15" s="90"/>
      <c r="CH15" s="90"/>
      <c r="CI15" s="90"/>
      <c r="CJ15" s="90"/>
      <c r="CK15" s="90"/>
      <c r="CL15" s="90"/>
      <c r="CM15" s="90"/>
      <c r="CN15" s="90"/>
      <c r="CO15" s="90"/>
      <c r="CP15" s="90"/>
      <c r="CR15" s="90"/>
      <c r="CS15" s="90"/>
      <c r="CT15" s="90"/>
      <c r="CU15" s="90"/>
      <c r="CV15" s="90"/>
      <c r="CW15" s="90"/>
      <c r="CX15" s="90"/>
      <c r="CY15" s="90"/>
      <c r="CZ15" s="90"/>
      <c r="DA15" s="90"/>
      <c r="DC15" s="90"/>
      <c r="DD15" s="90"/>
      <c r="DE15" s="90"/>
      <c r="DF15" s="90"/>
      <c r="DG15" s="90"/>
      <c r="DH15" s="90"/>
      <c r="DI15" s="90"/>
      <c r="DJ15" s="90"/>
      <c r="DK15" s="90"/>
      <c r="DL15" s="90"/>
      <c r="DO15" s="92"/>
      <c r="DP15" s="92"/>
      <c r="DQ15" s="92"/>
      <c r="DR15" s="92"/>
      <c r="DS15" s="92"/>
      <c r="DT15" s="92"/>
    </row>
    <row r="16" spans="1:124" ht="34.5" customHeight="1" x14ac:dyDescent="0.2">
      <c r="A16" s="579"/>
      <c r="B16" s="576" t="s">
        <v>329</v>
      </c>
      <c r="C16" s="231">
        <f>+Indicadores!C14</f>
        <v>11</v>
      </c>
      <c r="D16" s="233" t="str">
        <f>+Indicadores!D14</f>
        <v>PORCENTAJE DE INFECCIONES INTRAHOSPITALARIAS (FACTOR:100)</v>
      </c>
      <c r="E16" s="230" t="str">
        <f>+Indicadores!E14</f>
        <v>Total de pacientes con infecciones intrahospitalarias</v>
      </c>
      <c r="F16" s="235">
        <f>+VLOOKUP($E$1,Data!$A$4:$DB$13,23,FALSE)</f>
        <v>5</v>
      </c>
      <c r="G16" s="235">
        <f>+VLOOKUP($E$1,Data!$A$4:$DB$13,49,FALSE)</f>
        <v>9</v>
      </c>
      <c r="H16" s="235"/>
      <c r="I16" s="235"/>
      <c r="J16" s="230" t="str">
        <f>+Indicadores!F14</f>
        <v>N° egresos</v>
      </c>
      <c r="K16" s="235">
        <f>+VLOOKUP($E$1,Data!$A$4:$DB$13,24,FALSE)</f>
        <v>1846</v>
      </c>
      <c r="L16" s="235">
        <f>+VLOOKUP($E$1,Data!$A$4:$DB$13,50,FALSE)</f>
        <v>1945</v>
      </c>
      <c r="M16" s="90"/>
      <c r="N16" s="90"/>
      <c r="O16" s="342">
        <f t="shared" ref="O16" si="24">+IFERROR(F16/K16,0)</f>
        <v>2.7085590465872156E-3</v>
      </c>
      <c r="P16" s="342">
        <f t="shared" ref="P16" si="25">+IFERROR(G16/L16,0)</f>
        <v>4.6272493573264782E-3</v>
      </c>
      <c r="Q16" s="342">
        <f t="shared" ref="Q16" si="26">+IFERROR(H16/M16,0)</f>
        <v>0</v>
      </c>
      <c r="R16" s="342">
        <f t="shared" ref="R16" si="27">+IFERROR(I16/N16,0)</f>
        <v>0</v>
      </c>
      <c r="S16" s="272">
        <f t="shared" si="4"/>
        <v>3.6929570034291742E-3</v>
      </c>
      <c r="T16" s="272">
        <f t="shared" si="5"/>
        <v>3.6929570034291742E-3</v>
      </c>
      <c r="U16" s="206" t="str">
        <f>IF((O16&lt;=Indicadores!$I14),"Adecuado",IF((O16&gt;Indicadores!$L14),"Deficiente","Regular"))</f>
        <v>Adecuado</v>
      </c>
      <c r="V16" s="206" t="str">
        <f>IF((P16&lt;=Indicadores!$I14),"Adecuado",IF((P16&gt;Indicadores!$L14),"Deficiente","Regular"))</f>
        <v>Adecuado</v>
      </c>
      <c r="W16" s="206"/>
      <c r="X16" s="206"/>
      <c r="Y16" s="206" t="str">
        <f>IF((S16&lt;=Indicadores!$I14),"Adecuado",IF((S16&gt;Indicadores!$L14),"Deficiente","Regular"))</f>
        <v>Adecuado</v>
      </c>
      <c r="Z16" s="206" t="str">
        <f>IF((T16&lt;=Indicadores!$I14),"Adecuado",IF((T16&gt;Indicadores!$L14),"Deficiente","Regular"))</f>
        <v>Adecuado</v>
      </c>
      <c r="AA16" s="207"/>
      <c r="AB16" s="200"/>
      <c r="AC16" s="200"/>
      <c r="AD16" s="90"/>
      <c r="AE16" s="90"/>
      <c r="AF16" s="90"/>
      <c r="AG16" s="90"/>
      <c r="AH16" s="90"/>
      <c r="AI16" s="90"/>
      <c r="AJ16" s="90"/>
      <c r="AK16" s="90"/>
      <c r="AL16" s="90"/>
      <c r="AM16" s="90"/>
      <c r="AO16" s="90"/>
      <c r="AP16" s="90"/>
      <c r="AQ16" s="90"/>
      <c r="AR16" s="90"/>
      <c r="AS16" s="90"/>
      <c r="AT16" s="90"/>
      <c r="AU16" s="90"/>
      <c r="AV16" s="90"/>
      <c r="AW16" s="90"/>
      <c r="AX16" s="90"/>
      <c r="AZ16" s="90"/>
      <c r="BA16" s="90"/>
      <c r="BB16" s="90"/>
      <c r="BC16" s="90"/>
      <c r="BD16" s="90"/>
      <c r="BE16" s="90"/>
      <c r="BF16" s="90"/>
      <c r="BG16" s="90"/>
      <c r="BH16" s="90"/>
      <c r="BI16" s="90"/>
      <c r="BK16" s="90"/>
      <c r="BL16" s="90"/>
      <c r="BM16" s="90"/>
      <c r="BN16" s="90"/>
      <c r="BO16" s="90"/>
      <c r="BP16" s="90"/>
      <c r="BQ16" s="90"/>
      <c r="BR16" s="90"/>
      <c r="BS16" s="90"/>
      <c r="BT16" s="90"/>
      <c r="BV16" s="90"/>
      <c r="BW16" s="90"/>
      <c r="BX16" s="90"/>
      <c r="BY16" s="90"/>
      <c r="BZ16" s="90"/>
      <c r="CA16" s="90"/>
      <c r="CB16" s="90"/>
      <c r="CC16" s="90"/>
      <c r="CD16" s="90"/>
      <c r="CE16" s="90"/>
      <c r="CG16" s="90"/>
      <c r="CH16" s="90"/>
      <c r="CI16" s="90"/>
      <c r="CJ16" s="90"/>
      <c r="CK16" s="90"/>
      <c r="CL16" s="90"/>
      <c r="CM16" s="90"/>
      <c r="CN16" s="90"/>
      <c r="CO16" s="90"/>
      <c r="CP16" s="90"/>
      <c r="CR16" s="90"/>
      <c r="CS16" s="90"/>
      <c r="CT16" s="90"/>
      <c r="CU16" s="90"/>
      <c r="CV16" s="90"/>
      <c r="CW16" s="90"/>
      <c r="CX16" s="90"/>
      <c r="CY16" s="90"/>
      <c r="CZ16" s="90"/>
      <c r="DA16" s="90"/>
      <c r="DC16" s="90"/>
      <c r="DD16" s="90"/>
      <c r="DE16" s="90"/>
      <c r="DF16" s="90"/>
      <c r="DG16" s="90"/>
      <c r="DH16" s="90"/>
      <c r="DI16" s="90"/>
      <c r="DJ16" s="90"/>
      <c r="DK16" s="90"/>
      <c r="DL16" s="90"/>
      <c r="DO16" s="92"/>
      <c r="DP16" s="92"/>
      <c r="DQ16" s="92"/>
      <c r="DR16" s="92"/>
      <c r="DS16" s="92"/>
      <c r="DT16" s="92"/>
    </row>
    <row r="17" spans="1:124" ht="34.5" customHeight="1" x14ac:dyDescent="0.2">
      <c r="A17" s="579"/>
      <c r="B17" s="588"/>
      <c r="C17" s="231">
        <f>+Indicadores!C15</f>
        <v>12</v>
      </c>
      <c r="D17" s="233" t="str">
        <f>+Indicadores!D15</f>
        <v>TASA DE CESAREA (FACTOR:100)</v>
      </c>
      <c r="E17" s="230" t="str">
        <f>+Indicadores!E15</f>
        <v>Nº Total de Cesáreas realizadas</v>
      </c>
      <c r="F17" s="235">
        <f>+VLOOKUP($E$1,Data!$A$4:$DB$13,25,FALSE)</f>
        <v>186</v>
      </c>
      <c r="G17" s="235">
        <f>+VLOOKUP($E$1,Data!$A$4:$DB$13,51,FALSE)</f>
        <v>212</v>
      </c>
      <c r="H17" s="235"/>
      <c r="I17" s="235"/>
      <c r="J17" s="230" t="str">
        <f>+Indicadores!F15</f>
        <v>Nº Total de Partos atendidos</v>
      </c>
      <c r="K17" s="235">
        <f>+VLOOKUP($E$1,Data!$A$4:$DB$13,26,FALSE)</f>
        <v>398</v>
      </c>
      <c r="L17" s="235">
        <f>+VLOOKUP($E$1,Data!$A$4:$DB$13,52,FALSE)</f>
        <v>416</v>
      </c>
      <c r="M17" s="90"/>
      <c r="N17" s="90"/>
      <c r="O17" s="342">
        <f t="shared" ref="O17" si="28">+IFERROR(F17/K17,0)</f>
        <v>0.46733668341708545</v>
      </c>
      <c r="P17" s="342">
        <f t="shared" ref="P17" si="29">+IFERROR(G17/L17,0)</f>
        <v>0.50961538461538458</v>
      </c>
      <c r="Q17" s="342">
        <f t="shared" ref="Q17" si="30">+IFERROR(H17/M17,0)</f>
        <v>0</v>
      </c>
      <c r="R17" s="342">
        <f t="shared" ref="R17" si="31">+IFERROR(I17/N17,0)</f>
        <v>0</v>
      </c>
      <c r="S17" s="272">
        <f t="shared" si="4"/>
        <v>0.48894348894348894</v>
      </c>
      <c r="T17" s="272">
        <f t="shared" si="5"/>
        <v>0.48894348894348894</v>
      </c>
      <c r="U17" s="206" t="str">
        <f>IF((O17&lt;=Indicadores!$I15),"Adecuado",IF((O17&gt;Indicadores!$L15),"Deficiente","Regular"))</f>
        <v>Adecuado</v>
      </c>
      <c r="V17" s="206" t="str">
        <f>IF((P17&lt;=Indicadores!$I15),"Adecuado",IF((P17&gt;Indicadores!$L15),"Deficiente","Regular"))</f>
        <v>Adecuado</v>
      </c>
      <c r="W17" s="206"/>
      <c r="X17" s="206"/>
      <c r="Y17" s="206" t="str">
        <f>IF((S17&lt;=Indicadores!$I15),"Adecuado",IF((S17&gt;Indicadores!$L15),"Deficiente","Regular"))</f>
        <v>Adecuado</v>
      </c>
      <c r="Z17" s="206" t="str">
        <f>IF((T17&lt;=Indicadores!$I15),"Adecuado",IF((T17&gt;Indicadores!$L15),"Deficiente","Regular"))</f>
        <v>Adecuado</v>
      </c>
      <c r="AA17" s="200"/>
      <c r="AB17" s="200"/>
      <c r="AC17" s="200"/>
      <c r="AD17" s="90">
        <v>28</v>
      </c>
      <c r="AE17" s="90">
        <v>216</v>
      </c>
      <c r="AF17" s="90">
        <v>29</v>
      </c>
      <c r="AG17" s="90">
        <v>18</v>
      </c>
      <c r="AH17" s="90">
        <v>144</v>
      </c>
      <c r="AI17" s="90">
        <v>258</v>
      </c>
      <c r="AJ17" s="90">
        <v>167</v>
      </c>
      <c r="AK17" s="90">
        <v>212</v>
      </c>
      <c r="AL17" s="90">
        <v>860</v>
      </c>
      <c r="AM17" s="90">
        <v>1105</v>
      </c>
      <c r="AO17" s="90">
        <v>63</v>
      </c>
      <c r="AP17" s="90">
        <v>416</v>
      </c>
      <c r="AQ17" s="90">
        <v>173</v>
      </c>
      <c r="AR17" s="90">
        <v>21</v>
      </c>
      <c r="AS17" s="90">
        <v>162</v>
      </c>
      <c r="AT17" s="90">
        <v>241985</v>
      </c>
      <c r="AU17" s="90">
        <v>293</v>
      </c>
      <c r="AV17" s="90">
        <v>478</v>
      </c>
      <c r="AW17" s="90">
        <v>860</v>
      </c>
      <c r="AX17" s="90">
        <v>1000</v>
      </c>
      <c r="AZ17" s="90">
        <v>71</v>
      </c>
      <c r="BA17" s="90">
        <v>940</v>
      </c>
      <c r="BB17" s="90">
        <v>175</v>
      </c>
      <c r="BC17" s="90">
        <v>23</v>
      </c>
      <c r="BD17" s="90">
        <v>132</v>
      </c>
      <c r="BE17" s="90">
        <v>283077</v>
      </c>
      <c r="BF17" s="90">
        <v>434</v>
      </c>
      <c r="BG17" s="90">
        <v>621</v>
      </c>
      <c r="BH17" s="90">
        <v>1105</v>
      </c>
      <c r="BI17" s="90">
        <v>1105</v>
      </c>
      <c r="BK17" s="90">
        <v>84</v>
      </c>
      <c r="BL17" s="90">
        <v>1210</v>
      </c>
      <c r="BM17" s="90"/>
      <c r="BN17" s="90">
        <v>24</v>
      </c>
      <c r="BO17" s="90">
        <v>98</v>
      </c>
      <c r="BP17" s="90">
        <v>325684</v>
      </c>
      <c r="BQ17" s="90">
        <v>539</v>
      </c>
      <c r="BR17" s="90">
        <v>732</v>
      </c>
      <c r="BS17" s="90">
        <v>1105</v>
      </c>
      <c r="BT17" s="90">
        <v>1105</v>
      </c>
      <c r="BV17" s="90">
        <v>368</v>
      </c>
      <c r="BW17" s="90">
        <v>1311</v>
      </c>
      <c r="BX17" s="90">
        <v>98</v>
      </c>
      <c r="BY17" s="90">
        <v>27</v>
      </c>
      <c r="BZ17" s="90">
        <v>210</v>
      </c>
      <c r="CA17" s="90">
        <v>343455.9159999991</v>
      </c>
      <c r="CB17" s="90">
        <v>748</v>
      </c>
      <c r="CC17" s="90">
        <v>752</v>
      </c>
      <c r="CD17" s="90">
        <v>860</v>
      </c>
      <c r="CE17" s="90">
        <v>1105</v>
      </c>
      <c r="CG17" s="90">
        <v>86</v>
      </c>
      <c r="CH17" s="90">
        <v>1311</v>
      </c>
      <c r="CI17" s="90">
        <v>294</v>
      </c>
      <c r="CJ17" s="90">
        <v>27</v>
      </c>
      <c r="CK17" s="90">
        <v>221</v>
      </c>
      <c r="CL17" s="90">
        <v>343455.9159999991</v>
      </c>
      <c r="CM17" s="90">
        <v>748</v>
      </c>
      <c r="CN17" s="90">
        <v>752</v>
      </c>
      <c r="CO17" s="90">
        <v>860</v>
      </c>
      <c r="CP17" s="90">
        <v>1105</v>
      </c>
      <c r="CR17" s="90">
        <v>86</v>
      </c>
      <c r="CS17" s="90">
        <v>1311</v>
      </c>
      <c r="CT17" s="90">
        <v>290</v>
      </c>
      <c r="CU17" s="90">
        <v>27</v>
      </c>
      <c r="CV17" s="90">
        <v>174</v>
      </c>
      <c r="CW17" s="90">
        <v>343455.9159999991</v>
      </c>
      <c r="CX17" s="90">
        <v>748</v>
      </c>
      <c r="CY17" s="90">
        <v>752</v>
      </c>
      <c r="CZ17" s="90">
        <v>1105</v>
      </c>
      <c r="DA17" s="90">
        <v>1105</v>
      </c>
      <c r="DC17" s="90">
        <v>86</v>
      </c>
      <c r="DD17" s="90">
        <v>1311</v>
      </c>
      <c r="DE17" s="90">
        <v>290</v>
      </c>
      <c r="DF17" s="90">
        <v>27</v>
      </c>
      <c r="DG17" s="90">
        <v>148</v>
      </c>
      <c r="DH17" s="90">
        <v>343455.9159999991</v>
      </c>
      <c r="DI17" s="90">
        <v>748</v>
      </c>
      <c r="DJ17" s="90">
        <v>752</v>
      </c>
      <c r="DK17" s="90">
        <v>1105</v>
      </c>
      <c r="DL17" s="90">
        <v>1105</v>
      </c>
    </row>
    <row r="18" spans="1:124" ht="34.5" customHeight="1" x14ac:dyDescent="0.2">
      <c r="A18" s="580"/>
      <c r="B18" s="577"/>
      <c r="C18" s="231">
        <f>+Indicadores!C16</f>
        <v>13</v>
      </c>
      <c r="D18" s="233" t="str">
        <f>+Indicadores!D16</f>
        <v>MORTALIDAD NEONATAL PRECOZ (FACTOR: 100)</v>
      </c>
      <c r="E18" s="230" t="str">
        <f>+Indicadores!E16</f>
        <v>N° Recién nacidos fallecidos en los primeros 7 días</v>
      </c>
      <c r="F18" s="235">
        <f>+VLOOKUP($E$1,Data!$A$4:$DB$13,27,FALSE)</f>
        <v>3</v>
      </c>
      <c r="G18" s="235">
        <f>+VLOOKUP($E$1,Data!$A$4:$DB$13,53,FALSE)</f>
        <v>7</v>
      </c>
      <c r="H18" s="235"/>
      <c r="I18" s="235"/>
      <c r="J18" s="230" t="str">
        <f>+Indicadores!F16</f>
        <v>N° Recién nacidos en la Institución</v>
      </c>
      <c r="K18" s="235">
        <f>+VLOOKUP($E$1,Data!$A$4:$DB$13,28,FALSE)</f>
        <v>400</v>
      </c>
      <c r="L18" s="235">
        <f>+VLOOKUP($E$1,Data!$A$4:$DB$13,54,FALSE)</f>
        <v>420</v>
      </c>
      <c r="M18" s="90"/>
      <c r="N18" s="90"/>
      <c r="O18" s="340">
        <f>+IFERROR(F18/K18*1000,0)</f>
        <v>7.5</v>
      </c>
      <c r="P18" s="340">
        <f t="shared" ref="P18:R18" si="32">+IFERROR(G18/L18*1000,0)</f>
        <v>16.666666666666668</v>
      </c>
      <c r="Q18" s="340">
        <f t="shared" si="32"/>
        <v>0</v>
      </c>
      <c r="R18" s="340">
        <f t="shared" si="32"/>
        <v>0</v>
      </c>
      <c r="S18" s="341">
        <f>IFERROR(+SUM(F18:G18)/SUM(K18:L18)*1000,0)</f>
        <v>12.195121951219512</v>
      </c>
      <c r="T18" s="341">
        <f>IFERROR(+SUM(F18:I18)/SUM(K18:N18)*1000,0)</f>
        <v>12.195121951219512</v>
      </c>
      <c r="U18" s="206" t="str">
        <f>IF((O18&lt;=Indicadores!$I16),"Adecuado",IF((O18&gt;Indicadores!$L16),"Deficiente","Regular"))</f>
        <v>Deficiente</v>
      </c>
      <c r="V18" s="206" t="str">
        <f>IF((P18&lt;=Indicadores!$I16),"Adecuado",IF((P18&gt;Indicadores!$L16),"Deficiente","Regular"))</f>
        <v>Deficiente</v>
      </c>
      <c r="W18" s="206"/>
      <c r="X18" s="206"/>
      <c r="Y18" s="206" t="str">
        <f>IF((S18&lt;=Indicadores!$I16),"Adecuado",IF((S18&gt;Indicadores!$L16),"Deficiente","Regular"))</f>
        <v>Deficiente</v>
      </c>
      <c r="Z18" s="206" t="str">
        <f>IF((T18&lt;=Indicadores!$I16),"Adecuado",IF((T18&gt;Indicadores!$L16),"Deficiente","Regular"))</f>
        <v>Deficiente</v>
      </c>
      <c r="AA18" s="200"/>
      <c r="AB18" s="200"/>
      <c r="AC18" s="200"/>
      <c r="AD18" s="90">
        <v>3084</v>
      </c>
      <c r="AE18" s="90">
        <v>3777</v>
      </c>
      <c r="AF18" s="90">
        <v>1421</v>
      </c>
      <c r="AG18" s="90">
        <v>2074</v>
      </c>
      <c r="AH18" s="90">
        <v>4682</v>
      </c>
      <c r="AI18" s="90">
        <v>574</v>
      </c>
      <c r="AJ18" s="90">
        <v>3101</v>
      </c>
      <c r="AK18" s="90">
        <v>1979</v>
      </c>
      <c r="AL18" s="90">
        <v>2265</v>
      </c>
      <c r="AM18" s="90">
        <v>2300</v>
      </c>
      <c r="AO18" s="90">
        <v>6436</v>
      </c>
      <c r="AP18" s="90">
        <v>7789</v>
      </c>
      <c r="AQ18" s="90">
        <v>1308</v>
      </c>
      <c r="AR18" s="90">
        <v>4738</v>
      </c>
      <c r="AS18" s="90">
        <v>4875</v>
      </c>
      <c r="AT18" s="90">
        <v>3078</v>
      </c>
      <c r="AU18" s="90">
        <v>3763</v>
      </c>
      <c r="AV18" s="90">
        <v>2882</v>
      </c>
      <c r="AW18" s="90">
        <v>4831</v>
      </c>
      <c r="AX18" s="90">
        <v>4988</v>
      </c>
      <c r="AZ18" s="90">
        <v>10858</v>
      </c>
      <c r="BA18" s="90">
        <v>12979</v>
      </c>
      <c r="BB18" s="90">
        <v>2081</v>
      </c>
      <c r="BC18" s="90">
        <v>4723</v>
      </c>
      <c r="BD18" s="90">
        <v>5537</v>
      </c>
      <c r="BE18" s="90">
        <v>4348</v>
      </c>
      <c r="BF18" s="90">
        <v>4479</v>
      </c>
      <c r="BG18" s="90">
        <v>1241</v>
      </c>
      <c r="BH18" s="90">
        <v>4985</v>
      </c>
      <c r="BI18" s="90">
        <v>8501</v>
      </c>
      <c r="BK18" s="90">
        <v>5889</v>
      </c>
      <c r="BL18" s="90">
        <v>8067</v>
      </c>
      <c r="BM18" s="90">
        <v>2582</v>
      </c>
      <c r="BN18" s="90">
        <v>5093</v>
      </c>
      <c r="BO18" s="90">
        <v>4969</v>
      </c>
      <c r="BP18" s="90">
        <v>4722</v>
      </c>
      <c r="BQ18" s="90">
        <v>4343</v>
      </c>
      <c r="BR18" s="90">
        <v>2635</v>
      </c>
      <c r="BS18" s="90">
        <v>6510</v>
      </c>
      <c r="BT18" s="90">
        <v>11498</v>
      </c>
      <c r="BV18" s="90">
        <v>3073</v>
      </c>
      <c r="BW18" s="90">
        <v>65809</v>
      </c>
      <c r="BX18" s="90">
        <v>2827</v>
      </c>
      <c r="BY18" s="90">
        <v>2845</v>
      </c>
      <c r="BZ18" s="90">
        <v>18718</v>
      </c>
      <c r="CA18" s="90">
        <v>6627</v>
      </c>
      <c r="CB18" s="90">
        <v>5632</v>
      </c>
      <c r="CC18" s="90">
        <v>1242</v>
      </c>
      <c r="CD18" s="90">
        <v>40288</v>
      </c>
      <c r="CE18" s="90">
        <v>16877</v>
      </c>
      <c r="CG18" s="90">
        <v>10319</v>
      </c>
      <c r="CH18" s="90">
        <v>66687</v>
      </c>
      <c r="CI18" s="90">
        <v>1584</v>
      </c>
      <c r="CJ18" s="90">
        <v>3274</v>
      </c>
      <c r="CK18" s="90">
        <v>13810</v>
      </c>
      <c r="CL18" s="90">
        <v>5824</v>
      </c>
      <c r="CM18" s="90">
        <v>5615</v>
      </c>
      <c r="CN18" s="90">
        <v>1242</v>
      </c>
      <c r="CO18" s="90">
        <v>36808</v>
      </c>
      <c r="CP18" s="90">
        <v>18462</v>
      </c>
      <c r="CR18" s="90">
        <v>14135</v>
      </c>
      <c r="CS18" s="90">
        <v>68978</v>
      </c>
      <c r="CT18" s="90">
        <v>1257</v>
      </c>
      <c r="CU18" s="90">
        <v>3654</v>
      </c>
      <c r="CV18" s="90">
        <v>23594</v>
      </c>
      <c r="CW18" s="90">
        <v>6601</v>
      </c>
      <c r="CX18" s="90">
        <v>5534</v>
      </c>
      <c r="CY18" s="90">
        <v>1242</v>
      </c>
      <c r="CZ18" s="90">
        <v>44986</v>
      </c>
      <c r="DA18" s="90">
        <v>28224</v>
      </c>
      <c r="DC18" s="90">
        <v>20386</v>
      </c>
      <c r="DD18" s="90">
        <v>72758</v>
      </c>
      <c r="DE18" s="90">
        <v>1977</v>
      </c>
      <c r="DF18" s="90">
        <v>1596</v>
      </c>
      <c r="DG18" s="90">
        <v>27110</v>
      </c>
      <c r="DH18" s="90">
        <v>7943</v>
      </c>
      <c r="DI18" s="90">
        <v>5031</v>
      </c>
      <c r="DJ18" s="90">
        <v>1242</v>
      </c>
      <c r="DK18" s="90">
        <v>2885</v>
      </c>
      <c r="DL18" s="90">
        <v>29212</v>
      </c>
    </row>
    <row r="19" spans="1:124" x14ac:dyDescent="0.2">
      <c r="A19" s="208"/>
      <c r="B19" s="208"/>
      <c r="C19" s="209"/>
      <c r="D19" s="210"/>
      <c r="E19" s="210"/>
      <c r="F19" s="210"/>
      <c r="G19" s="236"/>
      <c r="H19" s="236"/>
      <c r="I19" s="236"/>
      <c r="J19" s="237"/>
      <c r="K19" s="208"/>
      <c r="L19" s="208"/>
      <c r="M19" s="208"/>
      <c r="N19" s="208"/>
      <c r="O19" s="208"/>
      <c r="P19" s="208"/>
      <c r="Q19" s="208"/>
      <c r="R19" s="208"/>
      <c r="S19" s="208"/>
      <c r="T19" s="208"/>
      <c r="U19" s="211">
        <f t="shared" ref="U19:Z19" si="33">COUNTIF(U6:U18,"Adecuado")</f>
        <v>11</v>
      </c>
      <c r="V19" s="211">
        <f t="shared" si="33"/>
        <v>10</v>
      </c>
      <c r="W19" s="211">
        <f t="shared" si="33"/>
        <v>0</v>
      </c>
      <c r="X19" s="211">
        <f t="shared" si="33"/>
        <v>0</v>
      </c>
      <c r="Y19" s="211">
        <f t="shared" si="33"/>
        <v>10</v>
      </c>
      <c r="Z19" s="211">
        <f t="shared" si="33"/>
        <v>10</v>
      </c>
    </row>
    <row r="20" spans="1:124" ht="15" x14ac:dyDescent="0.2">
      <c r="A20" s="208"/>
      <c r="B20" s="208"/>
      <c r="C20" s="212"/>
      <c r="D20" s="210"/>
      <c r="E20" s="210"/>
      <c r="F20" s="210"/>
      <c r="G20" s="238"/>
      <c r="H20" s="238"/>
      <c r="I20" s="238"/>
      <c r="J20" s="238"/>
      <c r="K20" s="212"/>
      <c r="L20" s="212"/>
      <c r="M20" s="212"/>
      <c r="N20" s="212"/>
      <c r="O20" s="212"/>
      <c r="P20" s="212"/>
      <c r="Q20" s="212"/>
      <c r="R20" s="208"/>
      <c r="S20" s="208"/>
      <c r="T20" s="208"/>
      <c r="U20" s="213">
        <f t="shared" ref="U20:Z20" si="34">COUNTIF(U6:U18,"Regular")</f>
        <v>0</v>
      </c>
      <c r="V20" s="213">
        <f t="shared" si="34"/>
        <v>0</v>
      </c>
      <c r="W20" s="213">
        <f t="shared" si="34"/>
        <v>0</v>
      </c>
      <c r="X20" s="213">
        <f t="shared" si="34"/>
        <v>0</v>
      </c>
      <c r="Y20" s="213">
        <f t="shared" si="34"/>
        <v>0</v>
      </c>
      <c r="Z20" s="213">
        <f t="shared" si="34"/>
        <v>0</v>
      </c>
    </row>
    <row r="21" spans="1:124" ht="15" x14ac:dyDescent="0.2">
      <c r="A21" s="208"/>
      <c r="B21" s="208"/>
      <c r="C21" s="212"/>
      <c r="D21" s="210"/>
      <c r="E21" s="210"/>
      <c r="F21" s="210"/>
      <c r="G21" s="238"/>
      <c r="H21" s="238"/>
      <c r="I21" s="238"/>
      <c r="J21" s="238"/>
      <c r="K21" s="212"/>
      <c r="L21" s="212"/>
      <c r="M21" s="212"/>
      <c r="N21" s="212"/>
      <c r="O21" s="208"/>
      <c r="P21" s="208"/>
      <c r="Q21" s="208"/>
      <c r="R21" s="208"/>
      <c r="S21" s="208"/>
      <c r="T21" s="208"/>
      <c r="U21" s="214">
        <f t="shared" ref="U21:Z21" si="35">COUNTIF(U6:U18,"Deficiente")</f>
        <v>2</v>
      </c>
      <c r="V21" s="214">
        <f t="shared" si="35"/>
        <v>3</v>
      </c>
      <c r="W21" s="214">
        <f t="shared" si="35"/>
        <v>0</v>
      </c>
      <c r="X21" s="214">
        <f t="shared" si="35"/>
        <v>0</v>
      </c>
      <c r="Y21" s="214">
        <f t="shared" si="35"/>
        <v>3</v>
      </c>
      <c r="Z21" s="214">
        <f t="shared" si="35"/>
        <v>3</v>
      </c>
    </row>
    <row r="22" spans="1:124" x14ac:dyDescent="0.2">
      <c r="A22" s="208"/>
      <c r="B22" s="208"/>
      <c r="C22" s="209"/>
      <c r="D22" s="210"/>
      <c r="E22" s="210"/>
      <c r="F22" s="210"/>
      <c r="G22" s="236"/>
      <c r="H22" s="236"/>
      <c r="I22" s="236"/>
      <c r="J22" s="237"/>
      <c r="K22" s="208"/>
      <c r="L22" s="208"/>
      <c r="M22" s="208"/>
      <c r="N22" s="208"/>
      <c r="O22" s="208"/>
      <c r="P22" s="208"/>
      <c r="Q22" s="208"/>
      <c r="R22" s="208"/>
      <c r="S22" s="208"/>
      <c r="T22" s="208"/>
      <c r="U22" s="215">
        <f t="shared" ref="U22:Z22" si="36">SUM(U19:U21)</f>
        <v>13</v>
      </c>
      <c r="V22" s="215">
        <f t="shared" si="36"/>
        <v>13</v>
      </c>
      <c r="W22" s="215">
        <f t="shared" si="36"/>
        <v>0</v>
      </c>
      <c r="X22" s="215">
        <f t="shared" si="36"/>
        <v>0</v>
      </c>
      <c r="Y22" s="215">
        <f t="shared" si="36"/>
        <v>13</v>
      </c>
      <c r="Z22" s="215">
        <f t="shared" si="36"/>
        <v>13</v>
      </c>
    </row>
    <row r="23" spans="1:124" x14ac:dyDescent="0.2">
      <c r="A23" s="208"/>
      <c r="B23" s="208"/>
      <c r="C23" s="209"/>
      <c r="D23" s="210"/>
      <c r="E23" s="210"/>
      <c r="F23" s="210"/>
      <c r="G23" s="236"/>
      <c r="H23" s="236"/>
      <c r="I23" s="236"/>
      <c r="J23" s="237"/>
      <c r="K23" s="208"/>
      <c r="L23" s="208"/>
      <c r="M23" s="208"/>
      <c r="N23" s="208"/>
      <c r="O23" s="208"/>
      <c r="P23" s="208"/>
      <c r="Q23" s="208"/>
      <c r="R23" s="208"/>
      <c r="S23" s="208"/>
      <c r="T23" s="208"/>
      <c r="U23" s="208"/>
      <c r="V23" s="208"/>
    </row>
    <row r="24" spans="1:124" x14ac:dyDescent="0.2">
      <c r="A24" s="208"/>
      <c r="B24" s="208"/>
      <c r="C24" s="209"/>
      <c r="D24" s="210"/>
      <c r="E24" s="210"/>
      <c r="F24" s="210"/>
      <c r="G24" s="236"/>
      <c r="H24" s="236"/>
      <c r="I24" s="236"/>
      <c r="J24" s="237"/>
      <c r="K24" s="208"/>
      <c r="L24" s="208"/>
      <c r="M24" s="208"/>
      <c r="N24" s="208"/>
      <c r="O24" s="208"/>
      <c r="P24" s="208"/>
      <c r="Q24" s="208"/>
      <c r="R24" s="208"/>
      <c r="S24" s="208"/>
      <c r="T24" s="208"/>
      <c r="U24" s="208"/>
      <c r="V24" s="208"/>
    </row>
    <row r="25" spans="1:124" x14ac:dyDescent="0.2">
      <c r="A25" s="208"/>
      <c r="B25" s="208"/>
      <c r="C25" s="209"/>
      <c r="D25" s="210"/>
      <c r="E25" s="210"/>
      <c r="F25" s="210"/>
      <c r="G25" s="236"/>
      <c r="H25" s="236"/>
      <c r="I25" s="236"/>
      <c r="J25" s="237"/>
      <c r="K25" s="208"/>
      <c r="L25" s="208"/>
      <c r="M25" s="208"/>
      <c r="N25" s="208"/>
      <c r="O25" s="208"/>
      <c r="P25" s="208"/>
      <c r="Q25" s="208"/>
      <c r="R25" s="208"/>
      <c r="S25" s="208"/>
      <c r="T25" s="208"/>
      <c r="U25" s="208"/>
      <c r="V25" s="208"/>
    </row>
    <row r="26" spans="1:124" x14ac:dyDescent="0.2">
      <c r="A26" s="208"/>
      <c r="B26" s="208"/>
      <c r="C26" s="209"/>
      <c r="D26" s="210"/>
      <c r="E26" s="210"/>
      <c r="F26" s="210"/>
      <c r="G26" s="236"/>
      <c r="H26" s="236"/>
      <c r="I26" s="236"/>
      <c r="J26" s="237"/>
      <c r="K26" s="208"/>
      <c r="L26" s="208"/>
      <c r="M26" s="208"/>
      <c r="N26" s="208"/>
      <c r="O26" s="208"/>
      <c r="P26" s="208"/>
      <c r="Q26" s="208"/>
      <c r="R26" s="208"/>
      <c r="S26" s="208"/>
      <c r="T26" s="208"/>
      <c r="U26" s="208"/>
      <c r="V26" s="208"/>
    </row>
    <row r="27" spans="1:124" x14ac:dyDescent="0.2">
      <c r="A27" s="208"/>
      <c r="B27" s="208"/>
      <c r="C27" s="209"/>
      <c r="D27" s="210"/>
      <c r="E27" s="236"/>
      <c r="F27" s="236"/>
      <c r="G27" s="236"/>
      <c r="H27" s="236"/>
      <c r="I27" s="236"/>
      <c r="J27" s="237"/>
      <c r="K27" s="208"/>
      <c r="L27" s="208"/>
      <c r="M27" s="208"/>
      <c r="N27" s="208"/>
      <c r="O27" s="208"/>
      <c r="P27" s="208"/>
      <c r="Q27" s="208"/>
      <c r="R27" s="208"/>
      <c r="S27" s="208"/>
      <c r="T27" s="208"/>
      <c r="U27" s="208"/>
      <c r="V27" s="208"/>
    </row>
    <row r="28" spans="1:124" x14ac:dyDescent="0.2">
      <c r="A28" s="208"/>
      <c r="B28" s="208"/>
      <c r="C28" s="209"/>
      <c r="D28" s="210"/>
      <c r="E28" s="236"/>
      <c r="F28" s="236"/>
      <c r="G28" s="236"/>
      <c r="H28" s="236"/>
      <c r="I28" s="236"/>
      <c r="J28" s="237"/>
      <c r="K28" s="208"/>
      <c r="L28" s="208"/>
      <c r="M28" s="208"/>
      <c r="N28" s="208"/>
      <c r="O28" s="208"/>
      <c r="P28" s="208"/>
      <c r="Q28" s="208"/>
      <c r="R28" s="208"/>
      <c r="S28" s="208"/>
      <c r="T28" s="208"/>
      <c r="U28" s="208"/>
      <c r="V28" s="208"/>
    </row>
    <row r="29" spans="1:124" x14ac:dyDescent="0.2">
      <c r="A29" s="208"/>
      <c r="B29" s="208"/>
      <c r="C29" s="209"/>
      <c r="D29" s="210"/>
      <c r="E29" s="236"/>
      <c r="F29" s="236"/>
      <c r="G29" s="236"/>
      <c r="H29" s="236"/>
      <c r="I29" s="236"/>
      <c r="J29" s="237"/>
      <c r="K29" s="208"/>
      <c r="L29" s="208"/>
      <c r="M29" s="208"/>
      <c r="N29" s="208"/>
      <c r="O29" s="208"/>
      <c r="P29" s="208"/>
      <c r="Q29" s="208"/>
      <c r="R29" s="208"/>
      <c r="S29" s="208"/>
      <c r="T29" s="208"/>
      <c r="U29" s="208"/>
      <c r="V29" s="208"/>
    </row>
    <row r="30" spans="1:124" x14ac:dyDescent="0.2">
      <c r="A30" s="208"/>
      <c r="B30" s="208"/>
      <c r="C30" s="209"/>
      <c r="D30" s="210"/>
      <c r="E30" s="236"/>
      <c r="F30" s="236"/>
      <c r="G30" s="236"/>
      <c r="H30" s="236"/>
      <c r="I30" s="236"/>
      <c r="J30" s="237"/>
      <c r="K30" s="208"/>
      <c r="L30" s="208"/>
      <c r="M30" s="208"/>
      <c r="N30" s="208"/>
      <c r="O30" s="208"/>
      <c r="P30" s="208"/>
      <c r="Q30" s="208"/>
      <c r="R30" s="208"/>
      <c r="S30" s="208"/>
      <c r="T30" s="208"/>
      <c r="U30" s="208"/>
      <c r="V30" s="208"/>
    </row>
    <row r="31" spans="1:124" s="220" customFormat="1" ht="23.25" x14ac:dyDescent="0.35">
      <c r="A31" s="216"/>
      <c r="B31" s="216"/>
      <c r="C31" s="217"/>
      <c r="D31" s="210"/>
      <c r="E31" s="236"/>
      <c r="F31" s="236"/>
      <c r="G31" s="236"/>
      <c r="H31" s="236" t="s">
        <v>277</v>
      </c>
      <c r="I31" s="236" t="s">
        <v>278</v>
      </c>
      <c r="J31" s="237"/>
      <c r="K31" s="216"/>
      <c r="L31" s="216"/>
      <c r="M31" s="216"/>
      <c r="N31" s="216"/>
      <c r="O31" s="216"/>
      <c r="P31" s="216"/>
      <c r="Q31" s="216"/>
      <c r="R31" s="216"/>
      <c r="S31" s="216"/>
      <c r="T31" s="216"/>
      <c r="U31" s="216"/>
      <c r="V31" s="216"/>
      <c r="W31" s="218"/>
      <c r="X31" s="218"/>
      <c r="Y31" s="218"/>
      <c r="Z31" s="21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8"/>
      <c r="DP31" s="218"/>
      <c r="DQ31" s="218"/>
      <c r="DR31" s="218"/>
      <c r="DS31" s="218"/>
      <c r="DT31" s="218"/>
    </row>
    <row r="32" spans="1:124" x14ac:dyDescent="0.2">
      <c r="A32" s="208"/>
      <c r="B32" s="208"/>
      <c r="C32" s="209"/>
      <c r="D32" s="210"/>
      <c r="E32" s="236"/>
      <c r="F32" s="236"/>
      <c r="G32" s="236"/>
      <c r="H32" s="236"/>
      <c r="I32" s="236"/>
      <c r="J32" s="237"/>
      <c r="K32" s="208"/>
      <c r="L32" s="208"/>
      <c r="M32" s="208"/>
      <c r="N32" s="208"/>
      <c r="O32" s="208"/>
      <c r="P32" s="208"/>
      <c r="Q32" s="208"/>
      <c r="R32" s="208"/>
      <c r="S32" s="208"/>
      <c r="T32" s="208"/>
      <c r="U32" s="208"/>
      <c r="V32" s="208"/>
    </row>
    <row r="33" spans="1:124" s="220" customFormat="1" ht="23.25" x14ac:dyDescent="0.35">
      <c r="A33" s="216"/>
      <c r="B33" s="216"/>
      <c r="C33" s="217"/>
      <c r="D33" s="210"/>
      <c r="E33" s="236"/>
      <c r="F33" s="236"/>
      <c r="G33" s="236"/>
      <c r="H33" s="236" t="s">
        <v>279</v>
      </c>
      <c r="I33" s="236" t="s">
        <v>278</v>
      </c>
      <c r="J33" s="239">
        <v>0</v>
      </c>
      <c r="K33" s="221">
        <v>0.9</v>
      </c>
      <c r="L33" s="216"/>
      <c r="M33" s="216"/>
      <c r="N33" s="216"/>
      <c r="O33" s="216"/>
      <c r="P33" s="216"/>
      <c r="Q33" s="216"/>
      <c r="R33" s="216"/>
      <c r="S33" s="216"/>
      <c r="T33" s="216"/>
      <c r="U33" s="216"/>
      <c r="V33" s="216"/>
      <c r="W33" s="218"/>
      <c r="X33" s="218"/>
      <c r="Y33" s="218"/>
      <c r="Z33" s="21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8"/>
      <c r="DP33" s="218"/>
      <c r="DQ33" s="218"/>
      <c r="DR33" s="218"/>
      <c r="DS33" s="218"/>
      <c r="DT33" s="218"/>
    </row>
    <row r="34" spans="1:124" x14ac:dyDescent="0.2">
      <c r="A34" s="208"/>
      <c r="B34" s="208"/>
      <c r="C34" s="209"/>
      <c r="D34" s="210"/>
      <c r="E34" s="236"/>
      <c r="F34" s="236"/>
      <c r="G34" s="236"/>
      <c r="H34" s="236"/>
      <c r="I34" s="236"/>
      <c r="J34" s="239"/>
      <c r="K34" s="222"/>
      <c r="L34" s="208"/>
      <c r="M34" s="208"/>
      <c r="N34" s="208"/>
      <c r="O34" s="208"/>
      <c r="P34" s="208"/>
      <c r="Q34" s="208"/>
      <c r="R34" s="208"/>
      <c r="S34" s="208"/>
      <c r="T34" s="208"/>
      <c r="U34" s="208"/>
      <c r="V34" s="208"/>
    </row>
    <row r="35" spans="1:124" s="220" customFormat="1" ht="23.25" x14ac:dyDescent="0.35">
      <c r="A35" s="216"/>
      <c r="B35" s="216"/>
      <c r="C35" s="217"/>
      <c r="D35" s="210"/>
      <c r="E35" s="236"/>
      <c r="F35" s="236"/>
      <c r="G35" s="236"/>
      <c r="H35" s="236" t="s">
        <v>277</v>
      </c>
      <c r="I35" s="236" t="s">
        <v>280</v>
      </c>
      <c r="J35" s="239">
        <v>3</v>
      </c>
      <c r="K35" s="221"/>
      <c r="L35" s="216"/>
      <c r="M35" s="216"/>
      <c r="N35" s="216"/>
      <c r="O35" s="216"/>
      <c r="P35" s="216"/>
      <c r="Q35" s="216"/>
      <c r="R35" s="216"/>
      <c r="S35" s="216"/>
      <c r="T35" s="216"/>
      <c r="U35" s="216"/>
      <c r="V35" s="216"/>
      <c r="W35" s="218"/>
      <c r="X35" s="218"/>
      <c r="Y35" s="218"/>
      <c r="Z35" s="21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8"/>
      <c r="DP35" s="218"/>
      <c r="DQ35" s="218"/>
      <c r="DR35" s="218"/>
      <c r="DS35" s="218"/>
      <c r="DT35" s="218"/>
    </row>
    <row r="36" spans="1:124" x14ac:dyDescent="0.2">
      <c r="A36" s="208"/>
      <c r="B36" s="208"/>
      <c r="C36" s="209"/>
      <c r="D36" s="210"/>
      <c r="E36" s="236"/>
      <c r="F36" s="236"/>
      <c r="G36" s="236"/>
      <c r="H36" s="236"/>
      <c r="I36" s="236"/>
      <c r="J36" s="237"/>
      <c r="K36" s="208"/>
      <c r="L36" s="208"/>
      <c r="M36" s="208"/>
      <c r="N36" s="208"/>
      <c r="O36" s="208"/>
      <c r="P36" s="208"/>
      <c r="Q36" s="208"/>
      <c r="R36" s="208"/>
      <c r="S36" s="208"/>
      <c r="T36" s="208"/>
      <c r="U36" s="208"/>
      <c r="V36" s="208"/>
    </row>
    <row r="37" spans="1:124" s="220" customFormat="1" ht="23.25" x14ac:dyDescent="0.35">
      <c r="A37" s="216"/>
      <c r="B37" s="216"/>
      <c r="C37" s="217"/>
      <c r="D37" s="210"/>
      <c r="E37" s="236"/>
      <c r="F37" s="236"/>
      <c r="G37" s="236"/>
      <c r="H37" s="236"/>
      <c r="I37" s="236" t="s">
        <v>281</v>
      </c>
      <c r="J37" s="239">
        <v>1.1000000000000001</v>
      </c>
      <c r="K37" s="221">
        <v>1.9</v>
      </c>
      <c r="L37" s="216"/>
      <c r="M37" s="216"/>
      <c r="N37" s="216"/>
      <c r="O37" s="216"/>
      <c r="P37" s="216"/>
      <c r="Q37" s="216"/>
      <c r="R37" s="216"/>
      <c r="S37" s="216"/>
      <c r="T37" s="216"/>
      <c r="U37" s="216"/>
      <c r="V37" s="216"/>
      <c r="W37" s="218"/>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8"/>
      <c r="DP37" s="218"/>
      <c r="DQ37" s="218"/>
      <c r="DR37" s="218"/>
      <c r="DS37" s="218"/>
      <c r="DT37" s="218"/>
    </row>
    <row r="38" spans="1:124" x14ac:dyDescent="0.2">
      <c r="A38" s="208"/>
      <c r="B38" s="208"/>
      <c r="C38" s="209"/>
      <c r="D38" s="210"/>
      <c r="E38" s="236"/>
      <c r="F38" s="236"/>
      <c r="G38" s="236"/>
      <c r="H38" s="236"/>
      <c r="I38" s="236"/>
      <c r="J38" s="237"/>
      <c r="K38" s="208"/>
      <c r="L38" s="208"/>
      <c r="M38" s="208"/>
      <c r="N38" s="208"/>
      <c r="O38" s="208"/>
      <c r="P38" s="208"/>
      <c r="Q38" s="208"/>
      <c r="R38" s="208"/>
      <c r="S38" s="208"/>
      <c r="T38" s="208"/>
      <c r="U38" s="208"/>
      <c r="V38" s="208"/>
    </row>
    <row r="39" spans="1:124" x14ac:dyDescent="0.2">
      <c r="A39" s="208"/>
      <c r="B39" s="208"/>
      <c r="C39" s="209"/>
      <c r="D39" s="210"/>
      <c r="E39" s="236"/>
      <c r="F39" s="236"/>
      <c r="G39" s="236"/>
      <c r="H39" s="236"/>
      <c r="I39" s="236"/>
      <c r="J39" s="237"/>
      <c r="K39" s="208"/>
      <c r="L39" s="208"/>
      <c r="M39" s="208"/>
      <c r="N39" s="208"/>
      <c r="O39" s="208"/>
      <c r="P39" s="208"/>
      <c r="Q39" s="208"/>
      <c r="R39" s="208"/>
      <c r="S39" s="208"/>
      <c r="T39" s="208"/>
      <c r="U39" s="208"/>
      <c r="V39" s="208"/>
    </row>
    <row r="40" spans="1:124" x14ac:dyDescent="0.2">
      <c r="A40" s="208"/>
      <c r="B40" s="208"/>
      <c r="C40" s="209"/>
      <c r="D40" s="210"/>
      <c r="E40" s="236"/>
      <c r="F40" s="236"/>
      <c r="G40" s="236"/>
      <c r="H40" s="236"/>
      <c r="I40" s="236"/>
      <c r="J40" s="237"/>
      <c r="K40" s="208"/>
      <c r="L40" s="208"/>
      <c r="M40" s="208"/>
      <c r="N40" s="208"/>
      <c r="O40" s="208"/>
      <c r="P40" s="208"/>
      <c r="Q40" s="208"/>
      <c r="R40" s="208"/>
      <c r="S40" s="208"/>
      <c r="T40" s="208"/>
      <c r="U40" s="208"/>
      <c r="V40" s="208"/>
    </row>
    <row r="41" spans="1:124" x14ac:dyDescent="0.2">
      <c r="A41" s="208"/>
      <c r="B41" s="208"/>
      <c r="C41" s="209"/>
      <c r="D41" s="210"/>
      <c r="E41" s="236"/>
      <c r="F41" s="236"/>
      <c r="G41" s="236"/>
      <c r="H41" s="236"/>
      <c r="I41" s="236"/>
      <c r="J41" s="237"/>
      <c r="K41" s="208"/>
      <c r="L41" s="208"/>
      <c r="M41" s="208"/>
      <c r="N41" s="208"/>
      <c r="O41" s="208"/>
      <c r="P41" s="208"/>
      <c r="Q41" s="208"/>
      <c r="R41" s="208"/>
      <c r="S41" s="208"/>
      <c r="T41" s="208"/>
      <c r="U41" s="208"/>
      <c r="V41" s="208"/>
    </row>
    <row r="42" spans="1:124" x14ac:dyDescent="0.2">
      <c r="A42" s="208"/>
      <c r="B42" s="208"/>
      <c r="C42" s="209"/>
      <c r="D42" s="210"/>
      <c r="E42" s="236"/>
      <c r="F42" s="236"/>
      <c r="G42" s="236"/>
      <c r="H42" s="236"/>
      <c r="I42" s="236"/>
      <c r="J42" s="237"/>
      <c r="K42" s="208"/>
      <c r="L42" s="208"/>
      <c r="M42" s="208"/>
      <c r="N42" s="208"/>
      <c r="O42" s="208"/>
      <c r="P42" s="208"/>
      <c r="Q42" s="208"/>
      <c r="R42" s="208"/>
      <c r="S42" s="208"/>
      <c r="T42" s="208"/>
      <c r="U42" s="208"/>
      <c r="V42" s="208"/>
    </row>
    <row r="43" spans="1:124" x14ac:dyDescent="0.2">
      <c r="A43" s="208"/>
      <c r="B43" s="208"/>
      <c r="C43" s="209"/>
      <c r="D43" s="210"/>
      <c r="E43" s="236"/>
      <c r="F43" s="236"/>
      <c r="G43" s="236"/>
      <c r="H43" s="236"/>
      <c r="I43" s="236"/>
      <c r="J43" s="237"/>
      <c r="K43" s="208"/>
      <c r="L43" s="208"/>
      <c r="M43" s="208"/>
      <c r="N43" s="208"/>
      <c r="O43" s="208"/>
      <c r="P43" s="208"/>
      <c r="Q43" s="208"/>
      <c r="R43" s="208"/>
      <c r="S43" s="208"/>
      <c r="T43" s="208"/>
      <c r="U43" s="208"/>
      <c r="V43" s="208"/>
    </row>
    <row r="44" spans="1:124" x14ac:dyDescent="0.2">
      <c r="A44" s="208"/>
      <c r="B44" s="208"/>
      <c r="C44" s="209"/>
      <c r="D44" s="210"/>
      <c r="E44" s="236"/>
      <c r="F44" s="236"/>
      <c r="G44" s="236"/>
      <c r="H44" s="236"/>
      <c r="I44" s="236"/>
      <c r="J44" s="237"/>
      <c r="K44" s="208"/>
      <c r="L44" s="208"/>
      <c r="M44" s="208"/>
      <c r="N44" s="208"/>
      <c r="O44" s="208"/>
      <c r="P44" s="208"/>
      <c r="Q44" s="208"/>
      <c r="R44" s="208"/>
      <c r="S44" s="208"/>
      <c r="T44" s="208"/>
      <c r="U44" s="208"/>
      <c r="V44" s="208"/>
    </row>
    <row r="45" spans="1:124" x14ac:dyDescent="0.2">
      <c r="A45" s="208"/>
      <c r="B45" s="208"/>
      <c r="C45" s="209"/>
      <c r="D45" s="210"/>
      <c r="E45" s="236"/>
      <c r="F45" s="236"/>
      <c r="G45" s="236"/>
      <c r="H45" s="236"/>
      <c r="I45" s="236"/>
      <c r="J45" s="237"/>
      <c r="K45" s="208"/>
      <c r="L45" s="208"/>
      <c r="M45" s="208"/>
      <c r="N45" s="208"/>
      <c r="O45" s="208"/>
      <c r="P45" s="208"/>
      <c r="Q45" s="208"/>
      <c r="R45" s="208"/>
      <c r="S45" s="208"/>
      <c r="T45" s="208"/>
      <c r="U45" s="208"/>
      <c r="V45" s="208"/>
    </row>
    <row r="46" spans="1:124" x14ac:dyDescent="0.2">
      <c r="A46" s="208"/>
      <c r="B46" s="208"/>
      <c r="C46" s="209"/>
      <c r="D46" s="210"/>
      <c r="E46" s="236"/>
      <c r="F46" s="236"/>
      <c r="G46" s="236"/>
      <c r="H46" s="236"/>
      <c r="I46" s="236"/>
      <c r="J46" s="237"/>
      <c r="K46" s="208"/>
      <c r="L46" s="208"/>
      <c r="M46" s="208"/>
      <c r="N46" s="208"/>
      <c r="O46" s="208"/>
      <c r="P46" s="208"/>
      <c r="Q46" s="208"/>
      <c r="R46" s="208"/>
      <c r="S46" s="208"/>
      <c r="T46" s="208"/>
      <c r="U46" s="208"/>
      <c r="V46" s="208"/>
    </row>
    <row r="47" spans="1:124" x14ac:dyDescent="0.2">
      <c r="A47" s="208"/>
      <c r="B47" s="208"/>
      <c r="C47" s="209"/>
      <c r="D47" s="210"/>
      <c r="E47" s="236"/>
      <c r="F47" s="236"/>
      <c r="G47" s="236"/>
      <c r="H47" s="236"/>
      <c r="I47" s="236"/>
      <c r="J47" s="237"/>
      <c r="K47" s="208"/>
      <c r="L47" s="208"/>
      <c r="M47" s="208"/>
      <c r="N47" s="208"/>
      <c r="O47" s="208"/>
      <c r="P47" s="208"/>
      <c r="Q47" s="208"/>
      <c r="R47" s="208"/>
      <c r="S47" s="208"/>
      <c r="T47" s="208"/>
      <c r="U47" s="208"/>
      <c r="V47" s="208"/>
    </row>
    <row r="48" spans="1:124" x14ac:dyDescent="0.2">
      <c r="A48" s="208"/>
      <c r="B48" s="208"/>
      <c r="C48" s="209"/>
      <c r="D48" s="210"/>
      <c r="E48" s="236"/>
      <c r="F48" s="236"/>
      <c r="G48" s="236"/>
      <c r="H48" s="236"/>
      <c r="I48" s="236"/>
      <c r="J48" s="237"/>
      <c r="K48" s="208"/>
      <c r="L48" s="208"/>
      <c r="M48" s="208"/>
      <c r="N48" s="208"/>
      <c r="O48" s="208"/>
      <c r="P48" s="208"/>
      <c r="Q48" s="208"/>
      <c r="R48" s="208"/>
      <c r="S48" s="208"/>
      <c r="T48" s="208"/>
      <c r="U48" s="208"/>
      <c r="V48" s="208"/>
    </row>
    <row r="49" spans="1:22" x14ac:dyDescent="0.2">
      <c r="A49" s="208"/>
      <c r="B49" s="208"/>
      <c r="C49" s="209"/>
      <c r="D49" s="210"/>
      <c r="E49" s="236"/>
      <c r="F49" s="236"/>
      <c r="G49" s="236"/>
      <c r="H49" s="236"/>
      <c r="I49" s="236"/>
      <c r="J49" s="237"/>
      <c r="K49" s="208"/>
      <c r="L49" s="208"/>
      <c r="M49" s="208"/>
      <c r="N49" s="208"/>
      <c r="O49" s="208"/>
      <c r="P49" s="208"/>
      <c r="Q49" s="208"/>
      <c r="R49" s="208"/>
      <c r="S49" s="208"/>
      <c r="T49" s="208"/>
      <c r="U49" s="208"/>
      <c r="V49" s="208"/>
    </row>
    <row r="50" spans="1:22" x14ac:dyDescent="0.2">
      <c r="A50" s="208"/>
      <c r="B50" s="208"/>
      <c r="C50" s="209"/>
      <c r="D50" s="210"/>
      <c r="E50" s="236"/>
      <c r="F50" s="236"/>
      <c r="G50" s="236"/>
      <c r="H50" s="236"/>
      <c r="I50" s="236"/>
      <c r="J50" s="237"/>
      <c r="K50" s="208"/>
      <c r="L50" s="208"/>
      <c r="M50" s="208"/>
      <c r="N50" s="208"/>
      <c r="O50" s="208"/>
      <c r="P50" s="208"/>
      <c r="Q50" s="208"/>
      <c r="R50" s="208"/>
      <c r="S50" s="208"/>
      <c r="T50" s="208"/>
      <c r="U50" s="208"/>
      <c r="V50" s="208"/>
    </row>
    <row r="51" spans="1:22" x14ac:dyDescent="0.2">
      <c r="A51" s="208"/>
      <c r="B51" s="208"/>
      <c r="C51" s="209"/>
      <c r="D51" s="210"/>
      <c r="E51" s="236"/>
      <c r="F51" s="236"/>
      <c r="G51" s="236"/>
      <c r="H51" s="236"/>
      <c r="I51" s="236"/>
      <c r="J51" s="237"/>
      <c r="K51" s="208"/>
      <c r="L51" s="208"/>
      <c r="M51" s="208"/>
      <c r="N51" s="208"/>
      <c r="O51" s="208"/>
      <c r="P51" s="208"/>
      <c r="Q51" s="208"/>
      <c r="R51" s="208"/>
      <c r="S51" s="208"/>
      <c r="T51" s="208"/>
      <c r="U51" s="208"/>
      <c r="V51" s="208"/>
    </row>
    <row r="52" spans="1:22" x14ac:dyDescent="0.2">
      <c r="A52" s="208"/>
      <c r="B52" s="208"/>
      <c r="C52" s="209"/>
      <c r="D52" s="210"/>
      <c r="E52" s="236"/>
      <c r="F52" s="236"/>
      <c r="G52" s="236"/>
      <c r="H52" s="236"/>
      <c r="I52" s="236"/>
      <c r="J52" s="237"/>
      <c r="K52" s="208"/>
      <c r="L52" s="208"/>
      <c r="M52" s="208"/>
      <c r="N52" s="208"/>
      <c r="O52" s="208"/>
      <c r="P52" s="208"/>
      <c r="Q52" s="208"/>
      <c r="R52" s="208"/>
      <c r="S52" s="208"/>
      <c r="T52" s="208"/>
      <c r="U52" s="208"/>
      <c r="V52" s="208"/>
    </row>
    <row r="53" spans="1:22" x14ac:dyDescent="0.2">
      <c r="A53" s="208"/>
      <c r="B53" s="208"/>
      <c r="C53" s="209"/>
      <c r="D53" s="210"/>
      <c r="E53" s="236"/>
      <c r="F53" s="236"/>
      <c r="G53" s="236"/>
      <c r="H53" s="236"/>
      <c r="I53" s="236"/>
      <c r="J53" s="237"/>
      <c r="K53" s="208"/>
      <c r="L53" s="208"/>
      <c r="M53" s="208"/>
      <c r="N53" s="208"/>
      <c r="O53" s="208"/>
      <c r="P53" s="208"/>
      <c r="Q53" s="208"/>
      <c r="R53" s="208"/>
      <c r="S53" s="208"/>
      <c r="T53" s="208"/>
      <c r="U53" s="208"/>
      <c r="V53" s="208"/>
    </row>
    <row r="54" spans="1:22" x14ac:dyDescent="0.2">
      <c r="A54" s="208"/>
      <c r="B54" s="208"/>
      <c r="C54" s="209"/>
      <c r="D54" s="210"/>
      <c r="E54" s="236"/>
      <c r="F54" s="236"/>
      <c r="G54" s="236"/>
      <c r="H54" s="236"/>
      <c r="I54" s="236"/>
      <c r="J54" s="237"/>
      <c r="K54" s="208"/>
      <c r="L54" s="208"/>
      <c r="M54" s="208"/>
      <c r="N54" s="208"/>
      <c r="O54" s="208"/>
      <c r="P54" s="208"/>
      <c r="Q54" s="208"/>
      <c r="R54" s="208"/>
      <c r="S54" s="208"/>
      <c r="T54" s="208"/>
      <c r="U54" s="208"/>
      <c r="V54" s="208"/>
    </row>
    <row r="55" spans="1:22" x14ac:dyDescent="0.2">
      <c r="A55" s="208"/>
      <c r="B55" s="208"/>
      <c r="C55" s="209"/>
      <c r="D55" s="210"/>
      <c r="E55" s="236"/>
      <c r="F55" s="236"/>
      <c r="G55" s="236"/>
      <c r="H55" s="236"/>
      <c r="I55" s="236"/>
      <c r="J55" s="237"/>
      <c r="K55" s="208"/>
      <c r="L55" s="208"/>
      <c r="M55" s="208"/>
      <c r="N55" s="208"/>
      <c r="O55" s="208"/>
      <c r="P55" s="208"/>
      <c r="Q55" s="208"/>
      <c r="R55" s="208"/>
      <c r="S55" s="208"/>
      <c r="T55" s="208"/>
      <c r="U55" s="208"/>
      <c r="V55" s="208"/>
    </row>
    <row r="56" spans="1:22" x14ac:dyDescent="0.2">
      <c r="A56" s="208"/>
      <c r="B56" s="208"/>
      <c r="C56" s="209"/>
      <c r="D56" s="210"/>
      <c r="E56" s="236"/>
      <c r="F56" s="236"/>
      <c r="G56" s="236"/>
      <c r="H56" s="236"/>
      <c r="I56" s="236"/>
      <c r="J56" s="237"/>
      <c r="K56" s="208"/>
      <c r="L56" s="208"/>
      <c r="M56" s="208"/>
      <c r="N56" s="208"/>
      <c r="O56" s="208"/>
      <c r="P56" s="208"/>
      <c r="Q56" s="208"/>
      <c r="R56" s="208"/>
      <c r="S56" s="208"/>
      <c r="T56" s="208"/>
      <c r="U56" s="208"/>
      <c r="V56" s="208"/>
    </row>
    <row r="57" spans="1:22" x14ac:dyDescent="0.2">
      <c r="A57" s="208"/>
      <c r="B57" s="208"/>
      <c r="C57" s="209"/>
      <c r="D57" s="210"/>
      <c r="E57" s="236"/>
      <c r="F57" s="236"/>
      <c r="G57" s="236"/>
      <c r="H57" s="236"/>
      <c r="I57" s="236"/>
      <c r="J57" s="237"/>
      <c r="K57" s="208"/>
      <c r="L57" s="208"/>
      <c r="M57" s="208"/>
      <c r="N57" s="208"/>
      <c r="O57" s="208"/>
      <c r="P57" s="208"/>
      <c r="Q57" s="208"/>
      <c r="R57" s="208"/>
      <c r="S57" s="208"/>
      <c r="T57" s="208"/>
      <c r="U57" s="208"/>
      <c r="V57" s="208"/>
    </row>
    <row r="58" spans="1:22" x14ac:dyDescent="0.2">
      <c r="A58" s="208"/>
      <c r="B58" s="208"/>
      <c r="C58" s="209"/>
      <c r="D58" s="210"/>
      <c r="E58" s="236"/>
      <c r="F58" s="236"/>
      <c r="G58" s="236"/>
      <c r="H58" s="236"/>
      <c r="I58" s="236"/>
      <c r="J58" s="237"/>
      <c r="K58" s="208"/>
      <c r="L58" s="208"/>
      <c r="M58" s="208"/>
      <c r="N58" s="208"/>
      <c r="O58" s="208"/>
      <c r="P58" s="208"/>
      <c r="Q58" s="208"/>
      <c r="R58" s="208"/>
      <c r="S58" s="208"/>
      <c r="T58" s="208"/>
      <c r="U58" s="208"/>
      <c r="V58" s="208"/>
    </row>
    <row r="59" spans="1:22" x14ac:dyDescent="0.2">
      <c r="A59" s="208"/>
      <c r="B59" s="208"/>
      <c r="C59" s="209"/>
      <c r="D59" s="210"/>
      <c r="E59" s="236"/>
      <c r="F59" s="236"/>
      <c r="G59" s="236"/>
      <c r="H59" s="236"/>
      <c r="I59" s="236"/>
      <c r="J59" s="237"/>
      <c r="K59" s="208"/>
      <c r="L59" s="208"/>
      <c r="M59" s="208"/>
      <c r="N59" s="208"/>
      <c r="O59" s="208"/>
      <c r="P59" s="208"/>
      <c r="Q59" s="208"/>
      <c r="R59" s="208"/>
      <c r="S59" s="208"/>
      <c r="T59" s="208"/>
      <c r="U59" s="208"/>
      <c r="V59" s="208"/>
    </row>
    <row r="60" spans="1:22" x14ac:dyDescent="0.2">
      <c r="A60" s="208"/>
      <c r="B60" s="208"/>
      <c r="C60" s="209"/>
      <c r="D60" s="210"/>
      <c r="E60" s="236"/>
      <c r="F60" s="236"/>
      <c r="G60" s="236"/>
      <c r="H60" s="236"/>
      <c r="I60" s="236"/>
      <c r="J60" s="237"/>
      <c r="K60" s="208"/>
      <c r="L60" s="208"/>
      <c r="M60" s="208"/>
      <c r="N60" s="208"/>
      <c r="O60" s="208"/>
      <c r="P60" s="208"/>
      <c r="Q60" s="208"/>
      <c r="R60" s="208"/>
      <c r="S60" s="208"/>
      <c r="T60" s="208"/>
      <c r="U60" s="208"/>
      <c r="V60" s="208"/>
    </row>
    <row r="61" spans="1:22" x14ac:dyDescent="0.2">
      <c r="A61" s="208"/>
      <c r="B61" s="208"/>
      <c r="C61" s="209"/>
      <c r="D61" s="210"/>
      <c r="E61" s="236"/>
      <c r="F61" s="236"/>
      <c r="G61" s="236"/>
      <c r="H61" s="236"/>
      <c r="I61" s="236"/>
      <c r="J61" s="237"/>
      <c r="K61" s="208"/>
      <c r="L61" s="208"/>
      <c r="M61" s="208"/>
      <c r="N61" s="208"/>
      <c r="O61" s="208"/>
      <c r="P61" s="208"/>
      <c r="Q61" s="208"/>
      <c r="R61" s="208"/>
      <c r="S61" s="208"/>
      <c r="T61" s="208"/>
      <c r="U61" s="208"/>
      <c r="V61" s="208"/>
    </row>
    <row r="62" spans="1:22" x14ac:dyDescent="0.2">
      <c r="A62" s="208"/>
      <c r="B62" s="208"/>
      <c r="C62" s="209"/>
      <c r="D62" s="210"/>
      <c r="E62" s="236"/>
      <c r="F62" s="236"/>
      <c r="G62" s="236"/>
      <c r="H62" s="236"/>
      <c r="I62" s="236"/>
      <c r="J62" s="237"/>
      <c r="K62" s="208"/>
      <c r="L62" s="208"/>
      <c r="M62" s="208"/>
      <c r="N62" s="208"/>
      <c r="O62" s="208"/>
      <c r="P62" s="208"/>
      <c r="Q62" s="208"/>
      <c r="R62" s="208"/>
      <c r="S62" s="208"/>
      <c r="T62" s="208"/>
      <c r="U62" s="208"/>
      <c r="V62" s="208"/>
    </row>
    <row r="63" spans="1:22" x14ac:dyDescent="0.2">
      <c r="A63" s="208"/>
      <c r="B63" s="208"/>
      <c r="C63" s="209"/>
      <c r="D63" s="210"/>
      <c r="E63" s="236"/>
      <c r="F63" s="236"/>
      <c r="G63" s="236"/>
      <c r="H63" s="236"/>
      <c r="I63" s="236"/>
      <c r="J63" s="237"/>
      <c r="K63" s="208"/>
      <c r="L63" s="208"/>
      <c r="M63" s="208"/>
      <c r="N63" s="208"/>
      <c r="O63" s="208"/>
      <c r="P63" s="208"/>
      <c r="Q63" s="208"/>
      <c r="R63" s="208"/>
      <c r="S63" s="208"/>
      <c r="T63" s="208"/>
      <c r="U63" s="208"/>
      <c r="V63" s="208"/>
    </row>
    <row r="64" spans="1:22" x14ac:dyDescent="0.2">
      <c r="A64" s="208"/>
      <c r="B64" s="208"/>
      <c r="C64" s="209"/>
      <c r="D64" s="210"/>
      <c r="E64" s="236"/>
      <c r="F64" s="236"/>
      <c r="G64" s="236"/>
      <c r="H64" s="236"/>
      <c r="I64" s="236"/>
      <c r="J64" s="237"/>
      <c r="K64" s="208"/>
      <c r="L64" s="208"/>
      <c r="M64" s="208"/>
      <c r="N64" s="208"/>
      <c r="O64" s="208"/>
      <c r="P64" s="208"/>
      <c r="Q64" s="208"/>
      <c r="R64" s="208"/>
      <c r="S64" s="208"/>
      <c r="T64" s="208"/>
      <c r="U64" s="208"/>
      <c r="V64" s="208"/>
    </row>
    <row r="65" spans="1:22" x14ac:dyDescent="0.2">
      <c r="A65" s="208"/>
      <c r="B65" s="208"/>
      <c r="C65" s="209"/>
      <c r="D65" s="210"/>
      <c r="E65" s="236"/>
      <c r="F65" s="236"/>
      <c r="G65" s="236"/>
      <c r="H65" s="236"/>
      <c r="I65" s="236"/>
      <c r="J65" s="237"/>
      <c r="K65" s="208"/>
      <c r="L65" s="208"/>
      <c r="M65" s="208"/>
      <c r="N65" s="208"/>
      <c r="O65" s="208"/>
      <c r="P65" s="208"/>
      <c r="Q65" s="208"/>
      <c r="R65" s="208"/>
      <c r="S65" s="208"/>
      <c r="T65" s="208"/>
      <c r="U65" s="208"/>
      <c r="V65" s="208"/>
    </row>
    <row r="66" spans="1:22" x14ac:dyDescent="0.2">
      <c r="A66" s="208"/>
      <c r="B66" s="208"/>
      <c r="C66" s="209"/>
      <c r="D66" s="210"/>
      <c r="E66" s="236"/>
      <c r="F66" s="236"/>
      <c r="G66" s="236"/>
      <c r="H66" s="236"/>
      <c r="I66" s="236"/>
      <c r="J66" s="237"/>
      <c r="K66" s="208"/>
      <c r="L66" s="208"/>
      <c r="M66" s="208"/>
      <c r="N66" s="208"/>
      <c r="O66" s="208"/>
      <c r="P66" s="208"/>
      <c r="Q66" s="208"/>
      <c r="R66" s="208"/>
      <c r="S66" s="208"/>
      <c r="T66" s="208"/>
      <c r="U66" s="208"/>
      <c r="V66" s="208"/>
    </row>
    <row r="67" spans="1:22" x14ac:dyDescent="0.2">
      <c r="A67" s="208"/>
      <c r="B67" s="208"/>
      <c r="C67" s="209"/>
      <c r="D67" s="210"/>
      <c r="E67" s="236"/>
      <c r="F67" s="236"/>
      <c r="G67" s="236"/>
      <c r="H67" s="236"/>
      <c r="I67" s="236"/>
      <c r="J67" s="237"/>
      <c r="K67" s="208"/>
      <c r="L67" s="208"/>
      <c r="M67" s="208"/>
      <c r="N67" s="208"/>
      <c r="O67" s="208"/>
      <c r="P67" s="208"/>
      <c r="Q67" s="208"/>
      <c r="R67" s="208"/>
      <c r="S67" s="208"/>
      <c r="T67" s="208"/>
      <c r="U67" s="208"/>
      <c r="V67" s="208"/>
    </row>
    <row r="68" spans="1:22" x14ac:dyDescent="0.2">
      <c r="A68" s="208"/>
      <c r="B68" s="208"/>
      <c r="C68" s="209"/>
      <c r="D68" s="210"/>
      <c r="E68" s="236"/>
      <c r="F68" s="236"/>
      <c r="G68" s="236"/>
      <c r="H68" s="236"/>
      <c r="I68" s="236"/>
      <c r="J68" s="237"/>
      <c r="K68" s="208"/>
      <c r="L68" s="208"/>
      <c r="M68" s="208"/>
      <c r="N68" s="208"/>
      <c r="O68" s="208"/>
      <c r="P68" s="208"/>
      <c r="Q68" s="208"/>
      <c r="R68" s="208"/>
      <c r="S68" s="208"/>
      <c r="T68" s="208"/>
      <c r="U68" s="208"/>
      <c r="V68" s="208"/>
    </row>
    <row r="69" spans="1:22" x14ac:dyDescent="0.2">
      <c r="A69" s="208"/>
      <c r="B69" s="208"/>
      <c r="C69" s="209"/>
      <c r="D69" s="210"/>
      <c r="E69" s="236"/>
      <c r="F69" s="236"/>
      <c r="G69" s="236"/>
      <c r="H69" s="236"/>
      <c r="I69" s="236"/>
      <c r="J69" s="237"/>
      <c r="K69" s="208"/>
      <c r="L69" s="208"/>
      <c r="M69" s="208"/>
      <c r="N69" s="208"/>
      <c r="O69" s="208"/>
      <c r="P69" s="208"/>
      <c r="Q69" s="208"/>
      <c r="R69" s="208"/>
      <c r="S69" s="208"/>
      <c r="T69" s="208"/>
      <c r="U69" s="208"/>
      <c r="V69" s="208"/>
    </row>
    <row r="70" spans="1:22" x14ac:dyDescent="0.2">
      <c r="A70" s="208"/>
      <c r="B70" s="208"/>
      <c r="C70" s="209"/>
      <c r="D70" s="210"/>
      <c r="E70" s="236"/>
      <c r="F70" s="236"/>
      <c r="G70" s="236"/>
      <c r="H70" s="236"/>
      <c r="I70" s="236"/>
      <c r="J70" s="237"/>
      <c r="K70" s="208"/>
      <c r="L70" s="208"/>
      <c r="M70" s="208"/>
      <c r="N70" s="208"/>
      <c r="O70" s="208"/>
      <c r="P70" s="208"/>
      <c r="Q70" s="208"/>
      <c r="R70" s="208"/>
      <c r="S70" s="208"/>
      <c r="T70" s="208"/>
      <c r="U70" s="208"/>
      <c r="V70" s="208"/>
    </row>
    <row r="71" spans="1:22" x14ac:dyDescent="0.2">
      <c r="A71" s="208"/>
      <c r="B71" s="208"/>
      <c r="C71" s="209"/>
      <c r="D71" s="210"/>
      <c r="E71" s="236"/>
      <c r="F71" s="236"/>
      <c r="G71" s="236"/>
      <c r="H71" s="236"/>
      <c r="I71" s="236"/>
      <c r="J71" s="237"/>
      <c r="K71" s="208"/>
      <c r="L71" s="208"/>
      <c r="M71" s="208"/>
      <c r="N71" s="208"/>
      <c r="O71" s="208"/>
      <c r="P71" s="208"/>
      <c r="Q71" s="208"/>
      <c r="R71" s="208"/>
      <c r="S71" s="208"/>
      <c r="T71" s="208"/>
      <c r="U71" s="208"/>
      <c r="V71" s="208"/>
    </row>
    <row r="72" spans="1:22" x14ac:dyDescent="0.2">
      <c r="A72" s="208"/>
      <c r="B72" s="208"/>
      <c r="C72" s="209"/>
      <c r="D72" s="210"/>
      <c r="E72" s="236"/>
      <c r="F72" s="236"/>
      <c r="G72" s="236"/>
      <c r="H72" s="236"/>
      <c r="I72" s="236"/>
      <c r="J72" s="237"/>
      <c r="K72" s="208"/>
      <c r="L72" s="208"/>
      <c r="M72" s="208"/>
      <c r="N72" s="208"/>
      <c r="O72" s="208"/>
      <c r="P72" s="208"/>
      <c r="Q72" s="208"/>
      <c r="R72" s="208"/>
      <c r="S72" s="208"/>
      <c r="T72" s="208"/>
      <c r="U72" s="208"/>
      <c r="V72" s="208"/>
    </row>
    <row r="73" spans="1:22" x14ac:dyDescent="0.2">
      <c r="A73" s="208"/>
      <c r="B73" s="208"/>
      <c r="C73" s="209"/>
      <c r="D73" s="210"/>
      <c r="E73" s="236"/>
      <c r="F73" s="236"/>
      <c r="G73" s="236"/>
      <c r="H73" s="236"/>
      <c r="I73" s="236"/>
      <c r="J73" s="237"/>
      <c r="K73" s="208"/>
      <c r="L73" s="208"/>
      <c r="M73" s="208"/>
      <c r="N73" s="208"/>
      <c r="O73" s="208"/>
      <c r="P73" s="208"/>
      <c r="Q73" s="208"/>
      <c r="R73" s="208"/>
      <c r="S73" s="208"/>
      <c r="T73" s="208"/>
      <c r="U73" s="208"/>
      <c r="V73" s="208"/>
    </row>
    <row r="74" spans="1:22" x14ac:dyDescent="0.2">
      <c r="A74" s="208"/>
      <c r="B74" s="208"/>
      <c r="C74" s="209"/>
      <c r="D74" s="210"/>
      <c r="E74" s="236"/>
      <c r="F74" s="236"/>
      <c r="G74" s="236"/>
      <c r="H74" s="236"/>
      <c r="I74" s="236"/>
      <c r="J74" s="237"/>
      <c r="K74" s="208"/>
      <c r="L74" s="208"/>
      <c r="M74" s="208"/>
      <c r="N74" s="208"/>
      <c r="O74" s="208"/>
      <c r="P74" s="208"/>
      <c r="Q74" s="208"/>
      <c r="R74" s="208"/>
      <c r="S74" s="208"/>
      <c r="T74" s="208"/>
      <c r="U74" s="208"/>
      <c r="V74" s="208"/>
    </row>
    <row r="75" spans="1:22" x14ac:dyDescent="0.2">
      <c r="A75" s="208"/>
      <c r="B75" s="208"/>
      <c r="C75" s="209"/>
      <c r="D75" s="210"/>
      <c r="E75" s="236"/>
      <c r="F75" s="236"/>
      <c r="G75" s="236"/>
      <c r="H75" s="236"/>
      <c r="I75" s="236"/>
      <c r="J75" s="237"/>
      <c r="K75" s="208"/>
      <c r="L75" s="208"/>
      <c r="M75" s="208"/>
      <c r="N75" s="208"/>
      <c r="O75" s="208"/>
      <c r="P75" s="208"/>
      <c r="Q75" s="208"/>
      <c r="R75" s="208"/>
      <c r="S75" s="208"/>
      <c r="T75" s="208"/>
      <c r="U75" s="208"/>
      <c r="V75" s="208"/>
    </row>
    <row r="76" spans="1:22" x14ac:dyDescent="0.2">
      <c r="A76" s="208"/>
      <c r="B76" s="208"/>
      <c r="C76" s="209"/>
      <c r="D76" s="210"/>
      <c r="E76" s="236"/>
      <c r="F76" s="236"/>
      <c r="G76" s="236"/>
      <c r="H76" s="236"/>
      <c r="I76" s="236"/>
      <c r="J76" s="237"/>
      <c r="K76" s="208"/>
      <c r="L76" s="208"/>
      <c r="M76" s="208"/>
      <c r="N76" s="208"/>
      <c r="O76" s="208"/>
      <c r="P76" s="208"/>
      <c r="Q76" s="208"/>
      <c r="R76" s="208"/>
      <c r="S76" s="208"/>
      <c r="T76" s="208"/>
      <c r="U76" s="208"/>
      <c r="V76" s="208"/>
    </row>
    <row r="77" spans="1:22" x14ac:dyDescent="0.2">
      <c r="A77" s="208"/>
      <c r="B77" s="208"/>
      <c r="C77" s="209"/>
      <c r="D77" s="210"/>
      <c r="E77" s="236"/>
      <c r="F77" s="236"/>
      <c r="G77" s="236"/>
      <c r="H77" s="236"/>
      <c r="I77" s="236"/>
      <c r="J77" s="237"/>
      <c r="K77" s="208"/>
      <c r="L77" s="208"/>
      <c r="M77" s="208"/>
      <c r="N77" s="208"/>
      <c r="O77" s="208"/>
      <c r="P77" s="208"/>
      <c r="Q77" s="208"/>
      <c r="R77" s="208"/>
      <c r="S77" s="208"/>
      <c r="T77" s="208"/>
      <c r="U77" s="208"/>
      <c r="V77" s="208"/>
    </row>
    <row r="78" spans="1:22" x14ac:dyDescent="0.2">
      <c r="A78" s="208"/>
      <c r="B78" s="208"/>
      <c r="C78" s="209"/>
      <c r="D78" s="210"/>
      <c r="E78" s="236"/>
      <c r="F78" s="236"/>
      <c r="G78" s="236"/>
      <c r="H78" s="236"/>
      <c r="I78" s="236"/>
      <c r="J78" s="237"/>
      <c r="K78" s="208"/>
      <c r="L78" s="208"/>
      <c r="M78" s="208"/>
      <c r="N78" s="208"/>
      <c r="O78" s="208"/>
      <c r="P78" s="208"/>
      <c r="Q78" s="208"/>
      <c r="R78" s="208"/>
      <c r="S78" s="208"/>
      <c r="T78" s="208"/>
      <c r="U78" s="208"/>
      <c r="V78" s="208"/>
    </row>
    <row r="79" spans="1:22" x14ac:dyDescent="0.2">
      <c r="A79" s="208"/>
      <c r="B79" s="208"/>
      <c r="C79" s="209"/>
      <c r="D79" s="210"/>
      <c r="E79" s="236"/>
      <c r="F79" s="236"/>
      <c r="G79" s="236"/>
      <c r="H79" s="236"/>
      <c r="I79" s="236"/>
      <c r="J79" s="237"/>
      <c r="K79" s="208"/>
      <c r="L79" s="208"/>
      <c r="M79" s="208"/>
      <c r="N79" s="208"/>
      <c r="O79" s="208"/>
      <c r="P79" s="208"/>
      <c r="Q79" s="208"/>
      <c r="R79" s="208"/>
      <c r="S79" s="208"/>
      <c r="T79" s="208"/>
      <c r="U79" s="208"/>
      <c r="V79" s="208"/>
    </row>
    <row r="80" spans="1:22" x14ac:dyDescent="0.2">
      <c r="A80" s="208"/>
      <c r="B80" s="208"/>
      <c r="C80" s="209"/>
      <c r="D80" s="210"/>
      <c r="E80" s="236"/>
      <c r="F80" s="236"/>
      <c r="G80" s="236"/>
      <c r="H80" s="236"/>
      <c r="I80" s="236"/>
      <c r="J80" s="237"/>
      <c r="K80" s="208"/>
      <c r="L80" s="208"/>
      <c r="M80" s="208"/>
      <c r="N80" s="208"/>
      <c r="O80" s="208"/>
      <c r="P80" s="208"/>
      <c r="Q80" s="208"/>
      <c r="R80" s="208"/>
      <c r="S80" s="208"/>
      <c r="T80" s="208"/>
      <c r="U80" s="208"/>
      <c r="V80" s="208"/>
    </row>
    <row r="81" spans="1:22" x14ac:dyDescent="0.2">
      <c r="A81" s="208"/>
      <c r="B81" s="208"/>
      <c r="C81" s="209"/>
      <c r="D81" s="210"/>
      <c r="E81" s="236"/>
      <c r="F81" s="236"/>
      <c r="G81" s="236"/>
      <c r="H81" s="236"/>
      <c r="I81" s="236"/>
      <c r="J81" s="237"/>
      <c r="K81" s="208"/>
      <c r="L81" s="208"/>
      <c r="M81" s="208"/>
      <c r="N81" s="208"/>
      <c r="O81" s="208"/>
      <c r="P81" s="208"/>
      <c r="Q81" s="208"/>
      <c r="R81" s="208"/>
      <c r="S81" s="208"/>
      <c r="T81" s="208"/>
      <c r="U81" s="208"/>
      <c r="V81" s="208"/>
    </row>
    <row r="82" spans="1:22" x14ac:dyDescent="0.2">
      <c r="A82" s="208"/>
      <c r="B82" s="208"/>
      <c r="C82" s="209"/>
      <c r="D82" s="210"/>
      <c r="E82" s="236"/>
      <c r="F82" s="236"/>
      <c r="G82" s="236"/>
      <c r="H82" s="236"/>
      <c r="I82" s="236"/>
      <c r="J82" s="237"/>
      <c r="K82" s="208"/>
      <c r="L82" s="208"/>
      <c r="M82" s="208"/>
      <c r="N82" s="208"/>
      <c r="O82" s="208"/>
      <c r="P82" s="208"/>
      <c r="Q82" s="208"/>
      <c r="R82" s="208"/>
      <c r="S82" s="208"/>
      <c r="T82" s="208"/>
      <c r="U82" s="208"/>
      <c r="V82" s="208"/>
    </row>
    <row r="83" spans="1:22" x14ac:dyDescent="0.2">
      <c r="A83" s="208"/>
      <c r="B83" s="208"/>
      <c r="C83" s="209"/>
      <c r="D83" s="210"/>
      <c r="E83" s="236"/>
      <c r="F83" s="236"/>
      <c r="G83" s="236"/>
      <c r="H83" s="236"/>
      <c r="I83" s="236"/>
      <c r="J83" s="237"/>
      <c r="K83" s="208"/>
      <c r="L83" s="208"/>
      <c r="M83" s="208"/>
      <c r="N83" s="208"/>
      <c r="O83" s="208"/>
      <c r="P83" s="208"/>
      <c r="Q83" s="208"/>
      <c r="R83" s="208"/>
      <c r="S83" s="208"/>
      <c r="T83" s="208"/>
      <c r="U83" s="208"/>
      <c r="V83" s="208"/>
    </row>
    <row r="84" spans="1:22" x14ac:dyDescent="0.2">
      <c r="A84" s="208"/>
      <c r="B84" s="208"/>
      <c r="C84" s="209"/>
      <c r="D84" s="210"/>
      <c r="E84" s="236"/>
      <c r="F84" s="236"/>
      <c r="G84" s="236"/>
      <c r="H84" s="236"/>
      <c r="I84" s="236"/>
      <c r="J84" s="237"/>
      <c r="K84" s="208"/>
      <c r="L84" s="208"/>
      <c r="M84" s="208"/>
      <c r="N84" s="208"/>
      <c r="O84" s="208"/>
      <c r="P84" s="208"/>
      <c r="Q84" s="208"/>
      <c r="R84" s="208"/>
      <c r="S84" s="208"/>
      <c r="T84" s="208"/>
      <c r="U84" s="208"/>
      <c r="V84" s="208"/>
    </row>
    <row r="85" spans="1:22" x14ac:dyDescent="0.2">
      <c r="A85" s="208"/>
      <c r="B85" s="208"/>
      <c r="C85" s="209"/>
      <c r="D85" s="210"/>
      <c r="E85" s="236"/>
      <c r="F85" s="236"/>
      <c r="G85" s="236"/>
      <c r="H85" s="236"/>
      <c r="I85" s="236"/>
      <c r="J85" s="237"/>
      <c r="K85" s="208"/>
      <c r="L85" s="208"/>
      <c r="M85" s="208"/>
      <c r="N85" s="208"/>
      <c r="O85" s="208"/>
      <c r="P85" s="208"/>
      <c r="Q85" s="208"/>
      <c r="R85" s="208"/>
      <c r="S85" s="208"/>
      <c r="T85" s="208"/>
      <c r="U85" s="208"/>
      <c r="V85" s="208"/>
    </row>
    <row r="86" spans="1:22" x14ac:dyDescent="0.2">
      <c r="A86" s="208"/>
      <c r="B86" s="208"/>
      <c r="C86" s="209"/>
      <c r="D86" s="210"/>
      <c r="E86" s="236"/>
      <c r="F86" s="236"/>
      <c r="G86" s="236"/>
      <c r="H86" s="236"/>
      <c r="I86" s="236"/>
      <c r="J86" s="237"/>
      <c r="K86" s="208"/>
      <c r="L86" s="208"/>
      <c r="M86" s="208"/>
      <c r="N86" s="208"/>
      <c r="O86" s="208"/>
      <c r="P86" s="208"/>
      <c r="Q86" s="208"/>
      <c r="R86" s="208"/>
      <c r="S86" s="208"/>
      <c r="T86" s="208"/>
      <c r="U86" s="208"/>
      <c r="V86" s="208"/>
    </row>
    <row r="87" spans="1:22" x14ac:dyDescent="0.2">
      <c r="A87" s="208"/>
      <c r="B87" s="208"/>
      <c r="C87" s="209"/>
      <c r="D87" s="210"/>
      <c r="E87" s="236"/>
      <c r="F87" s="236"/>
      <c r="G87" s="236"/>
      <c r="H87" s="236"/>
      <c r="I87" s="236"/>
      <c r="J87" s="237"/>
      <c r="K87" s="208"/>
      <c r="L87" s="208"/>
      <c r="M87" s="208"/>
      <c r="N87" s="208"/>
      <c r="O87" s="208"/>
      <c r="P87" s="208"/>
      <c r="Q87" s="208"/>
      <c r="R87" s="208"/>
      <c r="S87" s="208"/>
      <c r="T87" s="208"/>
      <c r="U87" s="208"/>
      <c r="V87" s="208"/>
    </row>
    <row r="88" spans="1:22" x14ac:dyDescent="0.2">
      <c r="A88" s="208"/>
      <c r="B88" s="208"/>
      <c r="C88" s="209"/>
      <c r="D88" s="210"/>
      <c r="E88" s="236"/>
      <c r="F88" s="236"/>
      <c r="G88" s="236"/>
      <c r="H88" s="236"/>
      <c r="I88" s="236"/>
      <c r="J88" s="237"/>
      <c r="K88" s="208"/>
      <c r="L88" s="208"/>
      <c r="M88" s="208"/>
      <c r="N88" s="208"/>
      <c r="O88" s="208"/>
      <c r="P88" s="208"/>
      <c r="Q88" s="208"/>
      <c r="R88" s="208"/>
      <c r="S88" s="208"/>
      <c r="T88" s="208"/>
      <c r="U88" s="208"/>
      <c r="V88" s="208"/>
    </row>
    <row r="89" spans="1:22" x14ac:dyDescent="0.2">
      <c r="A89" s="208"/>
      <c r="B89" s="208"/>
      <c r="C89" s="209"/>
      <c r="D89" s="210"/>
      <c r="E89" s="236"/>
      <c r="F89" s="236"/>
      <c r="G89" s="236"/>
      <c r="H89" s="236"/>
      <c r="I89" s="236"/>
      <c r="J89" s="237"/>
      <c r="K89" s="208"/>
      <c r="L89" s="208"/>
      <c r="M89" s="208"/>
      <c r="N89" s="208"/>
      <c r="O89" s="208"/>
      <c r="P89" s="208"/>
      <c r="Q89" s="208"/>
      <c r="R89" s="208"/>
      <c r="S89" s="208"/>
      <c r="T89" s="208"/>
      <c r="U89" s="208"/>
      <c r="V89" s="208"/>
    </row>
    <row r="90" spans="1:22" x14ac:dyDescent="0.2">
      <c r="A90" s="208"/>
      <c r="B90" s="208"/>
      <c r="C90" s="209"/>
      <c r="D90" s="210"/>
      <c r="E90" s="236"/>
      <c r="F90" s="236"/>
      <c r="G90" s="236"/>
      <c r="H90" s="236"/>
      <c r="I90" s="236"/>
      <c r="J90" s="237"/>
      <c r="K90" s="208"/>
      <c r="L90" s="208"/>
      <c r="M90" s="208"/>
      <c r="N90" s="208"/>
      <c r="O90" s="208"/>
      <c r="P90" s="208"/>
      <c r="Q90" s="208"/>
      <c r="R90" s="208"/>
      <c r="S90" s="208"/>
      <c r="T90" s="208"/>
      <c r="U90" s="208"/>
      <c r="V90" s="208"/>
    </row>
    <row r="91" spans="1:22" x14ac:dyDescent="0.2">
      <c r="A91" s="208"/>
      <c r="B91" s="208"/>
      <c r="C91" s="209"/>
      <c r="D91" s="210"/>
      <c r="E91" s="236"/>
      <c r="F91" s="236"/>
      <c r="G91" s="236"/>
      <c r="H91" s="236"/>
      <c r="I91" s="236"/>
      <c r="J91" s="237"/>
      <c r="K91" s="208"/>
      <c r="L91" s="208"/>
      <c r="M91" s="208"/>
      <c r="N91" s="208"/>
      <c r="O91" s="208"/>
      <c r="P91" s="208"/>
      <c r="Q91" s="208"/>
      <c r="R91" s="208"/>
      <c r="S91" s="208"/>
      <c r="T91" s="208"/>
      <c r="U91" s="208"/>
      <c r="V91" s="208"/>
    </row>
    <row r="92" spans="1:22" x14ac:dyDescent="0.2">
      <c r="A92" s="208"/>
      <c r="B92" s="208"/>
      <c r="C92" s="209"/>
      <c r="D92" s="210"/>
      <c r="E92" s="236"/>
      <c r="F92" s="236"/>
      <c r="G92" s="236"/>
      <c r="H92" s="236"/>
      <c r="I92" s="236"/>
      <c r="J92" s="237"/>
      <c r="K92" s="208"/>
      <c r="L92" s="208"/>
      <c r="M92" s="208"/>
      <c r="N92" s="208"/>
      <c r="O92" s="208"/>
      <c r="P92" s="208"/>
      <c r="Q92" s="208"/>
      <c r="R92" s="208"/>
      <c r="S92" s="208"/>
      <c r="T92" s="208"/>
      <c r="U92" s="208"/>
      <c r="V92" s="208"/>
    </row>
    <row r="93" spans="1:22" x14ac:dyDescent="0.2">
      <c r="A93" s="208"/>
      <c r="B93" s="208"/>
      <c r="C93" s="209"/>
      <c r="D93" s="210"/>
      <c r="E93" s="236"/>
      <c r="F93" s="236"/>
      <c r="G93" s="236"/>
      <c r="H93" s="236"/>
      <c r="I93" s="236"/>
      <c r="J93" s="237"/>
      <c r="K93" s="208"/>
      <c r="L93" s="208"/>
      <c r="M93" s="208"/>
      <c r="N93" s="208"/>
      <c r="O93" s="208"/>
      <c r="P93" s="208"/>
      <c r="Q93" s="208"/>
      <c r="R93" s="208"/>
      <c r="S93" s="208"/>
      <c r="T93" s="208"/>
      <c r="U93" s="208"/>
      <c r="V93" s="208"/>
    </row>
    <row r="94" spans="1:22" x14ac:dyDescent="0.2">
      <c r="A94" s="208"/>
      <c r="B94" s="208"/>
      <c r="C94" s="209"/>
      <c r="D94" s="210"/>
      <c r="E94" s="236"/>
      <c r="F94" s="236"/>
      <c r="G94" s="236"/>
      <c r="H94" s="236"/>
      <c r="I94" s="236"/>
      <c r="J94" s="237"/>
      <c r="K94" s="208"/>
      <c r="L94" s="208"/>
      <c r="M94" s="208"/>
      <c r="N94" s="208"/>
      <c r="O94" s="208"/>
      <c r="P94" s="208"/>
      <c r="Q94" s="208"/>
      <c r="R94" s="208"/>
      <c r="S94" s="208"/>
      <c r="T94" s="208"/>
      <c r="U94" s="208"/>
      <c r="V94" s="208"/>
    </row>
    <row r="95" spans="1:22" x14ac:dyDescent="0.2">
      <c r="A95" s="208"/>
      <c r="B95" s="208"/>
      <c r="C95" s="209"/>
      <c r="D95" s="210"/>
      <c r="E95" s="236"/>
      <c r="F95" s="236"/>
      <c r="G95" s="236"/>
      <c r="H95" s="236"/>
      <c r="I95" s="236"/>
      <c r="J95" s="237"/>
      <c r="K95" s="208"/>
      <c r="L95" s="208"/>
      <c r="M95" s="208"/>
      <c r="N95" s="208"/>
      <c r="O95" s="208"/>
      <c r="P95" s="208"/>
      <c r="Q95" s="208"/>
      <c r="R95" s="208"/>
      <c r="S95" s="208"/>
      <c r="T95" s="208"/>
      <c r="U95" s="208"/>
      <c r="V95" s="208"/>
    </row>
    <row r="96" spans="1:22" x14ac:dyDescent="0.2">
      <c r="A96" s="208"/>
      <c r="B96" s="208"/>
      <c r="C96" s="209"/>
      <c r="D96" s="210"/>
      <c r="E96" s="236"/>
      <c r="F96" s="236"/>
      <c r="G96" s="236"/>
      <c r="H96" s="236"/>
      <c r="I96" s="236"/>
      <c r="J96" s="237"/>
      <c r="K96" s="208"/>
      <c r="L96" s="208"/>
      <c r="M96" s="208"/>
      <c r="N96" s="208"/>
      <c r="O96" s="208"/>
      <c r="P96" s="208"/>
      <c r="Q96" s="208"/>
      <c r="R96" s="208"/>
      <c r="S96" s="208"/>
      <c r="T96" s="208"/>
      <c r="U96" s="208"/>
      <c r="V96" s="208"/>
    </row>
    <row r="97" spans="1:22" x14ac:dyDescent="0.2">
      <c r="A97" s="208"/>
      <c r="B97" s="208"/>
      <c r="C97" s="209"/>
      <c r="D97" s="210"/>
      <c r="E97" s="236"/>
      <c r="F97" s="236"/>
      <c r="G97" s="236"/>
      <c r="H97" s="236"/>
      <c r="I97" s="236"/>
      <c r="J97" s="237"/>
      <c r="K97" s="208"/>
      <c r="L97" s="208"/>
      <c r="M97" s="208"/>
      <c r="N97" s="208"/>
      <c r="O97" s="208"/>
      <c r="P97" s="208"/>
      <c r="Q97" s="208"/>
      <c r="R97" s="208"/>
      <c r="S97" s="208"/>
      <c r="T97" s="208"/>
      <c r="U97" s="208"/>
      <c r="V97" s="208"/>
    </row>
    <row r="98" spans="1:22" x14ac:dyDescent="0.2">
      <c r="A98" s="208"/>
      <c r="B98" s="208"/>
      <c r="C98" s="209"/>
      <c r="D98" s="210"/>
      <c r="E98" s="236"/>
      <c r="F98" s="236"/>
      <c r="G98" s="236"/>
      <c r="H98" s="236"/>
      <c r="I98" s="236"/>
      <c r="J98" s="237"/>
      <c r="K98" s="208"/>
      <c r="L98" s="208"/>
      <c r="M98" s="208"/>
      <c r="N98" s="208"/>
      <c r="O98" s="208"/>
      <c r="P98" s="208"/>
      <c r="Q98" s="208"/>
      <c r="R98" s="208"/>
      <c r="S98" s="208"/>
      <c r="T98" s="208"/>
      <c r="U98" s="208"/>
      <c r="V98" s="208"/>
    </row>
    <row r="99" spans="1:22" x14ac:dyDescent="0.2">
      <c r="A99" s="208"/>
      <c r="B99" s="208"/>
      <c r="C99" s="209"/>
      <c r="D99" s="210"/>
      <c r="E99" s="236"/>
      <c r="F99" s="236"/>
      <c r="G99" s="236"/>
      <c r="H99" s="236"/>
      <c r="I99" s="236"/>
      <c r="J99" s="237"/>
      <c r="K99" s="208"/>
      <c r="L99" s="208"/>
      <c r="M99" s="208"/>
      <c r="N99" s="208"/>
      <c r="O99" s="208"/>
      <c r="P99" s="208"/>
      <c r="Q99" s="208"/>
      <c r="R99" s="208"/>
      <c r="S99" s="208"/>
      <c r="T99" s="208"/>
      <c r="U99" s="208"/>
      <c r="V99" s="208"/>
    </row>
    <row r="100" spans="1:22" x14ac:dyDescent="0.2">
      <c r="A100" s="208"/>
      <c r="B100" s="208"/>
      <c r="C100" s="209"/>
      <c r="D100" s="210"/>
      <c r="E100" s="236"/>
      <c r="F100" s="236"/>
      <c r="G100" s="236"/>
      <c r="H100" s="236"/>
      <c r="I100" s="236"/>
      <c r="J100" s="237"/>
      <c r="K100" s="208"/>
      <c r="L100" s="208"/>
      <c r="M100" s="208"/>
      <c r="N100" s="208"/>
      <c r="O100" s="208"/>
      <c r="P100" s="208"/>
      <c r="Q100" s="208"/>
      <c r="R100" s="208"/>
      <c r="S100" s="208"/>
      <c r="T100" s="208"/>
      <c r="U100" s="208"/>
      <c r="V100" s="208"/>
    </row>
    <row r="101" spans="1:22" x14ac:dyDescent="0.2">
      <c r="A101" s="208"/>
      <c r="B101" s="208"/>
      <c r="C101" s="209"/>
      <c r="D101" s="210"/>
      <c r="E101" s="236"/>
      <c r="F101" s="236"/>
      <c r="G101" s="236"/>
      <c r="H101" s="236"/>
      <c r="I101" s="236"/>
      <c r="J101" s="237"/>
      <c r="K101" s="208"/>
      <c r="L101" s="208"/>
      <c r="M101" s="208"/>
      <c r="N101" s="208"/>
      <c r="O101" s="208"/>
      <c r="P101" s="208"/>
      <c r="Q101" s="208"/>
      <c r="R101" s="208"/>
      <c r="S101" s="208"/>
      <c r="T101" s="208"/>
      <c r="U101" s="208"/>
      <c r="V101" s="208"/>
    </row>
    <row r="102" spans="1:22" x14ac:dyDescent="0.2">
      <c r="A102" s="208"/>
      <c r="B102" s="208"/>
      <c r="C102" s="209"/>
      <c r="D102" s="210"/>
      <c r="E102" s="236"/>
      <c r="F102" s="236"/>
      <c r="G102" s="236"/>
      <c r="H102" s="236"/>
      <c r="I102" s="236"/>
      <c r="J102" s="237"/>
      <c r="K102" s="208"/>
      <c r="L102" s="208"/>
      <c r="M102" s="208"/>
      <c r="N102" s="208"/>
      <c r="O102" s="208"/>
      <c r="P102" s="208"/>
      <c r="Q102" s="208"/>
      <c r="R102" s="208"/>
      <c r="S102" s="208"/>
      <c r="T102" s="208"/>
      <c r="U102" s="208"/>
      <c r="V102" s="208"/>
    </row>
    <row r="103" spans="1:22" x14ac:dyDescent="0.2">
      <c r="A103" s="208"/>
      <c r="B103" s="208"/>
      <c r="C103" s="209"/>
      <c r="D103" s="210"/>
      <c r="E103" s="236"/>
      <c r="F103" s="236"/>
      <c r="G103" s="236"/>
      <c r="H103" s="236"/>
      <c r="I103" s="236"/>
      <c r="J103" s="237"/>
      <c r="K103" s="208"/>
      <c r="L103" s="208"/>
      <c r="M103" s="208"/>
      <c r="N103" s="208"/>
      <c r="O103" s="208"/>
      <c r="P103" s="208"/>
      <c r="Q103" s="208"/>
      <c r="R103" s="208"/>
      <c r="S103" s="208"/>
      <c r="T103" s="208"/>
      <c r="U103" s="208"/>
      <c r="V103" s="208"/>
    </row>
    <row r="104" spans="1:22" x14ac:dyDescent="0.2">
      <c r="A104" s="208"/>
      <c r="B104" s="208"/>
      <c r="C104" s="209"/>
      <c r="D104" s="210"/>
      <c r="E104" s="236"/>
      <c r="F104" s="236"/>
      <c r="G104" s="236"/>
      <c r="H104" s="236"/>
      <c r="I104" s="236"/>
      <c r="J104" s="237"/>
      <c r="K104" s="208"/>
      <c r="L104" s="208"/>
      <c r="M104" s="208"/>
      <c r="N104" s="208"/>
      <c r="O104" s="208"/>
      <c r="P104" s="208"/>
      <c r="Q104" s="208"/>
      <c r="R104" s="208"/>
      <c r="S104" s="208"/>
      <c r="T104" s="208"/>
      <c r="U104" s="208"/>
      <c r="V104" s="208"/>
    </row>
    <row r="105" spans="1:22" x14ac:dyDescent="0.2">
      <c r="A105" s="208"/>
      <c r="B105" s="208"/>
      <c r="C105" s="209"/>
      <c r="D105" s="210"/>
      <c r="E105" s="236"/>
      <c r="F105" s="236"/>
      <c r="G105" s="236"/>
      <c r="H105" s="236"/>
      <c r="I105" s="236"/>
      <c r="J105" s="237"/>
      <c r="K105" s="208"/>
      <c r="L105" s="208"/>
      <c r="M105" s="208"/>
      <c r="N105" s="208"/>
      <c r="O105" s="208"/>
      <c r="P105" s="208"/>
      <c r="Q105" s="208"/>
      <c r="R105" s="208"/>
      <c r="S105" s="208"/>
      <c r="T105" s="208"/>
      <c r="U105" s="208"/>
      <c r="V105" s="208"/>
    </row>
    <row r="106" spans="1:22" x14ac:dyDescent="0.2">
      <c r="A106" s="208"/>
      <c r="B106" s="208"/>
      <c r="C106" s="209"/>
      <c r="D106" s="210"/>
      <c r="E106" s="236"/>
      <c r="F106" s="236"/>
      <c r="G106" s="236"/>
      <c r="H106" s="236"/>
      <c r="I106" s="236"/>
      <c r="J106" s="237"/>
      <c r="K106" s="208"/>
      <c r="L106" s="208"/>
      <c r="M106" s="208"/>
      <c r="N106" s="208"/>
      <c r="O106" s="208"/>
      <c r="P106" s="208"/>
      <c r="Q106" s="208"/>
      <c r="R106" s="208"/>
      <c r="S106" s="208"/>
      <c r="T106" s="208"/>
      <c r="U106" s="208"/>
      <c r="V106" s="208"/>
    </row>
    <row r="107" spans="1:22" x14ac:dyDescent="0.2">
      <c r="A107" s="208"/>
      <c r="B107" s="208"/>
      <c r="C107" s="209"/>
      <c r="D107" s="210"/>
      <c r="E107" s="236"/>
      <c r="F107" s="236"/>
      <c r="G107" s="236"/>
      <c r="H107" s="236"/>
      <c r="I107" s="236"/>
      <c r="J107" s="237"/>
      <c r="K107" s="208"/>
      <c r="L107" s="208"/>
      <c r="M107" s="208"/>
      <c r="N107" s="208"/>
      <c r="O107" s="208"/>
      <c r="P107" s="208"/>
      <c r="Q107" s="208"/>
      <c r="R107" s="208"/>
      <c r="S107" s="208"/>
      <c r="T107" s="208"/>
      <c r="U107" s="208"/>
      <c r="V107" s="208"/>
    </row>
    <row r="108" spans="1:22" x14ac:dyDescent="0.2">
      <c r="A108" s="208"/>
      <c r="B108" s="208"/>
      <c r="C108" s="209"/>
      <c r="D108" s="210"/>
      <c r="E108" s="236"/>
      <c r="F108" s="236"/>
      <c r="G108" s="236"/>
      <c r="H108" s="236"/>
      <c r="I108" s="236"/>
      <c r="J108" s="237"/>
      <c r="K108" s="208"/>
      <c r="L108" s="208"/>
      <c r="M108" s="208"/>
      <c r="N108" s="208"/>
      <c r="O108" s="208"/>
      <c r="P108" s="208"/>
      <c r="Q108" s="208"/>
      <c r="R108" s="208"/>
      <c r="S108" s="208"/>
      <c r="T108" s="208"/>
      <c r="U108" s="208"/>
      <c r="V108" s="208"/>
    </row>
    <row r="109" spans="1:22" x14ac:dyDescent="0.2">
      <c r="A109" s="208"/>
      <c r="B109" s="208"/>
      <c r="C109" s="209"/>
      <c r="D109" s="210"/>
      <c r="E109" s="236"/>
      <c r="F109" s="236"/>
      <c r="G109" s="236"/>
      <c r="H109" s="236"/>
      <c r="I109" s="236"/>
      <c r="J109" s="237"/>
      <c r="K109" s="208"/>
      <c r="L109" s="208"/>
      <c r="M109" s="208"/>
      <c r="N109" s="208"/>
      <c r="O109" s="208"/>
      <c r="P109" s="208"/>
      <c r="Q109" s="208"/>
      <c r="R109" s="208"/>
      <c r="S109" s="208"/>
      <c r="T109" s="208"/>
      <c r="U109" s="208"/>
      <c r="V109" s="208"/>
    </row>
    <row r="110" spans="1:22" x14ac:dyDescent="0.2">
      <c r="A110" s="208"/>
      <c r="B110" s="208"/>
      <c r="C110" s="209"/>
      <c r="D110" s="210"/>
      <c r="E110" s="236"/>
      <c r="F110" s="236"/>
      <c r="G110" s="236"/>
      <c r="H110" s="236"/>
      <c r="I110" s="236"/>
      <c r="J110" s="237"/>
      <c r="K110" s="208"/>
      <c r="L110" s="208"/>
      <c r="M110" s="208"/>
      <c r="N110" s="208"/>
      <c r="O110" s="208"/>
      <c r="P110" s="208"/>
      <c r="Q110" s="208"/>
      <c r="R110" s="208"/>
      <c r="S110" s="208"/>
      <c r="T110" s="208"/>
      <c r="U110" s="208"/>
      <c r="V110" s="208"/>
    </row>
    <row r="111" spans="1:22" x14ac:dyDescent="0.2">
      <c r="A111" s="208"/>
      <c r="B111" s="208"/>
      <c r="C111" s="209"/>
      <c r="D111" s="210"/>
      <c r="E111" s="236"/>
      <c r="F111" s="236"/>
      <c r="G111" s="236"/>
      <c r="H111" s="236"/>
      <c r="I111" s="236"/>
      <c r="J111" s="237"/>
      <c r="K111" s="208"/>
      <c r="L111" s="208"/>
      <c r="M111" s="208"/>
      <c r="N111" s="208"/>
      <c r="O111" s="208"/>
      <c r="P111" s="208"/>
      <c r="Q111" s="208"/>
      <c r="R111" s="208"/>
      <c r="S111" s="208"/>
      <c r="T111" s="208"/>
      <c r="U111" s="208"/>
      <c r="V111" s="208"/>
    </row>
    <row r="112" spans="1:22" x14ac:dyDescent="0.2">
      <c r="A112" s="208"/>
      <c r="B112" s="208"/>
      <c r="C112" s="209"/>
      <c r="D112" s="210"/>
      <c r="E112" s="236"/>
      <c r="F112" s="236"/>
      <c r="G112" s="236"/>
      <c r="H112" s="236"/>
      <c r="I112" s="236"/>
      <c r="J112" s="237"/>
      <c r="K112" s="208"/>
      <c r="L112" s="208"/>
      <c r="M112" s="208"/>
      <c r="N112" s="208"/>
      <c r="O112" s="208"/>
      <c r="P112" s="208"/>
      <c r="Q112" s="208"/>
      <c r="R112" s="208"/>
      <c r="S112" s="208"/>
      <c r="T112" s="208"/>
      <c r="U112" s="208"/>
      <c r="V112" s="208"/>
    </row>
    <row r="113" spans="1:22" x14ac:dyDescent="0.2">
      <c r="A113" s="208"/>
      <c r="B113" s="208"/>
      <c r="C113" s="209"/>
      <c r="D113" s="210"/>
      <c r="E113" s="236"/>
      <c r="F113" s="236"/>
      <c r="G113" s="236"/>
      <c r="H113" s="236"/>
      <c r="I113" s="236"/>
      <c r="J113" s="237"/>
      <c r="K113" s="208"/>
      <c r="L113" s="208"/>
      <c r="M113" s="208"/>
      <c r="N113" s="208"/>
      <c r="O113" s="208"/>
      <c r="P113" s="208"/>
      <c r="Q113" s="208"/>
      <c r="R113" s="208"/>
      <c r="S113" s="208"/>
      <c r="T113" s="208"/>
      <c r="U113" s="208"/>
      <c r="V113" s="208"/>
    </row>
    <row r="114" spans="1:22" x14ac:dyDescent="0.2">
      <c r="A114" s="208"/>
      <c r="B114" s="208"/>
      <c r="C114" s="209"/>
      <c r="D114" s="210"/>
      <c r="E114" s="236"/>
      <c r="F114" s="236"/>
      <c r="G114" s="236"/>
      <c r="H114" s="236"/>
      <c r="I114" s="236"/>
      <c r="J114" s="237"/>
      <c r="K114" s="208"/>
      <c r="L114" s="208"/>
      <c r="M114" s="208"/>
      <c r="N114" s="208"/>
      <c r="O114" s="208"/>
      <c r="P114" s="208"/>
      <c r="Q114" s="208"/>
      <c r="R114" s="208"/>
      <c r="S114" s="208"/>
      <c r="T114" s="208"/>
      <c r="U114" s="208"/>
      <c r="V114" s="208"/>
    </row>
    <row r="115" spans="1:22" x14ac:dyDescent="0.2">
      <c r="A115" s="208"/>
      <c r="B115" s="208"/>
      <c r="C115" s="209"/>
      <c r="D115" s="210"/>
      <c r="E115" s="236"/>
      <c r="F115" s="236"/>
      <c r="G115" s="236"/>
      <c r="H115" s="236"/>
      <c r="I115" s="236"/>
      <c r="J115" s="237"/>
      <c r="K115" s="208"/>
      <c r="L115" s="208"/>
      <c r="M115" s="208"/>
      <c r="N115" s="208"/>
      <c r="O115" s="208"/>
      <c r="P115" s="208"/>
      <c r="Q115" s="208"/>
      <c r="R115" s="208"/>
      <c r="S115" s="208"/>
      <c r="T115" s="208"/>
      <c r="U115" s="208"/>
      <c r="V115" s="208"/>
    </row>
    <row r="116" spans="1:22" x14ac:dyDescent="0.2">
      <c r="A116" s="208"/>
      <c r="B116" s="208"/>
      <c r="C116" s="209"/>
      <c r="D116" s="210"/>
      <c r="E116" s="236"/>
      <c r="F116" s="236"/>
      <c r="G116" s="236"/>
      <c r="H116" s="236"/>
      <c r="I116" s="236"/>
      <c r="J116" s="237"/>
      <c r="K116" s="208"/>
      <c r="L116" s="208"/>
      <c r="M116" s="208"/>
      <c r="N116" s="208"/>
      <c r="O116" s="208"/>
      <c r="P116" s="208"/>
      <c r="Q116" s="208"/>
      <c r="R116" s="208"/>
      <c r="S116" s="208"/>
      <c r="T116" s="208"/>
      <c r="U116" s="208"/>
      <c r="V116" s="208"/>
    </row>
    <row r="117" spans="1:22" x14ac:dyDescent="0.2">
      <c r="A117" s="208"/>
      <c r="B117" s="208"/>
      <c r="C117" s="209"/>
      <c r="D117" s="210"/>
      <c r="E117" s="236"/>
      <c r="F117" s="236"/>
      <c r="G117" s="236"/>
      <c r="H117" s="236"/>
      <c r="I117" s="236"/>
      <c r="J117" s="237"/>
      <c r="K117" s="208"/>
      <c r="L117" s="208"/>
      <c r="M117" s="208"/>
      <c r="N117" s="208"/>
      <c r="O117" s="208"/>
      <c r="P117" s="208"/>
      <c r="Q117" s="208"/>
      <c r="R117" s="208"/>
      <c r="S117" s="208"/>
      <c r="T117" s="208"/>
      <c r="U117" s="208"/>
      <c r="V117" s="208"/>
    </row>
    <row r="118" spans="1:22" x14ac:dyDescent="0.2">
      <c r="A118" s="208"/>
      <c r="B118" s="208"/>
      <c r="C118" s="209"/>
      <c r="D118" s="210"/>
      <c r="E118" s="236"/>
      <c r="F118" s="236"/>
      <c r="G118" s="236"/>
      <c r="H118" s="236"/>
      <c r="I118" s="236"/>
      <c r="J118" s="237"/>
      <c r="K118" s="208"/>
      <c r="L118" s="208"/>
      <c r="M118" s="208"/>
      <c r="N118" s="208"/>
      <c r="O118" s="208"/>
      <c r="P118" s="208"/>
      <c r="Q118" s="208"/>
      <c r="R118" s="208"/>
      <c r="S118" s="208"/>
      <c r="T118" s="208"/>
      <c r="U118" s="208"/>
      <c r="V118" s="208"/>
    </row>
    <row r="119" spans="1:22" x14ac:dyDescent="0.2">
      <c r="A119" s="208"/>
      <c r="B119" s="208"/>
      <c r="C119" s="209"/>
      <c r="D119" s="210"/>
      <c r="E119" s="236"/>
      <c r="F119" s="236"/>
      <c r="G119" s="236"/>
      <c r="H119" s="236"/>
      <c r="I119" s="236"/>
      <c r="J119" s="237"/>
      <c r="K119" s="208"/>
      <c r="L119" s="208"/>
      <c r="M119" s="208"/>
      <c r="N119" s="208"/>
      <c r="O119" s="208"/>
      <c r="P119" s="208"/>
      <c r="Q119" s="208"/>
      <c r="R119" s="208"/>
      <c r="S119" s="208"/>
      <c r="T119" s="208"/>
      <c r="U119" s="208"/>
      <c r="V119" s="208"/>
    </row>
    <row r="120" spans="1:22" x14ac:dyDescent="0.2">
      <c r="A120" s="208"/>
      <c r="B120" s="208"/>
      <c r="C120" s="209"/>
      <c r="D120" s="210"/>
      <c r="E120" s="236"/>
      <c r="F120" s="236"/>
      <c r="G120" s="236"/>
      <c r="H120" s="236"/>
      <c r="I120" s="236"/>
      <c r="J120" s="237"/>
      <c r="K120" s="208"/>
      <c r="L120" s="208"/>
      <c r="M120" s="208"/>
      <c r="N120" s="208"/>
      <c r="O120" s="208"/>
      <c r="P120" s="208"/>
      <c r="Q120" s="208"/>
      <c r="R120" s="208"/>
      <c r="S120" s="208"/>
      <c r="T120" s="208"/>
      <c r="U120" s="208"/>
      <c r="V120" s="208"/>
    </row>
    <row r="121" spans="1:22" x14ac:dyDescent="0.2">
      <c r="A121" s="208"/>
      <c r="B121" s="208"/>
      <c r="C121" s="209"/>
      <c r="D121" s="210"/>
      <c r="E121" s="236"/>
      <c r="F121" s="236"/>
      <c r="G121" s="236"/>
      <c r="H121" s="236"/>
      <c r="I121" s="236"/>
      <c r="J121" s="237"/>
      <c r="K121" s="208"/>
      <c r="L121" s="208"/>
      <c r="M121" s="208"/>
      <c r="N121" s="208"/>
      <c r="O121" s="208"/>
      <c r="P121" s="208"/>
      <c r="Q121" s="208"/>
      <c r="R121" s="208"/>
      <c r="S121" s="208"/>
      <c r="T121" s="208"/>
      <c r="U121" s="208"/>
      <c r="V121" s="208"/>
    </row>
    <row r="122" spans="1:22" x14ac:dyDescent="0.2">
      <c r="A122" s="208"/>
      <c r="B122" s="208"/>
      <c r="C122" s="209"/>
      <c r="D122" s="210"/>
      <c r="E122" s="236"/>
      <c r="F122" s="236"/>
      <c r="G122" s="236"/>
      <c r="H122" s="236"/>
      <c r="I122" s="236"/>
      <c r="J122" s="237"/>
      <c r="K122" s="208"/>
      <c r="L122" s="208"/>
      <c r="M122" s="208"/>
      <c r="N122" s="208"/>
      <c r="O122" s="208"/>
      <c r="P122" s="208"/>
      <c r="Q122" s="208"/>
      <c r="R122" s="208"/>
      <c r="S122" s="208"/>
      <c r="T122" s="208"/>
      <c r="U122" s="208"/>
      <c r="V122" s="208"/>
    </row>
    <row r="123" spans="1:22" x14ac:dyDescent="0.2">
      <c r="A123" s="208"/>
      <c r="B123" s="208"/>
      <c r="C123" s="209"/>
      <c r="D123" s="210"/>
      <c r="E123" s="236"/>
      <c r="F123" s="236"/>
      <c r="G123" s="236"/>
      <c r="H123" s="236"/>
      <c r="I123" s="236"/>
      <c r="J123" s="237"/>
      <c r="K123" s="208"/>
      <c r="L123" s="208"/>
      <c r="M123" s="208"/>
      <c r="N123" s="208"/>
      <c r="O123" s="208"/>
      <c r="P123" s="208"/>
      <c r="Q123" s="208"/>
      <c r="R123" s="208"/>
      <c r="S123" s="208"/>
      <c r="T123" s="208"/>
      <c r="U123" s="208"/>
      <c r="V123" s="208"/>
    </row>
    <row r="124" spans="1:22" x14ac:dyDescent="0.2">
      <c r="A124" s="208"/>
      <c r="B124" s="208"/>
      <c r="C124" s="209"/>
      <c r="D124" s="210"/>
      <c r="E124" s="236"/>
      <c r="F124" s="236"/>
      <c r="G124" s="236"/>
      <c r="H124" s="236"/>
      <c r="I124" s="236"/>
      <c r="J124" s="237"/>
      <c r="K124" s="208"/>
      <c r="L124" s="208"/>
      <c r="M124" s="208"/>
      <c r="N124" s="208"/>
      <c r="O124" s="208"/>
      <c r="P124" s="208"/>
      <c r="Q124" s="208"/>
      <c r="R124" s="208"/>
      <c r="S124" s="208"/>
      <c r="T124" s="208"/>
      <c r="U124" s="208"/>
      <c r="V124" s="208"/>
    </row>
    <row r="125" spans="1:22" x14ac:dyDescent="0.2">
      <c r="A125" s="208"/>
      <c r="B125" s="208"/>
      <c r="C125" s="209"/>
      <c r="D125" s="210"/>
      <c r="E125" s="236"/>
      <c r="F125" s="236"/>
      <c r="G125" s="236"/>
      <c r="H125" s="236"/>
      <c r="I125" s="236"/>
      <c r="J125" s="237"/>
      <c r="K125" s="208"/>
      <c r="L125" s="208"/>
      <c r="M125" s="208"/>
      <c r="N125" s="208"/>
      <c r="O125" s="208"/>
      <c r="P125" s="208"/>
      <c r="Q125" s="208"/>
      <c r="R125" s="208"/>
      <c r="S125" s="208"/>
      <c r="T125" s="208"/>
      <c r="U125" s="208"/>
      <c r="V125" s="208"/>
    </row>
    <row r="126" spans="1:22" x14ac:dyDescent="0.2">
      <c r="A126" s="208"/>
      <c r="B126" s="208"/>
      <c r="C126" s="209"/>
      <c r="D126" s="210"/>
      <c r="E126" s="236"/>
      <c r="F126" s="236"/>
      <c r="G126" s="236"/>
      <c r="H126" s="236"/>
      <c r="I126" s="236"/>
      <c r="J126" s="237"/>
      <c r="K126" s="208"/>
      <c r="L126" s="208"/>
      <c r="M126" s="208"/>
      <c r="N126" s="208"/>
      <c r="O126" s="208"/>
      <c r="P126" s="208"/>
      <c r="Q126" s="208"/>
      <c r="R126" s="208"/>
      <c r="S126" s="208"/>
      <c r="T126" s="208"/>
      <c r="U126" s="208"/>
      <c r="V126" s="208"/>
    </row>
    <row r="127" spans="1:22" x14ac:dyDescent="0.2">
      <c r="A127" s="208"/>
      <c r="B127" s="208"/>
      <c r="C127" s="209"/>
      <c r="D127" s="210"/>
      <c r="E127" s="236"/>
      <c r="F127" s="236"/>
      <c r="G127" s="236"/>
      <c r="H127" s="236"/>
      <c r="I127" s="236"/>
      <c r="J127" s="237"/>
      <c r="K127" s="208"/>
      <c r="L127" s="208"/>
      <c r="M127" s="208"/>
      <c r="N127" s="208"/>
      <c r="O127" s="208"/>
      <c r="P127" s="208"/>
      <c r="Q127" s="208"/>
      <c r="R127" s="208"/>
      <c r="S127" s="208"/>
      <c r="T127" s="208"/>
      <c r="U127" s="208"/>
      <c r="V127" s="208"/>
    </row>
    <row r="128" spans="1:22" x14ac:dyDescent="0.2">
      <c r="A128" s="208"/>
      <c r="B128" s="208"/>
      <c r="C128" s="209"/>
      <c r="D128" s="210"/>
      <c r="E128" s="236"/>
      <c r="F128" s="236"/>
      <c r="G128" s="236"/>
      <c r="H128" s="236"/>
      <c r="I128" s="236"/>
      <c r="J128" s="237"/>
      <c r="K128" s="208"/>
      <c r="L128" s="208"/>
      <c r="M128" s="208"/>
      <c r="N128" s="208"/>
      <c r="O128" s="208"/>
      <c r="P128" s="208"/>
      <c r="Q128" s="208"/>
      <c r="R128" s="208"/>
      <c r="S128" s="208"/>
      <c r="T128" s="208"/>
      <c r="U128" s="208"/>
      <c r="V128" s="208"/>
    </row>
    <row r="129" spans="1:22" x14ac:dyDescent="0.2">
      <c r="A129" s="208"/>
      <c r="B129" s="208"/>
      <c r="C129" s="209"/>
      <c r="D129" s="210"/>
      <c r="E129" s="236"/>
      <c r="F129" s="236"/>
      <c r="G129" s="236"/>
      <c r="H129" s="236"/>
      <c r="I129" s="236"/>
      <c r="J129" s="237"/>
      <c r="K129" s="208"/>
      <c r="L129" s="208"/>
      <c r="M129" s="208"/>
      <c r="N129" s="208"/>
      <c r="O129" s="208"/>
      <c r="P129" s="208"/>
      <c r="Q129" s="208"/>
      <c r="R129" s="208"/>
      <c r="S129" s="208"/>
      <c r="T129" s="208"/>
      <c r="U129" s="208"/>
      <c r="V129" s="208"/>
    </row>
    <row r="130" spans="1:22" x14ac:dyDescent="0.2">
      <c r="A130" s="208"/>
      <c r="B130" s="208"/>
      <c r="C130" s="209"/>
      <c r="D130" s="210"/>
      <c r="E130" s="236"/>
      <c r="F130" s="236"/>
      <c r="G130" s="236"/>
      <c r="H130" s="236"/>
      <c r="I130" s="236"/>
      <c r="J130" s="237"/>
      <c r="K130" s="208"/>
      <c r="L130" s="208"/>
      <c r="M130" s="208"/>
      <c r="N130" s="208"/>
      <c r="O130" s="208"/>
      <c r="P130" s="208"/>
      <c r="Q130" s="208"/>
      <c r="R130" s="208"/>
      <c r="S130" s="208"/>
      <c r="T130" s="208"/>
      <c r="U130" s="208"/>
      <c r="V130" s="208"/>
    </row>
    <row r="131" spans="1:22" x14ac:dyDescent="0.2">
      <c r="A131" s="208"/>
      <c r="B131" s="208"/>
      <c r="C131" s="209"/>
      <c r="D131" s="210"/>
      <c r="E131" s="236"/>
      <c r="F131" s="236"/>
      <c r="G131" s="236"/>
      <c r="H131" s="236"/>
      <c r="I131" s="236"/>
      <c r="J131" s="237"/>
      <c r="K131" s="208"/>
      <c r="L131" s="208"/>
      <c r="M131" s="208"/>
      <c r="N131" s="208"/>
      <c r="O131" s="208"/>
      <c r="P131" s="208"/>
      <c r="Q131" s="208"/>
      <c r="R131" s="208"/>
      <c r="S131" s="208"/>
      <c r="T131" s="208"/>
      <c r="U131" s="208"/>
      <c r="V131" s="208"/>
    </row>
    <row r="132" spans="1:22" x14ac:dyDescent="0.2">
      <c r="A132" s="208"/>
      <c r="B132" s="208"/>
      <c r="C132" s="209"/>
      <c r="D132" s="210"/>
      <c r="E132" s="236"/>
      <c r="F132" s="236"/>
      <c r="G132" s="236"/>
      <c r="H132" s="236"/>
      <c r="I132" s="236"/>
      <c r="J132" s="237"/>
      <c r="K132" s="208"/>
      <c r="L132" s="208"/>
      <c r="M132" s="208"/>
      <c r="N132" s="208"/>
      <c r="O132" s="208"/>
      <c r="P132" s="208"/>
      <c r="Q132" s="208"/>
      <c r="R132" s="208"/>
      <c r="S132" s="208"/>
      <c r="T132" s="208"/>
      <c r="U132" s="208"/>
      <c r="V132" s="208"/>
    </row>
    <row r="133" spans="1:22" x14ac:dyDescent="0.2">
      <c r="A133" s="208"/>
      <c r="B133" s="208"/>
      <c r="C133" s="209"/>
      <c r="D133" s="210"/>
      <c r="E133" s="236"/>
      <c r="F133" s="236"/>
      <c r="G133" s="236"/>
      <c r="H133" s="236"/>
      <c r="I133" s="236"/>
      <c r="J133" s="237"/>
      <c r="K133" s="208"/>
      <c r="L133" s="208"/>
      <c r="M133" s="208"/>
      <c r="N133" s="208"/>
      <c r="O133" s="208"/>
      <c r="P133" s="208"/>
      <c r="Q133" s="208"/>
      <c r="R133" s="208"/>
      <c r="S133" s="208"/>
      <c r="T133" s="208"/>
      <c r="U133" s="208"/>
      <c r="V133" s="208"/>
    </row>
    <row r="134" spans="1:22" x14ac:dyDescent="0.2">
      <c r="A134" s="208"/>
      <c r="B134" s="208"/>
      <c r="C134" s="209"/>
      <c r="D134" s="210"/>
      <c r="E134" s="236"/>
      <c r="F134" s="236"/>
      <c r="G134" s="236"/>
      <c r="H134" s="236"/>
      <c r="I134" s="236"/>
      <c r="J134" s="237"/>
      <c r="K134" s="208"/>
      <c r="L134" s="208"/>
      <c r="M134" s="208"/>
      <c r="N134" s="208"/>
      <c r="O134" s="208"/>
      <c r="P134" s="208"/>
      <c r="Q134" s="208"/>
      <c r="R134" s="208"/>
      <c r="S134" s="208"/>
      <c r="T134" s="208"/>
      <c r="U134" s="208"/>
      <c r="V134" s="208"/>
    </row>
    <row r="135" spans="1:22" x14ac:dyDescent="0.2">
      <c r="A135" s="208"/>
      <c r="B135" s="208"/>
      <c r="C135" s="209"/>
      <c r="D135" s="210"/>
      <c r="E135" s="236"/>
      <c r="F135" s="236"/>
      <c r="G135" s="236"/>
      <c r="H135" s="236"/>
      <c r="I135" s="236"/>
      <c r="J135" s="237"/>
      <c r="K135" s="208"/>
      <c r="L135" s="208"/>
      <c r="M135" s="208"/>
      <c r="N135" s="208"/>
      <c r="O135" s="208"/>
      <c r="P135" s="208"/>
      <c r="Q135" s="208"/>
      <c r="R135" s="208"/>
      <c r="S135" s="208"/>
      <c r="T135" s="208"/>
      <c r="U135" s="208"/>
      <c r="V135" s="208"/>
    </row>
    <row r="136" spans="1:22" x14ac:dyDescent="0.2">
      <c r="A136" s="208"/>
      <c r="B136" s="208"/>
      <c r="C136" s="209"/>
      <c r="D136" s="210"/>
      <c r="E136" s="236"/>
      <c r="F136" s="236"/>
      <c r="G136" s="236"/>
      <c r="H136" s="236"/>
      <c r="I136" s="236"/>
      <c r="J136" s="237"/>
      <c r="K136" s="208"/>
      <c r="L136" s="208"/>
      <c r="M136" s="208"/>
      <c r="N136" s="208"/>
      <c r="O136" s="208"/>
      <c r="P136" s="208"/>
      <c r="Q136" s="208"/>
      <c r="R136" s="208"/>
      <c r="S136" s="208"/>
      <c r="T136" s="208"/>
      <c r="U136" s="208"/>
      <c r="V136" s="208"/>
    </row>
    <row r="137" spans="1:22" x14ac:dyDescent="0.2">
      <c r="A137" s="208"/>
      <c r="B137" s="208"/>
      <c r="C137" s="209"/>
      <c r="D137" s="210"/>
      <c r="E137" s="236"/>
      <c r="F137" s="236"/>
      <c r="G137" s="236"/>
      <c r="H137" s="236"/>
      <c r="I137" s="236"/>
      <c r="J137" s="237"/>
      <c r="K137" s="208"/>
      <c r="L137" s="208"/>
      <c r="M137" s="208"/>
      <c r="N137" s="208"/>
      <c r="O137" s="208"/>
      <c r="P137" s="208"/>
      <c r="Q137" s="208"/>
      <c r="R137" s="208"/>
      <c r="S137" s="208"/>
      <c r="T137" s="208"/>
      <c r="U137" s="208"/>
      <c r="V137" s="208"/>
    </row>
    <row r="138" spans="1:22" x14ac:dyDescent="0.2">
      <c r="A138" s="208"/>
      <c r="B138" s="208"/>
      <c r="C138" s="209"/>
      <c r="D138" s="210"/>
      <c r="E138" s="236"/>
      <c r="F138" s="236"/>
      <c r="G138" s="236"/>
      <c r="H138" s="236"/>
      <c r="I138" s="236"/>
      <c r="J138" s="237"/>
      <c r="K138" s="208"/>
      <c r="L138" s="208"/>
      <c r="M138" s="208"/>
      <c r="N138" s="208"/>
      <c r="O138" s="208"/>
      <c r="P138" s="208"/>
      <c r="Q138" s="208"/>
      <c r="R138" s="208"/>
      <c r="S138" s="208"/>
      <c r="T138" s="208"/>
      <c r="U138" s="208"/>
      <c r="V138" s="208"/>
    </row>
    <row r="139" spans="1:22" x14ac:dyDescent="0.2">
      <c r="A139" s="208"/>
      <c r="B139" s="208"/>
      <c r="C139" s="209"/>
      <c r="D139" s="210"/>
      <c r="E139" s="236"/>
      <c r="F139" s="236"/>
      <c r="G139" s="236"/>
      <c r="H139" s="236"/>
      <c r="I139" s="236"/>
      <c r="J139" s="237"/>
      <c r="K139" s="208"/>
      <c r="L139" s="208"/>
      <c r="M139" s="208"/>
      <c r="N139" s="208"/>
      <c r="O139" s="208"/>
      <c r="P139" s="208"/>
      <c r="Q139" s="208"/>
      <c r="R139" s="208"/>
      <c r="S139" s="208"/>
      <c r="T139" s="208"/>
      <c r="U139" s="208"/>
      <c r="V139" s="208"/>
    </row>
    <row r="140" spans="1:22" x14ac:dyDescent="0.2">
      <c r="A140" s="208"/>
      <c r="B140" s="208"/>
      <c r="C140" s="209"/>
      <c r="D140" s="210"/>
      <c r="E140" s="236"/>
      <c r="F140" s="236"/>
      <c r="G140" s="236"/>
      <c r="H140" s="236"/>
      <c r="I140" s="236"/>
      <c r="J140" s="237"/>
      <c r="K140" s="208"/>
      <c r="L140" s="208"/>
      <c r="M140" s="208"/>
      <c r="N140" s="208"/>
      <c r="O140" s="208"/>
      <c r="P140" s="208"/>
      <c r="Q140" s="208"/>
      <c r="R140" s="208"/>
      <c r="S140" s="208"/>
      <c r="T140" s="208"/>
      <c r="U140" s="208"/>
      <c r="V140" s="208"/>
    </row>
    <row r="141" spans="1:22" x14ac:dyDescent="0.2">
      <c r="A141" s="208"/>
      <c r="B141" s="208"/>
      <c r="C141" s="209"/>
      <c r="D141" s="210"/>
      <c r="E141" s="236"/>
      <c r="F141" s="236"/>
      <c r="G141" s="236"/>
      <c r="H141" s="236"/>
      <c r="I141" s="236"/>
      <c r="J141" s="237"/>
      <c r="K141" s="208"/>
      <c r="L141" s="208"/>
      <c r="M141" s="208"/>
      <c r="N141" s="208"/>
      <c r="O141" s="208"/>
      <c r="P141" s="208"/>
      <c r="Q141" s="208"/>
      <c r="R141" s="208"/>
      <c r="S141" s="208"/>
      <c r="T141" s="208"/>
      <c r="U141" s="208"/>
      <c r="V141" s="208"/>
    </row>
    <row r="142" spans="1:22" x14ac:dyDescent="0.2">
      <c r="A142" s="208"/>
      <c r="B142" s="208"/>
      <c r="C142" s="209"/>
      <c r="D142" s="210"/>
      <c r="E142" s="236"/>
      <c r="F142" s="236"/>
      <c r="G142" s="236"/>
      <c r="H142" s="236"/>
      <c r="I142" s="236"/>
      <c r="J142" s="237"/>
      <c r="K142" s="208"/>
      <c r="L142" s="208"/>
      <c r="M142" s="208"/>
      <c r="N142" s="208"/>
      <c r="O142" s="208"/>
      <c r="P142" s="208"/>
      <c r="Q142" s="208"/>
      <c r="R142" s="208"/>
      <c r="S142" s="208"/>
      <c r="T142" s="208"/>
      <c r="U142" s="208"/>
      <c r="V142" s="208"/>
    </row>
    <row r="143" spans="1:22" x14ac:dyDescent="0.2">
      <c r="A143" s="208"/>
      <c r="B143" s="208"/>
      <c r="C143" s="209"/>
      <c r="D143" s="210"/>
      <c r="E143" s="236"/>
      <c r="F143" s="236"/>
      <c r="G143" s="236"/>
      <c r="H143" s="236"/>
      <c r="I143" s="236"/>
      <c r="J143" s="237"/>
      <c r="K143" s="208"/>
      <c r="L143" s="208"/>
      <c r="M143" s="208"/>
      <c r="N143" s="208"/>
      <c r="O143" s="208"/>
      <c r="P143" s="208"/>
      <c r="Q143" s="208"/>
      <c r="R143" s="208"/>
      <c r="S143" s="208"/>
      <c r="T143" s="208"/>
      <c r="U143" s="208"/>
      <c r="V143" s="208"/>
    </row>
    <row r="144" spans="1:22" x14ac:dyDescent="0.2">
      <c r="A144" s="208"/>
      <c r="B144" s="208"/>
      <c r="C144" s="209"/>
      <c r="D144" s="210"/>
      <c r="E144" s="236"/>
      <c r="F144" s="236"/>
      <c r="G144" s="236"/>
      <c r="H144" s="236"/>
      <c r="I144" s="236"/>
      <c r="J144" s="237"/>
      <c r="K144" s="208"/>
      <c r="L144" s="208"/>
      <c r="M144" s="208"/>
      <c r="N144" s="208"/>
      <c r="O144" s="208"/>
      <c r="P144" s="208"/>
      <c r="Q144" s="208"/>
      <c r="R144" s="208"/>
      <c r="S144" s="208"/>
      <c r="T144" s="208"/>
      <c r="U144" s="208"/>
      <c r="V144" s="208"/>
    </row>
    <row r="145" spans="1:22" x14ac:dyDescent="0.2">
      <c r="A145" s="208"/>
      <c r="B145" s="208"/>
      <c r="C145" s="209"/>
      <c r="D145" s="210"/>
      <c r="E145" s="236"/>
      <c r="F145" s="236"/>
      <c r="G145" s="236"/>
      <c r="H145" s="236"/>
      <c r="I145" s="236"/>
      <c r="J145" s="237"/>
      <c r="K145" s="208"/>
      <c r="L145" s="208"/>
      <c r="M145" s="208"/>
      <c r="N145" s="208"/>
      <c r="O145" s="208"/>
      <c r="P145" s="208"/>
      <c r="Q145" s="208"/>
      <c r="R145" s="208"/>
      <c r="S145" s="208"/>
      <c r="T145" s="208"/>
      <c r="U145" s="208"/>
      <c r="V145" s="208"/>
    </row>
    <row r="146" spans="1:22" x14ac:dyDescent="0.2">
      <c r="A146" s="208"/>
      <c r="B146" s="208"/>
      <c r="C146" s="209"/>
      <c r="D146" s="210"/>
      <c r="E146" s="236"/>
      <c r="F146" s="236"/>
      <c r="G146" s="236"/>
      <c r="H146" s="236"/>
      <c r="I146" s="236"/>
      <c r="J146" s="237"/>
      <c r="K146" s="208"/>
      <c r="L146" s="208"/>
      <c r="M146" s="208"/>
      <c r="N146" s="208"/>
      <c r="O146" s="208"/>
      <c r="P146" s="208"/>
      <c r="Q146" s="208"/>
      <c r="R146" s="208"/>
      <c r="S146" s="208"/>
      <c r="T146" s="208"/>
      <c r="U146" s="208"/>
      <c r="V146" s="208"/>
    </row>
    <row r="147" spans="1:22" x14ac:dyDescent="0.2">
      <c r="A147" s="208"/>
      <c r="B147" s="208"/>
      <c r="C147" s="209"/>
      <c r="D147" s="210"/>
      <c r="E147" s="236"/>
      <c r="F147" s="236"/>
      <c r="G147" s="236"/>
      <c r="H147" s="236"/>
      <c r="I147" s="236"/>
      <c r="J147" s="237"/>
      <c r="K147" s="208"/>
      <c r="L147" s="208"/>
      <c r="M147" s="208"/>
      <c r="N147" s="208"/>
      <c r="O147" s="208"/>
      <c r="P147" s="208"/>
      <c r="Q147" s="208"/>
      <c r="R147" s="208"/>
      <c r="S147" s="208"/>
      <c r="T147" s="208"/>
      <c r="U147" s="208"/>
      <c r="V147" s="208"/>
    </row>
    <row r="148" spans="1:22" x14ac:dyDescent="0.2">
      <c r="A148" s="208"/>
      <c r="B148" s="208"/>
      <c r="C148" s="209"/>
      <c r="D148" s="210"/>
      <c r="E148" s="236"/>
      <c r="F148" s="236"/>
      <c r="G148" s="236"/>
      <c r="H148" s="236"/>
      <c r="I148" s="236"/>
      <c r="J148" s="237"/>
      <c r="K148" s="208"/>
      <c r="L148" s="208"/>
      <c r="M148" s="208"/>
      <c r="N148" s="208"/>
      <c r="O148" s="208"/>
      <c r="P148" s="208"/>
      <c r="Q148" s="208"/>
      <c r="R148" s="208"/>
      <c r="S148" s="208"/>
      <c r="T148" s="208"/>
      <c r="U148" s="208"/>
      <c r="V148" s="208"/>
    </row>
    <row r="149" spans="1:22" x14ac:dyDescent="0.2">
      <c r="A149" s="208"/>
      <c r="B149" s="208"/>
      <c r="C149" s="209"/>
      <c r="D149" s="210"/>
      <c r="E149" s="236"/>
      <c r="F149" s="236"/>
      <c r="G149" s="236"/>
      <c r="H149" s="236"/>
      <c r="I149" s="236"/>
      <c r="J149" s="237"/>
      <c r="K149" s="208"/>
      <c r="L149" s="208"/>
      <c r="M149" s="208"/>
      <c r="N149" s="208"/>
      <c r="O149" s="208"/>
      <c r="P149" s="208"/>
      <c r="Q149" s="208"/>
      <c r="R149" s="208"/>
      <c r="S149" s="208"/>
      <c r="T149" s="208"/>
      <c r="U149" s="208"/>
      <c r="V149" s="208"/>
    </row>
    <row r="150" spans="1:22" x14ac:dyDescent="0.2">
      <c r="A150" s="208"/>
      <c r="B150" s="208"/>
      <c r="C150" s="209"/>
      <c r="D150" s="210"/>
      <c r="E150" s="236"/>
      <c r="F150" s="236"/>
      <c r="G150" s="236"/>
      <c r="H150" s="236"/>
      <c r="I150" s="236"/>
      <c r="J150" s="237"/>
      <c r="K150" s="208"/>
      <c r="L150" s="208"/>
      <c r="M150" s="208"/>
      <c r="N150" s="208"/>
      <c r="O150" s="208"/>
      <c r="P150" s="208"/>
      <c r="Q150" s="208"/>
      <c r="R150" s="208"/>
      <c r="S150" s="208"/>
      <c r="T150" s="208"/>
      <c r="U150" s="208"/>
      <c r="V150" s="208"/>
    </row>
    <row r="151" spans="1:22" x14ac:dyDescent="0.2">
      <c r="A151" s="208"/>
      <c r="B151" s="208"/>
      <c r="C151" s="209"/>
      <c r="D151" s="210"/>
      <c r="E151" s="236"/>
      <c r="F151" s="236"/>
      <c r="G151" s="236"/>
      <c r="H151" s="236"/>
      <c r="I151" s="236"/>
      <c r="J151" s="237"/>
      <c r="K151" s="208"/>
      <c r="L151" s="208"/>
      <c r="M151" s="208"/>
      <c r="N151" s="208"/>
      <c r="O151" s="208"/>
      <c r="P151" s="208"/>
      <c r="Q151" s="208"/>
      <c r="R151" s="208"/>
      <c r="S151" s="208"/>
      <c r="T151" s="208"/>
      <c r="U151" s="208"/>
      <c r="V151" s="208"/>
    </row>
    <row r="152" spans="1:22" x14ac:dyDescent="0.2">
      <c r="A152" s="208"/>
      <c r="B152" s="208"/>
      <c r="C152" s="209"/>
      <c r="D152" s="210"/>
      <c r="E152" s="236"/>
      <c r="F152" s="236"/>
      <c r="G152" s="236"/>
      <c r="H152" s="236"/>
      <c r="I152" s="236"/>
      <c r="J152" s="237"/>
      <c r="K152" s="208"/>
      <c r="L152" s="208"/>
      <c r="M152" s="208"/>
      <c r="N152" s="208"/>
      <c r="O152" s="208"/>
      <c r="P152" s="208"/>
      <c r="Q152" s="208"/>
      <c r="R152" s="208"/>
      <c r="S152" s="208"/>
      <c r="T152" s="208"/>
      <c r="U152" s="208"/>
      <c r="V152" s="208"/>
    </row>
    <row r="153" spans="1:22" x14ac:dyDescent="0.2">
      <c r="A153" s="208"/>
      <c r="B153" s="208"/>
      <c r="C153" s="209"/>
      <c r="D153" s="210"/>
      <c r="E153" s="236"/>
      <c r="F153" s="236"/>
      <c r="G153" s="236"/>
      <c r="H153" s="236"/>
      <c r="I153" s="236"/>
      <c r="J153" s="237"/>
      <c r="K153" s="208"/>
      <c r="L153" s="208"/>
      <c r="M153" s="208"/>
      <c r="N153" s="208"/>
      <c r="O153" s="208"/>
      <c r="P153" s="208"/>
      <c r="Q153" s="208"/>
      <c r="R153" s="208"/>
      <c r="S153" s="208"/>
      <c r="T153" s="208"/>
      <c r="U153" s="208"/>
      <c r="V153" s="208"/>
    </row>
    <row r="154" spans="1:22" x14ac:dyDescent="0.2">
      <c r="A154" s="208"/>
      <c r="B154" s="208"/>
      <c r="C154" s="209"/>
      <c r="D154" s="210"/>
      <c r="E154" s="236"/>
      <c r="F154" s="236"/>
      <c r="G154" s="236"/>
      <c r="H154" s="236"/>
      <c r="I154" s="236"/>
      <c r="J154" s="237"/>
      <c r="K154" s="208"/>
      <c r="L154" s="208"/>
      <c r="M154" s="208"/>
      <c r="N154" s="208"/>
      <c r="O154" s="208"/>
      <c r="P154" s="208"/>
      <c r="Q154" s="208"/>
      <c r="R154" s="208"/>
      <c r="S154" s="208"/>
      <c r="T154" s="208"/>
      <c r="U154" s="208"/>
      <c r="V154" s="208"/>
    </row>
    <row r="155" spans="1:22" x14ac:dyDescent="0.2">
      <c r="A155" s="208"/>
      <c r="B155" s="208"/>
      <c r="C155" s="209"/>
      <c r="D155" s="210"/>
      <c r="E155" s="236"/>
      <c r="F155" s="236"/>
      <c r="G155" s="236"/>
      <c r="H155" s="236"/>
      <c r="I155" s="236"/>
      <c r="J155" s="237"/>
      <c r="K155" s="208"/>
      <c r="L155" s="208"/>
      <c r="M155" s="208"/>
      <c r="N155" s="208"/>
      <c r="O155" s="208"/>
      <c r="P155" s="208"/>
      <c r="Q155" s="208"/>
      <c r="R155" s="208"/>
      <c r="S155" s="208"/>
      <c r="T155" s="208"/>
      <c r="U155" s="208"/>
      <c r="V155" s="208"/>
    </row>
    <row r="156" spans="1:22" x14ac:dyDescent="0.2">
      <c r="A156" s="208"/>
      <c r="B156" s="208"/>
      <c r="C156" s="209"/>
      <c r="D156" s="210"/>
      <c r="E156" s="236"/>
      <c r="F156" s="236"/>
      <c r="G156" s="236"/>
      <c r="H156" s="236"/>
      <c r="I156" s="236"/>
      <c r="J156" s="237"/>
      <c r="K156" s="208"/>
      <c r="L156" s="208"/>
      <c r="M156" s="208"/>
      <c r="N156" s="208"/>
      <c r="O156" s="208"/>
      <c r="P156" s="208"/>
      <c r="Q156" s="208"/>
      <c r="R156" s="208"/>
      <c r="S156" s="208"/>
      <c r="T156" s="208"/>
      <c r="U156" s="208"/>
      <c r="V156" s="208"/>
    </row>
    <row r="157" spans="1:22" x14ac:dyDescent="0.2">
      <c r="A157" s="208"/>
      <c r="B157" s="208"/>
      <c r="C157" s="209"/>
      <c r="D157" s="210"/>
      <c r="E157" s="236"/>
      <c r="F157" s="236"/>
      <c r="G157" s="236"/>
      <c r="H157" s="236"/>
      <c r="I157" s="236"/>
      <c r="J157" s="237"/>
      <c r="K157" s="208"/>
      <c r="L157" s="208"/>
      <c r="M157" s="208"/>
      <c r="N157" s="208"/>
      <c r="O157" s="208"/>
      <c r="P157" s="208"/>
      <c r="Q157" s="208"/>
      <c r="R157" s="208"/>
      <c r="S157" s="208"/>
      <c r="T157" s="208"/>
      <c r="U157" s="208"/>
      <c r="V157" s="208"/>
    </row>
    <row r="158" spans="1:22" x14ac:dyDescent="0.2">
      <c r="A158" s="208"/>
      <c r="B158" s="208"/>
      <c r="C158" s="209"/>
      <c r="D158" s="210"/>
      <c r="E158" s="236"/>
      <c r="F158" s="236"/>
      <c r="G158" s="236"/>
      <c r="H158" s="236"/>
      <c r="I158" s="236"/>
      <c r="J158" s="237"/>
      <c r="K158" s="208"/>
      <c r="L158" s="208"/>
      <c r="M158" s="208"/>
      <c r="N158" s="208"/>
      <c r="O158" s="208"/>
      <c r="P158" s="208"/>
      <c r="Q158" s="208"/>
      <c r="R158" s="208"/>
      <c r="S158" s="208"/>
      <c r="T158" s="208"/>
      <c r="U158" s="208"/>
      <c r="V158" s="208"/>
    </row>
    <row r="159" spans="1:22" x14ac:dyDescent="0.2">
      <c r="A159" s="208"/>
      <c r="B159" s="208"/>
      <c r="C159" s="209"/>
      <c r="D159" s="210"/>
      <c r="E159" s="236"/>
      <c r="F159" s="236"/>
      <c r="G159" s="236"/>
      <c r="H159" s="236"/>
      <c r="I159" s="236"/>
      <c r="J159" s="237"/>
      <c r="K159" s="208"/>
      <c r="L159" s="208"/>
      <c r="M159" s="208"/>
      <c r="N159" s="208"/>
      <c r="O159" s="208"/>
      <c r="P159" s="208"/>
      <c r="Q159" s="208"/>
      <c r="R159" s="208"/>
      <c r="S159" s="208"/>
      <c r="T159" s="208"/>
      <c r="U159" s="208"/>
      <c r="V159" s="208"/>
    </row>
    <row r="160" spans="1:22" x14ac:dyDescent="0.2">
      <c r="A160" s="208"/>
      <c r="B160" s="208"/>
      <c r="C160" s="209"/>
      <c r="D160" s="210"/>
      <c r="E160" s="236"/>
      <c r="F160" s="236"/>
      <c r="G160" s="236"/>
      <c r="H160" s="236"/>
      <c r="I160" s="236"/>
      <c r="J160" s="237"/>
      <c r="K160" s="208"/>
      <c r="L160" s="208"/>
      <c r="M160" s="208"/>
      <c r="N160" s="208"/>
      <c r="O160" s="208"/>
      <c r="P160" s="208"/>
      <c r="Q160" s="208"/>
      <c r="R160" s="208"/>
      <c r="S160" s="208"/>
      <c r="T160" s="208"/>
      <c r="U160" s="208"/>
      <c r="V160" s="208"/>
    </row>
    <row r="161" spans="1:22" x14ac:dyDescent="0.2">
      <c r="A161" s="208"/>
      <c r="B161" s="208"/>
      <c r="C161" s="209"/>
      <c r="D161" s="210"/>
      <c r="E161" s="236"/>
      <c r="F161" s="236"/>
      <c r="G161" s="236"/>
      <c r="H161" s="236"/>
      <c r="I161" s="236"/>
      <c r="J161" s="237"/>
      <c r="K161" s="208"/>
      <c r="L161" s="208"/>
      <c r="M161" s="208"/>
      <c r="N161" s="208"/>
      <c r="O161" s="208"/>
      <c r="P161" s="208"/>
      <c r="Q161" s="208"/>
      <c r="R161" s="208"/>
      <c r="S161" s="208"/>
      <c r="T161" s="208"/>
      <c r="U161" s="208"/>
      <c r="V161" s="208"/>
    </row>
    <row r="162" spans="1:22" x14ac:dyDescent="0.2">
      <c r="A162" s="208"/>
      <c r="B162" s="208"/>
      <c r="C162" s="209"/>
      <c r="D162" s="210"/>
      <c r="E162" s="236"/>
      <c r="F162" s="236"/>
      <c r="G162" s="236"/>
      <c r="H162" s="236"/>
      <c r="I162" s="236"/>
      <c r="J162" s="237"/>
      <c r="K162" s="208"/>
      <c r="L162" s="208"/>
      <c r="M162" s="208"/>
      <c r="N162" s="208"/>
      <c r="O162" s="208"/>
      <c r="P162" s="208"/>
      <c r="Q162" s="208"/>
      <c r="R162" s="208"/>
      <c r="S162" s="208"/>
      <c r="T162" s="208"/>
      <c r="U162" s="208"/>
      <c r="V162" s="208"/>
    </row>
    <row r="163" spans="1:22" x14ac:dyDescent="0.2">
      <c r="A163" s="208"/>
      <c r="B163" s="208"/>
      <c r="C163" s="209"/>
      <c r="D163" s="210"/>
      <c r="E163" s="236"/>
      <c r="F163" s="236"/>
      <c r="G163" s="236"/>
      <c r="H163" s="236"/>
      <c r="I163" s="236"/>
      <c r="J163" s="237"/>
      <c r="K163" s="208"/>
      <c r="L163" s="208"/>
      <c r="M163" s="208"/>
      <c r="N163" s="208"/>
      <c r="O163" s="208"/>
      <c r="P163" s="208"/>
      <c r="Q163" s="208"/>
      <c r="R163" s="208"/>
      <c r="S163" s="208"/>
      <c r="T163" s="208"/>
      <c r="U163" s="208"/>
      <c r="V163" s="208"/>
    </row>
    <row r="164" spans="1:22" x14ac:dyDescent="0.2">
      <c r="A164" s="208"/>
      <c r="B164" s="208"/>
      <c r="C164" s="209"/>
      <c r="D164" s="210"/>
      <c r="E164" s="236"/>
      <c r="F164" s="236"/>
      <c r="G164" s="236"/>
      <c r="H164" s="236"/>
      <c r="I164" s="236"/>
      <c r="J164" s="237"/>
      <c r="K164" s="208"/>
      <c r="L164" s="208"/>
      <c r="M164" s="208"/>
      <c r="N164" s="208"/>
      <c r="O164" s="208"/>
      <c r="P164" s="208"/>
      <c r="Q164" s="208"/>
      <c r="R164" s="208"/>
      <c r="S164" s="208"/>
      <c r="T164" s="208"/>
      <c r="U164" s="208"/>
      <c r="V164" s="208"/>
    </row>
    <row r="165" spans="1:22" x14ac:dyDescent="0.2">
      <c r="A165" s="208"/>
      <c r="B165" s="208"/>
      <c r="C165" s="209"/>
      <c r="D165" s="210"/>
      <c r="E165" s="236"/>
      <c r="F165" s="236"/>
      <c r="G165" s="236"/>
      <c r="H165" s="236"/>
      <c r="I165" s="236"/>
      <c r="J165" s="237"/>
      <c r="K165" s="208"/>
      <c r="L165" s="208"/>
      <c r="M165" s="208"/>
      <c r="N165" s="208"/>
      <c r="O165" s="208"/>
      <c r="P165" s="208"/>
      <c r="Q165" s="208"/>
      <c r="R165" s="208"/>
      <c r="S165" s="208"/>
      <c r="T165" s="208"/>
      <c r="U165" s="208"/>
      <c r="V165" s="208"/>
    </row>
    <row r="166" spans="1:22" x14ac:dyDescent="0.2">
      <c r="A166" s="208"/>
      <c r="B166" s="208"/>
      <c r="C166" s="209"/>
      <c r="D166" s="210"/>
      <c r="E166" s="236"/>
      <c r="F166" s="236"/>
      <c r="G166" s="236"/>
      <c r="H166" s="236"/>
      <c r="I166" s="236"/>
      <c r="J166" s="237"/>
      <c r="K166" s="208"/>
      <c r="L166" s="208"/>
      <c r="M166" s="208"/>
      <c r="N166" s="208"/>
      <c r="O166" s="208"/>
      <c r="P166" s="208"/>
      <c r="Q166" s="208"/>
      <c r="R166" s="208"/>
      <c r="S166" s="208"/>
      <c r="T166" s="208"/>
      <c r="U166" s="208"/>
      <c r="V166" s="208"/>
    </row>
    <row r="167" spans="1:22" x14ac:dyDescent="0.2">
      <c r="A167" s="208"/>
      <c r="B167" s="208"/>
      <c r="C167" s="209"/>
      <c r="D167" s="210"/>
      <c r="E167" s="236"/>
      <c r="F167" s="236"/>
      <c r="G167" s="236"/>
      <c r="H167" s="236"/>
      <c r="I167" s="236"/>
      <c r="J167" s="237"/>
      <c r="K167" s="208"/>
      <c r="L167" s="208"/>
      <c r="M167" s="208"/>
      <c r="N167" s="208"/>
      <c r="O167" s="208"/>
      <c r="P167" s="208"/>
      <c r="Q167" s="208"/>
      <c r="R167" s="208"/>
      <c r="S167" s="208"/>
      <c r="T167" s="208"/>
      <c r="U167" s="208"/>
      <c r="V167" s="208"/>
    </row>
    <row r="168" spans="1:22" x14ac:dyDescent="0.2">
      <c r="A168" s="208"/>
      <c r="B168" s="208"/>
      <c r="C168" s="209"/>
      <c r="D168" s="210"/>
      <c r="E168" s="236"/>
      <c r="F168" s="236"/>
      <c r="G168" s="236"/>
      <c r="H168" s="236"/>
      <c r="I168" s="236"/>
      <c r="J168" s="237"/>
      <c r="K168" s="208"/>
      <c r="L168" s="208"/>
      <c r="M168" s="208"/>
      <c r="N168" s="208"/>
      <c r="O168" s="208"/>
      <c r="P168" s="208"/>
      <c r="Q168" s="208"/>
      <c r="R168" s="208"/>
      <c r="S168" s="208"/>
      <c r="T168" s="208"/>
      <c r="U168" s="208"/>
      <c r="V168" s="208"/>
    </row>
    <row r="169" spans="1:22" x14ac:dyDescent="0.2">
      <c r="A169" s="208"/>
      <c r="B169" s="208"/>
      <c r="C169" s="209"/>
      <c r="D169" s="210"/>
      <c r="E169" s="236"/>
      <c r="F169" s="236"/>
      <c r="G169" s="236"/>
      <c r="H169" s="236"/>
      <c r="I169" s="236"/>
      <c r="J169" s="237"/>
      <c r="K169" s="208"/>
      <c r="L169" s="208"/>
      <c r="M169" s="208"/>
      <c r="N169" s="208"/>
      <c r="O169" s="208"/>
      <c r="P169" s="208"/>
      <c r="Q169" s="208"/>
      <c r="R169" s="208"/>
      <c r="S169" s="208"/>
      <c r="T169" s="208"/>
      <c r="U169" s="208"/>
      <c r="V169" s="208"/>
    </row>
    <row r="170" spans="1:22" x14ac:dyDescent="0.2">
      <c r="A170" s="208"/>
      <c r="B170" s="208"/>
      <c r="C170" s="209"/>
      <c r="D170" s="210"/>
      <c r="E170" s="236"/>
      <c r="F170" s="236"/>
      <c r="G170" s="236"/>
      <c r="H170" s="236"/>
      <c r="I170" s="236"/>
      <c r="J170" s="237"/>
      <c r="K170" s="208"/>
      <c r="L170" s="208"/>
      <c r="M170" s="208"/>
      <c r="N170" s="208"/>
      <c r="O170" s="208"/>
      <c r="P170" s="208"/>
      <c r="Q170" s="208"/>
      <c r="R170" s="208"/>
      <c r="S170" s="208"/>
      <c r="T170" s="208"/>
      <c r="U170" s="208"/>
      <c r="V170" s="208"/>
    </row>
    <row r="171" spans="1:22" x14ac:dyDescent="0.2">
      <c r="A171" s="208"/>
      <c r="B171" s="208"/>
      <c r="C171" s="209"/>
      <c r="D171" s="210"/>
      <c r="E171" s="236"/>
      <c r="F171" s="236"/>
      <c r="G171" s="236"/>
      <c r="H171" s="236"/>
      <c r="I171" s="236"/>
      <c r="J171" s="237"/>
      <c r="K171" s="208"/>
      <c r="L171" s="208"/>
      <c r="M171" s="208"/>
      <c r="N171" s="208"/>
      <c r="O171" s="208"/>
      <c r="P171" s="208"/>
      <c r="Q171" s="208"/>
      <c r="R171" s="208"/>
      <c r="S171" s="208"/>
      <c r="T171" s="208"/>
      <c r="U171" s="208"/>
      <c r="V171" s="208"/>
    </row>
    <row r="172" spans="1:22" x14ac:dyDescent="0.2">
      <c r="A172" s="208"/>
      <c r="B172" s="208"/>
      <c r="C172" s="209"/>
      <c r="D172" s="210"/>
      <c r="E172" s="236"/>
      <c r="F172" s="236"/>
      <c r="G172" s="236"/>
      <c r="H172" s="236"/>
      <c r="I172" s="236"/>
      <c r="J172" s="237"/>
      <c r="K172" s="208"/>
      <c r="L172" s="208"/>
      <c r="M172" s="208"/>
      <c r="N172" s="208"/>
      <c r="O172" s="208"/>
      <c r="P172" s="208"/>
      <c r="Q172" s="208"/>
      <c r="R172" s="208"/>
      <c r="S172" s="208"/>
      <c r="T172" s="208"/>
      <c r="U172" s="208"/>
      <c r="V172" s="208"/>
    </row>
    <row r="173" spans="1:22" x14ac:dyDescent="0.2">
      <c r="A173" s="208"/>
      <c r="B173" s="208"/>
      <c r="C173" s="209"/>
      <c r="D173" s="210"/>
      <c r="E173" s="236"/>
      <c r="F173" s="236"/>
      <c r="G173" s="236"/>
      <c r="H173" s="236"/>
      <c r="I173" s="236"/>
      <c r="J173" s="237"/>
      <c r="K173" s="208"/>
      <c r="L173" s="208"/>
      <c r="M173" s="208"/>
      <c r="N173" s="208"/>
      <c r="O173" s="208"/>
      <c r="P173" s="208"/>
      <c r="Q173" s="208"/>
      <c r="R173" s="208"/>
      <c r="S173" s="208"/>
      <c r="T173" s="208"/>
      <c r="U173" s="208"/>
      <c r="V173" s="208"/>
    </row>
    <row r="174" spans="1:22" x14ac:dyDescent="0.2">
      <c r="A174" s="208"/>
      <c r="B174" s="208"/>
      <c r="C174" s="209"/>
      <c r="D174" s="210"/>
      <c r="E174" s="236"/>
      <c r="F174" s="236"/>
      <c r="G174" s="236"/>
      <c r="H174" s="236"/>
      <c r="I174" s="236"/>
      <c r="J174" s="237"/>
      <c r="K174" s="208"/>
      <c r="L174" s="208"/>
      <c r="M174" s="208"/>
      <c r="N174" s="208"/>
      <c r="O174" s="208"/>
      <c r="P174" s="208"/>
      <c r="Q174" s="208"/>
      <c r="R174" s="208"/>
      <c r="S174" s="208"/>
      <c r="T174" s="208"/>
      <c r="U174" s="208"/>
      <c r="V174" s="208"/>
    </row>
    <row r="175" spans="1:22" x14ac:dyDescent="0.2">
      <c r="A175" s="208"/>
      <c r="B175" s="208"/>
      <c r="C175" s="209"/>
      <c r="D175" s="210"/>
      <c r="E175" s="236"/>
      <c r="F175" s="236"/>
      <c r="G175" s="236"/>
      <c r="H175" s="236"/>
      <c r="I175" s="236"/>
      <c r="J175" s="237"/>
      <c r="K175" s="208"/>
      <c r="L175" s="208"/>
      <c r="M175" s="208"/>
      <c r="N175" s="208"/>
      <c r="O175" s="208"/>
      <c r="P175" s="208"/>
      <c r="Q175" s="208"/>
      <c r="R175" s="208"/>
      <c r="S175" s="208"/>
      <c r="T175" s="208"/>
      <c r="U175" s="208"/>
      <c r="V175" s="208"/>
    </row>
    <row r="176" spans="1:22" x14ac:dyDescent="0.2">
      <c r="A176" s="208"/>
      <c r="B176" s="208"/>
      <c r="C176" s="209"/>
      <c r="D176" s="210"/>
      <c r="E176" s="236"/>
      <c r="F176" s="236"/>
      <c r="G176" s="236"/>
      <c r="H176" s="236"/>
      <c r="I176" s="236"/>
      <c r="J176" s="237"/>
      <c r="K176" s="208"/>
      <c r="L176" s="208"/>
      <c r="M176" s="208"/>
      <c r="N176" s="208"/>
      <c r="O176" s="208"/>
      <c r="P176" s="208"/>
      <c r="Q176" s="208"/>
      <c r="R176" s="208"/>
      <c r="S176" s="208"/>
      <c r="T176" s="208"/>
      <c r="U176" s="208"/>
      <c r="V176" s="208"/>
    </row>
    <row r="177" spans="1:22" x14ac:dyDescent="0.2">
      <c r="A177" s="208"/>
      <c r="B177" s="208"/>
      <c r="C177" s="209"/>
      <c r="D177" s="210"/>
      <c r="E177" s="236"/>
      <c r="F177" s="236"/>
      <c r="G177" s="236"/>
      <c r="H177" s="236"/>
      <c r="I177" s="236"/>
      <c r="J177" s="237"/>
      <c r="K177" s="208"/>
      <c r="L177" s="208"/>
      <c r="M177" s="208"/>
      <c r="N177" s="208"/>
      <c r="O177" s="208"/>
      <c r="P177" s="208"/>
      <c r="Q177" s="208"/>
      <c r="R177" s="208"/>
      <c r="S177" s="208"/>
      <c r="T177" s="208"/>
      <c r="U177" s="208"/>
      <c r="V177" s="208"/>
    </row>
    <row r="178" spans="1:22" x14ac:dyDescent="0.2">
      <c r="A178" s="208"/>
      <c r="B178" s="208"/>
      <c r="C178" s="209"/>
      <c r="D178" s="210"/>
      <c r="E178" s="236"/>
      <c r="F178" s="236"/>
      <c r="G178" s="236"/>
      <c r="H178" s="236"/>
      <c r="I178" s="236"/>
      <c r="J178" s="237"/>
      <c r="K178" s="208"/>
      <c r="L178" s="208"/>
      <c r="M178" s="208"/>
      <c r="N178" s="208"/>
      <c r="O178" s="208"/>
      <c r="P178" s="208"/>
      <c r="Q178" s="208"/>
      <c r="R178" s="208"/>
      <c r="S178" s="208"/>
      <c r="T178" s="208"/>
      <c r="U178" s="208"/>
      <c r="V178" s="208"/>
    </row>
    <row r="179" spans="1:22" x14ac:dyDescent="0.2">
      <c r="A179" s="208"/>
      <c r="B179" s="208"/>
      <c r="C179" s="209"/>
      <c r="D179" s="210"/>
      <c r="E179" s="236"/>
      <c r="F179" s="236"/>
      <c r="G179" s="236"/>
      <c r="H179" s="236"/>
      <c r="I179" s="236"/>
      <c r="J179" s="237"/>
      <c r="K179" s="208"/>
      <c r="L179" s="208"/>
      <c r="M179" s="208"/>
      <c r="N179" s="208"/>
      <c r="O179" s="208"/>
      <c r="P179" s="208"/>
      <c r="Q179" s="208"/>
      <c r="R179" s="208"/>
      <c r="S179" s="208"/>
      <c r="T179" s="208"/>
      <c r="U179" s="208"/>
      <c r="V179" s="208"/>
    </row>
    <row r="180" spans="1:22" x14ac:dyDescent="0.2">
      <c r="A180" s="208"/>
      <c r="B180" s="208"/>
      <c r="C180" s="209"/>
      <c r="D180" s="210"/>
      <c r="E180" s="236"/>
      <c r="F180" s="236"/>
      <c r="G180" s="236"/>
      <c r="H180" s="236"/>
      <c r="I180" s="236"/>
      <c r="J180" s="237"/>
      <c r="K180" s="208"/>
      <c r="L180" s="208"/>
      <c r="M180" s="208"/>
      <c r="N180" s="208"/>
      <c r="O180" s="208"/>
      <c r="P180" s="208"/>
      <c r="Q180" s="208"/>
      <c r="R180" s="208"/>
      <c r="S180" s="208"/>
      <c r="T180" s="208"/>
      <c r="U180" s="208"/>
      <c r="V180" s="208"/>
    </row>
    <row r="181" spans="1:22" x14ac:dyDescent="0.2">
      <c r="A181" s="208"/>
      <c r="B181" s="208"/>
      <c r="C181" s="209"/>
      <c r="D181" s="210"/>
      <c r="E181" s="236"/>
      <c r="F181" s="236"/>
      <c r="G181" s="236"/>
      <c r="H181" s="236"/>
      <c r="I181" s="236"/>
      <c r="J181" s="237"/>
      <c r="K181" s="208"/>
      <c r="L181" s="208"/>
      <c r="M181" s="208"/>
      <c r="N181" s="208"/>
      <c r="O181" s="208"/>
      <c r="P181" s="208"/>
      <c r="Q181" s="208"/>
      <c r="R181" s="208"/>
      <c r="S181" s="208"/>
      <c r="T181" s="208"/>
      <c r="U181" s="208"/>
      <c r="V181" s="208"/>
    </row>
    <row r="182" spans="1:22" x14ac:dyDescent="0.2">
      <c r="A182" s="208"/>
      <c r="B182" s="208"/>
      <c r="C182" s="209"/>
      <c r="D182" s="210"/>
      <c r="E182" s="236"/>
      <c r="F182" s="236"/>
      <c r="G182" s="236"/>
      <c r="H182" s="236"/>
      <c r="I182" s="236"/>
      <c r="J182" s="237"/>
      <c r="K182" s="208"/>
      <c r="L182" s="208"/>
      <c r="M182" s="208"/>
      <c r="N182" s="208"/>
      <c r="O182" s="208"/>
      <c r="P182" s="208"/>
      <c r="Q182" s="208"/>
      <c r="R182" s="208"/>
      <c r="S182" s="208"/>
      <c r="T182" s="208"/>
      <c r="U182" s="208"/>
      <c r="V182" s="208"/>
    </row>
    <row r="183" spans="1:22" x14ac:dyDescent="0.2">
      <c r="A183" s="208"/>
      <c r="B183" s="208"/>
      <c r="C183" s="209"/>
      <c r="D183" s="210"/>
      <c r="E183" s="236"/>
      <c r="F183" s="236"/>
      <c r="G183" s="236"/>
      <c r="H183" s="236"/>
      <c r="I183" s="236"/>
      <c r="J183" s="237"/>
      <c r="K183" s="208"/>
      <c r="L183" s="208"/>
      <c r="M183" s="208"/>
      <c r="N183" s="208"/>
      <c r="O183" s="208"/>
      <c r="P183" s="208"/>
      <c r="Q183" s="208"/>
      <c r="R183" s="208"/>
      <c r="S183" s="208"/>
      <c r="T183" s="208"/>
      <c r="U183" s="208"/>
      <c r="V183" s="208"/>
    </row>
    <row r="184" spans="1:22" x14ac:dyDescent="0.2">
      <c r="A184" s="208"/>
      <c r="B184" s="208"/>
      <c r="C184" s="209"/>
      <c r="D184" s="210"/>
      <c r="E184" s="236"/>
      <c r="F184" s="236"/>
      <c r="G184" s="236"/>
      <c r="H184" s="236"/>
      <c r="I184" s="236"/>
      <c r="J184" s="237"/>
      <c r="K184" s="208"/>
      <c r="L184" s="208"/>
      <c r="M184" s="208"/>
      <c r="N184" s="208"/>
      <c r="O184" s="208"/>
      <c r="P184" s="208"/>
      <c r="Q184" s="208"/>
      <c r="R184" s="208"/>
      <c r="S184" s="208"/>
      <c r="T184" s="208"/>
      <c r="U184" s="208"/>
      <c r="V184" s="208"/>
    </row>
    <row r="185" spans="1:22" x14ac:dyDescent="0.2">
      <c r="A185" s="208"/>
      <c r="B185" s="208"/>
      <c r="C185" s="209"/>
      <c r="D185" s="210"/>
      <c r="E185" s="236"/>
      <c r="F185" s="236"/>
      <c r="G185" s="236"/>
      <c r="H185" s="236"/>
      <c r="I185" s="236"/>
      <c r="J185" s="237"/>
      <c r="K185" s="208"/>
      <c r="L185" s="208"/>
      <c r="M185" s="208"/>
      <c r="N185" s="208"/>
      <c r="O185" s="208"/>
      <c r="P185" s="208"/>
      <c r="Q185" s="208"/>
      <c r="R185" s="208"/>
      <c r="S185" s="208"/>
      <c r="T185" s="208"/>
      <c r="U185" s="208"/>
      <c r="V185" s="208"/>
    </row>
    <row r="186" spans="1:22" x14ac:dyDescent="0.2">
      <c r="A186" s="208"/>
      <c r="B186" s="208"/>
      <c r="C186" s="209"/>
      <c r="D186" s="210"/>
      <c r="E186" s="236"/>
      <c r="F186" s="236"/>
      <c r="G186" s="236"/>
      <c r="H186" s="236"/>
      <c r="I186" s="236"/>
      <c r="J186" s="237"/>
      <c r="K186" s="208"/>
      <c r="L186" s="208"/>
      <c r="M186" s="208"/>
      <c r="N186" s="208"/>
      <c r="O186" s="208"/>
      <c r="P186" s="208"/>
      <c r="Q186" s="208"/>
      <c r="R186" s="208"/>
      <c r="S186" s="208"/>
      <c r="T186" s="208"/>
      <c r="U186" s="208"/>
      <c r="V186" s="208"/>
    </row>
    <row r="187" spans="1:22" x14ac:dyDescent="0.2">
      <c r="A187" s="208"/>
      <c r="B187" s="208"/>
      <c r="C187" s="209"/>
      <c r="D187" s="210"/>
      <c r="E187" s="236"/>
      <c r="F187" s="236"/>
      <c r="G187" s="236"/>
      <c r="H187" s="236"/>
      <c r="I187" s="236"/>
      <c r="J187" s="237"/>
      <c r="K187" s="208"/>
      <c r="L187" s="208"/>
      <c r="M187" s="208"/>
      <c r="N187" s="208"/>
      <c r="O187" s="208"/>
      <c r="P187" s="208"/>
      <c r="Q187" s="208"/>
      <c r="R187" s="208"/>
      <c r="S187" s="208"/>
      <c r="T187" s="208"/>
      <c r="U187" s="208"/>
      <c r="V187" s="208"/>
    </row>
    <row r="188" spans="1:22" x14ac:dyDescent="0.2">
      <c r="A188" s="208"/>
      <c r="B188" s="208"/>
      <c r="C188" s="209"/>
      <c r="D188" s="210"/>
      <c r="E188" s="236"/>
      <c r="F188" s="236"/>
      <c r="G188" s="236"/>
      <c r="H188" s="236"/>
      <c r="I188" s="236"/>
      <c r="J188" s="237"/>
      <c r="K188" s="208"/>
      <c r="L188" s="208"/>
      <c r="M188" s="208"/>
      <c r="N188" s="208"/>
      <c r="O188" s="208"/>
      <c r="P188" s="208"/>
      <c r="Q188" s="208"/>
      <c r="R188" s="208"/>
      <c r="S188" s="208"/>
      <c r="T188" s="208"/>
      <c r="U188" s="208"/>
      <c r="V188" s="208"/>
    </row>
    <row r="189" spans="1:22" x14ac:dyDescent="0.2">
      <c r="A189" s="208"/>
      <c r="B189" s="208"/>
      <c r="C189" s="209"/>
      <c r="D189" s="210"/>
      <c r="E189" s="236"/>
      <c r="F189" s="236"/>
      <c r="G189" s="236"/>
      <c r="H189" s="236"/>
      <c r="I189" s="236"/>
      <c r="J189" s="237"/>
      <c r="K189" s="208"/>
      <c r="L189" s="208"/>
      <c r="M189" s="208"/>
      <c r="N189" s="208"/>
      <c r="O189" s="208"/>
      <c r="P189" s="208"/>
      <c r="Q189" s="208"/>
      <c r="R189" s="208"/>
      <c r="S189" s="208"/>
      <c r="T189" s="208"/>
      <c r="U189" s="208"/>
      <c r="V189" s="208"/>
    </row>
    <row r="190" spans="1:22" x14ac:dyDescent="0.2">
      <c r="A190" s="208"/>
      <c r="B190" s="208"/>
      <c r="C190" s="209"/>
      <c r="D190" s="210"/>
      <c r="E190" s="236"/>
      <c r="F190" s="236"/>
      <c r="G190" s="236"/>
      <c r="H190" s="236"/>
      <c r="I190" s="236"/>
      <c r="J190" s="237"/>
      <c r="K190" s="208"/>
      <c r="L190" s="208"/>
      <c r="M190" s="208"/>
      <c r="N190" s="208"/>
      <c r="O190" s="208"/>
      <c r="P190" s="208"/>
      <c r="Q190" s="208"/>
      <c r="R190" s="208"/>
      <c r="S190" s="208"/>
      <c r="T190" s="208"/>
      <c r="U190" s="208"/>
      <c r="V190" s="208"/>
    </row>
    <row r="191" spans="1:22" x14ac:dyDescent="0.2">
      <c r="A191" s="208"/>
      <c r="B191" s="208"/>
      <c r="C191" s="209"/>
      <c r="D191" s="210"/>
      <c r="E191" s="236"/>
      <c r="F191" s="236"/>
      <c r="G191" s="236"/>
      <c r="H191" s="236"/>
      <c r="I191" s="236"/>
      <c r="J191" s="237"/>
      <c r="K191" s="208"/>
      <c r="L191" s="208"/>
      <c r="M191" s="208"/>
      <c r="N191" s="208"/>
      <c r="O191" s="208"/>
      <c r="P191" s="208"/>
      <c r="Q191" s="208"/>
      <c r="R191" s="208"/>
      <c r="S191" s="208"/>
      <c r="T191" s="208"/>
      <c r="U191" s="208"/>
      <c r="V191" s="208"/>
    </row>
    <row r="192" spans="1:22" x14ac:dyDescent="0.2">
      <c r="A192" s="208"/>
      <c r="B192" s="208"/>
      <c r="C192" s="209"/>
      <c r="D192" s="210"/>
      <c r="E192" s="236"/>
      <c r="F192" s="236"/>
      <c r="G192" s="236"/>
      <c r="H192" s="236"/>
      <c r="I192" s="236"/>
      <c r="J192" s="237"/>
      <c r="K192" s="208"/>
      <c r="L192" s="208"/>
      <c r="M192" s="208"/>
      <c r="N192" s="208"/>
      <c r="O192" s="208"/>
      <c r="P192" s="208"/>
      <c r="Q192" s="208"/>
      <c r="R192" s="208"/>
      <c r="S192" s="208"/>
      <c r="T192" s="208"/>
      <c r="U192" s="208"/>
      <c r="V192" s="208"/>
    </row>
    <row r="193" spans="1:124" x14ac:dyDescent="0.2">
      <c r="A193" s="208"/>
      <c r="B193" s="208"/>
      <c r="C193" s="209"/>
      <c r="D193" s="210"/>
      <c r="E193" s="236"/>
      <c r="F193" s="236"/>
      <c r="G193" s="236"/>
      <c r="H193" s="236"/>
      <c r="I193" s="236"/>
      <c r="J193" s="237"/>
      <c r="K193" s="208"/>
      <c r="L193" s="208"/>
      <c r="M193" s="208"/>
      <c r="N193" s="208"/>
      <c r="O193" s="208"/>
      <c r="P193" s="208"/>
      <c r="Q193" s="208"/>
      <c r="R193" s="208"/>
      <c r="S193" s="208"/>
      <c r="T193" s="208"/>
      <c r="U193" s="208"/>
      <c r="V193" s="208"/>
    </row>
    <row r="194" spans="1:124" x14ac:dyDescent="0.2">
      <c r="A194" s="208"/>
      <c r="B194" s="208"/>
      <c r="C194" s="209"/>
      <c r="D194" s="210"/>
      <c r="E194" s="236"/>
      <c r="F194" s="236"/>
      <c r="G194" s="236"/>
      <c r="H194" s="236"/>
      <c r="I194" s="236"/>
      <c r="J194" s="237"/>
      <c r="K194" s="208"/>
      <c r="L194" s="208"/>
      <c r="M194" s="208"/>
      <c r="N194" s="208"/>
      <c r="O194" s="208"/>
      <c r="P194" s="208"/>
      <c r="Q194" s="208"/>
      <c r="R194" s="208"/>
      <c r="S194" s="208"/>
      <c r="T194" s="208"/>
      <c r="U194" s="208"/>
      <c r="V194" s="208"/>
    </row>
    <row r="195" spans="1:124" x14ac:dyDescent="0.2">
      <c r="A195" s="208"/>
      <c r="B195" s="208"/>
      <c r="C195" s="209"/>
      <c r="D195" s="210"/>
      <c r="E195" s="236"/>
      <c r="F195" s="236"/>
      <c r="G195" s="236"/>
      <c r="H195" s="236"/>
      <c r="I195" s="236"/>
      <c r="J195" s="237"/>
      <c r="K195" s="208"/>
      <c r="L195" s="208"/>
      <c r="M195" s="208"/>
      <c r="N195" s="208"/>
      <c r="O195" s="208"/>
      <c r="P195" s="208"/>
      <c r="Q195" s="208"/>
      <c r="R195" s="208"/>
      <c r="S195" s="208"/>
      <c r="T195" s="208"/>
      <c r="U195" s="208"/>
      <c r="V195" s="208"/>
    </row>
    <row r="196" spans="1:124" x14ac:dyDescent="0.2">
      <c r="A196" s="208"/>
      <c r="B196" s="208"/>
      <c r="C196" s="209"/>
      <c r="D196" s="210"/>
      <c r="E196" s="236"/>
      <c r="F196" s="236"/>
      <c r="G196" s="236"/>
      <c r="H196" s="236"/>
      <c r="I196" s="236"/>
      <c r="J196" s="237"/>
      <c r="K196" s="208"/>
      <c r="L196" s="208"/>
      <c r="M196" s="208"/>
      <c r="N196" s="208"/>
      <c r="O196" s="208"/>
      <c r="P196" s="208"/>
      <c r="Q196" s="208"/>
      <c r="R196" s="208"/>
      <c r="S196" s="208"/>
      <c r="T196" s="208"/>
      <c r="U196" s="208"/>
      <c r="V196" s="208"/>
    </row>
    <row r="197" spans="1:124" x14ac:dyDescent="0.2">
      <c r="A197" s="208"/>
      <c r="B197" s="208"/>
      <c r="C197" s="209"/>
      <c r="D197" s="210"/>
      <c r="E197" s="236"/>
      <c r="F197" s="236"/>
      <c r="G197" s="236"/>
      <c r="H197" s="236"/>
      <c r="I197" s="236"/>
      <c r="J197" s="237"/>
      <c r="K197" s="208"/>
      <c r="L197" s="208"/>
      <c r="M197" s="208"/>
      <c r="N197" s="208"/>
      <c r="O197" s="208"/>
      <c r="P197" s="208"/>
      <c r="Q197" s="208"/>
      <c r="R197" s="208"/>
      <c r="S197" s="208"/>
      <c r="T197" s="208"/>
      <c r="U197" s="208"/>
      <c r="V197" s="208"/>
    </row>
    <row r="198" spans="1:124" x14ac:dyDescent="0.2">
      <c r="A198" s="208"/>
      <c r="B198" s="208"/>
      <c r="C198" s="209"/>
      <c r="D198" s="210"/>
      <c r="E198" s="236"/>
      <c r="F198" s="236"/>
      <c r="G198" s="236"/>
      <c r="H198" s="236"/>
      <c r="I198" s="236"/>
      <c r="J198" s="237"/>
      <c r="K198" s="208"/>
      <c r="L198" s="208"/>
      <c r="M198" s="208"/>
      <c r="N198" s="208"/>
      <c r="O198" s="208"/>
      <c r="P198" s="208"/>
      <c r="Q198" s="208"/>
      <c r="R198" s="208"/>
      <c r="S198" s="208"/>
      <c r="T198" s="208"/>
      <c r="U198" s="208"/>
      <c r="V198" s="208"/>
    </row>
    <row r="199" spans="1:124" x14ac:dyDescent="0.2">
      <c r="A199" s="208"/>
      <c r="B199" s="208"/>
      <c r="C199" s="209"/>
      <c r="D199" s="210"/>
      <c r="E199" s="236"/>
      <c r="F199" s="236"/>
      <c r="G199" s="236"/>
      <c r="H199" s="236"/>
      <c r="I199" s="236"/>
      <c r="J199" s="237"/>
      <c r="K199" s="208"/>
      <c r="L199" s="208"/>
      <c r="M199" s="208"/>
      <c r="N199" s="208"/>
      <c r="O199" s="208"/>
      <c r="P199" s="208"/>
      <c r="Q199" s="208"/>
      <c r="R199" s="208"/>
      <c r="S199" s="208"/>
      <c r="T199" s="208"/>
      <c r="U199" s="208"/>
      <c r="V199" s="208"/>
    </row>
    <row r="200" spans="1:124" x14ac:dyDescent="0.2">
      <c r="A200" s="208"/>
      <c r="B200" s="208"/>
      <c r="C200" s="209"/>
      <c r="D200" s="210"/>
      <c r="E200" s="236"/>
      <c r="F200" s="236"/>
      <c r="G200" s="236"/>
      <c r="H200" s="236"/>
      <c r="I200" s="236"/>
      <c r="J200" s="237"/>
      <c r="K200" s="208"/>
      <c r="L200" s="208"/>
      <c r="M200" s="208"/>
      <c r="N200" s="208"/>
      <c r="O200" s="208"/>
      <c r="P200" s="208"/>
      <c r="Q200" s="208"/>
      <c r="R200" s="208"/>
      <c r="S200" s="208"/>
      <c r="T200" s="208"/>
      <c r="U200" s="208"/>
      <c r="V200" s="208"/>
    </row>
    <row r="201" spans="1:124" x14ac:dyDescent="0.2">
      <c r="A201" s="208"/>
      <c r="B201" s="208"/>
      <c r="C201" s="209"/>
      <c r="D201" s="210"/>
      <c r="E201" s="236"/>
      <c r="F201" s="236"/>
      <c r="G201" s="236"/>
      <c r="H201" s="236"/>
      <c r="I201" s="236"/>
      <c r="J201" s="237"/>
      <c r="K201" s="208"/>
      <c r="L201" s="208"/>
      <c r="M201" s="208"/>
      <c r="N201" s="208"/>
      <c r="O201" s="208"/>
      <c r="P201" s="208"/>
      <c r="Q201" s="208"/>
      <c r="R201" s="208"/>
      <c r="S201" s="208"/>
      <c r="T201" s="208"/>
      <c r="U201" s="208"/>
      <c r="V201" s="208"/>
    </row>
    <row r="202" spans="1:124" x14ac:dyDescent="0.2">
      <c r="A202" s="208"/>
      <c r="B202" s="208"/>
      <c r="C202" s="209"/>
      <c r="D202" s="210"/>
      <c r="E202" s="236"/>
      <c r="F202" s="236"/>
      <c r="G202" s="236"/>
      <c r="H202" s="236"/>
      <c r="I202" s="236"/>
      <c r="J202" s="237"/>
      <c r="K202" s="208"/>
      <c r="L202" s="208"/>
      <c r="M202" s="208"/>
      <c r="N202" s="208"/>
      <c r="O202" s="208"/>
      <c r="P202" s="208"/>
      <c r="Q202" s="208"/>
      <c r="R202" s="208"/>
      <c r="S202" s="208"/>
      <c r="T202" s="208"/>
      <c r="U202" s="208"/>
      <c r="V202" s="208"/>
    </row>
    <row r="203" spans="1:124" x14ac:dyDescent="0.2">
      <c r="A203" s="208"/>
      <c r="B203" s="208"/>
      <c r="C203" s="209"/>
      <c r="D203" s="210"/>
      <c r="E203" s="236"/>
      <c r="F203" s="236"/>
      <c r="G203" s="236"/>
      <c r="H203" s="236"/>
      <c r="I203" s="236"/>
      <c r="J203" s="237"/>
      <c r="K203" s="208"/>
      <c r="L203" s="208"/>
      <c r="M203" s="208"/>
      <c r="N203" s="208"/>
      <c r="O203" s="208"/>
      <c r="P203" s="208"/>
      <c r="Q203" s="208"/>
      <c r="R203" s="208"/>
      <c r="S203" s="208"/>
      <c r="T203" s="208"/>
      <c r="U203" s="208"/>
      <c r="V203" s="208"/>
    </row>
    <row r="204" spans="1:124" x14ac:dyDescent="0.2">
      <c r="A204" s="208"/>
      <c r="B204" s="208"/>
      <c r="C204" s="209"/>
      <c r="D204" s="210"/>
      <c r="E204" s="236"/>
      <c r="F204" s="236"/>
      <c r="G204" s="236"/>
      <c r="H204" s="236"/>
      <c r="I204" s="236"/>
      <c r="J204" s="237"/>
      <c r="K204" s="208"/>
      <c r="L204" s="208"/>
      <c r="M204" s="208"/>
      <c r="N204" s="208"/>
      <c r="O204" s="208"/>
      <c r="P204" s="208"/>
      <c r="Q204" s="208"/>
      <c r="R204" s="208"/>
      <c r="S204" s="208"/>
      <c r="T204" s="208"/>
      <c r="U204" s="208"/>
      <c r="V204" s="208"/>
    </row>
    <row r="205" spans="1:124" s="224" customFormat="1" x14ac:dyDescent="0.2">
      <c r="A205" s="223"/>
      <c r="B205" s="223"/>
      <c r="C205" s="209"/>
      <c r="D205" s="210"/>
      <c r="E205" s="236"/>
      <c r="F205" s="236"/>
      <c r="G205" s="236"/>
      <c r="H205" s="236"/>
      <c r="I205" s="236"/>
      <c r="J205" s="237"/>
      <c r="K205" s="208"/>
      <c r="L205" s="208"/>
      <c r="M205" s="208"/>
      <c r="N205" s="208"/>
      <c r="O205" s="208"/>
      <c r="P205" s="208"/>
      <c r="Q205" s="208"/>
      <c r="R205" s="208"/>
      <c r="S205" s="208"/>
      <c r="T205" s="208"/>
      <c r="U205" s="208"/>
      <c r="V205" s="208"/>
      <c r="W205" s="202"/>
      <c r="X205" s="202"/>
      <c r="Y205" s="202"/>
      <c r="Z205" s="202"/>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A205" s="201"/>
      <c r="CB205" s="201"/>
      <c r="CC205" s="201"/>
      <c r="CD205" s="201"/>
      <c r="CE205" s="201"/>
      <c r="CF205" s="201"/>
      <c r="CG205" s="201"/>
      <c r="CH205" s="201"/>
      <c r="CI205" s="201"/>
      <c r="CJ205" s="201"/>
      <c r="CK205" s="201"/>
      <c r="CL205" s="201"/>
      <c r="CM205" s="201"/>
      <c r="CN205" s="201"/>
      <c r="CO205" s="201"/>
      <c r="CP205" s="201"/>
      <c r="CQ205" s="201"/>
      <c r="CR205" s="201"/>
      <c r="CS205" s="201"/>
      <c r="CT205" s="201"/>
      <c r="CU205" s="201"/>
      <c r="CV205" s="201"/>
      <c r="CW205" s="201"/>
      <c r="CX205" s="201"/>
      <c r="CY205" s="201"/>
      <c r="CZ205" s="201"/>
      <c r="DA205" s="201"/>
      <c r="DB205" s="201"/>
      <c r="DC205" s="201"/>
      <c r="DD205" s="201"/>
      <c r="DE205" s="201"/>
      <c r="DF205" s="201"/>
      <c r="DG205" s="201"/>
      <c r="DH205" s="201"/>
      <c r="DI205" s="201"/>
      <c r="DJ205" s="201"/>
      <c r="DK205" s="201"/>
      <c r="DL205" s="201"/>
      <c r="DM205" s="201"/>
      <c r="DN205" s="201"/>
      <c r="DO205" s="202"/>
      <c r="DP205" s="202"/>
      <c r="DQ205" s="202"/>
      <c r="DR205" s="202"/>
      <c r="DS205" s="202"/>
      <c r="DT205" s="202"/>
    </row>
    <row r="206" spans="1:124" s="224" customFormat="1" x14ac:dyDescent="0.2">
      <c r="A206" s="223"/>
      <c r="B206" s="223"/>
      <c r="C206" s="209"/>
      <c r="D206" s="210"/>
      <c r="E206" s="236"/>
      <c r="F206" s="236"/>
      <c r="G206" s="236"/>
      <c r="H206" s="236"/>
      <c r="I206" s="236"/>
      <c r="J206" s="237"/>
      <c r="K206" s="208"/>
      <c r="L206" s="208"/>
      <c r="M206" s="208"/>
      <c r="N206" s="208"/>
      <c r="O206" s="208"/>
      <c r="P206" s="208"/>
      <c r="Q206" s="208"/>
      <c r="R206" s="208"/>
      <c r="S206" s="208"/>
      <c r="T206" s="208"/>
      <c r="U206" s="208"/>
      <c r="V206" s="208"/>
      <c r="W206" s="202"/>
      <c r="X206" s="202"/>
      <c r="Y206" s="202"/>
      <c r="Z206" s="202"/>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2"/>
      <c r="DP206" s="202"/>
      <c r="DQ206" s="202"/>
      <c r="DR206" s="202"/>
      <c r="DS206" s="202"/>
      <c r="DT206" s="202"/>
    </row>
    <row r="207" spans="1:124" s="224" customFormat="1" x14ac:dyDescent="0.2">
      <c r="A207" s="223"/>
      <c r="B207" s="223"/>
      <c r="C207" s="209"/>
      <c r="D207" s="210"/>
      <c r="E207" s="236"/>
      <c r="F207" s="236"/>
      <c r="G207" s="236"/>
      <c r="H207" s="236"/>
      <c r="I207" s="236"/>
      <c r="J207" s="237"/>
      <c r="K207" s="208"/>
      <c r="L207" s="208"/>
      <c r="M207" s="208"/>
      <c r="N207" s="208"/>
      <c r="O207" s="208"/>
      <c r="P207" s="208"/>
      <c r="Q207" s="208"/>
      <c r="R207" s="208"/>
      <c r="S207" s="208"/>
      <c r="T207" s="208"/>
      <c r="U207" s="208"/>
      <c r="V207" s="208"/>
      <c r="W207" s="202"/>
      <c r="X207" s="202"/>
      <c r="Y207" s="202"/>
      <c r="Z207" s="202"/>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c r="BQ207" s="201"/>
      <c r="BR207" s="201"/>
      <c r="BS207" s="201"/>
      <c r="BT207" s="201"/>
      <c r="BU207" s="201"/>
      <c r="BV207" s="201"/>
      <c r="BW207" s="201"/>
      <c r="BX207" s="201"/>
      <c r="BY207" s="201"/>
      <c r="BZ207" s="201"/>
      <c r="CA207" s="201"/>
      <c r="CB207" s="201"/>
      <c r="CC207" s="201"/>
      <c r="CD207" s="201"/>
      <c r="CE207" s="201"/>
      <c r="CF207" s="201"/>
      <c r="CG207" s="201"/>
      <c r="CH207" s="201"/>
      <c r="CI207" s="201"/>
      <c r="CJ207" s="201"/>
      <c r="CK207" s="201"/>
      <c r="CL207" s="201"/>
      <c r="CM207" s="201"/>
      <c r="CN207" s="201"/>
      <c r="CO207" s="201"/>
      <c r="CP207" s="201"/>
      <c r="CQ207" s="201"/>
      <c r="CR207" s="201"/>
      <c r="CS207" s="201"/>
      <c r="CT207" s="201"/>
      <c r="CU207" s="201"/>
      <c r="CV207" s="201"/>
      <c r="CW207" s="201"/>
      <c r="CX207" s="201"/>
      <c r="CY207" s="201"/>
      <c r="CZ207" s="201"/>
      <c r="DA207" s="201"/>
      <c r="DB207" s="201"/>
      <c r="DC207" s="201"/>
      <c r="DD207" s="201"/>
      <c r="DE207" s="201"/>
      <c r="DF207" s="201"/>
      <c r="DG207" s="201"/>
      <c r="DH207" s="201"/>
      <c r="DI207" s="201"/>
      <c r="DJ207" s="201"/>
      <c r="DK207" s="201"/>
      <c r="DL207" s="201"/>
      <c r="DM207" s="201"/>
      <c r="DN207" s="201"/>
      <c r="DO207" s="202"/>
      <c r="DP207" s="202"/>
      <c r="DQ207" s="202"/>
      <c r="DR207" s="202"/>
      <c r="DS207" s="202"/>
      <c r="DT207" s="202"/>
    </row>
    <row r="208" spans="1:124" s="224" customFormat="1" x14ac:dyDescent="0.2">
      <c r="A208" s="223"/>
      <c r="B208" s="223"/>
      <c r="C208" s="209"/>
      <c r="D208" s="210"/>
      <c r="E208" s="236"/>
      <c r="F208" s="236"/>
      <c r="G208" s="236"/>
      <c r="H208" s="236"/>
      <c r="I208" s="236"/>
      <c r="J208" s="237"/>
      <c r="K208" s="208"/>
      <c r="L208" s="208"/>
      <c r="M208" s="208"/>
      <c r="N208" s="208"/>
      <c r="O208" s="208"/>
      <c r="P208" s="208"/>
      <c r="Q208" s="208"/>
      <c r="R208" s="208"/>
      <c r="S208" s="208"/>
      <c r="T208" s="208"/>
      <c r="U208" s="208"/>
      <c r="V208" s="208"/>
      <c r="W208" s="202"/>
      <c r="X208" s="202"/>
      <c r="Y208" s="202"/>
      <c r="Z208" s="202"/>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2"/>
      <c r="DP208" s="202"/>
      <c r="DQ208" s="202"/>
      <c r="DR208" s="202"/>
      <c r="DS208" s="202"/>
      <c r="DT208" s="202"/>
    </row>
    <row r="209" spans="1:124" s="224" customFormat="1" x14ac:dyDescent="0.2">
      <c r="A209" s="223"/>
      <c r="B209" s="223"/>
      <c r="C209" s="209"/>
      <c r="D209" s="210"/>
      <c r="E209" s="236"/>
      <c r="F209" s="236"/>
      <c r="G209" s="236"/>
      <c r="H209" s="236"/>
      <c r="I209" s="236"/>
      <c r="J209" s="237"/>
      <c r="K209" s="208"/>
      <c r="L209" s="208"/>
      <c r="M209" s="208"/>
      <c r="N209" s="208"/>
      <c r="O209" s="208"/>
      <c r="P209" s="208"/>
      <c r="Q209" s="208"/>
      <c r="R209" s="208"/>
      <c r="S209" s="208"/>
      <c r="T209" s="208"/>
      <c r="U209" s="208"/>
      <c r="V209" s="208"/>
      <c r="W209" s="202"/>
      <c r="X209" s="202"/>
      <c r="Y209" s="202"/>
      <c r="Z209" s="202"/>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c r="BQ209" s="201"/>
      <c r="BR209" s="201"/>
      <c r="BS209" s="201"/>
      <c r="BT209" s="201"/>
      <c r="BU209" s="201"/>
      <c r="BV209" s="201"/>
      <c r="BW209" s="201"/>
      <c r="BX209" s="201"/>
      <c r="BY209" s="201"/>
      <c r="BZ209" s="201"/>
      <c r="CA209" s="201"/>
      <c r="CB209" s="201"/>
      <c r="CC209" s="201"/>
      <c r="CD209" s="201"/>
      <c r="CE209" s="201"/>
      <c r="CF209" s="201"/>
      <c r="CG209" s="201"/>
      <c r="CH209" s="201"/>
      <c r="CI209" s="201"/>
      <c r="CJ209" s="201"/>
      <c r="CK209" s="201"/>
      <c r="CL209" s="201"/>
      <c r="CM209" s="201"/>
      <c r="CN209" s="201"/>
      <c r="CO209" s="201"/>
      <c r="CP209" s="201"/>
      <c r="CQ209" s="201"/>
      <c r="CR209" s="201"/>
      <c r="CS209" s="201"/>
      <c r="CT209" s="201"/>
      <c r="CU209" s="201"/>
      <c r="CV209" s="201"/>
      <c r="CW209" s="201"/>
      <c r="CX209" s="201"/>
      <c r="CY209" s="201"/>
      <c r="CZ209" s="201"/>
      <c r="DA209" s="201"/>
      <c r="DB209" s="201"/>
      <c r="DC209" s="201"/>
      <c r="DD209" s="201"/>
      <c r="DE209" s="201"/>
      <c r="DF209" s="201"/>
      <c r="DG209" s="201"/>
      <c r="DH209" s="201"/>
      <c r="DI209" s="201"/>
      <c r="DJ209" s="201"/>
      <c r="DK209" s="201"/>
      <c r="DL209" s="201"/>
      <c r="DM209" s="201"/>
      <c r="DN209" s="201"/>
      <c r="DO209" s="202"/>
      <c r="DP209" s="202"/>
      <c r="DQ209" s="202"/>
      <c r="DR209" s="202"/>
      <c r="DS209" s="202"/>
      <c r="DT209" s="202"/>
    </row>
    <row r="210" spans="1:124" s="224" customFormat="1" x14ac:dyDescent="0.2">
      <c r="A210" s="223"/>
      <c r="B210" s="223"/>
      <c r="C210" s="209"/>
      <c r="D210" s="210"/>
      <c r="E210" s="236"/>
      <c r="F210" s="236"/>
      <c r="G210" s="236"/>
      <c r="H210" s="236"/>
      <c r="I210" s="236"/>
      <c r="J210" s="237"/>
      <c r="K210" s="208"/>
      <c r="L210" s="208"/>
      <c r="M210" s="208"/>
      <c r="N210" s="208"/>
      <c r="O210" s="208"/>
      <c r="P210" s="208"/>
      <c r="Q210" s="208"/>
      <c r="R210" s="208"/>
      <c r="S210" s="208"/>
      <c r="T210" s="208"/>
      <c r="U210" s="208"/>
      <c r="V210" s="208"/>
      <c r="W210" s="202"/>
      <c r="X210" s="202"/>
      <c r="Y210" s="202"/>
      <c r="Z210" s="202"/>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2"/>
      <c r="DP210" s="202"/>
      <c r="DQ210" s="202"/>
      <c r="DR210" s="202"/>
      <c r="DS210" s="202"/>
      <c r="DT210" s="202"/>
    </row>
    <row r="211" spans="1:124" s="224" customFormat="1" x14ac:dyDescent="0.2">
      <c r="A211" s="223"/>
      <c r="B211" s="223"/>
      <c r="C211" s="209"/>
      <c r="D211" s="210"/>
      <c r="E211" s="236"/>
      <c r="F211" s="236"/>
      <c r="G211" s="236"/>
      <c r="H211" s="236"/>
      <c r="I211" s="236"/>
      <c r="J211" s="237"/>
      <c r="K211" s="208"/>
      <c r="L211" s="208"/>
      <c r="M211" s="208"/>
      <c r="N211" s="208"/>
      <c r="O211" s="208"/>
      <c r="P211" s="208"/>
      <c r="Q211" s="208"/>
      <c r="R211" s="208"/>
      <c r="S211" s="208"/>
      <c r="T211" s="208"/>
      <c r="U211" s="208"/>
      <c r="V211" s="208"/>
      <c r="W211" s="202"/>
      <c r="X211" s="202"/>
      <c r="Y211" s="202"/>
      <c r="Z211" s="202"/>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2"/>
      <c r="DP211" s="202"/>
      <c r="DQ211" s="202"/>
      <c r="DR211" s="202"/>
      <c r="DS211" s="202"/>
      <c r="DT211" s="202"/>
    </row>
    <row r="212" spans="1:124" s="224" customFormat="1" x14ac:dyDescent="0.2">
      <c r="A212" s="223"/>
      <c r="B212" s="223"/>
      <c r="C212" s="209"/>
      <c r="D212" s="210"/>
      <c r="E212" s="236"/>
      <c r="F212" s="236"/>
      <c r="G212" s="236"/>
      <c r="H212" s="236"/>
      <c r="I212" s="236"/>
      <c r="J212" s="237"/>
      <c r="K212" s="208"/>
      <c r="L212" s="208"/>
      <c r="M212" s="208"/>
      <c r="N212" s="208"/>
      <c r="O212" s="208"/>
      <c r="P212" s="208"/>
      <c r="Q212" s="208"/>
      <c r="R212" s="208"/>
      <c r="S212" s="208"/>
      <c r="T212" s="208"/>
      <c r="U212" s="208"/>
      <c r="V212" s="208"/>
      <c r="W212" s="202"/>
      <c r="X212" s="202"/>
      <c r="Y212" s="202"/>
      <c r="Z212" s="202"/>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2"/>
      <c r="DP212" s="202"/>
      <c r="DQ212" s="202"/>
      <c r="DR212" s="202"/>
      <c r="DS212" s="202"/>
      <c r="DT212" s="202"/>
    </row>
    <row r="213" spans="1:124" s="224" customFormat="1" x14ac:dyDescent="0.2">
      <c r="A213" s="223"/>
      <c r="B213" s="223"/>
      <c r="C213" s="209"/>
      <c r="D213" s="210"/>
      <c r="E213" s="236"/>
      <c r="F213" s="236"/>
      <c r="G213" s="236"/>
      <c r="H213" s="236"/>
      <c r="I213" s="236"/>
      <c r="J213" s="237"/>
      <c r="K213" s="208"/>
      <c r="L213" s="208"/>
      <c r="M213" s="208"/>
      <c r="N213" s="208"/>
      <c r="O213" s="208"/>
      <c r="P213" s="208"/>
      <c r="Q213" s="208"/>
      <c r="R213" s="208"/>
      <c r="S213" s="208"/>
      <c r="T213" s="208"/>
      <c r="U213" s="208"/>
      <c r="V213" s="208"/>
      <c r="W213" s="202"/>
      <c r="X213" s="202"/>
      <c r="Y213" s="202"/>
      <c r="Z213" s="202"/>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2"/>
      <c r="DP213" s="202"/>
      <c r="DQ213" s="202"/>
      <c r="DR213" s="202"/>
      <c r="DS213" s="202"/>
      <c r="DT213" s="202"/>
    </row>
    <row r="214" spans="1:124" s="224" customFormat="1" x14ac:dyDescent="0.2">
      <c r="A214" s="223"/>
      <c r="B214" s="223"/>
      <c r="C214" s="209"/>
      <c r="D214" s="210"/>
      <c r="E214" s="236"/>
      <c r="F214" s="236"/>
      <c r="G214" s="236"/>
      <c r="H214" s="236"/>
      <c r="I214" s="236"/>
      <c r="J214" s="237"/>
      <c r="K214" s="208"/>
      <c r="L214" s="208"/>
      <c r="M214" s="208"/>
      <c r="N214" s="208"/>
      <c r="O214" s="208"/>
      <c r="P214" s="208"/>
      <c r="Q214" s="208"/>
      <c r="R214" s="208"/>
      <c r="S214" s="208"/>
      <c r="T214" s="208"/>
      <c r="U214" s="208"/>
      <c r="V214" s="208"/>
      <c r="W214" s="202"/>
      <c r="X214" s="202"/>
      <c r="Y214" s="202"/>
      <c r="Z214" s="202"/>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2"/>
      <c r="DP214" s="202"/>
      <c r="DQ214" s="202"/>
      <c r="DR214" s="202"/>
      <c r="DS214" s="202"/>
      <c r="DT214" s="202"/>
    </row>
    <row r="215" spans="1:124" s="224" customFormat="1" x14ac:dyDescent="0.2">
      <c r="A215" s="223"/>
      <c r="B215" s="223"/>
      <c r="C215" s="209"/>
      <c r="D215" s="210"/>
      <c r="E215" s="236"/>
      <c r="F215" s="236"/>
      <c r="G215" s="236"/>
      <c r="H215" s="236"/>
      <c r="I215" s="236"/>
      <c r="J215" s="237"/>
      <c r="K215" s="208"/>
      <c r="L215" s="208"/>
      <c r="M215" s="208"/>
      <c r="N215" s="208"/>
      <c r="O215" s="208"/>
      <c r="P215" s="208"/>
      <c r="Q215" s="208"/>
      <c r="R215" s="208"/>
      <c r="S215" s="208"/>
      <c r="T215" s="208"/>
      <c r="U215" s="208"/>
      <c r="V215" s="208"/>
      <c r="W215" s="202"/>
      <c r="X215" s="202"/>
      <c r="Y215" s="202"/>
      <c r="Z215" s="202"/>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2"/>
      <c r="DP215" s="202"/>
      <c r="DQ215" s="202"/>
      <c r="DR215" s="202"/>
      <c r="DS215" s="202"/>
      <c r="DT215" s="202"/>
    </row>
    <row r="216" spans="1:124" s="224" customFormat="1" x14ac:dyDescent="0.2">
      <c r="A216" s="223"/>
      <c r="B216" s="223"/>
      <c r="C216" s="209"/>
      <c r="D216" s="210"/>
      <c r="E216" s="236"/>
      <c r="F216" s="236"/>
      <c r="G216" s="236"/>
      <c r="H216" s="236"/>
      <c r="I216" s="236"/>
      <c r="J216" s="237"/>
      <c r="K216" s="208"/>
      <c r="L216" s="208"/>
      <c r="M216" s="208"/>
      <c r="N216" s="208"/>
      <c r="O216" s="208"/>
      <c r="P216" s="208"/>
      <c r="Q216" s="208"/>
      <c r="R216" s="208"/>
      <c r="S216" s="208"/>
      <c r="T216" s="208"/>
      <c r="U216" s="208"/>
      <c r="V216" s="208"/>
      <c r="W216" s="202"/>
      <c r="X216" s="202"/>
      <c r="Y216" s="202"/>
      <c r="Z216" s="202"/>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2"/>
      <c r="DP216" s="202"/>
      <c r="DQ216" s="202"/>
      <c r="DR216" s="202"/>
      <c r="DS216" s="202"/>
      <c r="DT216" s="202"/>
    </row>
    <row r="217" spans="1:124" s="224" customFormat="1" x14ac:dyDescent="0.2">
      <c r="A217" s="223"/>
      <c r="B217" s="223"/>
      <c r="C217" s="209"/>
      <c r="D217" s="210"/>
      <c r="E217" s="236"/>
      <c r="F217" s="236"/>
      <c r="G217" s="236"/>
      <c r="H217" s="236"/>
      <c r="I217" s="236"/>
      <c r="J217" s="237"/>
      <c r="K217" s="208"/>
      <c r="L217" s="208"/>
      <c r="M217" s="208"/>
      <c r="N217" s="208"/>
      <c r="O217" s="208"/>
      <c r="P217" s="208"/>
      <c r="Q217" s="208"/>
      <c r="R217" s="208"/>
      <c r="S217" s="208"/>
      <c r="T217" s="208"/>
      <c r="U217" s="208"/>
      <c r="V217" s="208"/>
      <c r="W217" s="202"/>
      <c r="X217" s="202"/>
      <c r="Y217" s="202"/>
      <c r="Z217" s="202"/>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2"/>
      <c r="DP217" s="202"/>
      <c r="DQ217" s="202"/>
      <c r="DR217" s="202"/>
      <c r="DS217" s="202"/>
      <c r="DT217" s="202"/>
    </row>
    <row r="218" spans="1:124" s="224" customFormat="1" x14ac:dyDescent="0.2">
      <c r="A218" s="223"/>
      <c r="B218" s="223"/>
      <c r="C218" s="209"/>
      <c r="D218" s="210"/>
      <c r="E218" s="236"/>
      <c r="F218" s="236"/>
      <c r="G218" s="236"/>
      <c r="H218" s="236"/>
      <c r="I218" s="236"/>
      <c r="J218" s="237"/>
      <c r="K218" s="208"/>
      <c r="L218" s="208"/>
      <c r="M218" s="208"/>
      <c r="N218" s="208"/>
      <c r="O218" s="208"/>
      <c r="P218" s="208"/>
      <c r="Q218" s="208"/>
      <c r="R218" s="208"/>
      <c r="S218" s="208"/>
      <c r="T218" s="208"/>
      <c r="U218" s="208"/>
      <c r="V218" s="208"/>
      <c r="W218" s="202"/>
      <c r="X218" s="202"/>
      <c r="Y218" s="202"/>
      <c r="Z218" s="202"/>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2"/>
      <c r="DP218" s="202"/>
      <c r="DQ218" s="202"/>
      <c r="DR218" s="202"/>
      <c r="DS218" s="202"/>
      <c r="DT218" s="202"/>
    </row>
    <row r="219" spans="1:124" s="224" customFormat="1" x14ac:dyDescent="0.2">
      <c r="A219" s="223"/>
      <c r="B219" s="223"/>
      <c r="C219" s="209"/>
      <c r="D219" s="210"/>
      <c r="E219" s="236"/>
      <c r="F219" s="236"/>
      <c r="G219" s="236"/>
      <c r="H219" s="236"/>
      <c r="I219" s="236"/>
      <c r="J219" s="237"/>
      <c r="K219" s="208"/>
      <c r="L219" s="208"/>
      <c r="M219" s="208"/>
      <c r="N219" s="208"/>
      <c r="O219" s="208"/>
      <c r="P219" s="208"/>
      <c r="Q219" s="208"/>
      <c r="R219" s="208"/>
      <c r="S219" s="208"/>
      <c r="T219" s="208"/>
      <c r="U219" s="208"/>
      <c r="V219" s="208"/>
      <c r="W219" s="202"/>
      <c r="X219" s="202"/>
      <c r="Y219" s="202"/>
      <c r="Z219" s="202"/>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2"/>
      <c r="DP219" s="202"/>
      <c r="DQ219" s="202"/>
      <c r="DR219" s="202"/>
      <c r="DS219" s="202"/>
      <c r="DT219" s="202"/>
    </row>
    <row r="220" spans="1:124" s="224" customFormat="1" x14ac:dyDescent="0.2">
      <c r="A220" s="223"/>
      <c r="B220" s="223"/>
      <c r="C220" s="209"/>
      <c r="D220" s="210"/>
      <c r="E220" s="236"/>
      <c r="F220" s="236"/>
      <c r="G220" s="236"/>
      <c r="H220" s="236"/>
      <c r="I220" s="236"/>
      <c r="J220" s="237"/>
      <c r="K220" s="208"/>
      <c r="L220" s="208"/>
      <c r="M220" s="208"/>
      <c r="N220" s="208"/>
      <c r="O220" s="208"/>
      <c r="P220" s="208"/>
      <c r="Q220" s="208"/>
      <c r="R220" s="208"/>
      <c r="S220" s="208"/>
      <c r="T220" s="208"/>
      <c r="U220" s="208"/>
      <c r="V220" s="208"/>
      <c r="W220" s="202"/>
      <c r="X220" s="202"/>
      <c r="Y220" s="202"/>
      <c r="Z220" s="202"/>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2"/>
      <c r="DP220" s="202"/>
      <c r="DQ220" s="202"/>
      <c r="DR220" s="202"/>
      <c r="DS220" s="202"/>
      <c r="DT220" s="202"/>
    </row>
    <row r="221" spans="1:124" s="224" customFormat="1" x14ac:dyDescent="0.2">
      <c r="A221" s="223"/>
      <c r="B221" s="223"/>
      <c r="C221" s="209"/>
      <c r="D221" s="210"/>
      <c r="E221" s="236"/>
      <c r="F221" s="236"/>
      <c r="G221" s="236"/>
      <c r="H221" s="236"/>
      <c r="I221" s="236"/>
      <c r="J221" s="237"/>
      <c r="K221" s="208"/>
      <c r="L221" s="208"/>
      <c r="M221" s="208"/>
      <c r="N221" s="208"/>
      <c r="O221" s="208"/>
      <c r="P221" s="208"/>
      <c r="Q221" s="208"/>
      <c r="R221" s="208"/>
      <c r="S221" s="208"/>
      <c r="T221" s="208"/>
      <c r="U221" s="208"/>
      <c r="V221" s="208"/>
      <c r="W221" s="202"/>
      <c r="X221" s="202"/>
      <c r="Y221" s="202"/>
      <c r="Z221" s="202"/>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2"/>
      <c r="DP221" s="202"/>
      <c r="DQ221" s="202"/>
      <c r="DR221" s="202"/>
      <c r="DS221" s="202"/>
      <c r="DT221" s="202"/>
    </row>
    <row r="222" spans="1:124" s="224" customFormat="1" x14ac:dyDescent="0.2">
      <c r="A222" s="223"/>
      <c r="B222" s="223"/>
      <c r="C222" s="209"/>
      <c r="D222" s="210"/>
      <c r="E222" s="236"/>
      <c r="F222" s="236"/>
      <c r="G222" s="236"/>
      <c r="H222" s="236"/>
      <c r="I222" s="236"/>
      <c r="J222" s="237"/>
      <c r="K222" s="208"/>
      <c r="L222" s="208"/>
      <c r="M222" s="208"/>
      <c r="N222" s="208"/>
      <c r="O222" s="208"/>
      <c r="P222" s="208"/>
      <c r="Q222" s="208"/>
      <c r="R222" s="208"/>
      <c r="S222" s="208"/>
      <c r="T222" s="208"/>
      <c r="U222" s="208"/>
      <c r="V222" s="208"/>
      <c r="W222" s="202"/>
      <c r="X222" s="202"/>
      <c r="Y222" s="202"/>
      <c r="Z222" s="202"/>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2"/>
      <c r="DP222" s="202"/>
      <c r="DQ222" s="202"/>
      <c r="DR222" s="202"/>
      <c r="DS222" s="202"/>
      <c r="DT222" s="202"/>
    </row>
    <row r="223" spans="1:124" s="224" customFormat="1" x14ac:dyDescent="0.2">
      <c r="A223" s="223"/>
      <c r="B223" s="223"/>
      <c r="C223" s="209"/>
      <c r="D223" s="210"/>
      <c r="E223" s="236"/>
      <c r="F223" s="236"/>
      <c r="G223" s="236"/>
      <c r="H223" s="236"/>
      <c r="I223" s="236"/>
      <c r="J223" s="237"/>
      <c r="K223" s="208"/>
      <c r="L223" s="208"/>
      <c r="M223" s="208"/>
      <c r="N223" s="208"/>
      <c r="O223" s="208"/>
      <c r="P223" s="208"/>
      <c r="Q223" s="208"/>
      <c r="R223" s="208"/>
      <c r="S223" s="208"/>
      <c r="T223" s="208"/>
      <c r="U223" s="208"/>
      <c r="V223" s="208"/>
      <c r="W223" s="202"/>
      <c r="X223" s="202"/>
      <c r="Y223" s="202"/>
      <c r="Z223" s="202"/>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2"/>
      <c r="DP223" s="202"/>
      <c r="DQ223" s="202"/>
      <c r="DR223" s="202"/>
      <c r="DS223" s="202"/>
      <c r="DT223" s="202"/>
    </row>
    <row r="224" spans="1:124" s="224" customFormat="1" x14ac:dyDescent="0.2">
      <c r="A224" s="223"/>
      <c r="B224" s="223"/>
      <c r="C224" s="209"/>
      <c r="D224" s="210"/>
      <c r="E224" s="236"/>
      <c r="F224" s="236"/>
      <c r="G224" s="236"/>
      <c r="H224" s="236"/>
      <c r="I224" s="236"/>
      <c r="J224" s="237"/>
      <c r="K224" s="208"/>
      <c r="L224" s="208"/>
      <c r="M224" s="208"/>
      <c r="N224" s="208"/>
      <c r="O224" s="208"/>
      <c r="P224" s="208"/>
      <c r="Q224" s="208"/>
      <c r="R224" s="208"/>
      <c r="S224" s="208"/>
      <c r="T224" s="208"/>
      <c r="U224" s="208"/>
      <c r="V224" s="208"/>
      <c r="W224" s="202"/>
      <c r="X224" s="202"/>
      <c r="Y224" s="202"/>
      <c r="Z224" s="202"/>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2"/>
      <c r="DP224" s="202"/>
      <c r="DQ224" s="202"/>
      <c r="DR224" s="202"/>
      <c r="DS224" s="202"/>
      <c r="DT224" s="202"/>
    </row>
    <row r="225" spans="1:124" s="224" customFormat="1" x14ac:dyDescent="0.2">
      <c r="A225" s="223"/>
      <c r="B225" s="223"/>
      <c r="C225" s="209"/>
      <c r="D225" s="210"/>
      <c r="E225" s="236"/>
      <c r="F225" s="236"/>
      <c r="G225" s="236"/>
      <c r="H225" s="236"/>
      <c r="I225" s="236"/>
      <c r="J225" s="237"/>
      <c r="K225" s="208"/>
      <c r="L225" s="208"/>
      <c r="M225" s="208"/>
      <c r="N225" s="208"/>
      <c r="O225" s="208"/>
      <c r="P225" s="208"/>
      <c r="Q225" s="208"/>
      <c r="R225" s="208"/>
      <c r="S225" s="208"/>
      <c r="T225" s="208"/>
      <c r="U225" s="208"/>
      <c r="V225" s="208"/>
      <c r="W225" s="202"/>
      <c r="X225" s="202"/>
      <c r="Y225" s="202"/>
      <c r="Z225" s="202"/>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2"/>
      <c r="DP225" s="202"/>
      <c r="DQ225" s="202"/>
      <c r="DR225" s="202"/>
      <c r="DS225" s="202"/>
      <c r="DT225" s="202"/>
    </row>
    <row r="226" spans="1:124" s="224" customFormat="1" x14ac:dyDescent="0.2">
      <c r="A226" s="223"/>
      <c r="B226" s="223"/>
      <c r="C226" s="209"/>
      <c r="D226" s="210"/>
      <c r="E226" s="236"/>
      <c r="F226" s="236"/>
      <c r="G226" s="236"/>
      <c r="H226" s="236"/>
      <c r="I226" s="236"/>
      <c r="J226" s="237"/>
      <c r="K226" s="208"/>
      <c r="L226" s="208"/>
      <c r="M226" s="208"/>
      <c r="N226" s="208"/>
      <c r="O226" s="208"/>
      <c r="P226" s="208"/>
      <c r="Q226" s="208"/>
      <c r="R226" s="208"/>
      <c r="S226" s="208"/>
      <c r="T226" s="208"/>
      <c r="U226" s="208"/>
      <c r="V226" s="208"/>
      <c r="W226" s="202"/>
      <c r="X226" s="202"/>
      <c r="Y226" s="202"/>
      <c r="Z226" s="202"/>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2"/>
      <c r="DP226" s="202"/>
      <c r="DQ226" s="202"/>
      <c r="DR226" s="202"/>
      <c r="DS226" s="202"/>
      <c r="DT226" s="202"/>
    </row>
    <row r="227" spans="1:124" s="224" customFormat="1" x14ac:dyDescent="0.2">
      <c r="A227" s="223"/>
      <c r="B227" s="223"/>
      <c r="C227" s="209"/>
      <c r="D227" s="210"/>
      <c r="E227" s="236"/>
      <c r="F227" s="236"/>
      <c r="G227" s="236"/>
      <c r="H227" s="236"/>
      <c r="I227" s="236"/>
      <c r="J227" s="237"/>
      <c r="K227" s="208"/>
      <c r="L227" s="208"/>
      <c r="M227" s="208"/>
      <c r="N227" s="208"/>
      <c r="O227" s="208"/>
      <c r="P227" s="208"/>
      <c r="Q227" s="208"/>
      <c r="R227" s="208"/>
      <c r="S227" s="208"/>
      <c r="T227" s="208"/>
      <c r="U227" s="208"/>
      <c r="V227" s="208"/>
      <c r="W227" s="202"/>
      <c r="X227" s="202"/>
      <c r="Y227" s="202"/>
      <c r="Z227" s="202"/>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2"/>
      <c r="DP227" s="202"/>
      <c r="DQ227" s="202"/>
      <c r="DR227" s="202"/>
      <c r="DS227" s="202"/>
      <c r="DT227" s="202"/>
    </row>
    <row r="228" spans="1:124" s="224" customFormat="1" x14ac:dyDescent="0.2">
      <c r="A228" s="223"/>
      <c r="B228" s="223"/>
      <c r="C228" s="209"/>
      <c r="D228" s="210"/>
      <c r="E228" s="236"/>
      <c r="F228" s="236"/>
      <c r="G228" s="236"/>
      <c r="H228" s="236"/>
      <c r="I228" s="236"/>
      <c r="J228" s="237"/>
      <c r="K228" s="208"/>
      <c r="L228" s="208"/>
      <c r="M228" s="208"/>
      <c r="N228" s="208"/>
      <c r="O228" s="208"/>
      <c r="P228" s="208"/>
      <c r="Q228" s="208"/>
      <c r="R228" s="208"/>
      <c r="S228" s="208"/>
      <c r="T228" s="208"/>
      <c r="U228" s="208"/>
      <c r="V228" s="208"/>
      <c r="W228" s="202"/>
      <c r="X228" s="202"/>
      <c r="Y228" s="202"/>
      <c r="Z228" s="202"/>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2"/>
      <c r="DP228" s="202"/>
      <c r="DQ228" s="202"/>
      <c r="DR228" s="202"/>
      <c r="DS228" s="202"/>
      <c r="DT228" s="202"/>
    </row>
    <row r="229" spans="1:124" s="224" customFormat="1" x14ac:dyDescent="0.2">
      <c r="A229" s="223"/>
      <c r="B229" s="223"/>
      <c r="C229" s="209"/>
      <c r="D229" s="210"/>
      <c r="E229" s="236"/>
      <c r="F229" s="236"/>
      <c r="G229" s="236"/>
      <c r="H229" s="236"/>
      <c r="I229" s="236"/>
      <c r="J229" s="237"/>
      <c r="K229" s="208"/>
      <c r="L229" s="208"/>
      <c r="M229" s="208"/>
      <c r="N229" s="208"/>
      <c r="O229" s="208"/>
      <c r="P229" s="208"/>
      <c r="Q229" s="208"/>
      <c r="R229" s="208"/>
      <c r="S229" s="208"/>
      <c r="T229" s="208"/>
      <c r="U229" s="208"/>
      <c r="V229" s="208"/>
      <c r="W229" s="202"/>
      <c r="X229" s="202"/>
      <c r="Y229" s="202"/>
      <c r="Z229" s="202"/>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2"/>
      <c r="DP229" s="202"/>
      <c r="DQ229" s="202"/>
      <c r="DR229" s="202"/>
      <c r="DS229" s="202"/>
      <c r="DT229" s="202"/>
    </row>
    <row r="230" spans="1:124" s="224" customFormat="1" x14ac:dyDescent="0.2">
      <c r="A230" s="223"/>
      <c r="B230" s="223"/>
      <c r="C230" s="209"/>
      <c r="D230" s="210"/>
      <c r="E230" s="236"/>
      <c r="F230" s="236"/>
      <c r="G230" s="236"/>
      <c r="H230" s="236"/>
      <c r="I230" s="236"/>
      <c r="J230" s="237"/>
      <c r="K230" s="208"/>
      <c r="L230" s="208"/>
      <c r="M230" s="208"/>
      <c r="N230" s="208"/>
      <c r="O230" s="208"/>
      <c r="P230" s="208"/>
      <c r="Q230" s="208"/>
      <c r="R230" s="208"/>
      <c r="S230" s="208"/>
      <c r="T230" s="208"/>
      <c r="U230" s="208"/>
      <c r="V230" s="208"/>
      <c r="W230" s="202"/>
      <c r="X230" s="202"/>
      <c r="Y230" s="202"/>
      <c r="Z230" s="202"/>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2"/>
      <c r="DP230" s="202"/>
      <c r="DQ230" s="202"/>
      <c r="DR230" s="202"/>
      <c r="DS230" s="202"/>
      <c r="DT230" s="202"/>
    </row>
    <row r="231" spans="1:124" s="224" customFormat="1" x14ac:dyDescent="0.2">
      <c r="A231" s="223"/>
      <c r="B231" s="223"/>
      <c r="C231" s="209"/>
      <c r="D231" s="210"/>
      <c r="E231" s="236"/>
      <c r="F231" s="236"/>
      <c r="G231" s="236"/>
      <c r="H231" s="236"/>
      <c r="I231" s="236"/>
      <c r="J231" s="237"/>
      <c r="K231" s="208"/>
      <c r="L231" s="208"/>
      <c r="M231" s="208"/>
      <c r="N231" s="208"/>
      <c r="O231" s="208"/>
      <c r="P231" s="208"/>
      <c r="Q231" s="208"/>
      <c r="R231" s="208"/>
      <c r="S231" s="208"/>
      <c r="T231" s="208"/>
      <c r="U231" s="208"/>
      <c r="V231" s="208"/>
      <c r="W231" s="202"/>
      <c r="X231" s="202"/>
      <c r="Y231" s="202"/>
      <c r="Z231" s="202"/>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2"/>
      <c r="DP231" s="202"/>
      <c r="DQ231" s="202"/>
      <c r="DR231" s="202"/>
      <c r="DS231" s="202"/>
      <c r="DT231" s="202"/>
    </row>
    <row r="232" spans="1:124" s="224" customFormat="1" x14ac:dyDescent="0.2">
      <c r="A232" s="223"/>
      <c r="B232" s="223"/>
      <c r="C232" s="209"/>
      <c r="D232" s="210"/>
      <c r="E232" s="236"/>
      <c r="F232" s="236"/>
      <c r="G232" s="236"/>
      <c r="H232" s="236"/>
      <c r="I232" s="236"/>
      <c r="J232" s="237"/>
      <c r="K232" s="208"/>
      <c r="L232" s="208"/>
      <c r="M232" s="208"/>
      <c r="N232" s="208"/>
      <c r="O232" s="208"/>
      <c r="P232" s="208"/>
      <c r="Q232" s="208"/>
      <c r="R232" s="208"/>
      <c r="S232" s="208"/>
      <c r="T232" s="208"/>
      <c r="U232" s="208"/>
      <c r="V232" s="208"/>
      <c r="W232" s="202"/>
      <c r="X232" s="202"/>
      <c r="Y232" s="202"/>
      <c r="Z232" s="202"/>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2"/>
      <c r="DP232" s="202"/>
      <c r="DQ232" s="202"/>
      <c r="DR232" s="202"/>
      <c r="DS232" s="202"/>
      <c r="DT232" s="202"/>
    </row>
    <row r="233" spans="1:124" s="224" customFormat="1" x14ac:dyDescent="0.2">
      <c r="A233" s="223"/>
      <c r="B233" s="223"/>
      <c r="C233" s="209"/>
      <c r="D233" s="210"/>
      <c r="E233" s="236"/>
      <c r="F233" s="236"/>
      <c r="G233" s="236"/>
      <c r="H233" s="236"/>
      <c r="I233" s="236"/>
      <c r="J233" s="237"/>
      <c r="K233" s="208"/>
      <c r="L233" s="208"/>
      <c r="M233" s="208"/>
      <c r="N233" s="208"/>
      <c r="O233" s="208"/>
      <c r="P233" s="208"/>
      <c r="Q233" s="208"/>
      <c r="R233" s="208"/>
      <c r="S233" s="208"/>
      <c r="T233" s="208"/>
      <c r="U233" s="208"/>
      <c r="V233" s="208"/>
      <c r="W233" s="202"/>
      <c r="X233" s="202"/>
      <c r="Y233" s="202"/>
      <c r="Z233" s="202"/>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2"/>
      <c r="DP233" s="202"/>
      <c r="DQ233" s="202"/>
      <c r="DR233" s="202"/>
      <c r="DS233" s="202"/>
      <c r="DT233" s="202"/>
    </row>
    <row r="234" spans="1:124" s="224" customFormat="1" x14ac:dyDescent="0.2">
      <c r="A234" s="223"/>
      <c r="B234" s="223"/>
      <c r="C234" s="209"/>
      <c r="D234" s="210"/>
      <c r="E234" s="236"/>
      <c r="F234" s="236"/>
      <c r="G234" s="236"/>
      <c r="H234" s="236"/>
      <c r="I234" s="236"/>
      <c r="J234" s="237"/>
      <c r="K234" s="208"/>
      <c r="L234" s="208"/>
      <c r="M234" s="208"/>
      <c r="N234" s="208"/>
      <c r="O234" s="208"/>
      <c r="P234" s="208"/>
      <c r="Q234" s="208"/>
      <c r="R234" s="208"/>
      <c r="S234" s="208"/>
      <c r="T234" s="208"/>
      <c r="U234" s="208"/>
      <c r="V234" s="208"/>
      <c r="W234" s="202"/>
      <c r="X234" s="202"/>
      <c r="Y234" s="202"/>
      <c r="Z234" s="202"/>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2"/>
      <c r="DP234" s="202"/>
      <c r="DQ234" s="202"/>
      <c r="DR234" s="202"/>
      <c r="DS234" s="202"/>
      <c r="DT234" s="202"/>
    </row>
    <row r="235" spans="1:124" s="224" customFormat="1" x14ac:dyDescent="0.2">
      <c r="A235" s="223"/>
      <c r="B235" s="223"/>
      <c r="C235" s="225"/>
      <c r="D235" s="226"/>
      <c r="E235" s="240"/>
      <c r="F235" s="240"/>
      <c r="G235" s="240"/>
      <c r="H235" s="240"/>
      <c r="I235" s="240"/>
      <c r="J235" s="241"/>
      <c r="K235" s="223"/>
      <c r="L235" s="223"/>
      <c r="M235" s="223"/>
      <c r="N235" s="223"/>
      <c r="O235" s="223"/>
      <c r="P235" s="223"/>
      <c r="Q235" s="223"/>
      <c r="R235" s="223"/>
      <c r="S235" s="223"/>
      <c r="T235" s="223"/>
      <c r="U235" s="223"/>
      <c r="V235" s="223"/>
      <c r="W235" s="202"/>
      <c r="X235" s="202"/>
      <c r="Y235" s="202"/>
      <c r="Z235" s="202"/>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2"/>
      <c r="DP235" s="202"/>
      <c r="DQ235" s="202"/>
      <c r="DR235" s="202"/>
      <c r="DS235" s="202"/>
      <c r="DT235" s="202"/>
    </row>
    <row r="236" spans="1:124" s="224" customFormat="1" x14ac:dyDescent="0.2">
      <c r="A236" s="223"/>
      <c r="B236" s="223"/>
      <c r="C236" s="225"/>
      <c r="D236" s="226"/>
      <c r="E236" s="240"/>
      <c r="F236" s="240"/>
      <c r="G236" s="240"/>
      <c r="H236" s="240"/>
      <c r="I236" s="240"/>
      <c r="J236" s="241"/>
      <c r="K236" s="223"/>
      <c r="L236" s="223"/>
      <c r="M236" s="223"/>
      <c r="N236" s="223"/>
      <c r="O236" s="223"/>
      <c r="P236" s="223"/>
      <c r="Q236" s="223"/>
      <c r="R236" s="223"/>
      <c r="S236" s="223"/>
      <c r="T236" s="223"/>
      <c r="U236" s="223"/>
      <c r="V236" s="223"/>
      <c r="W236" s="202"/>
      <c r="X236" s="202"/>
      <c r="Y236" s="202"/>
      <c r="Z236" s="202"/>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2"/>
      <c r="DP236" s="202"/>
      <c r="DQ236" s="202"/>
      <c r="DR236" s="202"/>
      <c r="DS236" s="202"/>
      <c r="DT236" s="202"/>
    </row>
    <row r="237" spans="1:124" s="224" customFormat="1" x14ac:dyDescent="0.2">
      <c r="A237" s="223"/>
      <c r="B237" s="223"/>
      <c r="C237" s="225"/>
      <c r="D237" s="226"/>
      <c r="E237" s="240"/>
      <c r="F237" s="240"/>
      <c r="G237" s="240"/>
      <c r="H237" s="240"/>
      <c r="I237" s="240"/>
      <c r="J237" s="241"/>
      <c r="K237" s="223"/>
      <c r="L237" s="223"/>
      <c r="M237" s="223"/>
      <c r="N237" s="223"/>
      <c r="O237" s="223"/>
      <c r="P237" s="223"/>
      <c r="Q237" s="223"/>
      <c r="R237" s="223"/>
      <c r="S237" s="223"/>
      <c r="T237" s="223"/>
      <c r="U237" s="223"/>
      <c r="V237" s="223"/>
      <c r="W237" s="202"/>
      <c r="X237" s="202"/>
      <c r="Y237" s="202"/>
      <c r="Z237" s="202"/>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2"/>
      <c r="DP237" s="202"/>
      <c r="DQ237" s="202"/>
      <c r="DR237" s="202"/>
      <c r="DS237" s="202"/>
      <c r="DT237" s="202"/>
    </row>
    <row r="238" spans="1:124" s="224" customFormat="1" x14ac:dyDescent="0.2">
      <c r="A238" s="223"/>
      <c r="B238" s="223"/>
      <c r="C238" s="225"/>
      <c r="D238" s="226"/>
      <c r="E238" s="240"/>
      <c r="F238" s="240"/>
      <c r="G238" s="240"/>
      <c r="H238" s="240"/>
      <c r="I238" s="240"/>
      <c r="J238" s="241"/>
      <c r="K238" s="223"/>
      <c r="L238" s="223"/>
      <c r="M238" s="223"/>
      <c r="N238" s="223"/>
      <c r="O238" s="223"/>
      <c r="P238" s="223"/>
      <c r="Q238" s="223"/>
      <c r="R238" s="223"/>
      <c r="S238" s="223"/>
      <c r="T238" s="223"/>
      <c r="U238" s="223"/>
      <c r="V238" s="223"/>
      <c r="W238" s="202"/>
      <c r="X238" s="202"/>
      <c r="Y238" s="202"/>
      <c r="Z238" s="202"/>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2"/>
      <c r="DP238" s="202"/>
      <c r="DQ238" s="202"/>
      <c r="DR238" s="202"/>
      <c r="DS238" s="202"/>
      <c r="DT238" s="202"/>
    </row>
    <row r="239" spans="1:124" s="224" customFormat="1" x14ac:dyDescent="0.2">
      <c r="A239" s="223"/>
      <c r="B239" s="223"/>
      <c r="C239" s="225"/>
      <c r="D239" s="226"/>
      <c r="E239" s="240"/>
      <c r="F239" s="240"/>
      <c r="G239" s="240"/>
      <c r="H239" s="240"/>
      <c r="I239" s="240"/>
      <c r="J239" s="241"/>
      <c r="K239" s="223"/>
      <c r="L239" s="223"/>
      <c r="M239" s="223"/>
      <c r="N239" s="223"/>
      <c r="O239" s="223"/>
      <c r="P239" s="223"/>
      <c r="Q239" s="223"/>
      <c r="R239" s="223"/>
      <c r="S239" s="223"/>
      <c r="T239" s="223"/>
      <c r="U239" s="223"/>
      <c r="V239" s="223"/>
      <c r="W239" s="202"/>
      <c r="X239" s="202"/>
      <c r="Y239" s="202"/>
      <c r="Z239" s="202"/>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2"/>
      <c r="DP239" s="202"/>
      <c r="DQ239" s="202"/>
      <c r="DR239" s="202"/>
      <c r="DS239" s="202"/>
      <c r="DT239" s="202"/>
    </row>
    <row r="240" spans="1:124" s="224" customFormat="1" x14ac:dyDescent="0.2">
      <c r="A240" s="223"/>
      <c r="B240" s="223"/>
      <c r="C240" s="225"/>
      <c r="D240" s="226"/>
      <c r="E240" s="240"/>
      <c r="F240" s="240"/>
      <c r="G240" s="240"/>
      <c r="H240" s="240"/>
      <c r="I240" s="240"/>
      <c r="J240" s="241"/>
      <c r="K240" s="223"/>
      <c r="L240" s="223"/>
      <c r="M240" s="223"/>
      <c r="N240" s="223"/>
      <c r="O240" s="223"/>
      <c r="P240" s="223"/>
      <c r="Q240" s="223"/>
      <c r="R240" s="223"/>
      <c r="S240" s="223"/>
      <c r="T240" s="223"/>
      <c r="U240" s="223"/>
      <c r="V240" s="223"/>
      <c r="W240" s="202"/>
      <c r="X240" s="202"/>
      <c r="Y240" s="202"/>
      <c r="Z240" s="202"/>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2"/>
      <c r="DP240" s="202"/>
      <c r="DQ240" s="202"/>
      <c r="DR240" s="202"/>
      <c r="DS240" s="202"/>
      <c r="DT240" s="202"/>
    </row>
    <row r="241" spans="1:124" s="224" customFormat="1" x14ac:dyDescent="0.2">
      <c r="A241" s="223"/>
      <c r="B241" s="223"/>
      <c r="C241" s="225"/>
      <c r="D241" s="226"/>
      <c r="E241" s="240"/>
      <c r="F241" s="240"/>
      <c r="G241" s="240"/>
      <c r="H241" s="240"/>
      <c r="I241" s="240"/>
      <c r="J241" s="241"/>
      <c r="K241" s="223"/>
      <c r="L241" s="223"/>
      <c r="M241" s="223"/>
      <c r="N241" s="223"/>
      <c r="O241" s="223"/>
      <c r="P241" s="223"/>
      <c r="Q241" s="223"/>
      <c r="R241" s="223"/>
      <c r="S241" s="223"/>
      <c r="T241" s="223"/>
      <c r="U241" s="223"/>
      <c r="V241" s="223"/>
      <c r="W241" s="202"/>
      <c r="X241" s="202"/>
      <c r="Y241" s="202"/>
      <c r="Z241" s="202"/>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2"/>
      <c r="DP241" s="202"/>
      <c r="DQ241" s="202"/>
      <c r="DR241" s="202"/>
      <c r="DS241" s="202"/>
      <c r="DT241" s="202"/>
    </row>
    <row r="242" spans="1:124" s="224" customFormat="1" x14ac:dyDescent="0.2">
      <c r="A242" s="223"/>
      <c r="B242" s="223"/>
      <c r="C242" s="225"/>
      <c r="D242" s="226"/>
      <c r="E242" s="240"/>
      <c r="F242" s="240"/>
      <c r="G242" s="240"/>
      <c r="H242" s="240"/>
      <c r="I242" s="240"/>
      <c r="J242" s="241"/>
      <c r="K242" s="223"/>
      <c r="L242" s="223"/>
      <c r="M242" s="223"/>
      <c r="N242" s="223"/>
      <c r="O242" s="223"/>
      <c r="P242" s="223"/>
      <c r="Q242" s="223"/>
      <c r="R242" s="223"/>
      <c r="S242" s="223"/>
      <c r="T242" s="223"/>
      <c r="U242" s="223"/>
      <c r="V242" s="223"/>
      <c r="W242" s="202"/>
      <c r="X242" s="202"/>
      <c r="Y242" s="202"/>
      <c r="Z242" s="202"/>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2"/>
      <c r="DP242" s="202"/>
      <c r="DQ242" s="202"/>
      <c r="DR242" s="202"/>
      <c r="DS242" s="202"/>
      <c r="DT242" s="202"/>
    </row>
    <row r="243" spans="1:124" s="224" customFormat="1" x14ac:dyDescent="0.2">
      <c r="A243" s="223"/>
      <c r="B243" s="223"/>
      <c r="C243" s="225"/>
      <c r="D243" s="226"/>
      <c r="E243" s="240"/>
      <c r="F243" s="240"/>
      <c r="G243" s="240"/>
      <c r="H243" s="240"/>
      <c r="I243" s="240"/>
      <c r="J243" s="241"/>
      <c r="K243" s="223"/>
      <c r="L243" s="223"/>
      <c r="M243" s="223"/>
      <c r="N243" s="223"/>
      <c r="O243" s="223"/>
      <c r="P243" s="223"/>
      <c r="Q243" s="223"/>
      <c r="R243" s="223"/>
      <c r="S243" s="223"/>
      <c r="T243" s="223"/>
      <c r="U243" s="223"/>
      <c r="V243" s="223"/>
      <c r="W243" s="202"/>
      <c r="X243" s="202"/>
      <c r="Y243" s="202"/>
      <c r="Z243" s="202"/>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2"/>
      <c r="DP243" s="202"/>
      <c r="DQ243" s="202"/>
      <c r="DR243" s="202"/>
      <c r="DS243" s="202"/>
      <c r="DT243" s="202"/>
    </row>
    <row r="244" spans="1:124" s="224" customFormat="1" x14ac:dyDescent="0.2">
      <c r="A244" s="223"/>
      <c r="B244" s="223"/>
      <c r="C244" s="225"/>
      <c r="D244" s="226"/>
      <c r="E244" s="240"/>
      <c r="F244" s="240"/>
      <c r="G244" s="240"/>
      <c r="H244" s="240"/>
      <c r="I244" s="240"/>
      <c r="J244" s="241"/>
      <c r="K244" s="223"/>
      <c r="L244" s="223"/>
      <c r="M244" s="223"/>
      <c r="N244" s="223"/>
      <c r="O244" s="223"/>
      <c r="P244" s="223"/>
      <c r="Q244" s="223"/>
      <c r="R244" s="223"/>
      <c r="S244" s="223"/>
      <c r="T244" s="223"/>
      <c r="U244" s="223"/>
      <c r="V244" s="223"/>
      <c r="W244" s="202"/>
      <c r="X244" s="202"/>
      <c r="Y244" s="202"/>
      <c r="Z244" s="202"/>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2"/>
      <c r="DP244" s="202"/>
      <c r="DQ244" s="202"/>
      <c r="DR244" s="202"/>
      <c r="DS244" s="202"/>
      <c r="DT244" s="202"/>
    </row>
    <row r="245" spans="1:124" s="224" customFormat="1" x14ac:dyDescent="0.2">
      <c r="A245" s="223"/>
      <c r="B245" s="223"/>
      <c r="C245" s="225"/>
      <c r="D245" s="226"/>
      <c r="E245" s="240"/>
      <c r="F245" s="240"/>
      <c r="G245" s="240"/>
      <c r="H245" s="240"/>
      <c r="I245" s="240"/>
      <c r="J245" s="241"/>
      <c r="K245" s="223"/>
      <c r="L245" s="223"/>
      <c r="M245" s="223"/>
      <c r="N245" s="223"/>
      <c r="O245" s="223"/>
      <c r="P245" s="223"/>
      <c r="Q245" s="223"/>
      <c r="R245" s="223"/>
      <c r="S245" s="223"/>
      <c r="T245" s="223"/>
      <c r="U245" s="223"/>
      <c r="V245" s="223"/>
      <c r="W245" s="202"/>
      <c r="X245" s="202"/>
      <c r="Y245" s="202"/>
      <c r="Z245" s="202"/>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2"/>
      <c r="DP245" s="202"/>
      <c r="DQ245" s="202"/>
      <c r="DR245" s="202"/>
      <c r="DS245" s="202"/>
      <c r="DT245" s="202"/>
    </row>
    <row r="246" spans="1:124" s="224" customFormat="1" x14ac:dyDescent="0.2">
      <c r="A246" s="223"/>
      <c r="B246" s="223"/>
      <c r="C246" s="225"/>
      <c r="D246" s="226"/>
      <c r="E246" s="240"/>
      <c r="F246" s="240"/>
      <c r="G246" s="240"/>
      <c r="H246" s="240"/>
      <c r="I246" s="240"/>
      <c r="J246" s="241"/>
      <c r="K246" s="223"/>
      <c r="L246" s="223"/>
      <c r="M246" s="223"/>
      <c r="N246" s="223"/>
      <c r="O246" s="223"/>
      <c r="P246" s="223"/>
      <c r="Q246" s="223"/>
      <c r="R246" s="223"/>
      <c r="S246" s="223"/>
      <c r="T246" s="223"/>
      <c r="U246" s="223"/>
      <c r="V246" s="223"/>
      <c r="W246" s="202"/>
      <c r="X246" s="202"/>
      <c r="Y246" s="202"/>
      <c r="Z246" s="202"/>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2"/>
      <c r="DP246" s="202"/>
      <c r="DQ246" s="202"/>
      <c r="DR246" s="202"/>
      <c r="DS246" s="202"/>
      <c r="DT246" s="202"/>
    </row>
    <row r="247" spans="1:124" s="224" customFormat="1" x14ac:dyDescent="0.2">
      <c r="A247" s="223"/>
      <c r="B247" s="223"/>
      <c r="C247" s="225"/>
      <c r="D247" s="226"/>
      <c r="E247" s="240"/>
      <c r="F247" s="240"/>
      <c r="G247" s="240"/>
      <c r="H247" s="240"/>
      <c r="I247" s="240"/>
      <c r="J247" s="241"/>
      <c r="K247" s="223"/>
      <c r="L247" s="223"/>
      <c r="M247" s="223"/>
      <c r="N247" s="223"/>
      <c r="O247" s="223"/>
      <c r="P247" s="223"/>
      <c r="Q247" s="223"/>
      <c r="R247" s="223"/>
      <c r="S247" s="223"/>
      <c r="T247" s="223"/>
      <c r="U247" s="223"/>
      <c r="V247" s="223"/>
      <c r="W247" s="202"/>
      <c r="X247" s="202"/>
      <c r="Y247" s="202"/>
      <c r="Z247" s="202"/>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2"/>
      <c r="DP247" s="202"/>
      <c r="DQ247" s="202"/>
      <c r="DR247" s="202"/>
      <c r="DS247" s="202"/>
      <c r="DT247" s="202"/>
    </row>
    <row r="248" spans="1:124" s="224" customFormat="1" x14ac:dyDescent="0.2">
      <c r="A248" s="223"/>
      <c r="B248" s="223"/>
      <c r="C248" s="225"/>
      <c r="D248" s="226"/>
      <c r="E248" s="240"/>
      <c r="F248" s="240"/>
      <c r="G248" s="240"/>
      <c r="H248" s="240"/>
      <c r="I248" s="240"/>
      <c r="J248" s="241"/>
      <c r="K248" s="223"/>
      <c r="L248" s="223"/>
      <c r="M248" s="223"/>
      <c r="N248" s="223"/>
      <c r="O248" s="223"/>
      <c r="P248" s="223"/>
      <c r="Q248" s="223"/>
      <c r="R248" s="223"/>
      <c r="S248" s="223"/>
      <c r="T248" s="223"/>
      <c r="U248" s="223"/>
      <c r="V248" s="223"/>
      <c r="W248" s="202"/>
      <c r="X248" s="202"/>
      <c r="Y248" s="202"/>
      <c r="Z248" s="202"/>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2"/>
      <c r="DP248" s="202"/>
      <c r="DQ248" s="202"/>
      <c r="DR248" s="202"/>
      <c r="DS248" s="202"/>
      <c r="DT248" s="202"/>
    </row>
    <row r="249" spans="1:124" s="224" customFormat="1" x14ac:dyDescent="0.2">
      <c r="A249" s="223"/>
      <c r="B249" s="223"/>
      <c r="C249" s="225"/>
      <c r="D249" s="226"/>
      <c r="E249" s="240"/>
      <c r="F249" s="240"/>
      <c r="G249" s="240"/>
      <c r="H249" s="240"/>
      <c r="I249" s="240"/>
      <c r="J249" s="241"/>
      <c r="K249" s="223"/>
      <c r="L249" s="223"/>
      <c r="M249" s="223"/>
      <c r="N249" s="223"/>
      <c r="O249" s="223"/>
      <c r="P249" s="223"/>
      <c r="Q249" s="223"/>
      <c r="R249" s="223"/>
      <c r="S249" s="223"/>
      <c r="T249" s="223"/>
      <c r="U249" s="223"/>
      <c r="V249" s="223"/>
      <c r="W249" s="202"/>
      <c r="X249" s="202"/>
      <c r="Y249" s="202"/>
      <c r="Z249" s="202"/>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2"/>
      <c r="DP249" s="202"/>
      <c r="DQ249" s="202"/>
      <c r="DR249" s="202"/>
      <c r="DS249" s="202"/>
      <c r="DT249" s="202"/>
    </row>
    <row r="250" spans="1:124" s="224" customFormat="1" x14ac:dyDescent="0.2">
      <c r="A250" s="223"/>
      <c r="B250" s="223"/>
      <c r="C250" s="225"/>
      <c r="D250" s="226"/>
      <c r="E250" s="240"/>
      <c r="F250" s="240"/>
      <c r="G250" s="240"/>
      <c r="H250" s="240"/>
      <c r="I250" s="240"/>
      <c r="J250" s="241"/>
      <c r="K250" s="223"/>
      <c r="L250" s="223"/>
      <c r="M250" s="223"/>
      <c r="N250" s="223"/>
      <c r="O250" s="223"/>
      <c r="P250" s="223"/>
      <c r="Q250" s="223"/>
      <c r="R250" s="223"/>
      <c r="S250" s="223"/>
      <c r="T250" s="223"/>
      <c r="U250" s="223"/>
      <c r="V250" s="223"/>
      <c r="W250" s="202"/>
      <c r="X250" s="202"/>
      <c r="Y250" s="202"/>
      <c r="Z250" s="202"/>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2"/>
      <c r="DP250" s="202"/>
      <c r="DQ250" s="202"/>
      <c r="DR250" s="202"/>
      <c r="DS250" s="202"/>
      <c r="DT250" s="202"/>
    </row>
    <row r="251" spans="1:124" s="224" customFormat="1" x14ac:dyDescent="0.2">
      <c r="A251" s="223"/>
      <c r="B251" s="223"/>
      <c r="C251" s="225"/>
      <c r="D251" s="226"/>
      <c r="E251" s="240"/>
      <c r="F251" s="240"/>
      <c r="G251" s="240"/>
      <c r="H251" s="240"/>
      <c r="I251" s="240"/>
      <c r="J251" s="241"/>
      <c r="K251" s="223"/>
      <c r="L251" s="223"/>
      <c r="M251" s="223"/>
      <c r="N251" s="223"/>
      <c r="O251" s="223"/>
      <c r="P251" s="223"/>
      <c r="Q251" s="223"/>
      <c r="R251" s="223"/>
      <c r="S251" s="223"/>
      <c r="T251" s="223"/>
      <c r="U251" s="223"/>
      <c r="V251" s="223"/>
      <c r="W251" s="202"/>
      <c r="X251" s="202"/>
      <c r="Y251" s="202"/>
      <c r="Z251" s="202"/>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2"/>
      <c r="DP251" s="202"/>
      <c r="DQ251" s="202"/>
      <c r="DR251" s="202"/>
      <c r="DS251" s="202"/>
      <c r="DT251" s="202"/>
    </row>
    <row r="252" spans="1:124" s="224" customFormat="1" x14ac:dyDescent="0.2">
      <c r="A252" s="223"/>
      <c r="B252" s="223"/>
      <c r="C252" s="225"/>
      <c r="D252" s="226"/>
      <c r="E252" s="240"/>
      <c r="F252" s="240"/>
      <c r="G252" s="240"/>
      <c r="H252" s="240"/>
      <c r="I252" s="240"/>
      <c r="J252" s="241"/>
      <c r="K252" s="223"/>
      <c r="L252" s="223"/>
      <c r="M252" s="223"/>
      <c r="N252" s="223"/>
      <c r="O252" s="223"/>
      <c r="P252" s="223"/>
      <c r="Q252" s="223"/>
      <c r="R252" s="223"/>
      <c r="S252" s="223"/>
      <c r="T252" s="223"/>
      <c r="U252" s="223"/>
      <c r="V252" s="223"/>
      <c r="W252" s="202"/>
      <c r="X252" s="202"/>
      <c r="Y252" s="202"/>
      <c r="Z252" s="202"/>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2"/>
      <c r="DP252" s="202"/>
      <c r="DQ252" s="202"/>
      <c r="DR252" s="202"/>
      <c r="DS252" s="202"/>
      <c r="DT252" s="202"/>
    </row>
    <row r="253" spans="1:124" s="224" customFormat="1" x14ac:dyDescent="0.2">
      <c r="A253" s="223"/>
      <c r="B253" s="223"/>
      <c r="C253" s="225"/>
      <c r="D253" s="226"/>
      <c r="E253" s="240"/>
      <c r="F253" s="240"/>
      <c r="G253" s="240"/>
      <c r="H253" s="240"/>
      <c r="I253" s="240"/>
      <c r="J253" s="241"/>
      <c r="K253" s="223"/>
      <c r="L253" s="223"/>
      <c r="M253" s="223"/>
      <c r="N253" s="223"/>
      <c r="O253" s="223"/>
      <c r="P253" s="223"/>
      <c r="Q253" s="223"/>
      <c r="R253" s="223"/>
      <c r="S253" s="223"/>
      <c r="T253" s="223"/>
      <c r="U253" s="223"/>
      <c r="V253" s="223"/>
      <c r="W253" s="202"/>
      <c r="X253" s="202"/>
      <c r="Y253" s="202"/>
      <c r="Z253" s="202"/>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2"/>
      <c r="DP253" s="202"/>
      <c r="DQ253" s="202"/>
      <c r="DR253" s="202"/>
      <c r="DS253" s="202"/>
      <c r="DT253" s="202"/>
    </row>
    <row r="254" spans="1:124" s="224" customFormat="1" x14ac:dyDescent="0.2">
      <c r="A254" s="223"/>
      <c r="B254" s="223"/>
      <c r="C254" s="225"/>
      <c r="D254" s="226"/>
      <c r="E254" s="240"/>
      <c r="F254" s="240"/>
      <c r="G254" s="240"/>
      <c r="H254" s="240"/>
      <c r="I254" s="240"/>
      <c r="J254" s="241"/>
      <c r="K254" s="223"/>
      <c r="L254" s="223"/>
      <c r="M254" s="223"/>
      <c r="N254" s="223"/>
      <c r="O254" s="223"/>
      <c r="P254" s="223"/>
      <c r="Q254" s="223"/>
      <c r="R254" s="223"/>
      <c r="S254" s="223"/>
      <c r="T254" s="223"/>
      <c r="U254" s="223"/>
      <c r="V254" s="223"/>
      <c r="W254" s="202"/>
      <c r="X254" s="202"/>
      <c r="Y254" s="202"/>
      <c r="Z254" s="202"/>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2"/>
      <c r="DP254" s="202"/>
      <c r="DQ254" s="202"/>
      <c r="DR254" s="202"/>
      <c r="DS254" s="202"/>
      <c r="DT254" s="202"/>
    </row>
    <row r="255" spans="1:124" s="224" customFormat="1" x14ac:dyDescent="0.2">
      <c r="A255" s="223"/>
      <c r="B255" s="223"/>
      <c r="C255" s="225"/>
      <c r="D255" s="226"/>
      <c r="E255" s="240"/>
      <c r="F255" s="240"/>
      <c r="G255" s="240"/>
      <c r="H255" s="240"/>
      <c r="I255" s="240"/>
      <c r="J255" s="241"/>
      <c r="K255" s="223"/>
      <c r="L255" s="223"/>
      <c r="M255" s="223"/>
      <c r="N255" s="223"/>
      <c r="O255" s="223"/>
      <c r="P255" s="223"/>
      <c r="Q255" s="223"/>
      <c r="R255" s="223"/>
      <c r="S255" s="223"/>
      <c r="T255" s="223"/>
      <c r="U255" s="223"/>
      <c r="V255" s="223"/>
      <c r="W255" s="202"/>
      <c r="X255" s="202"/>
      <c r="Y255" s="202"/>
      <c r="Z255" s="202"/>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2"/>
      <c r="DP255" s="202"/>
      <c r="DQ255" s="202"/>
      <c r="DR255" s="202"/>
      <c r="DS255" s="202"/>
      <c r="DT255" s="202"/>
    </row>
    <row r="256" spans="1:124" s="224" customFormat="1" x14ac:dyDescent="0.2">
      <c r="A256" s="223"/>
      <c r="B256" s="223"/>
      <c r="C256" s="225"/>
      <c r="D256" s="226"/>
      <c r="E256" s="240"/>
      <c r="F256" s="240"/>
      <c r="G256" s="240"/>
      <c r="H256" s="240"/>
      <c r="I256" s="240"/>
      <c r="J256" s="241"/>
      <c r="K256" s="223"/>
      <c r="L256" s="223"/>
      <c r="M256" s="223"/>
      <c r="N256" s="223"/>
      <c r="O256" s="223"/>
      <c r="P256" s="223"/>
      <c r="Q256" s="223"/>
      <c r="R256" s="223"/>
      <c r="S256" s="223"/>
      <c r="T256" s="223"/>
      <c r="U256" s="223"/>
      <c r="V256" s="223"/>
      <c r="W256" s="202"/>
      <c r="X256" s="202"/>
      <c r="Y256" s="202"/>
      <c r="Z256" s="202"/>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2"/>
      <c r="DP256" s="202"/>
      <c r="DQ256" s="202"/>
      <c r="DR256" s="202"/>
      <c r="DS256" s="202"/>
      <c r="DT256" s="202"/>
    </row>
    <row r="257" spans="1:124" s="224" customFormat="1" x14ac:dyDescent="0.2">
      <c r="A257" s="223"/>
      <c r="B257" s="223"/>
      <c r="C257" s="225"/>
      <c r="D257" s="226"/>
      <c r="E257" s="240"/>
      <c r="F257" s="240"/>
      <c r="G257" s="240"/>
      <c r="H257" s="240"/>
      <c r="I257" s="240"/>
      <c r="J257" s="241"/>
      <c r="K257" s="223"/>
      <c r="L257" s="223"/>
      <c r="M257" s="223"/>
      <c r="N257" s="223"/>
      <c r="O257" s="223"/>
      <c r="P257" s="223"/>
      <c r="Q257" s="223"/>
      <c r="R257" s="223"/>
      <c r="S257" s="223"/>
      <c r="T257" s="223"/>
      <c r="U257" s="223"/>
      <c r="V257" s="223"/>
      <c r="W257" s="202"/>
      <c r="X257" s="202"/>
      <c r="Y257" s="202"/>
      <c r="Z257" s="202"/>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2"/>
      <c r="DP257" s="202"/>
      <c r="DQ257" s="202"/>
      <c r="DR257" s="202"/>
      <c r="DS257" s="202"/>
      <c r="DT257" s="202"/>
    </row>
    <row r="258" spans="1:124" s="224" customFormat="1" x14ac:dyDescent="0.2">
      <c r="A258" s="223"/>
      <c r="B258" s="223"/>
      <c r="C258" s="225"/>
      <c r="D258" s="226"/>
      <c r="E258" s="240"/>
      <c r="F258" s="240"/>
      <c r="G258" s="240"/>
      <c r="H258" s="240"/>
      <c r="I258" s="240"/>
      <c r="J258" s="241"/>
      <c r="K258" s="223"/>
      <c r="L258" s="223"/>
      <c r="M258" s="223"/>
      <c r="N258" s="223"/>
      <c r="O258" s="223"/>
      <c r="P258" s="223"/>
      <c r="Q258" s="223"/>
      <c r="R258" s="223"/>
      <c r="S258" s="223"/>
      <c r="T258" s="223"/>
      <c r="U258" s="223"/>
      <c r="V258" s="223"/>
      <c r="W258" s="202"/>
      <c r="X258" s="202"/>
      <c r="Y258" s="202"/>
      <c r="Z258" s="202"/>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2"/>
      <c r="DP258" s="202"/>
      <c r="DQ258" s="202"/>
      <c r="DR258" s="202"/>
      <c r="DS258" s="202"/>
      <c r="DT258" s="202"/>
    </row>
    <row r="259" spans="1:124" s="224" customFormat="1" x14ac:dyDescent="0.2">
      <c r="A259" s="223"/>
      <c r="B259" s="223"/>
      <c r="C259" s="225"/>
      <c r="D259" s="226"/>
      <c r="E259" s="240"/>
      <c r="F259" s="240"/>
      <c r="G259" s="240"/>
      <c r="H259" s="240"/>
      <c r="I259" s="240"/>
      <c r="J259" s="241"/>
      <c r="K259" s="223"/>
      <c r="L259" s="223"/>
      <c r="M259" s="223"/>
      <c r="N259" s="223"/>
      <c r="O259" s="223"/>
      <c r="P259" s="223"/>
      <c r="Q259" s="223"/>
      <c r="R259" s="223"/>
      <c r="S259" s="223"/>
      <c r="T259" s="223"/>
      <c r="U259" s="223"/>
      <c r="V259" s="223"/>
      <c r="W259" s="202"/>
      <c r="X259" s="202"/>
      <c r="Y259" s="202"/>
      <c r="Z259" s="202"/>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2"/>
      <c r="DP259" s="202"/>
      <c r="DQ259" s="202"/>
      <c r="DR259" s="202"/>
      <c r="DS259" s="202"/>
      <c r="DT259" s="202"/>
    </row>
    <row r="260" spans="1:124" s="224" customFormat="1" x14ac:dyDescent="0.2">
      <c r="A260" s="223"/>
      <c r="B260" s="223"/>
      <c r="C260" s="225"/>
      <c r="D260" s="226"/>
      <c r="E260" s="240"/>
      <c r="F260" s="240"/>
      <c r="G260" s="240"/>
      <c r="H260" s="240"/>
      <c r="I260" s="240"/>
      <c r="J260" s="241"/>
      <c r="K260" s="223"/>
      <c r="L260" s="223"/>
      <c r="M260" s="223"/>
      <c r="N260" s="223"/>
      <c r="O260" s="223"/>
      <c r="P260" s="223"/>
      <c r="Q260" s="223"/>
      <c r="R260" s="223"/>
      <c r="S260" s="223"/>
      <c r="T260" s="223"/>
      <c r="U260" s="223"/>
      <c r="V260" s="223"/>
      <c r="W260" s="202"/>
      <c r="X260" s="202"/>
      <c r="Y260" s="202"/>
      <c r="Z260" s="202"/>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2"/>
      <c r="DP260" s="202"/>
      <c r="DQ260" s="202"/>
      <c r="DR260" s="202"/>
      <c r="DS260" s="202"/>
      <c r="DT260" s="202"/>
    </row>
    <row r="261" spans="1:124" s="224" customFormat="1" x14ac:dyDescent="0.2">
      <c r="A261" s="223"/>
      <c r="B261" s="223"/>
      <c r="C261" s="225"/>
      <c r="D261" s="226"/>
      <c r="E261" s="240"/>
      <c r="F261" s="240"/>
      <c r="G261" s="240"/>
      <c r="H261" s="240"/>
      <c r="I261" s="240"/>
      <c r="J261" s="241"/>
      <c r="K261" s="223"/>
      <c r="L261" s="223"/>
      <c r="M261" s="223"/>
      <c r="N261" s="223"/>
      <c r="O261" s="223"/>
      <c r="P261" s="223"/>
      <c r="Q261" s="223"/>
      <c r="R261" s="223"/>
      <c r="S261" s="223"/>
      <c r="T261" s="223"/>
      <c r="U261" s="223"/>
      <c r="V261" s="223"/>
      <c r="W261" s="202"/>
      <c r="X261" s="202"/>
      <c r="Y261" s="202"/>
      <c r="Z261" s="202"/>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2"/>
      <c r="DP261" s="202"/>
      <c r="DQ261" s="202"/>
      <c r="DR261" s="202"/>
      <c r="DS261" s="202"/>
      <c r="DT261" s="202"/>
    </row>
    <row r="262" spans="1:124" s="224" customFormat="1" x14ac:dyDescent="0.2">
      <c r="A262" s="223"/>
      <c r="B262" s="223"/>
      <c r="C262" s="225"/>
      <c r="D262" s="226"/>
      <c r="E262" s="240"/>
      <c r="F262" s="240"/>
      <c r="G262" s="240"/>
      <c r="H262" s="240"/>
      <c r="I262" s="240"/>
      <c r="J262" s="241"/>
      <c r="K262" s="223"/>
      <c r="L262" s="223"/>
      <c r="M262" s="223"/>
      <c r="N262" s="223"/>
      <c r="O262" s="223"/>
      <c r="P262" s="223"/>
      <c r="Q262" s="223"/>
      <c r="R262" s="223"/>
      <c r="S262" s="223"/>
      <c r="T262" s="223"/>
      <c r="U262" s="223"/>
      <c r="V262" s="223"/>
      <c r="W262" s="202"/>
      <c r="X262" s="202"/>
      <c r="Y262" s="202"/>
      <c r="Z262" s="202"/>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2"/>
      <c r="DP262" s="202"/>
      <c r="DQ262" s="202"/>
      <c r="DR262" s="202"/>
      <c r="DS262" s="202"/>
      <c r="DT262" s="202"/>
    </row>
    <row r="263" spans="1:124" s="224" customFormat="1" x14ac:dyDescent="0.2">
      <c r="A263" s="223"/>
      <c r="B263" s="223"/>
      <c r="C263" s="225"/>
      <c r="D263" s="226"/>
      <c r="E263" s="240"/>
      <c r="F263" s="240"/>
      <c r="G263" s="240"/>
      <c r="H263" s="240"/>
      <c r="I263" s="240"/>
      <c r="J263" s="241"/>
      <c r="K263" s="223"/>
      <c r="L263" s="223"/>
      <c r="M263" s="223"/>
      <c r="N263" s="223"/>
      <c r="O263" s="223"/>
      <c r="P263" s="223"/>
      <c r="Q263" s="223"/>
      <c r="R263" s="223"/>
      <c r="S263" s="223"/>
      <c r="T263" s="223"/>
      <c r="U263" s="223"/>
      <c r="V263" s="223"/>
      <c r="W263" s="202"/>
      <c r="X263" s="202"/>
      <c r="Y263" s="202"/>
      <c r="Z263" s="202"/>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2"/>
      <c r="DP263" s="202"/>
      <c r="DQ263" s="202"/>
      <c r="DR263" s="202"/>
      <c r="DS263" s="202"/>
      <c r="DT263" s="202"/>
    </row>
    <row r="264" spans="1:124" s="224" customFormat="1" x14ac:dyDescent="0.2">
      <c r="A264" s="223"/>
      <c r="B264" s="223"/>
      <c r="C264" s="225"/>
      <c r="D264" s="226"/>
      <c r="E264" s="240"/>
      <c r="F264" s="240"/>
      <c r="G264" s="240"/>
      <c r="H264" s="240"/>
      <c r="I264" s="240"/>
      <c r="J264" s="241"/>
      <c r="K264" s="223"/>
      <c r="L264" s="223"/>
      <c r="M264" s="223"/>
      <c r="N264" s="223"/>
      <c r="O264" s="223"/>
      <c r="P264" s="223"/>
      <c r="Q264" s="223"/>
      <c r="R264" s="223"/>
      <c r="S264" s="223"/>
      <c r="T264" s="223"/>
      <c r="U264" s="223"/>
      <c r="V264" s="223"/>
      <c r="W264" s="202"/>
      <c r="X264" s="202"/>
      <c r="Y264" s="202"/>
      <c r="Z264" s="202"/>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2"/>
      <c r="DP264" s="202"/>
      <c r="DQ264" s="202"/>
      <c r="DR264" s="202"/>
      <c r="DS264" s="202"/>
      <c r="DT264" s="202"/>
    </row>
    <row r="265" spans="1:124" s="224" customFormat="1" x14ac:dyDescent="0.2">
      <c r="A265" s="223"/>
      <c r="B265" s="223"/>
      <c r="C265" s="225"/>
      <c r="D265" s="226"/>
      <c r="E265" s="240"/>
      <c r="F265" s="240"/>
      <c r="G265" s="240"/>
      <c r="H265" s="240"/>
      <c r="I265" s="240"/>
      <c r="J265" s="241"/>
      <c r="K265" s="223"/>
      <c r="L265" s="223"/>
      <c r="M265" s="223"/>
      <c r="N265" s="223"/>
      <c r="O265" s="223"/>
      <c r="P265" s="223"/>
      <c r="Q265" s="223"/>
      <c r="R265" s="223"/>
      <c r="S265" s="223"/>
      <c r="T265" s="223"/>
      <c r="U265" s="223"/>
      <c r="V265" s="223"/>
      <c r="W265" s="202"/>
      <c r="X265" s="202"/>
      <c r="Y265" s="202"/>
      <c r="Z265" s="202"/>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2"/>
      <c r="DP265" s="202"/>
      <c r="DQ265" s="202"/>
      <c r="DR265" s="202"/>
      <c r="DS265" s="202"/>
      <c r="DT265" s="202"/>
    </row>
    <row r="266" spans="1:124" s="224" customFormat="1" x14ac:dyDescent="0.2">
      <c r="A266" s="223"/>
      <c r="B266" s="223"/>
      <c r="C266" s="225"/>
      <c r="D266" s="226"/>
      <c r="E266" s="240"/>
      <c r="F266" s="240"/>
      <c r="G266" s="240"/>
      <c r="H266" s="240"/>
      <c r="I266" s="240"/>
      <c r="J266" s="241"/>
      <c r="K266" s="223"/>
      <c r="L266" s="223"/>
      <c r="M266" s="223"/>
      <c r="N266" s="223"/>
      <c r="O266" s="223"/>
      <c r="P266" s="223"/>
      <c r="Q266" s="223"/>
      <c r="R266" s="223"/>
      <c r="S266" s="223"/>
      <c r="T266" s="223"/>
      <c r="U266" s="223"/>
      <c r="V266" s="223"/>
      <c r="W266" s="202"/>
      <c r="X266" s="202"/>
      <c r="Y266" s="202"/>
      <c r="Z266" s="202"/>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2"/>
      <c r="DP266" s="202"/>
      <c r="DQ266" s="202"/>
      <c r="DR266" s="202"/>
      <c r="DS266" s="202"/>
      <c r="DT266" s="202"/>
    </row>
    <row r="267" spans="1:124" s="224" customFormat="1" x14ac:dyDescent="0.2">
      <c r="A267" s="223"/>
      <c r="B267" s="223"/>
      <c r="C267" s="225"/>
      <c r="D267" s="226"/>
      <c r="E267" s="240"/>
      <c r="F267" s="240"/>
      <c r="G267" s="240"/>
      <c r="H267" s="240"/>
      <c r="I267" s="240"/>
      <c r="J267" s="241"/>
      <c r="K267" s="223"/>
      <c r="L267" s="223"/>
      <c r="M267" s="223"/>
      <c r="N267" s="223"/>
      <c r="O267" s="223"/>
      <c r="P267" s="223"/>
      <c r="Q267" s="223"/>
      <c r="R267" s="223"/>
      <c r="S267" s="223"/>
      <c r="T267" s="223"/>
      <c r="U267" s="223"/>
      <c r="V267" s="223"/>
      <c r="W267" s="202"/>
      <c r="X267" s="202"/>
      <c r="Y267" s="202"/>
      <c r="Z267" s="202"/>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2"/>
      <c r="DP267" s="202"/>
      <c r="DQ267" s="202"/>
      <c r="DR267" s="202"/>
      <c r="DS267" s="202"/>
      <c r="DT267" s="202"/>
    </row>
    <row r="268" spans="1:124" s="224" customFormat="1" x14ac:dyDescent="0.2">
      <c r="A268" s="223"/>
      <c r="B268" s="223"/>
      <c r="C268" s="225"/>
      <c r="D268" s="226"/>
      <c r="E268" s="240"/>
      <c r="F268" s="240"/>
      <c r="G268" s="240"/>
      <c r="H268" s="240"/>
      <c r="I268" s="240"/>
      <c r="J268" s="241"/>
      <c r="K268" s="223"/>
      <c r="L268" s="223"/>
      <c r="M268" s="223"/>
      <c r="N268" s="223"/>
      <c r="O268" s="223"/>
      <c r="P268" s="223"/>
      <c r="Q268" s="223"/>
      <c r="R268" s="223"/>
      <c r="S268" s="223"/>
      <c r="T268" s="223"/>
      <c r="U268" s="223"/>
      <c r="V268" s="223"/>
      <c r="W268" s="202"/>
      <c r="X268" s="202"/>
      <c r="Y268" s="202"/>
      <c r="Z268" s="202"/>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2"/>
      <c r="DP268" s="202"/>
      <c r="DQ268" s="202"/>
      <c r="DR268" s="202"/>
      <c r="DS268" s="202"/>
      <c r="DT268" s="202"/>
    </row>
    <row r="269" spans="1:124" s="224" customFormat="1" x14ac:dyDescent="0.2">
      <c r="A269" s="223"/>
      <c r="B269" s="223"/>
      <c r="C269" s="225"/>
      <c r="D269" s="226"/>
      <c r="E269" s="240"/>
      <c r="F269" s="240"/>
      <c r="G269" s="240"/>
      <c r="H269" s="240"/>
      <c r="I269" s="240"/>
      <c r="J269" s="241"/>
      <c r="K269" s="223"/>
      <c r="L269" s="223"/>
      <c r="M269" s="223"/>
      <c r="N269" s="223"/>
      <c r="O269" s="223"/>
      <c r="P269" s="223"/>
      <c r="Q269" s="223"/>
      <c r="R269" s="223"/>
      <c r="S269" s="223"/>
      <c r="T269" s="223"/>
      <c r="U269" s="223"/>
      <c r="V269" s="223"/>
      <c r="W269" s="202"/>
      <c r="X269" s="202"/>
      <c r="Y269" s="202"/>
      <c r="Z269" s="202"/>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2"/>
      <c r="DP269" s="202"/>
      <c r="DQ269" s="202"/>
      <c r="DR269" s="202"/>
      <c r="DS269" s="202"/>
      <c r="DT269" s="202"/>
    </row>
    <row r="270" spans="1:124" s="224" customFormat="1" x14ac:dyDescent="0.2">
      <c r="A270" s="223"/>
      <c r="B270" s="223"/>
      <c r="C270" s="225"/>
      <c r="D270" s="226"/>
      <c r="E270" s="240"/>
      <c r="F270" s="240"/>
      <c r="G270" s="240"/>
      <c r="H270" s="240"/>
      <c r="I270" s="240"/>
      <c r="J270" s="241"/>
      <c r="K270" s="223"/>
      <c r="L270" s="223"/>
      <c r="M270" s="223"/>
      <c r="N270" s="223"/>
      <c r="O270" s="223"/>
      <c r="P270" s="223"/>
      <c r="Q270" s="223"/>
      <c r="R270" s="223"/>
      <c r="S270" s="223"/>
      <c r="T270" s="223"/>
      <c r="U270" s="223"/>
      <c r="V270" s="223"/>
      <c r="W270" s="202"/>
      <c r="X270" s="202"/>
      <c r="Y270" s="202"/>
      <c r="Z270" s="202"/>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2"/>
      <c r="DP270" s="202"/>
      <c r="DQ270" s="202"/>
      <c r="DR270" s="202"/>
      <c r="DS270" s="202"/>
      <c r="DT270" s="202"/>
    </row>
    <row r="271" spans="1:124" s="224" customFormat="1" x14ac:dyDescent="0.2">
      <c r="A271" s="223"/>
      <c r="B271" s="223"/>
      <c r="C271" s="225"/>
      <c r="D271" s="226"/>
      <c r="E271" s="240"/>
      <c r="F271" s="240"/>
      <c r="G271" s="240"/>
      <c r="H271" s="240"/>
      <c r="I271" s="240"/>
      <c r="J271" s="241"/>
      <c r="K271" s="223"/>
      <c r="L271" s="223"/>
      <c r="M271" s="223"/>
      <c r="N271" s="223"/>
      <c r="O271" s="223"/>
      <c r="P271" s="223"/>
      <c r="Q271" s="223"/>
      <c r="R271" s="223"/>
      <c r="S271" s="223"/>
      <c r="T271" s="223"/>
      <c r="U271" s="223"/>
      <c r="V271" s="223"/>
      <c r="W271" s="202"/>
      <c r="X271" s="202"/>
      <c r="Y271" s="202"/>
      <c r="Z271" s="202"/>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2"/>
      <c r="DP271" s="202"/>
      <c r="DQ271" s="202"/>
      <c r="DR271" s="202"/>
      <c r="DS271" s="202"/>
      <c r="DT271" s="202"/>
    </row>
    <row r="272" spans="1:124" s="224" customFormat="1" x14ac:dyDescent="0.2">
      <c r="A272" s="223"/>
      <c r="B272" s="223"/>
      <c r="C272" s="225"/>
      <c r="D272" s="226"/>
      <c r="E272" s="240"/>
      <c r="F272" s="240"/>
      <c r="G272" s="240"/>
      <c r="H272" s="240"/>
      <c r="I272" s="240"/>
      <c r="J272" s="241"/>
      <c r="K272" s="223"/>
      <c r="L272" s="223"/>
      <c r="M272" s="223"/>
      <c r="N272" s="223"/>
      <c r="O272" s="223"/>
      <c r="P272" s="223"/>
      <c r="Q272" s="223"/>
      <c r="R272" s="223"/>
      <c r="S272" s="223"/>
      <c r="T272" s="223"/>
      <c r="U272" s="223"/>
      <c r="V272" s="223"/>
      <c r="W272" s="202"/>
      <c r="X272" s="202"/>
      <c r="Y272" s="202"/>
      <c r="Z272" s="202"/>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2"/>
      <c r="DP272" s="202"/>
      <c r="DQ272" s="202"/>
      <c r="DR272" s="202"/>
      <c r="DS272" s="202"/>
      <c r="DT272" s="202"/>
    </row>
    <row r="273" spans="1:124" s="224" customFormat="1" x14ac:dyDescent="0.2">
      <c r="A273" s="223"/>
      <c r="B273" s="223"/>
      <c r="C273" s="225"/>
      <c r="D273" s="226"/>
      <c r="E273" s="240"/>
      <c r="F273" s="240"/>
      <c r="G273" s="240"/>
      <c r="H273" s="240"/>
      <c r="I273" s="240"/>
      <c r="J273" s="241"/>
      <c r="K273" s="223"/>
      <c r="L273" s="223"/>
      <c r="M273" s="223"/>
      <c r="N273" s="223"/>
      <c r="O273" s="223"/>
      <c r="P273" s="223"/>
      <c r="Q273" s="223"/>
      <c r="R273" s="223"/>
      <c r="S273" s="223"/>
      <c r="T273" s="223"/>
      <c r="U273" s="223"/>
      <c r="V273" s="223"/>
      <c r="W273" s="202"/>
      <c r="X273" s="202"/>
      <c r="Y273" s="202"/>
      <c r="Z273" s="202"/>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2"/>
      <c r="DP273" s="202"/>
      <c r="DQ273" s="202"/>
      <c r="DR273" s="202"/>
      <c r="DS273" s="202"/>
      <c r="DT273" s="202"/>
    </row>
    <row r="274" spans="1:124" s="224" customFormat="1" x14ac:dyDescent="0.2">
      <c r="A274" s="223"/>
      <c r="B274" s="223"/>
      <c r="C274" s="225"/>
      <c r="D274" s="226"/>
      <c r="E274" s="240"/>
      <c r="F274" s="240"/>
      <c r="G274" s="240"/>
      <c r="H274" s="240"/>
      <c r="I274" s="240"/>
      <c r="J274" s="241"/>
      <c r="K274" s="223"/>
      <c r="L274" s="223"/>
      <c r="M274" s="223"/>
      <c r="N274" s="223"/>
      <c r="O274" s="223"/>
      <c r="P274" s="223"/>
      <c r="Q274" s="223"/>
      <c r="R274" s="223"/>
      <c r="S274" s="223"/>
      <c r="T274" s="223"/>
      <c r="U274" s="223"/>
      <c r="V274" s="223"/>
      <c r="W274" s="202"/>
      <c r="X274" s="202"/>
      <c r="Y274" s="202"/>
      <c r="Z274" s="202"/>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2"/>
      <c r="DP274" s="202"/>
      <c r="DQ274" s="202"/>
      <c r="DR274" s="202"/>
      <c r="DS274" s="202"/>
      <c r="DT274" s="202"/>
    </row>
    <row r="275" spans="1:124" s="224" customFormat="1" x14ac:dyDescent="0.2">
      <c r="A275" s="223"/>
      <c r="B275" s="223"/>
      <c r="C275" s="225"/>
      <c r="D275" s="226"/>
      <c r="E275" s="240"/>
      <c r="F275" s="240"/>
      <c r="G275" s="240"/>
      <c r="H275" s="240"/>
      <c r="I275" s="240"/>
      <c r="J275" s="241"/>
      <c r="K275" s="223"/>
      <c r="L275" s="223"/>
      <c r="M275" s="223"/>
      <c r="N275" s="223"/>
      <c r="O275" s="223"/>
      <c r="P275" s="223"/>
      <c r="Q275" s="223"/>
      <c r="R275" s="223"/>
      <c r="S275" s="223"/>
      <c r="T275" s="223"/>
      <c r="U275" s="223"/>
      <c r="V275" s="223"/>
      <c r="W275" s="202"/>
      <c r="X275" s="202"/>
      <c r="Y275" s="202"/>
      <c r="Z275" s="202"/>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2"/>
      <c r="DP275" s="202"/>
      <c r="DQ275" s="202"/>
      <c r="DR275" s="202"/>
      <c r="DS275" s="202"/>
      <c r="DT275" s="202"/>
    </row>
    <row r="276" spans="1:124" s="224" customFormat="1" x14ac:dyDescent="0.2">
      <c r="A276" s="223"/>
      <c r="B276" s="223"/>
      <c r="C276" s="225"/>
      <c r="D276" s="226"/>
      <c r="E276" s="240"/>
      <c r="F276" s="240"/>
      <c r="G276" s="240"/>
      <c r="H276" s="240"/>
      <c r="I276" s="240"/>
      <c r="J276" s="241"/>
      <c r="K276" s="223"/>
      <c r="L276" s="223"/>
      <c r="M276" s="223"/>
      <c r="N276" s="223"/>
      <c r="O276" s="223"/>
      <c r="P276" s="223"/>
      <c r="Q276" s="223"/>
      <c r="R276" s="223"/>
      <c r="S276" s="223"/>
      <c r="T276" s="223"/>
      <c r="U276" s="223"/>
      <c r="V276" s="223"/>
      <c r="W276" s="202"/>
      <c r="X276" s="202"/>
      <c r="Y276" s="202"/>
      <c r="Z276" s="202"/>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2"/>
      <c r="DP276" s="202"/>
      <c r="DQ276" s="202"/>
      <c r="DR276" s="202"/>
      <c r="DS276" s="202"/>
      <c r="DT276" s="202"/>
    </row>
    <row r="277" spans="1:124" s="224" customFormat="1" x14ac:dyDescent="0.2">
      <c r="A277" s="223"/>
      <c r="B277" s="223"/>
      <c r="C277" s="225"/>
      <c r="D277" s="226"/>
      <c r="E277" s="240"/>
      <c r="F277" s="240"/>
      <c r="G277" s="240"/>
      <c r="H277" s="240"/>
      <c r="I277" s="240"/>
      <c r="J277" s="241"/>
      <c r="K277" s="223"/>
      <c r="L277" s="223"/>
      <c r="M277" s="223"/>
      <c r="N277" s="223"/>
      <c r="O277" s="223"/>
      <c r="P277" s="223"/>
      <c r="Q277" s="223"/>
      <c r="R277" s="223"/>
      <c r="S277" s="223"/>
      <c r="T277" s="223"/>
      <c r="U277" s="223"/>
      <c r="V277" s="223"/>
      <c r="W277" s="202"/>
      <c r="X277" s="202"/>
      <c r="Y277" s="202"/>
      <c r="Z277" s="202"/>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2"/>
      <c r="DP277" s="202"/>
      <c r="DQ277" s="202"/>
      <c r="DR277" s="202"/>
      <c r="DS277" s="202"/>
      <c r="DT277" s="202"/>
    </row>
    <row r="278" spans="1:124" s="224" customFormat="1" x14ac:dyDescent="0.2">
      <c r="A278" s="223"/>
      <c r="B278" s="223"/>
      <c r="C278" s="225"/>
      <c r="D278" s="226"/>
      <c r="E278" s="240"/>
      <c r="F278" s="240"/>
      <c r="G278" s="240"/>
      <c r="H278" s="240"/>
      <c r="I278" s="240"/>
      <c r="J278" s="241"/>
      <c r="K278" s="223"/>
      <c r="L278" s="223"/>
      <c r="M278" s="223"/>
      <c r="N278" s="223"/>
      <c r="O278" s="223"/>
      <c r="P278" s="223"/>
      <c r="Q278" s="223"/>
      <c r="R278" s="223"/>
      <c r="S278" s="223"/>
      <c r="T278" s="223"/>
      <c r="U278" s="223"/>
      <c r="V278" s="223"/>
      <c r="W278" s="202"/>
      <c r="X278" s="202"/>
      <c r="Y278" s="202"/>
      <c r="Z278" s="202"/>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2"/>
      <c r="DP278" s="202"/>
      <c r="DQ278" s="202"/>
      <c r="DR278" s="202"/>
      <c r="DS278" s="202"/>
      <c r="DT278" s="202"/>
    </row>
    <row r="279" spans="1:124" s="224" customFormat="1" x14ac:dyDescent="0.2">
      <c r="A279" s="223"/>
      <c r="B279" s="223"/>
      <c r="C279" s="225"/>
      <c r="D279" s="226"/>
      <c r="E279" s="240"/>
      <c r="F279" s="240"/>
      <c r="G279" s="240"/>
      <c r="H279" s="240"/>
      <c r="I279" s="240"/>
      <c r="J279" s="241"/>
      <c r="K279" s="223"/>
      <c r="L279" s="223"/>
      <c r="M279" s="223"/>
      <c r="N279" s="223"/>
      <c r="O279" s="223"/>
      <c r="P279" s="223"/>
      <c r="Q279" s="223"/>
      <c r="R279" s="223"/>
      <c r="S279" s="223"/>
      <c r="T279" s="223"/>
      <c r="U279" s="223"/>
      <c r="V279" s="223"/>
      <c r="W279" s="202"/>
      <c r="X279" s="202"/>
      <c r="Y279" s="202"/>
      <c r="Z279" s="202"/>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2"/>
      <c r="DP279" s="202"/>
      <c r="DQ279" s="202"/>
      <c r="DR279" s="202"/>
      <c r="DS279" s="202"/>
      <c r="DT279" s="202"/>
    </row>
    <row r="280" spans="1:124" s="224" customFormat="1" x14ac:dyDescent="0.2">
      <c r="A280" s="223"/>
      <c r="B280" s="223"/>
      <c r="C280" s="225"/>
      <c r="D280" s="226"/>
      <c r="E280" s="240"/>
      <c r="F280" s="240"/>
      <c r="G280" s="240"/>
      <c r="H280" s="240"/>
      <c r="I280" s="240"/>
      <c r="J280" s="241"/>
      <c r="K280" s="223"/>
      <c r="L280" s="223"/>
      <c r="M280" s="223"/>
      <c r="N280" s="223"/>
      <c r="O280" s="223"/>
      <c r="P280" s="223"/>
      <c r="Q280" s="223"/>
      <c r="R280" s="223"/>
      <c r="S280" s="223"/>
      <c r="T280" s="223"/>
      <c r="U280" s="223"/>
      <c r="V280" s="223"/>
      <c r="W280" s="202"/>
      <c r="X280" s="202"/>
      <c r="Y280" s="202"/>
      <c r="Z280" s="202"/>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2"/>
      <c r="DP280" s="202"/>
      <c r="DQ280" s="202"/>
      <c r="DR280" s="202"/>
      <c r="DS280" s="202"/>
      <c r="DT280" s="202"/>
    </row>
    <row r="281" spans="1:124" s="224" customFormat="1" x14ac:dyDescent="0.2">
      <c r="A281" s="223"/>
      <c r="B281" s="223"/>
      <c r="C281" s="225"/>
      <c r="D281" s="226"/>
      <c r="E281" s="240"/>
      <c r="F281" s="240"/>
      <c r="G281" s="240"/>
      <c r="H281" s="240"/>
      <c r="I281" s="240"/>
      <c r="J281" s="241"/>
      <c r="K281" s="223"/>
      <c r="L281" s="223"/>
      <c r="M281" s="223"/>
      <c r="N281" s="223"/>
      <c r="O281" s="223"/>
      <c r="P281" s="223"/>
      <c r="Q281" s="223"/>
      <c r="R281" s="223"/>
      <c r="S281" s="223"/>
      <c r="T281" s="223"/>
      <c r="U281" s="223"/>
      <c r="V281" s="223"/>
      <c r="W281" s="202"/>
      <c r="X281" s="202"/>
      <c r="Y281" s="202"/>
      <c r="Z281" s="202"/>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2"/>
      <c r="DP281" s="202"/>
      <c r="DQ281" s="202"/>
      <c r="DR281" s="202"/>
      <c r="DS281" s="202"/>
      <c r="DT281" s="202"/>
    </row>
    <row r="282" spans="1:124" s="224" customFormat="1" x14ac:dyDescent="0.2">
      <c r="A282" s="223"/>
      <c r="B282" s="223"/>
      <c r="C282" s="225"/>
      <c r="D282" s="226"/>
      <c r="E282" s="240"/>
      <c r="F282" s="240"/>
      <c r="G282" s="240"/>
      <c r="H282" s="240"/>
      <c r="I282" s="240"/>
      <c r="J282" s="241"/>
      <c r="K282" s="223"/>
      <c r="L282" s="223"/>
      <c r="M282" s="223"/>
      <c r="N282" s="223"/>
      <c r="O282" s="223"/>
      <c r="P282" s="223"/>
      <c r="Q282" s="223"/>
      <c r="R282" s="223"/>
      <c r="S282" s="223"/>
      <c r="T282" s="223"/>
      <c r="U282" s="223"/>
      <c r="V282" s="223"/>
      <c r="W282" s="202"/>
      <c r="X282" s="202"/>
      <c r="Y282" s="202"/>
      <c r="Z282" s="202"/>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2"/>
      <c r="DP282" s="202"/>
      <c r="DQ282" s="202"/>
      <c r="DR282" s="202"/>
      <c r="DS282" s="202"/>
      <c r="DT282" s="202"/>
    </row>
    <row r="283" spans="1:124" s="224" customFormat="1" x14ac:dyDescent="0.2">
      <c r="A283" s="223"/>
      <c r="B283" s="223"/>
      <c r="C283" s="225"/>
      <c r="D283" s="226"/>
      <c r="E283" s="240"/>
      <c r="F283" s="240"/>
      <c r="G283" s="240"/>
      <c r="H283" s="240"/>
      <c r="I283" s="240"/>
      <c r="J283" s="241"/>
      <c r="K283" s="223"/>
      <c r="L283" s="223"/>
      <c r="M283" s="223"/>
      <c r="N283" s="223"/>
      <c r="O283" s="223"/>
      <c r="P283" s="223"/>
      <c r="Q283" s="223"/>
      <c r="R283" s="223"/>
      <c r="S283" s="223"/>
      <c r="T283" s="223"/>
      <c r="U283" s="223"/>
      <c r="V283" s="223"/>
      <c r="W283" s="202"/>
      <c r="X283" s="202"/>
      <c r="Y283" s="202"/>
      <c r="Z283" s="202"/>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2"/>
      <c r="DP283" s="202"/>
      <c r="DQ283" s="202"/>
      <c r="DR283" s="202"/>
      <c r="DS283" s="202"/>
      <c r="DT283" s="202"/>
    </row>
    <row r="284" spans="1:124" s="224" customFormat="1" x14ac:dyDescent="0.2">
      <c r="A284" s="223"/>
      <c r="B284" s="223"/>
      <c r="C284" s="225"/>
      <c r="D284" s="226"/>
      <c r="E284" s="240"/>
      <c r="F284" s="240"/>
      <c r="G284" s="240"/>
      <c r="H284" s="240"/>
      <c r="I284" s="240"/>
      <c r="J284" s="241"/>
      <c r="K284" s="223"/>
      <c r="L284" s="223"/>
      <c r="M284" s="223"/>
      <c r="N284" s="223"/>
      <c r="O284" s="223"/>
      <c r="P284" s="223"/>
      <c r="Q284" s="223"/>
      <c r="R284" s="223"/>
      <c r="S284" s="223"/>
      <c r="T284" s="223"/>
      <c r="U284" s="223"/>
      <c r="V284" s="223"/>
      <c r="W284" s="202"/>
      <c r="X284" s="202"/>
      <c r="Y284" s="202"/>
      <c r="Z284" s="202"/>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2"/>
      <c r="DP284" s="202"/>
      <c r="DQ284" s="202"/>
      <c r="DR284" s="202"/>
      <c r="DS284" s="202"/>
      <c r="DT284" s="202"/>
    </row>
    <row r="285" spans="1:124" s="224" customFormat="1" x14ac:dyDescent="0.2">
      <c r="A285" s="223"/>
      <c r="B285" s="223"/>
      <c r="C285" s="225"/>
      <c r="D285" s="226"/>
      <c r="E285" s="240"/>
      <c r="F285" s="240"/>
      <c r="G285" s="240"/>
      <c r="H285" s="240"/>
      <c r="I285" s="240"/>
      <c r="J285" s="241"/>
      <c r="K285" s="223"/>
      <c r="L285" s="223"/>
      <c r="M285" s="223"/>
      <c r="N285" s="223"/>
      <c r="O285" s="223"/>
      <c r="P285" s="223"/>
      <c r="Q285" s="223"/>
      <c r="R285" s="223"/>
      <c r="S285" s="223"/>
      <c r="T285" s="223"/>
      <c r="U285" s="223"/>
      <c r="V285" s="223"/>
      <c r="W285" s="202"/>
      <c r="X285" s="202"/>
      <c r="Y285" s="202"/>
      <c r="Z285" s="202"/>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2"/>
      <c r="DP285" s="202"/>
      <c r="DQ285" s="202"/>
      <c r="DR285" s="202"/>
      <c r="DS285" s="202"/>
      <c r="DT285" s="202"/>
    </row>
    <row r="286" spans="1:124" s="224" customFormat="1" x14ac:dyDescent="0.2">
      <c r="A286" s="223"/>
      <c r="B286" s="223"/>
      <c r="C286" s="225"/>
      <c r="D286" s="226"/>
      <c r="E286" s="240"/>
      <c r="F286" s="240"/>
      <c r="G286" s="240"/>
      <c r="H286" s="240"/>
      <c r="I286" s="240"/>
      <c r="J286" s="241"/>
      <c r="K286" s="223"/>
      <c r="L286" s="223"/>
      <c r="M286" s="223"/>
      <c r="N286" s="223"/>
      <c r="O286" s="223"/>
      <c r="P286" s="223"/>
      <c r="Q286" s="223"/>
      <c r="R286" s="223"/>
      <c r="S286" s="223"/>
      <c r="T286" s="223"/>
      <c r="U286" s="223"/>
      <c r="V286" s="223"/>
      <c r="W286" s="202"/>
      <c r="X286" s="202"/>
      <c r="Y286" s="202"/>
      <c r="Z286" s="202"/>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2"/>
      <c r="DP286" s="202"/>
      <c r="DQ286" s="202"/>
      <c r="DR286" s="202"/>
      <c r="DS286" s="202"/>
      <c r="DT286" s="202"/>
    </row>
    <row r="287" spans="1:124" s="224" customFormat="1" x14ac:dyDescent="0.2">
      <c r="A287" s="223"/>
      <c r="B287" s="223"/>
      <c r="C287" s="225"/>
      <c r="D287" s="226"/>
      <c r="E287" s="240"/>
      <c r="F287" s="240"/>
      <c r="G287" s="240"/>
      <c r="H287" s="240"/>
      <c r="I287" s="240"/>
      <c r="J287" s="241"/>
      <c r="K287" s="223"/>
      <c r="L287" s="223"/>
      <c r="M287" s="223"/>
      <c r="N287" s="223"/>
      <c r="O287" s="223"/>
      <c r="P287" s="223"/>
      <c r="Q287" s="223"/>
      <c r="R287" s="223"/>
      <c r="S287" s="223"/>
      <c r="T287" s="223"/>
      <c r="U287" s="223"/>
      <c r="V287" s="223"/>
      <c r="W287" s="202"/>
      <c r="X287" s="202"/>
      <c r="Y287" s="202"/>
      <c r="Z287" s="202"/>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2"/>
      <c r="DP287" s="202"/>
      <c r="DQ287" s="202"/>
      <c r="DR287" s="202"/>
      <c r="DS287" s="202"/>
      <c r="DT287" s="202"/>
    </row>
    <row r="288" spans="1:124" s="224" customFormat="1" x14ac:dyDescent="0.2">
      <c r="A288" s="223"/>
      <c r="B288" s="223"/>
      <c r="C288" s="225"/>
      <c r="D288" s="226"/>
      <c r="E288" s="240"/>
      <c r="F288" s="240"/>
      <c r="G288" s="240"/>
      <c r="H288" s="240"/>
      <c r="I288" s="240"/>
      <c r="J288" s="241"/>
      <c r="K288" s="223"/>
      <c r="L288" s="223"/>
      <c r="M288" s="223"/>
      <c r="N288" s="223"/>
      <c r="O288" s="223"/>
      <c r="P288" s="223"/>
      <c r="Q288" s="223"/>
      <c r="R288" s="223"/>
      <c r="S288" s="223"/>
      <c r="T288" s="223"/>
      <c r="U288" s="223"/>
      <c r="V288" s="223"/>
      <c r="W288" s="202"/>
      <c r="X288" s="202"/>
      <c r="Y288" s="202"/>
      <c r="Z288" s="202"/>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2"/>
      <c r="DP288" s="202"/>
      <c r="DQ288" s="202"/>
      <c r="DR288" s="202"/>
      <c r="DS288" s="202"/>
      <c r="DT288" s="202"/>
    </row>
    <row r="289" spans="1:124" s="224" customFormat="1" x14ac:dyDescent="0.2">
      <c r="A289" s="223"/>
      <c r="B289" s="223"/>
      <c r="C289" s="225"/>
      <c r="D289" s="226"/>
      <c r="E289" s="240"/>
      <c r="F289" s="240"/>
      <c r="G289" s="240"/>
      <c r="H289" s="240"/>
      <c r="I289" s="240"/>
      <c r="J289" s="241"/>
      <c r="K289" s="223"/>
      <c r="L289" s="223"/>
      <c r="M289" s="223"/>
      <c r="N289" s="223"/>
      <c r="O289" s="223"/>
      <c r="P289" s="223"/>
      <c r="Q289" s="223"/>
      <c r="R289" s="223"/>
      <c r="S289" s="223"/>
      <c r="T289" s="223"/>
      <c r="U289" s="223"/>
      <c r="V289" s="223"/>
      <c r="W289" s="202"/>
      <c r="X289" s="202"/>
      <c r="Y289" s="202"/>
      <c r="Z289" s="202"/>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2"/>
      <c r="DP289" s="202"/>
      <c r="DQ289" s="202"/>
      <c r="DR289" s="202"/>
      <c r="DS289" s="202"/>
      <c r="DT289" s="202"/>
    </row>
    <row r="290" spans="1:124" s="224" customFormat="1" x14ac:dyDescent="0.2">
      <c r="A290" s="223"/>
      <c r="B290" s="223"/>
      <c r="C290" s="225"/>
      <c r="D290" s="226"/>
      <c r="E290" s="240"/>
      <c r="F290" s="240"/>
      <c r="G290" s="240"/>
      <c r="H290" s="240"/>
      <c r="I290" s="240"/>
      <c r="J290" s="241"/>
      <c r="K290" s="223"/>
      <c r="L290" s="223"/>
      <c r="M290" s="223"/>
      <c r="N290" s="223"/>
      <c r="O290" s="223"/>
      <c r="P290" s="223"/>
      <c r="Q290" s="223"/>
      <c r="R290" s="223"/>
      <c r="S290" s="223"/>
      <c r="T290" s="223"/>
      <c r="U290" s="223"/>
      <c r="V290" s="223"/>
      <c r="W290" s="202"/>
      <c r="X290" s="202"/>
      <c r="Y290" s="202"/>
      <c r="Z290" s="202"/>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2"/>
      <c r="DP290" s="202"/>
      <c r="DQ290" s="202"/>
      <c r="DR290" s="202"/>
      <c r="DS290" s="202"/>
      <c r="DT290" s="202"/>
    </row>
    <row r="291" spans="1:124" s="224" customFormat="1" x14ac:dyDescent="0.2">
      <c r="A291" s="223"/>
      <c r="B291" s="223"/>
      <c r="C291" s="225"/>
      <c r="D291" s="226"/>
      <c r="E291" s="240"/>
      <c r="F291" s="240"/>
      <c r="G291" s="240"/>
      <c r="H291" s="240"/>
      <c r="I291" s="240"/>
      <c r="J291" s="241"/>
      <c r="K291" s="223"/>
      <c r="L291" s="223"/>
      <c r="M291" s="223"/>
      <c r="N291" s="223"/>
      <c r="O291" s="223"/>
      <c r="P291" s="223"/>
      <c r="Q291" s="223"/>
      <c r="R291" s="223"/>
      <c r="S291" s="223"/>
      <c r="T291" s="223"/>
      <c r="U291" s="223"/>
      <c r="V291" s="223"/>
      <c r="W291" s="202"/>
      <c r="X291" s="202"/>
      <c r="Y291" s="202"/>
      <c r="Z291" s="202"/>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2"/>
      <c r="DP291" s="202"/>
      <c r="DQ291" s="202"/>
      <c r="DR291" s="202"/>
      <c r="DS291" s="202"/>
      <c r="DT291" s="202"/>
    </row>
    <row r="292" spans="1:124" s="224" customFormat="1" x14ac:dyDescent="0.2">
      <c r="A292" s="223"/>
      <c r="B292" s="223"/>
      <c r="C292" s="225"/>
      <c r="D292" s="226"/>
      <c r="E292" s="240"/>
      <c r="F292" s="240"/>
      <c r="G292" s="240"/>
      <c r="H292" s="240"/>
      <c r="I292" s="240"/>
      <c r="J292" s="241"/>
      <c r="K292" s="223"/>
      <c r="L292" s="223"/>
      <c r="M292" s="223"/>
      <c r="N292" s="223"/>
      <c r="O292" s="223"/>
      <c r="P292" s="223"/>
      <c r="Q292" s="223"/>
      <c r="R292" s="223"/>
      <c r="S292" s="223"/>
      <c r="T292" s="223"/>
      <c r="U292" s="223"/>
      <c r="V292" s="223"/>
      <c r="W292" s="202"/>
      <c r="X292" s="202"/>
      <c r="Y292" s="202"/>
      <c r="Z292" s="202"/>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c r="BX292" s="201"/>
      <c r="BY292" s="201"/>
      <c r="BZ292" s="201"/>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2"/>
      <c r="DP292" s="202"/>
      <c r="DQ292" s="202"/>
      <c r="DR292" s="202"/>
      <c r="DS292" s="202"/>
      <c r="DT292" s="202"/>
    </row>
    <row r="293" spans="1:124" s="224" customFormat="1" x14ac:dyDescent="0.2">
      <c r="A293" s="223"/>
      <c r="B293" s="223"/>
      <c r="C293" s="225"/>
      <c r="D293" s="226"/>
      <c r="E293" s="240"/>
      <c r="F293" s="240"/>
      <c r="G293" s="240"/>
      <c r="H293" s="240"/>
      <c r="I293" s="240"/>
      <c r="J293" s="241"/>
      <c r="K293" s="223"/>
      <c r="L293" s="223"/>
      <c r="M293" s="223"/>
      <c r="N293" s="223"/>
      <c r="O293" s="223"/>
      <c r="P293" s="223"/>
      <c r="Q293" s="223"/>
      <c r="R293" s="223"/>
      <c r="S293" s="223"/>
      <c r="T293" s="223"/>
      <c r="U293" s="223"/>
      <c r="V293" s="223"/>
      <c r="W293" s="202"/>
      <c r="X293" s="202"/>
      <c r="Y293" s="202"/>
      <c r="Z293" s="202"/>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2"/>
      <c r="DP293" s="202"/>
      <c r="DQ293" s="202"/>
      <c r="DR293" s="202"/>
      <c r="DS293" s="202"/>
      <c r="DT293" s="202"/>
    </row>
    <row r="294" spans="1:124" s="224" customFormat="1" x14ac:dyDescent="0.2">
      <c r="A294" s="223"/>
      <c r="B294" s="223"/>
      <c r="C294" s="225"/>
      <c r="D294" s="226"/>
      <c r="E294" s="240"/>
      <c r="F294" s="240"/>
      <c r="G294" s="240"/>
      <c r="H294" s="240"/>
      <c r="I294" s="240"/>
      <c r="J294" s="241"/>
      <c r="K294" s="223"/>
      <c r="L294" s="223"/>
      <c r="M294" s="223"/>
      <c r="N294" s="223"/>
      <c r="O294" s="223"/>
      <c r="P294" s="223"/>
      <c r="Q294" s="223"/>
      <c r="R294" s="223"/>
      <c r="S294" s="223"/>
      <c r="T294" s="223"/>
      <c r="U294" s="223"/>
      <c r="V294" s="223"/>
      <c r="W294" s="202"/>
      <c r="X294" s="202"/>
      <c r="Y294" s="202"/>
      <c r="Z294" s="202"/>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2"/>
      <c r="DP294" s="202"/>
      <c r="DQ294" s="202"/>
      <c r="DR294" s="202"/>
      <c r="DS294" s="202"/>
      <c r="DT294" s="202"/>
    </row>
    <row r="295" spans="1:124" s="224" customFormat="1" x14ac:dyDescent="0.2">
      <c r="A295" s="223"/>
      <c r="B295" s="223"/>
      <c r="C295" s="225"/>
      <c r="D295" s="226"/>
      <c r="E295" s="240"/>
      <c r="F295" s="240"/>
      <c r="G295" s="240"/>
      <c r="H295" s="240"/>
      <c r="I295" s="240"/>
      <c r="J295" s="241"/>
      <c r="K295" s="223"/>
      <c r="L295" s="223"/>
      <c r="M295" s="223"/>
      <c r="N295" s="223"/>
      <c r="O295" s="223"/>
      <c r="P295" s="223"/>
      <c r="Q295" s="223"/>
      <c r="R295" s="223"/>
      <c r="S295" s="223"/>
      <c r="T295" s="223"/>
      <c r="U295" s="223"/>
      <c r="V295" s="223"/>
      <c r="W295" s="202"/>
      <c r="X295" s="202"/>
      <c r="Y295" s="202"/>
      <c r="Z295" s="202"/>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2"/>
      <c r="DP295" s="202"/>
      <c r="DQ295" s="202"/>
      <c r="DR295" s="202"/>
      <c r="DS295" s="202"/>
      <c r="DT295" s="202"/>
    </row>
    <row r="296" spans="1:124" s="224" customFormat="1" x14ac:dyDescent="0.2">
      <c r="A296" s="223"/>
      <c r="B296" s="223"/>
      <c r="C296" s="225"/>
      <c r="D296" s="226"/>
      <c r="E296" s="240"/>
      <c r="F296" s="240"/>
      <c r="G296" s="240"/>
      <c r="H296" s="240"/>
      <c r="I296" s="240"/>
      <c r="J296" s="241"/>
      <c r="K296" s="223"/>
      <c r="L296" s="223"/>
      <c r="M296" s="223"/>
      <c r="N296" s="223"/>
      <c r="O296" s="223"/>
      <c r="P296" s="223"/>
      <c r="Q296" s="223"/>
      <c r="R296" s="223"/>
      <c r="S296" s="223"/>
      <c r="T296" s="223"/>
      <c r="U296" s="223"/>
      <c r="V296" s="223"/>
      <c r="W296" s="202"/>
      <c r="X296" s="202"/>
      <c r="Y296" s="202"/>
      <c r="Z296" s="202"/>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2"/>
      <c r="DP296" s="202"/>
      <c r="DQ296" s="202"/>
      <c r="DR296" s="202"/>
      <c r="DS296" s="202"/>
      <c r="DT296" s="202"/>
    </row>
    <row r="297" spans="1:124" s="224" customFormat="1" x14ac:dyDescent="0.2">
      <c r="A297" s="223"/>
      <c r="B297" s="223"/>
      <c r="C297" s="225"/>
      <c r="D297" s="226"/>
      <c r="E297" s="240"/>
      <c r="F297" s="240"/>
      <c r="G297" s="240"/>
      <c r="H297" s="240"/>
      <c r="I297" s="240"/>
      <c r="J297" s="241"/>
      <c r="K297" s="223"/>
      <c r="L297" s="223"/>
      <c r="M297" s="223"/>
      <c r="N297" s="223"/>
      <c r="O297" s="223"/>
      <c r="P297" s="223"/>
      <c r="Q297" s="223"/>
      <c r="R297" s="223"/>
      <c r="S297" s="223"/>
      <c r="T297" s="223"/>
      <c r="U297" s="223"/>
      <c r="V297" s="223"/>
      <c r="W297" s="202"/>
      <c r="X297" s="202"/>
      <c r="Y297" s="202"/>
      <c r="Z297" s="202"/>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2"/>
      <c r="DP297" s="202"/>
      <c r="DQ297" s="202"/>
      <c r="DR297" s="202"/>
      <c r="DS297" s="202"/>
      <c r="DT297" s="202"/>
    </row>
    <row r="298" spans="1:124" s="224" customFormat="1" x14ac:dyDescent="0.2">
      <c r="A298" s="223"/>
      <c r="B298" s="223"/>
      <c r="C298" s="225"/>
      <c r="D298" s="226"/>
      <c r="E298" s="240"/>
      <c r="F298" s="240"/>
      <c r="G298" s="240"/>
      <c r="H298" s="240"/>
      <c r="I298" s="240"/>
      <c r="J298" s="241"/>
      <c r="K298" s="223"/>
      <c r="L298" s="223"/>
      <c r="M298" s="223"/>
      <c r="N298" s="223"/>
      <c r="O298" s="223"/>
      <c r="P298" s="223"/>
      <c r="Q298" s="223"/>
      <c r="R298" s="223"/>
      <c r="S298" s="223"/>
      <c r="T298" s="223"/>
      <c r="U298" s="223"/>
      <c r="V298" s="223"/>
      <c r="W298" s="202"/>
      <c r="X298" s="202"/>
      <c r="Y298" s="202"/>
      <c r="Z298" s="202"/>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2"/>
      <c r="DP298" s="202"/>
      <c r="DQ298" s="202"/>
      <c r="DR298" s="202"/>
      <c r="DS298" s="202"/>
      <c r="DT298" s="202"/>
    </row>
    <row r="299" spans="1:124" s="224" customFormat="1" x14ac:dyDescent="0.2">
      <c r="A299" s="223"/>
      <c r="B299" s="223"/>
      <c r="C299" s="225"/>
      <c r="D299" s="226"/>
      <c r="E299" s="240"/>
      <c r="F299" s="240"/>
      <c r="G299" s="240"/>
      <c r="H299" s="240"/>
      <c r="I299" s="240"/>
      <c r="J299" s="241"/>
      <c r="K299" s="223"/>
      <c r="L299" s="223"/>
      <c r="M299" s="223"/>
      <c r="N299" s="223"/>
      <c r="O299" s="223"/>
      <c r="P299" s="223"/>
      <c r="Q299" s="223"/>
      <c r="R299" s="223"/>
      <c r="S299" s="223"/>
      <c r="T299" s="223"/>
      <c r="U299" s="223"/>
      <c r="V299" s="223"/>
      <c r="W299" s="202"/>
      <c r="X299" s="202"/>
      <c r="Y299" s="202"/>
      <c r="Z299" s="202"/>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2"/>
      <c r="DP299" s="202"/>
      <c r="DQ299" s="202"/>
      <c r="DR299" s="202"/>
      <c r="DS299" s="202"/>
      <c r="DT299" s="202"/>
    </row>
    <row r="300" spans="1:124" s="224" customFormat="1" x14ac:dyDescent="0.2">
      <c r="A300" s="223"/>
      <c r="B300" s="223"/>
      <c r="C300" s="225"/>
      <c r="D300" s="226"/>
      <c r="E300" s="240"/>
      <c r="F300" s="240"/>
      <c r="G300" s="240"/>
      <c r="H300" s="240"/>
      <c r="I300" s="240"/>
      <c r="J300" s="241"/>
      <c r="K300" s="223"/>
      <c r="L300" s="223"/>
      <c r="M300" s="223"/>
      <c r="N300" s="223"/>
      <c r="O300" s="223"/>
      <c r="P300" s="223"/>
      <c r="Q300" s="223"/>
      <c r="R300" s="223"/>
      <c r="S300" s="223"/>
      <c r="T300" s="223"/>
      <c r="U300" s="223"/>
      <c r="V300" s="223"/>
      <c r="W300" s="202"/>
      <c r="X300" s="202"/>
      <c r="Y300" s="202"/>
      <c r="Z300" s="202"/>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2"/>
      <c r="DP300" s="202"/>
      <c r="DQ300" s="202"/>
      <c r="DR300" s="202"/>
      <c r="DS300" s="202"/>
      <c r="DT300" s="202"/>
    </row>
    <row r="301" spans="1:124" s="224" customFormat="1" x14ac:dyDescent="0.2">
      <c r="A301" s="223"/>
      <c r="B301" s="223"/>
      <c r="C301" s="225"/>
      <c r="D301" s="226"/>
      <c r="E301" s="240"/>
      <c r="F301" s="240"/>
      <c r="G301" s="240"/>
      <c r="H301" s="240"/>
      <c r="I301" s="240"/>
      <c r="J301" s="241"/>
      <c r="K301" s="223"/>
      <c r="L301" s="223"/>
      <c r="M301" s="223"/>
      <c r="N301" s="223"/>
      <c r="O301" s="223"/>
      <c r="P301" s="223"/>
      <c r="Q301" s="223"/>
      <c r="R301" s="223"/>
      <c r="S301" s="223"/>
      <c r="T301" s="223"/>
      <c r="U301" s="223"/>
      <c r="V301" s="223"/>
      <c r="W301" s="202"/>
      <c r="X301" s="202"/>
      <c r="Y301" s="202"/>
      <c r="Z301" s="202"/>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2"/>
      <c r="DP301" s="202"/>
      <c r="DQ301" s="202"/>
      <c r="DR301" s="202"/>
      <c r="DS301" s="202"/>
      <c r="DT301" s="202"/>
    </row>
    <row r="302" spans="1:124" s="224" customFormat="1" x14ac:dyDescent="0.2">
      <c r="A302" s="223"/>
      <c r="B302" s="223"/>
      <c r="C302" s="225"/>
      <c r="D302" s="226"/>
      <c r="E302" s="240"/>
      <c r="F302" s="240"/>
      <c r="G302" s="240"/>
      <c r="H302" s="240"/>
      <c r="I302" s="240"/>
      <c r="J302" s="241"/>
      <c r="K302" s="223"/>
      <c r="L302" s="223"/>
      <c r="M302" s="223"/>
      <c r="N302" s="223"/>
      <c r="O302" s="223"/>
      <c r="P302" s="223"/>
      <c r="Q302" s="223"/>
      <c r="R302" s="223"/>
      <c r="S302" s="223"/>
      <c r="T302" s="223"/>
      <c r="U302" s="223"/>
      <c r="V302" s="223"/>
      <c r="W302" s="202"/>
      <c r="X302" s="202"/>
      <c r="Y302" s="202"/>
      <c r="Z302" s="202"/>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2"/>
      <c r="DP302" s="202"/>
      <c r="DQ302" s="202"/>
      <c r="DR302" s="202"/>
      <c r="DS302" s="202"/>
      <c r="DT302" s="202"/>
    </row>
    <row r="303" spans="1:124" s="224" customFormat="1" x14ac:dyDescent="0.2">
      <c r="A303" s="223"/>
      <c r="B303" s="223"/>
      <c r="C303" s="225"/>
      <c r="D303" s="226"/>
      <c r="E303" s="240"/>
      <c r="F303" s="240"/>
      <c r="G303" s="240"/>
      <c r="H303" s="240"/>
      <c r="I303" s="240"/>
      <c r="J303" s="241"/>
      <c r="K303" s="223"/>
      <c r="L303" s="223"/>
      <c r="M303" s="223"/>
      <c r="N303" s="223"/>
      <c r="O303" s="223"/>
      <c r="P303" s="223"/>
      <c r="Q303" s="223"/>
      <c r="R303" s="223"/>
      <c r="S303" s="223"/>
      <c r="T303" s="223"/>
      <c r="U303" s="223"/>
      <c r="V303" s="223"/>
      <c r="W303" s="202"/>
      <c r="X303" s="202"/>
      <c r="Y303" s="202"/>
      <c r="Z303" s="202"/>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2"/>
      <c r="DP303" s="202"/>
      <c r="DQ303" s="202"/>
      <c r="DR303" s="202"/>
      <c r="DS303" s="202"/>
      <c r="DT303" s="202"/>
    </row>
    <row r="304" spans="1:124" s="224" customFormat="1" x14ac:dyDescent="0.2">
      <c r="A304" s="223"/>
      <c r="B304" s="223"/>
      <c r="C304" s="225"/>
      <c r="D304" s="226"/>
      <c r="E304" s="240"/>
      <c r="F304" s="240"/>
      <c r="G304" s="240"/>
      <c r="H304" s="240"/>
      <c r="I304" s="240"/>
      <c r="J304" s="241"/>
      <c r="K304" s="223"/>
      <c r="L304" s="223"/>
      <c r="M304" s="223"/>
      <c r="N304" s="223"/>
      <c r="O304" s="223"/>
      <c r="P304" s="223"/>
      <c r="Q304" s="223"/>
      <c r="R304" s="223"/>
      <c r="S304" s="223"/>
      <c r="T304" s="223"/>
      <c r="U304" s="223"/>
      <c r="V304" s="223"/>
      <c r="W304" s="202"/>
      <c r="X304" s="202"/>
      <c r="Y304" s="202"/>
      <c r="Z304" s="202"/>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2"/>
      <c r="DP304" s="202"/>
      <c r="DQ304" s="202"/>
      <c r="DR304" s="202"/>
      <c r="DS304" s="202"/>
      <c r="DT304" s="202"/>
    </row>
    <row r="305" spans="1:124" s="224" customFormat="1" x14ac:dyDescent="0.2">
      <c r="A305" s="223"/>
      <c r="B305" s="223"/>
      <c r="C305" s="225"/>
      <c r="D305" s="226"/>
      <c r="E305" s="240"/>
      <c r="F305" s="240"/>
      <c r="G305" s="240"/>
      <c r="H305" s="240"/>
      <c r="I305" s="240"/>
      <c r="J305" s="241"/>
      <c r="K305" s="223"/>
      <c r="L305" s="223"/>
      <c r="M305" s="223"/>
      <c r="N305" s="223"/>
      <c r="O305" s="223"/>
      <c r="P305" s="223"/>
      <c r="Q305" s="223"/>
      <c r="R305" s="223"/>
      <c r="S305" s="223"/>
      <c r="T305" s="223"/>
      <c r="U305" s="223"/>
      <c r="V305" s="223"/>
      <c r="W305" s="202"/>
      <c r="X305" s="202"/>
      <c r="Y305" s="202"/>
      <c r="Z305" s="202"/>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2"/>
      <c r="DP305" s="202"/>
      <c r="DQ305" s="202"/>
      <c r="DR305" s="202"/>
      <c r="DS305" s="202"/>
      <c r="DT305" s="202"/>
    </row>
    <row r="306" spans="1:124" s="224" customFormat="1" x14ac:dyDescent="0.2">
      <c r="A306" s="223"/>
      <c r="B306" s="223"/>
      <c r="C306" s="225"/>
      <c r="D306" s="226"/>
      <c r="E306" s="240"/>
      <c r="F306" s="240"/>
      <c r="G306" s="240"/>
      <c r="H306" s="240"/>
      <c r="I306" s="240"/>
      <c r="J306" s="241"/>
      <c r="K306" s="223"/>
      <c r="L306" s="223"/>
      <c r="M306" s="223"/>
      <c r="N306" s="223"/>
      <c r="O306" s="223"/>
      <c r="P306" s="223"/>
      <c r="Q306" s="223"/>
      <c r="R306" s="223"/>
      <c r="S306" s="223"/>
      <c r="T306" s="223"/>
      <c r="U306" s="223"/>
      <c r="V306" s="223"/>
      <c r="W306" s="202"/>
      <c r="X306" s="202"/>
      <c r="Y306" s="202"/>
      <c r="Z306" s="202"/>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2"/>
      <c r="DP306" s="202"/>
      <c r="DQ306" s="202"/>
      <c r="DR306" s="202"/>
      <c r="DS306" s="202"/>
      <c r="DT306" s="202"/>
    </row>
    <row r="307" spans="1:124" s="224" customFormat="1" x14ac:dyDescent="0.2">
      <c r="A307" s="223"/>
      <c r="B307" s="223"/>
      <c r="C307" s="225"/>
      <c r="D307" s="226"/>
      <c r="E307" s="240"/>
      <c r="F307" s="240"/>
      <c r="G307" s="240"/>
      <c r="H307" s="240"/>
      <c r="I307" s="240"/>
      <c r="J307" s="241"/>
      <c r="K307" s="223"/>
      <c r="L307" s="223"/>
      <c r="M307" s="223"/>
      <c r="N307" s="223"/>
      <c r="O307" s="223"/>
      <c r="P307" s="223"/>
      <c r="Q307" s="223"/>
      <c r="R307" s="223"/>
      <c r="S307" s="223"/>
      <c r="T307" s="223"/>
      <c r="U307" s="223"/>
      <c r="V307" s="223"/>
      <c r="W307" s="202"/>
      <c r="X307" s="202"/>
      <c r="Y307" s="202"/>
      <c r="Z307" s="202"/>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2"/>
      <c r="DP307" s="202"/>
      <c r="DQ307" s="202"/>
      <c r="DR307" s="202"/>
      <c r="DS307" s="202"/>
      <c r="DT307" s="202"/>
    </row>
    <row r="308" spans="1:124" s="224" customFormat="1" x14ac:dyDescent="0.2">
      <c r="A308" s="223"/>
      <c r="B308" s="223"/>
      <c r="C308" s="225"/>
      <c r="D308" s="226"/>
      <c r="E308" s="240"/>
      <c r="F308" s="240"/>
      <c r="G308" s="240"/>
      <c r="H308" s="240"/>
      <c r="I308" s="240"/>
      <c r="J308" s="241"/>
      <c r="K308" s="223"/>
      <c r="L308" s="223"/>
      <c r="M308" s="223"/>
      <c r="N308" s="223"/>
      <c r="O308" s="223"/>
      <c r="P308" s="223"/>
      <c r="Q308" s="223"/>
      <c r="R308" s="223"/>
      <c r="S308" s="223"/>
      <c r="T308" s="223"/>
      <c r="U308" s="223"/>
      <c r="V308" s="223"/>
      <c r="W308" s="202"/>
      <c r="X308" s="202"/>
      <c r="Y308" s="202"/>
      <c r="Z308" s="202"/>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2"/>
      <c r="DP308" s="202"/>
      <c r="DQ308" s="202"/>
      <c r="DR308" s="202"/>
      <c r="DS308" s="202"/>
      <c r="DT308" s="202"/>
    </row>
    <row r="309" spans="1:124" s="224" customFormat="1" x14ac:dyDescent="0.2">
      <c r="A309" s="223"/>
      <c r="B309" s="223"/>
      <c r="C309" s="225"/>
      <c r="D309" s="226"/>
      <c r="E309" s="240"/>
      <c r="F309" s="240"/>
      <c r="G309" s="240"/>
      <c r="H309" s="240"/>
      <c r="I309" s="240"/>
      <c r="J309" s="241"/>
      <c r="K309" s="223"/>
      <c r="L309" s="223"/>
      <c r="M309" s="223"/>
      <c r="N309" s="223"/>
      <c r="O309" s="223"/>
      <c r="P309" s="223"/>
      <c r="Q309" s="223"/>
      <c r="R309" s="223"/>
      <c r="S309" s="223"/>
      <c r="T309" s="223"/>
      <c r="U309" s="223"/>
      <c r="V309" s="223"/>
      <c r="W309" s="202"/>
      <c r="X309" s="202"/>
      <c r="Y309" s="202"/>
      <c r="Z309" s="202"/>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2"/>
      <c r="DP309" s="202"/>
      <c r="DQ309" s="202"/>
      <c r="DR309" s="202"/>
      <c r="DS309" s="202"/>
      <c r="DT309" s="202"/>
    </row>
    <row r="310" spans="1:124" s="224" customFormat="1" x14ac:dyDescent="0.2">
      <c r="A310" s="223"/>
      <c r="B310" s="223"/>
      <c r="C310" s="225"/>
      <c r="D310" s="226"/>
      <c r="E310" s="240"/>
      <c r="F310" s="240"/>
      <c r="G310" s="240"/>
      <c r="H310" s="240"/>
      <c r="I310" s="240"/>
      <c r="J310" s="241"/>
      <c r="K310" s="223"/>
      <c r="L310" s="223"/>
      <c r="M310" s="223"/>
      <c r="N310" s="223"/>
      <c r="O310" s="223"/>
      <c r="P310" s="223"/>
      <c r="Q310" s="223"/>
      <c r="R310" s="223"/>
      <c r="S310" s="223"/>
      <c r="T310" s="223"/>
      <c r="U310" s="223"/>
      <c r="V310" s="223"/>
      <c r="W310" s="202"/>
      <c r="X310" s="202"/>
      <c r="Y310" s="202"/>
      <c r="Z310" s="202"/>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2"/>
      <c r="DP310" s="202"/>
      <c r="DQ310" s="202"/>
      <c r="DR310" s="202"/>
      <c r="DS310" s="202"/>
      <c r="DT310" s="202"/>
    </row>
    <row r="311" spans="1:124" s="224" customFormat="1" x14ac:dyDescent="0.2">
      <c r="A311" s="223"/>
      <c r="B311" s="223"/>
      <c r="C311" s="225"/>
      <c r="D311" s="226"/>
      <c r="E311" s="240"/>
      <c r="F311" s="240"/>
      <c r="G311" s="240"/>
      <c r="H311" s="240"/>
      <c r="I311" s="240"/>
      <c r="J311" s="241"/>
      <c r="K311" s="223"/>
      <c r="L311" s="223"/>
      <c r="M311" s="223"/>
      <c r="N311" s="223"/>
      <c r="O311" s="223"/>
      <c r="P311" s="223"/>
      <c r="Q311" s="223"/>
      <c r="R311" s="223"/>
      <c r="S311" s="223"/>
      <c r="T311" s="223"/>
      <c r="U311" s="223"/>
      <c r="V311" s="223"/>
      <c r="W311" s="202"/>
      <c r="X311" s="202"/>
      <c r="Y311" s="202"/>
      <c r="Z311" s="202"/>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2"/>
      <c r="DP311" s="202"/>
      <c r="DQ311" s="202"/>
      <c r="DR311" s="202"/>
      <c r="DS311" s="202"/>
      <c r="DT311" s="202"/>
    </row>
    <row r="312" spans="1:124" s="224" customFormat="1" x14ac:dyDescent="0.2">
      <c r="A312" s="223"/>
      <c r="B312" s="223"/>
      <c r="C312" s="225"/>
      <c r="D312" s="226"/>
      <c r="E312" s="240"/>
      <c r="F312" s="240"/>
      <c r="G312" s="240"/>
      <c r="H312" s="240"/>
      <c r="I312" s="240"/>
      <c r="J312" s="241"/>
      <c r="K312" s="223"/>
      <c r="L312" s="223"/>
      <c r="M312" s="223"/>
      <c r="N312" s="223"/>
      <c r="O312" s="223"/>
      <c r="P312" s="223"/>
      <c r="Q312" s="223"/>
      <c r="R312" s="223"/>
      <c r="S312" s="223"/>
      <c r="T312" s="223"/>
      <c r="U312" s="223"/>
      <c r="V312" s="223"/>
      <c r="W312" s="202"/>
      <c r="X312" s="202"/>
      <c r="Y312" s="202"/>
      <c r="Z312" s="202"/>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2"/>
      <c r="DP312" s="202"/>
      <c r="DQ312" s="202"/>
      <c r="DR312" s="202"/>
      <c r="DS312" s="202"/>
      <c r="DT312" s="202"/>
    </row>
    <row r="313" spans="1:124" s="224" customFormat="1" x14ac:dyDescent="0.2">
      <c r="A313" s="223"/>
      <c r="B313" s="223"/>
      <c r="C313" s="225"/>
      <c r="D313" s="226"/>
      <c r="E313" s="240"/>
      <c r="F313" s="240"/>
      <c r="G313" s="240"/>
      <c r="H313" s="240"/>
      <c r="I313" s="240"/>
      <c r="J313" s="241"/>
      <c r="K313" s="223"/>
      <c r="L313" s="223"/>
      <c r="M313" s="223"/>
      <c r="N313" s="223"/>
      <c r="O313" s="223"/>
      <c r="P313" s="223"/>
      <c r="Q313" s="223"/>
      <c r="R313" s="223"/>
      <c r="S313" s="223"/>
      <c r="T313" s="223"/>
      <c r="U313" s="223"/>
      <c r="V313" s="223"/>
      <c r="W313" s="202"/>
      <c r="X313" s="202"/>
      <c r="Y313" s="202"/>
      <c r="Z313" s="202"/>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2"/>
      <c r="DP313" s="202"/>
      <c r="DQ313" s="202"/>
      <c r="DR313" s="202"/>
      <c r="DS313" s="202"/>
      <c r="DT313" s="202"/>
    </row>
    <row r="314" spans="1:124" s="224" customFormat="1" x14ac:dyDescent="0.2">
      <c r="A314" s="223"/>
      <c r="B314" s="223"/>
      <c r="C314" s="225"/>
      <c r="D314" s="226"/>
      <c r="E314" s="240"/>
      <c r="F314" s="240"/>
      <c r="G314" s="240"/>
      <c r="H314" s="240"/>
      <c r="I314" s="240"/>
      <c r="J314" s="241"/>
      <c r="K314" s="223"/>
      <c r="L314" s="223"/>
      <c r="M314" s="223"/>
      <c r="N314" s="223"/>
      <c r="O314" s="223"/>
      <c r="P314" s="223"/>
      <c r="Q314" s="223"/>
      <c r="R314" s="223"/>
      <c r="S314" s="223"/>
      <c r="T314" s="223"/>
      <c r="U314" s="223"/>
      <c r="V314" s="223"/>
      <c r="W314" s="202"/>
      <c r="X314" s="202"/>
      <c r="Y314" s="202"/>
      <c r="Z314" s="202"/>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2"/>
      <c r="DP314" s="202"/>
      <c r="DQ314" s="202"/>
      <c r="DR314" s="202"/>
      <c r="DS314" s="202"/>
      <c r="DT314" s="202"/>
    </row>
    <row r="315" spans="1:124" s="224" customFormat="1" x14ac:dyDescent="0.2">
      <c r="A315" s="223"/>
      <c r="B315" s="223"/>
      <c r="C315" s="225"/>
      <c r="D315" s="226"/>
      <c r="E315" s="240"/>
      <c r="F315" s="240"/>
      <c r="G315" s="240"/>
      <c r="H315" s="240"/>
      <c r="I315" s="240"/>
      <c r="J315" s="241"/>
      <c r="K315" s="223"/>
      <c r="L315" s="223"/>
      <c r="M315" s="223"/>
      <c r="N315" s="223"/>
      <c r="O315" s="223"/>
      <c r="P315" s="223"/>
      <c r="Q315" s="223"/>
      <c r="R315" s="223"/>
      <c r="S315" s="223"/>
      <c r="T315" s="223"/>
      <c r="U315" s="223"/>
      <c r="V315" s="223"/>
      <c r="W315" s="202"/>
      <c r="X315" s="202"/>
      <c r="Y315" s="202"/>
      <c r="Z315" s="202"/>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2"/>
      <c r="DP315" s="202"/>
      <c r="DQ315" s="202"/>
      <c r="DR315" s="202"/>
      <c r="DS315" s="202"/>
      <c r="DT315" s="202"/>
    </row>
    <row r="316" spans="1:124" s="224" customFormat="1" x14ac:dyDescent="0.2">
      <c r="A316" s="223"/>
      <c r="B316" s="223"/>
      <c r="C316" s="225"/>
      <c r="D316" s="226"/>
      <c r="E316" s="240"/>
      <c r="F316" s="240"/>
      <c r="G316" s="240"/>
      <c r="H316" s="240"/>
      <c r="I316" s="240"/>
      <c r="J316" s="241"/>
      <c r="K316" s="223"/>
      <c r="L316" s="223"/>
      <c r="M316" s="223"/>
      <c r="N316" s="223"/>
      <c r="O316" s="223"/>
      <c r="P316" s="223"/>
      <c r="Q316" s="223"/>
      <c r="R316" s="223"/>
      <c r="S316" s="223"/>
      <c r="T316" s="223"/>
      <c r="U316" s="223"/>
      <c r="V316" s="223"/>
      <c r="W316" s="202"/>
      <c r="X316" s="202"/>
      <c r="Y316" s="202"/>
      <c r="Z316" s="202"/>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2"/>
      <c r="DP316" s="202"/>
      <c r="DQ316" s="202"/>
      <c r="DR316" s="202"/>
      <c r="DS316" s="202"/>
      <c r="DT316" s="202"/>
    </row>
    <row r="317" spans="1:124" s="224" customFormat="1" x14ac:dyDescent="0.2">
      <c r="A317" s="223"/>
      <c r="B317" s="223"/>
      <c r="C317" s="225"/>
      <c r="D317" s="226"/>
      <c r="E317" s="240"/>
      <c r="F317" s="240"/>
      <c r="G317" s="240"/>
      <c r="H317" s="240"/>
      <c r="I317" s="240"/>
      <c r="J317" s="241"/>
      <c r="K317" s="223"/>
      <c r="L317" s="223"/>
      <c r="M317" s="223"/>
      <c r="N317" s="223"/>
      <c r="O317" s="223"/>
      <c r="P317" s="223"/>
      <c r="Q317" s="223"/>
      <c r="R317" s="223"/>
      <c r="S317" s="223"/>
      <c r="T317" s="223"/>
      <c r="U317" s="223"/>
      <c r="V317" s="223"/>
      <c r="W317" s="202"/>
      <c r="X317" s="202"/>
      <c r="Y317" s="202"/>
      <c r="Z317" s="202"/>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2"/>
      <c r="DP317" s="202"/>
      <c r="DQ317" s="202"/>
      <c r="DR317" s="202"/>
      <c r="DS317" s="202"/>
      <c r="DT317" s="202"/>
    </row>
    <row r="318" spans="1:124" s="224" customFormat="1" x14ac:dyDescent="0.2">
      <c r="A318" s="223"/>
      <c r="B318" s="223"/>
      <c r="C318" s="225"/>
      <c r="D318" s="226"/>
      <c r="E318" s="240"/>
      <c r="F318" s="240"/>
      <c r="G318" s="240"/>
      <c r="H318" s="240"/>
      <c r="I318" s="240"/>
      <c r="J318" s="241"/>
      <c r="K318" s="223"/>
      <c r="L318" s="223"/>
      <c r="M318" s="223"/>
      <c r="N318" s="223"/>
      <c r="O318" s="223"/>
      <c r="P318" s="223"/>
      <c r="Q318" s="223"/>
      <c r="R318" s="223"/>
      <c r="S318" s="223"/>
      <c r="T318" s="223"/>
      <c r="U318" s="223"/>
      <c r="V318" s="223"/>
      <c r="W318" s="202"/>
      <c r="X318" s="202"/>
      <c r="Y318" s="202"/>
      <c r="Z318" s="202"/>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2"/>
      <c r="DP318" s="202"/>
      <c r="DQ318" s="202"/>
      <c r="DR318" s="202"/>
      <c r="DS318" s="202"/>
      <c r="DT318" s="202"/>
    </row>
    <row r="319" spans="1:124" s="224" customFormat="1" x14ac:dyDescent="0.2">
      <c r="A319" s="223"/>
      <c r="B319" s="223"/>
      <c r="C319" s="225"/>
      <c r="D319" s="226"/>
      <c r="E319" s="240"/>
      <c r="F319" s="240"/>
      <c r="G319" s="240"/>
      <c r="H319" s="240"/>
      <c r="I319" s="240"/>
      <c r="J319" s="241"/>
      <c r="K319" s="223"/>
      <c r="L319" s="223"/>
      <c r="M319" s="223"/>
      <c r="N319" s="223"/>
      <c r="O319" s="223"/>
      <c r="P319" s="223"/>
      <c r="Q319" s="223"/>
      <c r="R319" s="223"/>
      <c r="S319" s="223"/>
      <c r="T319" s="223"/>
      <c r="U319" s="223"/>
      <c r="V319" s="223"/>
      <c r="W319" s="202"/>
      <c r="X319" s="202"/>
      <c r="Y319" s="202"/>
      <c r="Z319" s="202"/>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2"/>
      <c r="DP319" s="202"/>
      <c r="DQ319" s="202"/>
      <c r="DR319" s="202"/>
      <c r="DS319" s="202"/>
      <c r="DT319" s="202"/>
    </row>
    <row r="320" spans="1:124" s="224" customFormat="1" x14ac:dyDescent="0.2">
      <c r="A320" s="223"/>
      <c r="B320" s="223"/>
      <c r="C320" s="225"/>
      <c r="D320" s="226"/>
      <c r="E320" s="240"/>
      <c r="F320" s="240"/>
      <c r="G320" s="240"/>
      <c r="H320" s="240"/>
      <c r="I320" s="240"/>
      <c r="J320" s="241"/>
      <c r="K320" s="223"/>
      <c r="L320" s="223"/>
      <c r="M320" s="223"/>
      <c r="N320" s="223"/>
      <c r="O320" s="223"/>
      <c r="P320" s="223"/>
      <c r="Q320" s="223"/>
      <c r="R320" s="223"/>
      <c r="S320" s="223"/>
      <c r="T320" s="223"/>
      <c r="U320" s="223"/>
      <c r="V320" s="223"/>
      <c r="W320" s="202"/>
      <c r="X320" s="202"/>
      <c r="Y320" s="202"/>
      <c r="Z320" s="202"/>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2"/>
      <c r="DP320" s="202"/>
      <c r="DQ320" s="202"/>
      <c r="DR320" s="202"/>
      <c r="DS320" s="202"/>
      <c r="DT320" s="202"/>
    </row>
    <row r="321" spans="1:124" s="224" customFormat="1" x14ac:dyDescent="0.2">
      <c r="A321" s="223"/>
      <c r="B321" s="223"/>
      <c r="C321" s="225"/>
      <c r="D321" s="226"/>
      <c r="E321" s="240"/>
      <c r="F321" s="240"/>
      <c r="G321" s="240"/>
      <c r="H321" s="240"/>
      <c r="I321" s="240"/>
      <c r="J321" s="241"/>
      <c r="K321" s="223"/>
      <c r="L321" s="223"/>
      <c r="M321" s="223"/>
      <c r="N321" s="223"/>
      <c r="O321" s="223"/>
      <c r="P321" s="223"/>
      <c r="Q321" s="223"/>
      <c r="R321" s="223"/>
      <c r="S321" s="223"/>
      <c r="T321" s="223"/>
      <c r="U321" s="223"/>
      <c r="V321" s="223"/>
      <c r="W321" s="202"/>
      <c r="X321" s="202"/>
      <c r="Y321" s="202"/>
      <c r="Z321" s="202"/>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2"/>
      <c r="DP321" s="202"/>
      <c r="DQ321" s="202"/>
      <c r="DR321" s="202"/>
      <c r="DS321" s="202"/>
      <c r="DT321" s="202"/>
    </row>
    <row r="322" spans="1:124" s="224" customFormat="1" x14ac:dyDescent="0.2">
      <c r="A322" s="223"/>
      <c r="B322" s="223"/>
      <c r="C322" s="225"/>
      <c r="D322" s="226"/>
      <c r="E322" s="240"/>
      <c r="F322" s="240"/>
      <c r="G322" s="240"/>
      <c r="H322" s="240"/>
      <c r="I322" s="240"/>
      <c r="J322" s="241"/>
      <c r="K322" s="223"/>
      <c r="L322" s="223"/>
      <c r="M322" s="223"/>
      <c r="N322" s="223"/>
      <c r="O322" s="223"/>
      <c r="P322" s="223"/>
      <c r="Q322" s="223"/>
      <c r="R322" s="223"/>
      <c r="S322" s="223"/>
      <c r="T322" s="223"/>
      <c r="U322" s="223"/>
      <c r="V322" s="223"/>
      <c r="W322" s="202"/>
      <c r="X322" s="202"/>
      <c r="Y322" s="202"/>
      <c r="Z322" s="202"/>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2"/>
      <c r="DP322" s="202"/>
      <c r="DQ322" s="202"/>
      <c r="DR322" s="202"/>
      <c r="DS322" s="202"/>
      <c r="DT322" s="202"/>
    </row>
    <row r="323" spans="1:124" s="224" customFormat="1" x14ac:dyDescent="0.2">
      <c r="A323" s="223"/>
      <c r="B323" s="223"/>
      <c r="C323" s="225"/>
      <c r="D323" s="226"/>
      <c r="E323" s="240"/>
      <c r="F323" s="240"/>
      <c r="G323" s="240"/>
      <c r="H323" s="240"/>
      <c r="I323" s="240"/>
      <c r="J323" s="241"/>
      <c r="K323" s="223"/>
      <c r="L323" s="223"/>
      <c r="M323" s="223"/>
      <c r="N323" s="223"/>
      <c r="O323" s="223"/>
      <c r="P323" s="223"/>
      <c r="Q323" s="223"/>
      <c r="R323" s="223"/>
      <c r="S323" s="223"/>
      <c r="T323" s="223"/>
      <c r="U323" s="223"/>
      <c r="V323" s="223"/>
      <c r="W323" s="202"/>
      <c r="X323" s="202"/>
      <c r="Y323" s="202"/>
      <c r="Z323" s="202"/>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2"/>
      <c r="DP323" s="202"/>
      <c r="DQ323" s="202"/>
      <c r="DR323" s="202"/>
      <c r="DS323" s="202"/>
      <c r="DT323" s="202"/>
    </row>
    <row r="324" spans="1:124" s="224" customFormat="1" x14ac:dyDescent="0.2">
      <c r="A324" s="223"/>
      <c r="B324" s="223"/>
      <c r="C324" s="225"/>
      <c r="D324" s="226"/>
      <c r="E324" s="240"/>
      <c r="F324" s="240"/>
      <c r="G324" s="240"/>
      <c r="H324" s="240"/>
      <c r="I324" s="240"/>
      <c r="J324" s="241"/>
      <c r="K324" s="223"/>
      <c r="L324" s="223"/>
      <c r="M324" s="223"/>
      <c r="N324" s="223"/>
      <c r="O324" s="223"/>
      <c r="P324" s="223"/>
      <c r="Q324" s="223"/>
      <c r="R324" s="223"/>
      <c r="S324" s="223"/>
      <c r="T324" s="223"/>
      <c r="U324" s="223"/>
      <c r="V324" s="223"/>
      <c r="W324" s="202"/>
      <c r="X324" s="202"/>
      <c r="Y324" s="202"/>
      <c r="Z324" s="202"/>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A324" s="201"/>
      <c r="CB324" s="201"/>
      <c r="CC324" s="201"/>
      <c r="CD324" s="201"/>
      <c r="CE324" s="201"/>
      <c r="CF324" s="201"/>
      <c r="CG324" s="201"/>
      <c r="CH324" s="201"/>
      <c r="CI324" s="201"/>
      <c r="CJ324" s="201"/>
      <c r="CK324" s="201"/>
      <c r="CL324" s="201"/>
      <c r="CM324" s="201"/>
      <c r="CN324" s="201"/>
      <c r="CO324" s="201"/>
      <c r="CP324" s="201"/>
      <c r="CQ324" s="201"/>
      <c r="CR324" s="201"/>
      <c r="CS324" s="201"/>
      <c r="CT324" s="201"/>
      <c r="CU324" s="201"/>
      <c r="CV324" s="201"/>
      <c r="CW324" s="201"/>
      <c r="CX324" s="201"/>
      <c r="CY324" s="201"/>
      <c r="CZ324" s="201"/>
      <c r="DA324" s="201"/>
      <c r="DB324" s="201"/>
      <c r="DC324" s="201"/>
      <c r="DD324" s="201"/>
      <c r="DE324" s="201"/>
      <c r="DF324" s="201"/>
      <c r="DG324" s="201"/>
      <c r="DH324" s="201"/>
      <c r="DI324" s="201"/>
      <c r="DJ324" s="201"/>
      <c r="DK324" s="201"/>
      <c r="DL324" s="201"/>
      <c r="DM324" s="201"/>
      <c r="DN324" s="201"/>
      <c r="DO324" s="202"/>
      <c r="DP324" s="202"/>
      <c r="DQ324" s="202"/>
      <c r="DR324" s="202"/>
      <c r="DS324" s="202"/>
      <c r="DT324" s="202"/>
    </row>
    <row r="325" spans="1:124" s="224" customFormat="1" x14ac:dyDescent="0.2">
      <c r="A325" s="223"/>
      <c r="B325" s="223"/>
      <c r="C325" s="225"/>
      <c r="D325" s="226"/>
      <c r="E325" s="240"/>
      <c r="F325" s="240"/>
      <c r="G325" s="240"/>
      <c r="H325" s="240"/>
      <c r="I325" s="240"/>
      <c r="J325" s="241"/>
      <c r="K325" s="223"/>
      <c r="L325" s="223"/>
      <c r="M325" s="223"/>
      <c r="N325" s="223"/>
      <c r="O325" s="223"/>
      <c r="P325" s="223"/>
      <c r="Q325" s="223"/>
      <c r="R325" s="223"/>
      <c r="S325" s="223"/>
      <c r="T325" s="223"/>
      <c r="U325" s="223"/>
      <c r="V325" s="223"/>
      <c r="W325" s="202"/>
      <c r="X325" s="202"/>
      <c r="Y325" s="202"/>
      <c r="Z325" s="202"/>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c r="BR325" s="201"/>
      <c r="BS325" s="201"/>
      <c r="BT325" s="201"/>
      <c r="BU325" s="201"/>
      <c r="BV325" s="201"/>
      <c r="BW325" s="201"/>
      <c r="BX325" s="201"/>
      <c r="BY325" s="201"/>
      <c r="BZ325" s="201"/>
      <c r="CA325" s="201"/>
      <c r="CB325" s="201"/>
      <c r="CC325" s="201"/>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2"/>
      <c r="DP325" s="202"/>
      <c r="DQ325" s="202"/>
      <c r="DR325" s="202"/>
      <c r="DS325" s="202"/>
      <c r="DT325" s="202"/>
    </row>
    <row r="326" spans="1:124" s="224" customFormat="1" x14ac:dyDescent="0.2">
      <c r="A326" s="223"/>
      <c r="B326" s="223"/>
      <c r="C326" s="225"/>
      <c r="D326" s="226"/>
      <c r="E326" s="240"/>
      <c r="F326" s="240"/>
      <c r="G326" s="240"/>
      <c r="H326" s="240"/>
      <c r="I326" s="240"/>
      <c r="J326" s="241"/>
      <c r="K326" s="223"/>
      <c r="L326" s="223"/>
      <c r="M326" s="223"/>
      <c r="N326" s="223"/>
      <c r="O326" s="223"/>
      <c r="P326" s="223"/>
      <c r="Q326" s="223"/>
      <c r="R326" s="223"/>
      <c r="S326" s="223"/>
      <c r="T326" s="223"/>
      <c r="U326" s="223"/>
      <c r="V326" s="223"/>
      <c r="W326" s="202"/>
      <c r="X326" s="202"/>
      <c r="Y326" s="202"/>
      <c r="Z326" s="202"/>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c r="BR326" s="201"/>
      <c r="BS326" s="201"/>
      <c r="BT326" s="201"/>
      <c r="BU326" s="201"/>
      <c r="BV326" s="201"/>
      <c r="BW326" s="201"/>
      <c r="BX326" s="201"/>
      <c r="BY326" s="201"/>
      <c r="BZ326" s="201"/>
      <c r="CA326" s="201"/>
      <c r="CB326" s="201"/>
      <c r="CC326" s="201"/>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2"/>
      <c r="DP326" s="202"/>
      <c r="DQ326" s="202"/>
      <c r="DR326" s="202"/>
      <c r="DS326" s="202"/>
      <c r="DT326" s="202"/>
    </row>
    <row r="327" spans="1:124" s="224" customFormat="1" x14ac:dyDescent="0.2">
      <c r="A327" s="223"/>
      <c r="B327" s="223"/>
      <c r="C327" s="225"/>
      <c r="D327" s="226"/>
      <c r="E327" s="240"/>
      <c r="F327" s="240"/>
      <c r="G327" s="240"/>
      <c r="H327" s="240"/>
      <c r="I327" s="240"/>
      <c r="J327" s="241"/>
      <c r="K327" s="223"/>
      <c r="L327" s="223"/>
      <c r="M327" s="223"/>
      <c r="N327" s="223"/>
      <c r="O327" s="223"/>
      <c r="P327" s="223"/>
      <c r="Q327" s="223"/>
      <c r="R327" s="223"/>
      <c r="S327" s="223"/>
      <c r="T327" s="223"/>
      <c r="U327" s="223"/>
      <c r="V327" s="223"/>
      <c r="W327" s="202"/>
      <c r="X327" s="202"/>
      <c r="Y327" s="202"/>
      <c r="Z327" s="202"/>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2"/>
      <c r="DP327" s="202"/>
      <c r="DQ327" s="202"/>
      <c r="DR327" s="202"/>
      <c r="DS327" s="202"/>
      <c r="DT327" s="202"/>
    </row>
    <row r="328" spans="1:124" s="224" customFormat="1" x14ac:dyDescent="0.2">
      <c r="A328" s="223"/>
      <c r="B328" s="223"/>
      <c r="C328" s="225"/>
      <c r="D328" s="226"/>
      <c r="E328" s="240"/>
      <c r="F328" s="240"/>
      <c r="G328" s="240"/>
      <c r="H328" s="240"/>
      <c r="I328" s="240"/>
      <c r="J328" s="241"/>
      <c r="K328" s="223"/>
      <c r="L328" s="223"/>
      <c r="M328" s="223"/>
      <c r="N328" s="223"/>
      <c r="O328" s="223"/>
      <c r="P328" s="223"/>
      <c r="Q328" s="223"/>
      <c r="R328" s="223"/>
      <c r="S328" s="223"/>
      <c r="T328" s="223"/>
      <c r="U328" s="223"/>
      <c r="V328" s="223"/>
      <c r="W328" s="202"/>
      <c r="X328" s="202"/>
      <c r="Y328" s="202"/>
      <c r="Z328" s="202"/>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A328" s="201"/>
      <c r="CB328" s="201"/>
      <c r="CC328" s="201"/>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2"/>
      <c r="DP328" s="202"/>
      <c r="DQ328" s="202"/>
      <c r="DR328" s="202"/>
      <c r="DS328" s="202"/>
      <c r="DT328" s="202"/>
    </row>
    <row r="329" spans="1:124" s="224" customFormat="1" x14ac:dyDescent="0.2">
      <c r="A329" s="223"/>
      <c r="B329" s="223"/>
      <c r="C329" s="225"/>
      <c r="D329" s="226"/>
      <c r="E329" s="240"/>
      <c r="F329" s="240"/>
      <c r="G329" s="240"/>
      <c r="H329" s="240"/>
      <c r="I329" s="240"/>
      <c r="J329" s="241"/>
      <c r="K329" s="223"/>
      <c r="L329" s="223"/>
      <c r="M329" s="223"/>
      <c r="N329" s="223"/>
      <c r="O329" s="223"/>
      <c r="P329" s="223"/>
      <c r="Q329" s="223"/>
      <c r="R329" s="223"/>
      <c r="S329" s="223"/>
      <c r="T329" s="223"/>
      <c r="U329" s="223"/>
      <c r="V329" s="223"/>
      <c r="W329" s="202"/>
      <c r="X329" s="202"/>
      <c r="Y329" s="202"/>
      <c r="Z329" s="202"/>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A329" s="201"/>
      <c r="CB329" s="201"/>
      <c r="CC329" s="201"/>
      <c r="CD329" s="201"/>
      <c r="CE329" s="201"/>
      <c r="CF329" s="201"/>
      <c r="CG329" s="201"/>
      <c r="CH329" s="201"/>
      <c r="CI329" s="201"/>
      <c r="CJ329" s="201"/>
      <c r="CK329" s="201"/>
      <c r="CL329" s="201"/>
      <c r="CM329" s="201"/>
      <c r="CN329" s="201"/>
      <c r="CO329" s="201"/>
      <c r="CP329" s="201"/>
      <c r="CQ329" s="201"/>
      <c r="CR329" s="201"/>
      <c r="CS329" s="201"/>
      <c r="CT329" s="201"/>
      <c r="CU329" s="201"/>
      <c r="CV329" s="201"/>
      <c r="CW329" s="201"/>
      <c r="CX329" s="201"/>
      <c r="CY329" s="201"/>
      <c r="CZ329" s="201"/>
      <c r="DA329" s="201"/>
      <c r="DB329" s="201"/>
      <c r="DC329" s="201"/>
      <c r="DD329" s="201"/>
      <c r="DE329" s="201"/>
      <c r="DF329" s="201"/>
      <c r="DG329" s="201"/>
      <c r="DH329" s="201"/>
      <c r="DI329" s="201"/>
      <c r="DJ329" s="201"/>
      <c r="DK329" s="201"/>
      <c r="DL329" s="201"/>
      <c r="DM329" s="201"/>
      <c r="DN329" s="201"/>
      <c r="DO329" s="202"/>
      <c r="DP329" s="202"/>
      <c r="DQ329" s="202"/>
      <c r="DR329" s="202"/>
      <c r="DS329" s="202"/>
      <c r="DT329" s="202"/>
    </row>
    <row r="330" spans="1:124" s="224" customFormat="1" x14ac:dyDescent="0.2">
      <c r="A330" s="223"/>
      <c r="B330" s="223"/>
      <c r="C330" s="225"/>
      <c r="D330" s="226"/>
      <c r="E330" s="240"/>
      <c r="F330" s="240"/>
      <c r="G330" s="240"/>
      <c r="H330" s="240"/>
      <c r="I330" s="240"/>
      <c r="J330" s="241"/>
      <c r="K330" s="223"/>
      <c r="L330" s="223"/>
      <c r="M330" s="223"/>
      <c r="N330" s="223"/>
      <c r="O330" s="223"/>
      <c r="P330" s="223"/>
      <c r="Q330" s="223"/>
      <c r="R330" s="223"/>
      <c r="S330" s="223"/>
      <c r="T330" s="223"/>
      <c r="U330" s="223"/>
      <c r="V330" s="223"/>
      <c r="W330" s="202"/>
      <c r="X330" s="202"/>
      <c r="Y330" s="202"/>
      <c r="Z330" s="202"/>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1"/>
      <c r="BU330" s="201"/>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1"/>
      <c r="DJ330" s="201"/>
      <c r="DK330" s="201"/>
      <c r="DL330" s="201"/>
      <c r="DM330" s="201"/>
      <c r="DN330" s="201"/>
      <c r="DO330" s="202"/>
      <c r="DP330" s="202"/>
      <c r="DQ330" s="202"/>
      <c r="DR330" s="202"/>
      <c r="DS330" s="202"/>
      <c r="DT330" s="202"/>
    </row>
    <row r="331" spans="1:124" s="224" customFormat="1" x14ac:dyDescent="0.2">
      <c r="A331" s="223"/>
      <c r="B331" s="223"/>
      <c r="C331" s="225"/>
      <c r="D331" s="226"/>
      <c r="E331" s="240"/>
      <c r="F331" s="240"/>
      <c r="G331" s="240"/>
      <c r="H331" s="240"/>
      <c r="I331" s="240"/>
      <c r="J331" s="241"/>
      <c r="K331" s="223"/>
      <c r="L331" s="223"/>
      <c r="M331" s="223"/>
      <c r="N331" s="223"/>
      <c r="O331" s="223"/>
      <c r="P331" s="223"/>
      <c r="Q331" s="223"/>
      <c r="R331" s="223"/>
      <c r="S331" s="223"/>
      <c r="T331" s="223"/>
      <c r="U331" s="223"/>
      <c r="V331" s="223"/>
      <c r="W331" s="202"/>
      <c r="X331" s="202"/>
      <c r="Y331" s="202"/>
      <c r="Z331" s="202"/>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c r="BR331" s="201"/>
      <c r="BS331" s="201"/>
      <c r="BT331" s="201"/>
      <c r="BU331" s="201"/>
      <c r="BV331" s="201"/>
      <c r="BW331" s="201"/>
      <c r="BX331" s="201"/>
      <c r="BY331" s="201"/>
      <c r="BZ331" s="201"/>
      <c r="CA331" s="201"/>
      <c r="CB331" s="201"/>
      <c r="CC331" s="201"/>
      <c r="CD331" s="201"/>
      <c r="CE331" s="201"/>
      <c r="CF331" s="201"/>
      <c r="CG331" s="201"/>
      <c r="CH331" s="201"/>
      <c r="CI331" s="201"/>
      <c r="CJ331" s="201"/>
      <c r="CK331" s="201"/>
      <c r="CL331" s="201"/>
      <c r="CM331" s="201"/>
      <c r="CN331" s="201"/>
      <c r="CO331" s="201"/>
      <c r="CP331" s="201"/>
      <c r="CQ331" s="201"/>
      <c r="CR331" s="201"/>
      <c r="CS331" s="201"/>
      <c r="CT331" s="201"/>
      <c r="CU331" s="201"/>
      <c r="CV331" s="201"/>
      <c r="CW331" s="201"/>
      <c r="CX331" s="201"/>
      <c r="CY331" s="201"/>
      <c r="CZ331" s="201"/>
      <c r="DA331" s="201"/>
      <c r="DB331" s="201"/>
      <c r="DC331" s="201"/>
      <c r="DD331" s="201"/>
      <c r="DE331" s="201"/>
      <c r="DF331" s="201"/>
      <c r="DG331" s="201"/>
      <c r="DH331" s="201"/>
      <c r="DI331" s="201"/>
      <c r="DJ331" s="201"/>
      <c r="DK331" s="201"/>
      <c r="DL331" s="201"/>
      <c r="DM331" s="201"/>
      <c r="DN331" s="201"/>
      <c r="DO331" s="202"/>
      <c r="DP331" s="202"/>
      <c r="DQ331" s="202"/>
      <c r="DR331" s="202"/>
      <c r="DS331" s="202"/>
      <c r="DT331" s="202"/>
    </row>
    <row r="332" spans="1:124" s="224" customFormat="1" x14ac:dyDescent="0.2">
      <c r="A332" s="223"/>
      <c r="B332" s="223"/>
      <c r="C332" s="225"/>
      <c r="D332" s="226"/>
      <c r="E332" s="240"/>
      <c r="F332" s="240"/>
      <c r="G332" s="240"/>
      <c r="H332" s="240"/>
      <c r="I332" s="240"/>
      <c r="J332" s="241"/>
      <c r="K332" s="223"/>
      <c r="L332" s="223"/>
      <c r="M332" s="223"/>
      <c r="N332" s="223"/>
      <c r="O332" s="223"/>
      <c r="P332" s="223"/>
      <c r="Q332" s="223"/>
      <c r="R332" s="223"/>
      <c r="S332" s="223"/>
      <c r="T332" s="223"/>
      <c r="U332" s="223"/>
      <c r="V332" s="223"/>
      <c r="W332" s="202"/>
      <c r="X332" s="202"/>
      <c r="Y332" s="202"/>
      <c r="Z332" s="202"/>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A332" s="201"/>
      <c r="CB332" s="201"/>
      <c r="CC332" s="201"/>
      <c r="CD332" s="201"/>
      <c r="CE332" s="201"/>
      <c r="CF332" s="201"/>
      <c r="CG332" s="201"/>
      <c r="CH332" s="201"/>
      <c r="CI332" s="201"/>
      <c r="CJ332" s="201"/>
      <c r="CK332" s="201"/>
      <c r="CL332" s="201"/>
      <c r="CM332" s="201"/>
      <c r="CN332" s="201"/>
      <c r="CO332" s="201"/>
      <c r="CP332" s="201"/>
      <c r="CQ332" s="201"/>
      <c r="CR332" s="201"/>
      <c r="CS332" s="201"/>
      <c r="CT332" s="201"/>
      <c r="CU332" s="201"/>
      <c r="CV332" s="201"/>
      <c r="CW332" s="201"/>
      <c r="CX332" s="201"/>
      <c r="CY332" s="201"/>
      <c r="CZ332" s="201"/>
      <c r="DA332" s="201"/>
      <c r="DB332" s="201"/>
      <c r="DC332" s="201"/>
      <c r="DD332" s="201"/>
      <c r="DE332" s="201"/>
      <c r="DF332" s="201"/>
      <c r="DG332" s="201"/>
      <c r="DH332" s="201"/>
      <c r="DI332" s="201"/>
      <c r="DJ332" s="201"/>
      <c r="DK332" s="201"/>
      <c r="DL332" s="201"/>
      <c r="DM332" s="201"/>
      <c r="DN332" s="201"/>
      <c r="DO332" s="202"/>
      <c r="DP332" s="202"/>
      <c r="DQ332" s="202"/>
      <c r="DR332" s="202"/>
      <c r="DS332" s="202"/>
      <c r="DT332" s="202"/>
    </row>
    <row r="333" spans="1:124" s="224" customFormat="1" x14ac:dyDescent="0.2">
      <c r="A333" s="223"/>
      <c r="B333" s="223"/>
      <c r="C333" s="225"/>
      <c r="D333" s="226"/>
      <c r="E333" s="240"/>
      <c r="F333" s="240"/>
      <c r="G333" s="240"/>
      <c r="H333" s="240"/>
      <c r="I333" s="240"/>
      <c r="J333" s="241"/>
      <c r="K333" s="223"/>
      <c r="L333" s="223"/>
      <c r="M333" s="223"/>
      <c r="N333" s="223"/>
      <c r="O333" s="223"/>
      <c r="P333" s="223"/>
      <c r="Q333" s="223"/>
      <c r="R333" s="223"/>
      <c r="S333" s="223"/>
      <c r="T333" s="223"/>
      <c r="U333" s="223"/>
      <c r="V333" s="223"/>
      <c r="W333" s="202"/>
      <c r="X333" s="202"/>
      <c r="Y333" s="202"/>
      <c r="Z333" s="202"/>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1"/>
      <c r="BX333" s="201"/>
      <c r="BY333" s="201"/>
      <c r="BZ333" s="201"/>
      <c r="CA333" s="201"/>
      <c r="CB333" s="201"/>
      <c r="CC333" s="201"/>
      <c r="CD333" s="201"/>
      <c r="CE333" s="201"/>
      <c r="CF333" s="201"/>
      <c r="CG333" s="201"/>
      <c r="CH333" s="201"/>
      <c r="CI333" s="201"/>
      <c r="CJ333" s="201"/>
      <c r="CK333" s="201"/>
      <c r="CL333" s="201"/>
      <c r="CM333" s="201"/>
      <c r="CN333" s="201"/>
      <c r="CO333" s="201"/>
      <c r="CP333" s="201"/>
      <c r="CQ333" s="201"/>
      <c r="CR333" s="201"/>
      <c r="CS333" s="201"/>
      <c r="CT333" s="201"/>
      <c r="CU333" s="201"/>
      <c r="CV333" s="201"/>
      <c r="CW333" s="201"/>
      <c r="CX333" s="201"/>
      <c r="CY333" s="201"/>
      <c r="CZ333" s="201"/>
      <c r="DA333" s="201"/>
      <c r="DB333" s="201"/>
      <c r="DC333" s="201"/>
      <c r="DD333" s="201"/>
      <c r="DE333" s="201"/>
      <c r="DF333" s="201"/>
      <c r="DG333" s="201"/>
      <c r="DH333" s="201"/>
      <c r="DI333" s="201"/>
      <c r="DJ333" s="201"/>
      <c r="DK333" s="201"/>
      <c r="DL333" s="201"/>
      <c r="DM333" s="201"/>
      <c r="DN333" s="201"/>
      <c r="DO333" s="202"/>
      <c r="DP333" s="202"/>
      <c r="DQ333" s="202"/>
      <c r="DR333" s="202"/>
      <c r="DS333" s="202"/>
      <c r="DT333" s="202"/>
    </row>
    <row r="334" spans="1:124" s="224" customFormat="1" x14ac:dyDescent="0.2">
      <c r="A334" s="223"/>
      <c r="B334" s="223"/>
      <c r="C334" s="225"/>
      <c r="D334" s="226"/>
      <c r="E334" s="240"/>
      <c r="F334" s="240"/>
      <c r="G334" s="240"/>
      <c r="H334" s="240"/>
      <c r="I334" s="240"/>
      <c r="J334" s="241"/>
      <c r="K334" s="223"/>
      <c r="L334" s="223"/>
      <c r="M334" s="223"/>
      <c r="N334" s="223"/>
      <c r="O334" s="223"/>
      <c r="P334" s="223"/>
      <c r="Q334" s="223"/>
      <c r="R334" s="223"/>
      <c r="S334" s="223"/>
      <c r="T334" s="223"/>
      <c r="U334" s="223"/>
      <c r="V334" s="223"/>
      <c r="W334" s="202"/>
      <c r="X334" s="202"/>
      <c r="Y334" s="202"/>
      <c r="Z334" s="202"/>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2"/>
      <c r="DP334" s="202"/>
      <c r="DQ334" s="202"/>
      <c r="DR334" s="202"/>
      <c r="DS334" s="202"/>
      <c r="DT334" s="202"/>
    </row>
    <row r="335" spans="1:124" s="224" customFormat="1" x14ac:dyDescent="0.2">
      <c r="A335" s="223"/>
      <c r="B335" s="223"/>
      <c r="C335" s="225"/>
      <c r="D335" s="226"/>
      <c r="E335" s="240"/>
      <c r="F335" s="240"/>
      <c r="G335" s="240"/>
      <c r="H335" s="240"/>
      <c r="I335" s="240"/>
      <c r="J335" s="241"/>
      <c r="K335" s="223"/>
      <c r="L335" s="223"/>
      <c r="M335" s="223"/>
      <c r="N335" s="223"/>
      <c r="O335" s="223"/>
      <c r="P335" s="223"/>
      <c r="Q335" s="223"/>
      <c r="R335" s="223"/>
      <c r="S335" s="223"/>
      <c r="T335" s="223"/>
      <c r="U335" s="223"/>
      <c r="V335" s="223"/>
      <c r="W335" s="202"/>
      <c r="X335" s="202"/>
      <c r="Y335" s="202"/>
      <c r="Z335" s="202"/>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1"/>
      <c r="BX335" s="201"/>
      <c r="BY335" s="201"/>
      <c r="BZ335" s="201"/>
      <c r="CA335" s="201"/>
      <c r="CB335" s="201"/>
      <c r="CC335" s="201"/>
      <c r="CD335" s="201"/>
      <c r="CE335" s="201"/>
      <c r="CF335" s="201"/>
      <c r="CG335" s="201"/>
      <c r="CH335" s="201"/>
      <c r="CI335" s="201"/>
      <c r="CJ335" s="201"/>
      <c r="CK335" s="201"/>
      <c r="CL335" s="201"/>
      <c r="CM335" s="201"/>
      <c r="CN335" s="201"/>
      <c r="CO335" s="201"/>
      <c r="CP335" s="201"/>
      <c r="CQ335" s="201"/>
      <c r="CR335" s="201"/>
      <c r="CS335" s="201"/>
      <c r="CT335" s="201"/>
      <c r="CU335" s="201"/>
      <c r="CV335" s="201"/>
      <c r="CW335" s="201"/>
      <c r="CX335" s="201"/>
      <c r="CY335" s="201"/>
      <c r="CZ335" s="201"/>
      <c r="DA335" s="201"/>
      <c r="DB335" s="201"/>
      <c r="DC335" s="201"/>
      <c r="DD335" s="201"/>
      <c r="DE335" s="201"/>
      <c r="DF335" s="201"/>
      <c r="DG335" s="201"/>
      <c r="DH335" s="201"/>
      <c r="DI335" s="201"/>
      <c r="DJ335" s="201"/>
      <c r="DK335" s="201"/>
      <c r="DL335" s="201"/>
      <c r="DM335" s="201"/>
      <c r="DN335" s="201"/>
      <c r="DO335" s="202"/>
      <c r="DP335" s="202"/>
      <c r="DQ335" s="202"/>
      <c r="DR335" s="202"/>
      <c r="DS335" s="202"/>
      <c r="DT335" s="202"/>
    </row>
    <row r="336" spans="1:124" s="224" customFormat="1" x14ac:dyDescent="0.2">
      <c r="A336" s="223"/>
      <c r="B336" s="223"/>
      <c r="C336" s="225"/>
      <c r="D336" s="226"/>
      <c r="E336" s="240"/>
      <c r="F336" s="240"/>
      <c r="G336" s="240"/>
      <c r="H336" s="240"/>
      <c r="I336" s="240"/>
      <c r="J336" s="241"/>
      <c r="K336" s="223"/>
      <c r="L336" s="223"/>
      <c r="M336" s="223"/>
      <c r="N336" s="223"/>
      <c r="O336" s="223"/>
      <c r="P336" s="223"/>
      <c r="Q336" s="223"/>
      <c r="R336" s="223"/>
      <c r="S336" s="223"/>
      <c r="T336" s="223"/>
      <c r="U336" s="223"/>
      <c r="V336" s="223"/>
      <c r="W336" s="202"/>
      <c r="X336" s="202"/>
      <c r="Y336" s="202"/>
      <c r="Z336" s="202"/>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2"/>
      <c r="DP336" s="202"/>
      <c r="DQ336" s="202"/>
      <c r="DR336" s="202"/>
      <c r="DS336" s="202"/>
      <c r="DT336" s="202"/>
    </row>
    <row r="337" spans="1:124" s="224" customFormat="1" x14ac:dyDescent="0.2">
      <c r="A337" s="223"/>
      <c r="B337" s="223"/>
      <c r="C337" s="225"/>
      <c r="D337" s="226"/>
      <c r="E337" s="240"/>
      <c r="F337" s="240"/>
      <c r="G337" s="240"/>
      <c r="H337" s="240"/>
      <c r="I337" s="240"/>
      <c r="J337" s="241"/>
      <c r="K337" s="223"/>
      <c r="L337" s="223"/>
      <c r="M337" s="223"/>
      <c r="N337" s="223"/>
      <c r="O337" s="223"/>
      <c r="P337" s="223"/>
      <c r="Q337" s="223"/>
      <c r="R337" s="223"/>
      <c r="S337" s="223"/>
      <c r="T337" s="223"/>
      <c r="U337" s="223"/>
      <c r="V337" s="223"/>
      <c r="W337" s="202"/>
      <c r="X337" s="202"/>
      <c r="Y337" s="202"/>
      <c r="Z337" s="202"/>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2"/>
      <c r="DP337" s="202"/>
      <c r="DQ337" s="202"/>
      <c r="DR337" s="202"/>
      <c r="DS337" s="202"/>
      <c r="DT337" s="202"/>
    </row>
    <row r="338" spans="1:124" s="224" customFormat="1" x14ac:dyDescent="0.2">
      <c r="A338" s="223"/>
      <c r="B338" s="223"/>
      <c r="C338" s="225"/>
      <c r="D338" s="226"/>
      <c r="E338" s="240"/>
      <c r="F338" s="240"/>
      <c r="G338" s="240"/>
      <c r="H338" s="240"/>
      <c r="I338" s="240"/>
      <c r="J338" s="241"/>
      <c r="K338" s="223"/>
      <c r="L338" s="223"/>
      <c r="M338" s="223"/>
      <c r="N338" s="223"/>
      <c r="O338" s="223"/>
      <c r="P338" s="223"/>
      <c r="Q338" s="223"/>
      <c r="R338" s="223"/>
      <c r="S338" s="223"/>
      <c r="T338" s="223"/>
      <c r="U338" s="223"/>
      <c r="V338" s="223"/>
      <c r="W338" s="202"/>
      <c r="X338" s="202"/>
      <c r="Y338" s="202"/>
      <c r="Z338" s="202"/>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c r="BR338" s="201"/>
      <c r="BS338" s="201"/>
      <c r="BT338" s="201"/>
      <c r="BU338" s="201"/>
      <c r="BV338" s="201"/>
      <c r="BW338" s="201"/>
      <c r="BX338" s="201"/>
      <c r="BY338" s="201"/>
      <c r="BZ338" s="201"/>
      <c r="CA338" s="201"/>
      <c r="CB338" s="201"/>
      <c r="CC338" s="201"/>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2"/>
      <c r="DP338" s="202"/>
      <c r="DQ338" s="202"/>
      <c r="DR338" s="202"/>
      <c r="DS338" s="202"/>
      <c r="DT338" s="202"/>
    </row>
    <row r="339" spans="1:124" s="224" customFormat="1" x14ac:dyDescent="0.2">
      <c r="A339" s="223"/>
      <c r="B339" s="223"/>
      <c r="C339" s="225"/>
      <c r="D339" s="226"/>
      <c r="E339" s="240"/>
      <c r="F339" s="240"/>
      <c r="G339" s="240"/>
      <c r="H339" s="240"/>
      <c r="I339" s="240"/>
      <c r="J339" s="241"/>
      <c r="K339" s="223"/>
      <c r="L339" s="223"/>
      <c r="M339" s="223"/>
      <c r="N339" s="223"/>
      <c r="O339" s="223"/>
      <c r="P339" s="223"/>
      <c r="Q339" s="223"/>
      <c r="R339" s="223"/>
      <c r="S339" s="223"/>
      <c r="T339" s="223"/>
      <c r="U339" s="223"/>
      <c r="V339" s="223"/>
      <c r="W339" s="202"/>
      <c r="X339" s="202"/>
      <c r="Y339" s="202"/>
      <c r="Z339" s="202"/>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A339" s="201"/>
      <c r="CB339" s="201"/>
      <c r="CC339" s="201"/>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2"/>
      <c r="DP339" s="202"/>
      <c r="DQ339" s="202"/>
      <c r="DR339" s="202"/>
      <c r="DS339" s="202"/>
      <c r="DT339" s="202"/>
    </row>
    <row r="340" spans="1:124" s="224" customFormat="1" x14ac:dyDescent="0.2">
      <c r="A340" s="223"/>
      <c r="B340" s="223"/>
      <c r="C340" s="225"/>
      <c r="D340" s="226"/>
      <c r="E340" s="240"/>
      <c r="F340" s="240"/>
      <c r="G340" s="240"/>
      <c r="H340" s="240"/>
      <c r="I340" s="240"/>
      <c r="J340" s="241"/>
      <c r="K340" s="223"/>
      <c r="L340" s="223"/>
      <c r="M340" s="223"/>
      <c r="N340" s="223"/>
      <c r="O340" s="223"/>
      <c r="P340" s="223"/>
      <c r="Q340" s="223"/>
      <c r="R340" s="223"/>
      <c r="S340" s="223"/>
      <c r="T340" s="223"/>
      <c r="U340" s="223"/>
      <c r="V340" s="223"/>
      <c r="W340" s="202"/>
      <c r="X340" s="202"/>
      <c r="Y340" s="202"/>
      <c r="Z340" s="202"/>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A340" s="201"/>
      <c r="CB340" s="201"/>
      <c r="CC340" s="201"/>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2"/>
      <c r="DP340" s="202"/>
      <c r="DQ340" s="202"/>
      <c r="DR340" s="202"/>
      <c r="DS340" s="202"/>
      <c r="DT340" s="202"/>
    </row>
    <row r="341" spans="1:124" s="224" customFormat="1" x14ac:dyDescent="0.2">
      <c r="A341" s="223"/>
      <c r="B341" s="223"/>
      <c r="C341" s="225"/>
      <c r="D341" s="226"/>
      <c r="E341" s="240"/>
      <c r="F341" s="240"/>
      <c r="G341" s="240"/>
      <c r="H341" s="240"/>
      <c r="I341" s="240"/>
      <c r="J341" s="241"/>
      <c r="K341" s="223"/>
      <c r="L341" s="223"/>
      <c r="M341" s="223"/>
      <c r="N341" s="223"/>
      <c r="O341" s="223"/>
      <c r="P341" s="223"/>
      <c r="Q341" s="223"/>
      <c r="R341" s="223"/>
      <c r="S341" s="223"/>
      <c r="T341" s="223"/>
      <c r="U341" s="223"/>
      <c r="V341" s="223"/>
      <c r="W341" s="202"/>
      <c r="X341" s="202"/>
      <c r="Y341" s="202"/>
      <c r="Z341" s="202"/>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2"/>
      <c r="DP341" s="202"/>
      <c r="DQ341" s="202"/>
      <c r="DR341" s="202"/>
      <c r="DS341" s="202"/>
      <c r="DT341" s="202"/>
    </row>
    <row r="342" spans="1:124" s="224" customFormat="1" x14ac:dyDescent="0.2">
      <c r="A342" s="223"/>
      <c r="B342" s="223"/>
      <c r="C342" s="225"/>
      <c r="D342" s="226"/>
      <c r="E342" s="240"/>
      <c r="F342" s="240"/>
      <c r="G342" s="240"/>
      <c r="H342" s="240"/>
      <c r="I342" s="240"/>
      <c r="J342" s="241"/>
      <c r="K342" s="223"/>
      <c r="L342" s="223"/>
      <c r="M342" s="223"/>
      <c r="N342" s="223"/>
      <c r="O342" s="223"/>
      <c r="P342" s="223"/>
      <c r="Q342" s="223"/>
      <c r="R342" s="223"/>
      <c r="S342" s="223"/>
      <c r="T342" s="223"/>
      <c r="U342" s="223"/>
      <c r="V342" s="223"/>
      <c r="W342" s="202"/>
      <c r="X342" s="202"/>
      <c r="Y342" s="202"/>
      <c r="Z342" s="202"/>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c r="BR342" s="201"/>
      <c r="BS342" s="201"/>
      <c r="BT342" s="201"/>
      <c r="BU342" s="201"/>
      <c r="BV342" s="201"/>
      <c r="BW342" s="201"/>
      <c r="BX342" s="201"/>
      <c r="BY342" s="201"/>
      <c r="BZ342" s="201"/>
      <c r="CA342" s="201"/>
      <c r="CB342" s="201"/>
      <c r="CC342" s="201"/>
      <c r="CD342" s="201"/>
      <c r="CE342" s="201"/>
      <c r="CF342" s="201"/>
      <c r="CG342" s="201"/>
      <c r="CH342" s="201"/>
      <c r="CI342" s="201"/>
      <c r="CJ342" s="201"/>
      <c r="CK342" s="201"/>
      <c r="CL342" s="201"/>
      <c r="CM342" s="201"/>
      <c r="CN342" s="201"/>
      <c r="CO342" s="201"/>
      <c r="CP342" s="201"/>
      <c r="CQ342" s="201"/>
      <c r="CR342" s="201"/>
      <c r="CS342" s="201"/>
      <c r="CT342" s="201"/>
      <c r="CU342" s="201"/>
      <c r="CV342" s="201"/>
      <c r="CW342" s="201"/>
      <c r="CX342" s="201"/>
      <c r="CY342" s="201"/>
      <c r="CZ342" s="201"/>
      <c r="DA342" s="201"/>
      <c r="DB342" s="201"/>
      <c r="DC342" s="201"/>
      <c r="DD342" s="201"/>
      <c r="DE342" s="201"/>
      <c r="DF342" s="201"/>
      <c r="DG342" s="201"/>
      <c r="DH342" s="201"/>
      <c r="DI342" s="201"/>
      <c r="DJ342" s="201"/>
      <c r="DK342" s="201"/>
      <c r="DL342" s="201"/>
      <c r="DM342" s="201"/>
      <c r="DN342" s="201"/>
      <c r="DO342" s="202"/>
      <c r="DP342" s="202"/>
      <c r="DQ342" s="202"/>
      <c r="DR342" s="202"/>
      <c r="DS342" s="202"/>
      <c r="DT342" s="202"/>
    </row>
    <row r="343" spans="1:124" s="224" customFormat="1" x14ac:dyDescent="0.2">
      <c r="A343" s="223"/>
      <c r="B343" s="223"/>
      <c r="C343" s="225"/>
      <c r="D343" s="226"/>
      <c r="E343" s="240"/>
      <c r="F343" s="240"/>
      <c r="G343" s="240"/>
      <c r="H343" s="240"/>
      <c r="I343" s="240"/>
      <c r="J343" s="241"/>
      <c r="K343" s="223"/>
      <c r="L343" s="223"/>
      <c r="M343" s="223"/>
      <c r="N343" s="223"/>
      <c r="O343" s="223"/>
      <c r="P343" s="223"/>
      <c r="Q343" s="223"/>
      <c r="R343" s="223"/>
      <c r="S343" s="223"/>
      <c r="T343" s="223"/>
      <c r="U343" s="223"/>
      <c r="V343" s="223"/>
      <c r="W343" s="202"/>
      <c r="X343" s="202"/>
      <c r="Y343" s="202"/>
      <c r="Z343" s="202"/>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A343" s="201"/>
      <c r="CB343" s="201"/>
      <c r="CC343" s="201"/>
      <c r="CD343" s="201"/>
      <c r="CE343" s="201"/>
      <c r="CF343" s="201"/>
      <c r="CG343" s="201"/>
      <c r="CH343" s="201"/>
      <c r="CI343" s="201"/>
      <c r="CJ343" s="201"/>
      <c r="CK343" s="201"/>
      <c r="CL343" s="201"/>
      <c r="CM343" s="201"/>
      <c r="CN343" s="201"/>
      <c r="CO343" s="201"/>
      <c r="CP343" s="201"/>
      <c r="CQ343" s="201"/>
      <c r="CR343" s="201"/>
      <c r="CS343" s="201"/>
      <c r="CT343" s="201"/>
      <c r="CU343" s="201"/>
      <c r="CV343" s="201"/>
      <c r="CW343" s="201"/>
      <c r="CX343" s="201"/>
      <c r="CY343" s="201"/>
      <c r="CZ343" s="201"/>
      <c r="DA343" s="201"/>
      <c r="DB343" s="201"/>
      <c r="DC343" s="201"/>
      <c r="DD343" s="201"/>
      <c r="DE343" s="201"/>
      <c r="DF343" s="201"/>
      <c r="DG343" s="201"/>
      <c r="DH343" s="201"/>
      <c r="DI343" s="201"/>
      <c r="DJ343" s="201"/>
      <c r="DK343" s="201"/>
      <c r="DL343" s="201"/>
      <c r="DM343" s="201"/>
      <c r="DN343" s="201"/>
      <c r="DO343" s="202"/>
      <c r="DP343" s="202"/>
      <c r="DQ343" s="202"/>
      <c r="DR343" s="202"/>
      <c r="DS343" s="202"/>
      <c r="DT343" s="202"/>
    </row>
    <row r="344" spans="1:124" s="224" customFormat="1" x14ac:dyDescent="0.2">
      <c r="A344" s="223"/>
      <c r="B344" s="223"/>
      <c r="C344" s="225"/>
      <c r="D344" s="226"/>
      <c r="E344" s="240"/>
      <c r="F344" s="240"/>
      <c r="G344" s="240"/>
      <c r="H344" s="240"/>
      <c r="I344" s="240"/>
      <c r="J344" s="241"/>
      <c r="K344" s="223"/>
      <c r="L344" s="223"/>
      <c r="M344" s="223"/>
      <c r="N344" s="223"/>
      <c r="O344" s="223"/>
      <c r="P344" s="223"/>
      <c r="Q344" s="223"/>
      <c r="R344" s="223"/>
      <c r="S344" s="223"/>
      <c r="T344" s="223"/>
      <c r="U344" s="223"/>
      <c r="V344" s="223"/>
      <c r="W344" s="202"/>
      <c r="X344" s="202"/>
      <c r="Y344" s="202"/>
      <c r="Z344" s="202"/>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1"/>
      <c r="CZ344" s="201"/>
      <c r="DA344" s="201"/>
      <c r="DB344" s="201"/>
      <c r="DC344" s="201"/>
      <c r="DD344" s="201"/>
      <c r="DE344" s="201"/>
      <c r="DF344" s="201"/>
      <c r="DG344" s="201"/>
      <c r="DH344" s="201"/>
      <c r="DI344" s="201"/>
      <c r="DJ344" s="201"/>
      <c r="DK344" s="201"/>
      <c r="DL344" s="201"/>
      <c r="DM344" s="201"/>
      <c r="DN344" s="201"/>
      <c r="DO344" s="202"/>
      <c r="DP344" s="202"/>
      <c r="DQ344" s="202"/>
      <c r="DR344" s="202"/>
      <c r="DS344" s="202"/>
      <c r="DT344" s="202"/>
    </row>
    <row r="345" spans="1:124" s="224" customFormat="1" x14ac:dyDescent="0.2">
      <c r="A345" s="223"/>
      <c r="B345" s="223"/>
      <c r="C345" s="225"/>
      <c r="D345" s="226"/>
      <c r="E345" s="240"/>
      <c r="F345" s="240"/>
      <c r="G345" s="240"/>
      <c r="H345" s="240"/>
      <c r="I345" s="240"/>
      <c r="J345" s="241"/>
      <c r="K345" s="223"/>
      <c r="L345" s="223"/>
      <c r="M345" s="223"/>
      <c r="N345" s="223"/>
      <c r="O345" s="223"/>
      <c r="P345" s="223"/>
      <c r="Q345" s="223"/>
      <c r="R345" s="223"/>
      <c r="S345" s="223"/>
      <c r="T345" s="223"/>
      <c r="U345" s="223"/>
      <c r="V345" s="223"/>
      <c r="W345" s="202"/>
      <c r="X345" s="202"/>
      <c r="Y345" s="202"/>
      <c r="Z345" s="202"/>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1"/>
      <c r="CZ345" s="201"/>
      <c r="DA345" s="201"/>
      <c r="DB345" s="201"/>
      <c r="DC345" s="201"/>
      <c r="DD345" s="201"/>
      <c r="DE345" s="201"/>
      <c r="DF345" s="201"/>
      <c r="DG345" s="201"/>
      <c r="DH345" s="201"/>
      <c r="DI345" s="201"/>
      <c r="DJ345" s="201"/>
      <c r="DK345" s="201"/>
      <c r="DL345" s="201"/>
      <c r="DM345" s="201"/>
      <c r="DN345" s="201"/>
      <c r="DO345" s="202"/>
      <c r="DP345" s="202"/>
      <c r="DQ345" s="202"/>
      <c r="DR345" s="202"/>
      <c r="DS345" s="202"/>
      <c r="DT345" s="202"/>
    </row>
    <row r="346" spans="1:124" s="224" customFormat="1" x14ac:dyDescent="0.2">
      <c r="A346" s="223"/>
      <c r="B346" s="223"/>
      <c r="C346" s="225"/>
      <c r="D346" s="226"/>
      <c r="E346" s="240"/>
      <c r="F346" s="240"/>
      <c r="G346" s="240"/>
      <c r="H346" s="240"/>
      <c r="I346" s="240"/>
      <c r="J346" s="241"/>
      <c r="K346" s="223"/>
      <c r="L346" s="223"/>
      <c r="M346" s="223"/>
      <c r="N346" s="223"/>
      <c r="O346" s="223"/>
      <c r="P346" s="223"/>
      <c r="Q346" s="223"/>
      <c r="R346" s="223"/>
      <c r="S346" s="223"/>
      <c r="T346" s="223"/>
      <c r="U346" s="223"/>
      <c r="V346" s="223"/>
      <c r="W346" s="202"/>
      <c r="X346" s="202"/>
      <c r="Y346" s="202"/>
      <c r="Z346" s="202"/>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c r="BR346" s="201"/>
      <c r="BS346" s="201"/>
      <c r="BT346" s="201"/>
      <c r="BU346" s="201"/>
      <c r="BV346" s="201"/>
      <c r="BW346" s="201"/>
      <c r="BX346" s="201"/>
      <c r="BY346" s="201"/>
      <c r="BZ346" s="201"/>
      <c r="CA346" s="201"/>
      <c r="CB346" s="201"/>
      <c r="CC346" s="201"/>
      <c r="CD346" s="201"/>
      <c r="CE346" s="201"/>
      <c r="CF346" s="201"/>
      <c r="CG346" s="201"/>
      <c r="CH346" s="201"/>
      <c r="CI346" s="201"/>
      <c r="CJ346" s="201"/>
      <c r="CK346" s="201"/>
      <c r="CL346" s="201"/>
      <c r="CM346" s="201"/>
      <c r="CN346" s="201"/>
      <c r="CO346" s="201"/>
      <c r="CP346" s="201"/>
      <c r="CQ346" s="201"/>
      <c r="CR346" s="201"/>
      <c r="CS346" s="201"/>
      <c r="CT346" s="201"/>
      <c r="CU346" s="201"/>
      <c r="CV346" s="201"/>
      <c r="CW346" s="201"/>
      <c r="CX346" s="201"/>
      <c r="CY346" s="201"/>
      <c r="CZ346" s="201"/>
      <c r="DA346" s="201"/>
      <c r="DB346" s="201"/>
      <c r="DC346" s="201"/>
      <c r="DD346" s="201"/>
      <c r="DE346" s="201"/>
      <c r="DF346" s="201"/>
      <c r="DG346" s="201"/>
      <c r="DH346" s="201"/>
      <c r="DI346" s="201"/>
      <c r="DJ346" s="201"/>
      <c r="DK346" s="201"/>
      <c r="DL346" s="201"/>
      <c r="DM346" s="201"/>
      <c r="DN346" s="201"/>
      <c r="DO346" s="202"/>
      <c r="DP346" s="202"/>
      <c r="DQ346" s="202"/>
      <c r="DR346" s="202"/>
      <c r="DS346" s="202"/>
      <c r="DT346" s="202"/>
    </row>
    <row r="347" spans="1:124" s="224" customFormat="1" x14ac:dyDescent="0.2">
      <c r="A347" s="223"/>
      <c r="B347" s="223"/>
      <c r="C347" s="225"/>
      <c r="D347" s="226"/>
      <c r="E347" s="240"/>
      <c r="F347" s="240"/>
      <c r="G347" s="240"/>
      <c r="H347" s="240"/>
      <c r="I347" s="240"/>
      <c r="J347" s="241"/>
      <c r="K347" s="223"/>
      <c r="L347" s="223"/>
      <c r="M347" s="223"/>
      <c r="N347" s="223"/>
      <c r="O347" s="223"/>
      <c r="P347" s="223"/>
      <c r="Q347" s="223"/>
      <c r="R347" s="223"/>
      <c r="S347" s="223"/>
      <c r="T347" s="223"/>
      <c r="U347" s="223"/>
      <c r="V347" s="223"/>
      <c r="W347" s="202"/>
      <c r="X347" s="202"/>
      <c r="Y347" s="202"/>
      <c r="Z347" s="202"/>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c r="CA347" s="201"/>
      <c r="CB347" s="201"/>
      <c r="CC347" s="201"/>
      <c r="CD347" s="201"/>
      <c r="CE347" s="201"/>
      <c r="CF347" s="201"/>
      <c r="CG347" s="201"/>
      <c r="CH347" s="201"/>
      <c r="CI347" s="201"/>
      <c r="CJ347" s="201"/>
      <c r="CK347" s="201"/>
      <c r="CL347" s="201"/>
      <c r="CM347" s="201"/>
      <c r="CN347" s="201"/>
      <c r="CO347" s="201"/>
      <c r="CP347" s="201"/>
      <c r="CQ347" s="201"/>
      <c r="CR347" s="201"/>
      <c r="CS347" s="201"/>
      <c r="CT347" s="201"/>
      <c r="CU347" s="201"/>
      <c r="CV347" s="201"/>
      <c r="CW347" s="201"/>
      <c r="CX347" s="201"/>
      <c r="CY347" s="201"/>
      <c r="CZ347" s="201"/>
      <c r="DA347" s="201"/>
      <c r="DB347" s="201"/>
      <c r="DC347" s="201"/>
      <c r="DD347" s="201"/>
      <c r="DE347" s="201"/>
      <c r="DF347" s="201"/>
      <c r="DG347" s="201"/>
      <c r="DH347" s="201"/>
      <c r="DI347" s="201"/>
      <c r="DJ347" s="201"/>
      <c r="DK347" s="201"/>
      <c r="DL347" s="201"/>
      <c r="DM347" s="201"/>
      <c r="DN347" s="201"/>
      <c r="DO347" s="202"/>
      <c r="DP347" s="202"/>
      <c r="DQ347" s="202"/>
      <c r="DR347" s="202"/>
      <c r="DS347" s="202"/>
      <c r="DT347" s="202"/>
    </row>
    <row r="348" spans="1:124" s="224" customFormat="1" x14ac:dyDescent="0.2">
      <c r="A348" s="223"/>
      <c r="B348" s="223"/>
      <c r="C348" s="225"/>
      <c r="D348" s="226"/>
      <c r="E348" s="240"/>
      <c r="F348" s="240"/>
      <c r="G348" s="240"/>
      <c r="H348" s="240"/>
      <c r="I348" s="240"/>
      <c r="J348" s="241"/>
      <c r="K348" s="223"/>
      <c r="L348" s="223"/>
      <c r="M348" s="223"/>
      <c r="N348" s="223"/>
      <c r="O348" s="223"/>
      <c r="P348" s="223"/>
      <c r="Q348" s="223"/>
      <c r="R348" s="223"/>
      <c r="S348" s="223"/>
      <c r="T348" s="223"/>
      <c r="U348" s="223"/>
      <c r="V348" s="223"/>
      <c r="W348" s="202"/>
      <c r="X348" s="202"/>
      <c r="Y348" s="202"/>
      <c r="Z348" s="202"/>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A348" s="201"/>
      <c r="CB348" s="201"/>
      <c r="CC348" s="201"/>
      <c r="CD348" s="201"/>
      <c r="CE348" s="201"/>
      <c r="CF348" s="201"/>
      <c r="CG348" s="201"/>
      <c r="CH348" s="201"/>
      <c r="CI348" s="201"/>
      <c r="CJ348" s="201"/>
      <c r="CK348" s="201"/>
      <c r="CL348" s="201"/>
      <c r="CM348" s="201"/>
      <c r="CN348" s="201"/>
      <c r="CO348" s="201"/>
      <c r="CP348" s="201"/>
      <c r="CQ348" s="201"/>
      <c r="CR348" s="201"/>
      <c r="CS348" s="201"/>
      <c r="CT348" s="201"/>
      <c r="CU348" s="201"/>
      <c r="CV348" s="201"/>
      <c r="CW348" s="201"/>
      <c r="CX348" s="201"/>
      <c r="CY348" s="201"/>
      <c r="CZ348" s="201"/>
      <c r="DA348" s="201"/>
      <c r="DB348" s="201"/>
      <c r="DC348" s="201"/>
      <c r="DD348" s="201"/>
      <c r="DE348" s="201"/>
      <c r="DF348" s="201"/>
      <c r="DG348" s="201"/>
      <c r="DH348" s="201"/>
      <c r="DI348" s="201"/>
      <c r="DJ348" s="201"/>
      <c r="DK348" s="201"/>
      <c r="DL348" s="201"/>
      <c r="DM348" s="201"/>
      <c r="DN348" s="201"/>
      <c r="DO348" s="202"/>
      <c r="DP348" s="202"/>
      <c r="DQ348" s="202"/>
      <c r="DR348" s="202"/>
      <c r="DS348" s="202"/>
      <c r="DT348" s="202"/>
    </row>
    <row r="349" spans="1:124" s="224" customFormat="1" x14ac:dyDescent="0.2">
      <c r="A349" s="223"/>
      <c r="B349" s="223"/>
      <c r="C349" s="225"/>
      <c r="D349" s="226"/>
      <c r="E349" s="240"/>
      <c r="F349" s="240"/>
      <c r="G349" s="240"/>
      <c r="H349" s="240"/>
      <c r="I349" s="240"/>
      <c r="J349" s="241"/>
      <c r="K349" s="223"/>
      <c r="L349" s="223"/>
      <c r="M349" s="223"/>
      <c r="N349" s="223"/>
      <c r="O349" s="223"/>
      <c r="P349" s="223"/>
      <c r="Q349" s="223"/>
      <c r="R349" s="223"/>
      <c r="S349" s="223"/>
      <c r="T349" s="223"/>
      <c r="U349" s="223"/>
      <c r="V349" s="223"/>
      <c r="W349" s="202"/>
      <c r="X349" s="202"/>
      <c r="Y349" s="202"/>
      <c r="Z349" s="202"/>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c r="BR349" s="201"/>
      <c r="BS349" s="201"/>
      <c r="BT349" s="201"/>
      <c r="BU349" s="201"/>
      <c r="BV349" s="201"/>
      <c r="BW349" s="201"/>
      <c r="BX349" s="201"/>
      <c r="BY349" s="201"/>
      <c r="BZ349" s="201"/>
      <c r="CA349" s="201"/>
      <c r="CB349" s="201"/>
      <c r="CC349" s="201"/>
      <c r="CD349" s="201"/>
      <c r="CE349" s="201"/>
      <c r="CF349" s="201"/>
      <c r="CG349" s="201"/>
      <c r="CH349" s="201"/>
      <c r="CI349" s="201"/>
      <c r="CJ349" s="201"/>
      <c r="CK349" s="201"/>
      <c r="CL349" s="201"/>
      <c r="CM349" s="201"/>
      <c r="CN349" s="201"/>
      <c r="CO349" s="201"/>
      <c r="CP349" s="201"/>
      <c r="CQ349" s="201"/>
      <c r="CR349" s="201"/>
      <c r="CS349" s="201"/>
      <c r="CT349" s="201"/>
      <c r="CU349" s="201"/>
      <c r="CV349" s="201"/>
      <c r="CW349" s="201"/>
      <c r="CX349" s="201"/>
      <c r="CY349" s="201"/>
      <c r="CZ349" s="201"/>
      <c r="DA349" s="201"/>
      <c r="DB349" s="201"/>
      <c r="DC349" s="201"/>
      <c r="DD349" s="201"/>
      <c r="DE349" s="201"/>
      <c r="DF349" s="201"/>
      <c r="DG349" s="201"/>
      <c r="DH349" s="201"/>
      <c r="DI349" s="201"/>
      <c r="DJ349" s="201"/>
      <c r="DK349" s="201"/>
      <c r="DL349" s="201"/>
      <c r="DM349" s="201"/>
      <c r="DN349" s="201"/>
      <c r="DO349" s="202"/>
      <c r="DP349" s="202"/>
      <c r="DQ349" s="202"/>
      <c r="DR349" s="202"/>
      <c r="DS349" s="202"/>
      <c r="DT349" s="202"/>
    </row>
    <row r="350" spans="1:124" s="224" customFormat="1" x14ac:dyDescent="0.2">
      <c r="A350" s="223"/>
      <c r="B350" s="223"/>
      <c r="C350" s="225"/>
      <c r="D350" s="226"/>
      <c r="E350" s="240"/>
      <c r="F350" s="240"/>
      <c r="G350" s="240"/>
      <c r="H350" s="240"/>
      <c r="I350" s="240"/>
      <c r="J350" s="241"/>
      <c r="K350" s="223"/>
      <c r="L350" s="223"/>
      <c r="M350" s="223"/>
      <c r="N350" s="223"/>
      <c r="O350" s="223"/>
      <c r="P350" s="223"/>
      <c r="Q350" s="223"/>
      <c r="R350" s="223"/>
      <c r="S350" s="223"/>
      <c r="T350" s="223"/>
      <c r="U350" s="223"/>
      <c r="V350" s="223"/>
      <c r="W350" s="202"/>
      <c r="X350" s="202"/>
      <c r="Y350" s="202"/>
      <c r="Z350" s="202"/>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c r="BR350" s="201"/>
      <c r="BS350" s="201"/>
      <c r="BT350" s="201"/>
      <c r="BU350" s="201"/>
      <c r="BV350" s="201"/>
      <c r="BW350" s="201"/>
      <c r="BX350" s="201"/>
      <c r="BY350" s="201"/>
      <c r="BZ350" s="201"/>
      <c r="CA350" s="201"/>
      <c r="CB350" s="201"/>
      <c r="CC350" s="201"/>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2"/>
      <c r="DP350" s="202"/>
      <c r="DQ350" s="202"/>
      <c r="DR350" s="202"/>
      <c r="DS350" s="202"/>
      <c r="DT350" s="202"/>
    </row>
    <row r="351" spans="1:124" s="224" customFormat="1" x14ac:dyDescent="0.2">
      <c r="A351" s="223"/>
      <c r="B351" s="223"/>
      <c r="C351" s="225"/>
      <c r="D351" s="226"/>
      <c r="E351" s="240"/>
      <c r="F351" s="240"/>
      <c r="G351" s="240"/>
      <c r="H351" s="240"/>
      <c r="I351" s="240"/>
      <c r="J351" s="241"/>
      <c r="K351" s="223"/>
      <c r="L351" s="223"/>
      <c r="M351" s="223"/>
      <c r="N351" s="223"/>
      <c r="O351" s="223"/>
      <c r="P351" s="223"/>
      <c r="Q351" s="223"/>
      <c r="R351" s="223"/>
      <c r="S351" s="223"/>
      <c r="T351" s="223"/>
      <c r="U351" s="223"/>
      <c r="V351" s="223"/>
      <c r="W351" s="202"/>
      <c r="X351" s="202"/>
      <c r="Y351" s="202"/>
      <c r="Z351" s="202"/>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A351" s="201"/>
      <c r="CB351" s="201"/>
      <c r="CC351" s="201"/>
      <c r="CD351" s="201"/>
      <c r="CE351" s="201"/>
      <c r="CF351" s="201"/>
      <c r="CG351" s="201"/>
      <c r="CH351" s="201"/>
      <c r="CI351" s="201"/>
      <c r="CJ351" s="201"/>
      <c r="CK351" s="201"/>
      <c r="CL351" s="201"/>
      <c r="CM351" s="201"/>
      <c r="CN351" s="201"/>
      <c r="CO351" s="201"/>
      <c r="CP351" s="201"/>
      <c r="CQ351" s="201"/>
      <c r="CR351" s="201"/>
      <c r="CS351" s="201"/>
      <c r="CT351" s="201"/>
      <c r="CU351" s="201"/>
      <c r="CV351" s="201"/>
      <c r="CW351" s="201"/>
      <c r="CX351" s="201"/>
      <c r="CY351" s="201"/>
      <c r="CZ351" s="201"/>
      <c r="DA351" s="201"/>
      <c r="DB351" s="201"/>
      <c r="DC351" s="201"/>
      <c r="DD351" s="201"/>
      <c r="DE351" s="201"/>
      <c r="DF351" s="201"/>
      <c r="DG351" s="201"/>
      <c r="DH351" s="201"/>
      <c r="DI351" s="201"/>
      <c r="DJ351" s="201"/>
      <c r="DK351" s="201"/>
      <c r="DL351" s="201"/>
      <c r="DM351" s="201"/>
      <c r="DN351" s="201"/>
      <c r="DO351" s="202"/>
      <c r="DP351" s="202"/>
      <c r="DQ351" s="202"/>
      <c r="DR351" s="202"/>
      <c r="DS351" s="202"/>
      <c r="DT351" s="202"/>
    </row>
    <row r="352" spans="1:124" s="224" customFormat="1" x14ac:dyDescent="0.2">
      <c r="A352" s="223"/>
      <c r="B352" s="223"/>
      <c r="C352" s="225"/>
      <c r="D352" s="226"/>
      <c r="E352" s="240"/>
      <c r="F352" s="240"/>
      <c r="G352" s="240"/>
      <c r="H352" s="240"/>
      <c r="I352" s="240"/>
      <c r="J352" s="241"/>
      <c r="K352" s="223"/>
      <c r="L352" s="223"/>
      <c r="M352" s="223"/>
      <c r="N352" s="223"/>
      <c r="O352" s="223"/>
      <c r="P352" s="223"/>
      <c r="Q352" s="223"/>
      <c r="R352" s="223"/>
      <c r="S352" s="223"/>
      <c r="T352" s="223"/>
      <c r="U352" s="223"/>
      <c r="V352" s="223"/>
      <c r="W352" s="202"/>
      <c r="X352" s="202"/>
      <c r="Y352" s="202"/>
      <c r="Z352" s="202"/>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2"/>
      <c r="DP352" s="202"/>
      <c r="DQ352" s="202"/>
      <c r="DR352" s="202"/>
      <c r="DS352" s="202"/>
      <c r="DT352" s="202"/>
    </row>
    <row r="353" spans="1:124" s="224" customFormat="1" x14ac:dyDescent="0.2">
      <c r="A353" s="223"/>
      <c r="B353" s="223"/>
      <c r="C353" s="225"/>
      <c r="D353" s="226"/>
      <c r="E353" s="240"/>
      <c r="F353" s="240"/>
      <c r="G353" s="240"/>
      <c r="H353" s="240"/>
      <c r="I353" s="240"/>
      <c r="J353" s="241"/>
      <c r="K353" s="223"/>
      <c r="L353" s="223"/>
      <c r="M353" s="223"/>
      <c r="N353" s="223"/>
      <c r="O353" s="223"/>
      <c r="P353" s="223"/>
      <c r="Q353" s="223"/>
      <c r="R353" s="223"/>
      <c r="S353" s="223"/>
      <c r="T353" s="223"/>
      <c r="U353" s="223"/>
      <c r="V353" s="223"/>
      <c r="W353" s="202"/>
      <c r="X353" s="202"/>
      <c r="Y353" s="202"/>
      <c r="Z353" s="202"/>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c r="BR353" s="201"/>
      <c r="BS353" s="201"/>
      <c r="BT353" s="201"/>
      <c r="BU353" s="201"/>
      <c r="BV353" s="201"/>
      <c r="BW353" s="201"/>
      <c r="BX353" s="201"/>
      <c r="BY353" s="201"/>
      <c r="BZ353" s="201"/>
      <c r="CA353" s="201"/>
      <c r="CB353" s="201"/>
      <c r="CC353" s="201"/>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2"/>
      <c r="DP353" s="202"/>
      <c r="DQ353" s="202"/>
      <c r="DR353" s="202"/>
      <c r="DS353" s="202"/>
      <c r="DT353" s="202"/>
    </row>
    <row r="354" spans="1:124" s="224" customFormat="1" x14ac:dyDescent="0.2">
      <c r="A354" s="223"/>
      <c r="B354" s="223"/>
      <c r="C354" s="225"/>
      <c r="D354" s="226"/>
      <c r="E354" s="240"/>
      <c r="F354" s="240"/>
      <c r="G354" s="240"/>
      <c r="H354" s="240"/>
      <c r="I354" s="240"/>
      <c r="J354" s="241"/>
      <c r="K354" s="223"/>
      <c r="L354" s="223"/>
      <c r="M354" s="223"/>
      <c r="N354" s="223"/>
      <c r="O354" s="223"/>
      <c r="P354" s="223"/>
      <c r="Q354" s="223"/>
      <c r="R354" s="223"/>
      <c r="S354" s="223"/>
      <c r="T354" s="223"/>
      <c r="U354" s="223"/>
      <c r="V354" s="223"/>
      <c r="W354" s="202"/>
      <c r="X354" s="202"/>
      <c r="Y354" s="202"/>
      <c r="Z354" s="202"/>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A354" s="201"/>
      <c r="CB354" s="201"/>
      <c r="CC354" s="201"/>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2"/>
      <c r="DP354" s="202"/>
      <c r="DQ354" s="202"/>
      <c r="DR354" s="202"/>
      <c r="DS354" s="202"/>
      <c r="DT354" s="202"/>
    </row>
    <row r="355" spans="1:124" s="224" customFormat="1" x14ac:dyDescent="0.2">
      <c r="A355" s="223"/>
      <c r="B355" s="223"/>
      <c r="C355" s="225"/>
      <c r="D355" s="226"/>
      <c r="E355" s="240"/>
      <c r="F355" s="240"/>
      <c r="G355" s="240"/>
      <c r="H355" s="240"/>
      <c r="I355" s="240"/>
      <c r="J355" s="241"/>
      <c r="K355" s="223"/>
      <c r="L355" s="223"/>
      <c r="M355" s="223"/>
      <c r="N355" s="223"/>
      <c r="O355" s="223"/>
      <c r="P355" s="223"/>
      <c r="Q355" s="223"/>
      <c r="R355" s="223"/>
      <c r="S355" s="223"/>
      <c r="T355" s="223"/>
      <c r="U355" s="223"/>
      <c r="V355" s="223"/>
      <c r="W355" s="202"/>
      <c r="X355" s="202"/>
      <c r="Y355" s="202"/>
      <c r="Z355" s="202"/>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2"/>
      <c r="DP355" s="202"/>
      <c r="DQ355" s="202"/>
      <c r="DR355" s="202"/>
      <c r="DS355" s="202"/>
      <c r="DT355" s="202"/>
    </row>
    <row r="356" spans="1:124" s="224" customFormat="1" x14ac:dyDescent="0.2">
      <c r="A356" s="223"/>
      <c r="B356" s="223"/>
      <c r="C356" s="225"/>
      <c r="D356" s="226"/>
      <c r="E356" s="240"/>
      <c r="F356" s="240"/>
      <c r="G356" s="240"/>
      <c r="H356" s="240"/>
      <c r="I356" s="240"/>
      <c r="J356" s="241"/>
      <c r="K356" s="223"/>
      <c r="L356" s="223"/>
      <c r="M356" s="223"/>
      <c r="N356" s="223"/>
      <c r="O356" s="223"/>
      <c r="P356" s="223"/>
      <c r="Q356" s="223"/>
      <c r="R356" s="223"/>
      <c r="S356" s="223"/>
      <c r="T356" s="223"/>
      <c r="U356" s="223"/>
      <c r="V356" s="223"/>
      <c r="W356" s="202"/>
      <c r="X356" s="202"/>
      <c r="Y356" s="202"/>
      <c r="Z356" s="202"/>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c r="BR356" s="201"/>
      <c r="BS356" s="201"/>
      <c r="BT356" s="201"/>
      <c r="BU356" s="201"/>
      <c r="BV356" s="201"/>
      <c r="BW356" s="201"/>
      <c r="BX356" s="201"/>
      <c r="BY356" s="201"/>
      <c r="BZ356" s="201"/>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2"/>
      <c r="DP356" s="202"/>
      <c r="DQ356" s="202"/>
      <c r="DR356" s="202"/>
      <c r="DS356" s="202"/>
      <c r="DT356" s="202"/>
    </row>
    <row r="357" spans="1:124" s="224" customFormat="1" x14ac:dyDescent="0.2">
      <c r="A357" s="223"/>
      <c r="B357" s="223"/>
      <c r="C357" s="225"/>
      <c r="D357" s="226"/>
      <c r="E357" s="240"/>
      <c r="F357" s="240"/>
      <c r="G357" s="240"/>
      <c r="H357" s="240"/>
      <c r="I357" s="240"/>
      <c r="J357" s="241"/>
      <c r="K357" s="223"/>
      <c r="L357" s="223"/>
      <c r="M357" s="223"/>
      <c r="N357" s="223"/>
      <c r="O357" s="223"/>
      <c r="P357" s="223"/>
      <c r="Q357" s="223"/>
      <c r="R357" s="223"/>
      <c r="S357" s="223"/>
      <c r="T357" s="223"/>
      <c r="U357" s="223"/>
      <c r="V357" s="223"/>
      <c r="W357" s="202"/>
      <c r="X357" s="202"/>
      <c r="Y357" s="202"/>
      <c r="Z357" s="202"/>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A357" s="201"/>
      <c r="CB357" s="201"/>
      <c r="CC357" s="201"/>
      <c r="CD357" s="201"/>
      <c r="CE357" s="201"/>
      <c r="CF357" s="201"/>
      <c r="CG357" s="201"/>
      <c r="CH357" s="201"/>
      <c r="CI357" s="201"/>
      <c r="CJ357" s="201"/>
      <c r="CK357" s="201"/>
      <c r="CL357" s="201"/>
      <c r="CM357" s="201"/>
      <c r="CN357" s="201"/>
      <c r="CO357" s="201"/>
      <c r="CP357" s="201"/>
      <c r="CQ357" s="201"/>
      <c r="CR357" s="201"/>
      <c r="CS357" s="201"/>
      <c r="CT357" s="201"/>
      <c r="CU357" s="201"/>
      <c r="CV357" s="201"/>
      <c r="CW357" s="201"/>
      <c r="CX357" s="201"/>
      <c r="CY357" s="201"/>
      <c r="CZ357" s="201"/>
      <c r="DA357" s="201"/>
      <c r="DB357" s="201"/>
      <c r="DC357" s="201"/>
      <c r="DD357" s="201"/>
      <c r="DE357" s="201"/>
      <c r="DF357" s="201"/>
      <c r="DG357" s="201"/>
      <c r="DH357" s="201"/>
      <c r="DI357" s="201"/>
      <c r="DJ357" s="201"/>
      <c r="DK357" s="201"/>
      <c r="DL357" s="201"/>
      <c r="DM357" s="201"/>
      <c r="DN357" s="201"/>
      <c r="DO357" s="202"/>
      <c r="DP357" s="202"/>
      <c r="DQ357" s="202"/>
      <c r="DR357" s="202"/>
      <c r="DS357" s="202"/>
      <c r="DT357" s="202"/>
    </row>
    <row r="358" spans="1:124" s="224" customFormat="1" x14ac:dyDescent="0.2">
      <c r="A358" s="223"/>
      <c r="B358" s="223"/>
      <c r="C358" s="225"/>
      <c r="D358" s="226"/>
      <c r="E358" s="240"/>
      <c r="F358" s="240"/>
      <c r="G358" s="240"/>
      <c r="H358" s="240"/>
      <c r="I358" s="240"/>
      <c r="J358" s="241"/>
      <c r="K358" s="223"/>
      <c r="L358" s="223"/>
      <c r="M358" s="223"/>
      <c r="N358" s="223"/>
      <c r="O358" s="223"/>
      <c r="P358" s="223"/>
      <c r="Q358" s="223"/>
      <c r="R358" s="223"/>
      <c r="S358" s="223"/>
      <c r="T358" s="223"/>
      <c r="U358" s="223"/>
      <c r="V358" s="223"/>
      <c r="W358" s="202"/>
      <c r="X358" s="202"/>
      <c r="Y358" s="202"/>
      <c r="Z358" s="202"/>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c r="BR358" s="201"/>
      <c r="BS358" s="201"/>
      <c r="BT358" s="201"/>
      <c r="BU358" s="201"/>
      <c r="BV358" s="201"/>
      <c r="BW358" s="201"/>
      <c r="BX358" s="201"/>
      <c r="BY358" s="201"/>
      <c r="BZ358" s="201"/>
      <c r="CA358" s="201"/>
      <c r="CB358" s="201"/>
      <c r="CC358" s="201"/>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2"/>
      <c r="DP358" s="202"/>
      <c r="DQ358" s="202"/>
      <c r="DR358" s="202"/>
      <c r="DS358" s="202"/>
      <c r="DT358" s="202"/>
    </row>
    <row r="359" spans="1:124" s="224" customFormat="1" x14ac:dyDescent="0.2">
      <c r="A359" s="223"/>
      <c r="B359" s="223"/>
      <c r="C359" s="225"/>
      <c r="D359" s="226"/>
      <c r="E359" s="240"/>
      <c r="F359" s="240"/>
      <c r="G359" s="240"/>
      <c r="H359" s="240"/>
      <c r="I359" s="240"/>
      <c r="J359" s="241"/>
      <c r="K359" s="223"/>
      <c r="L359" s="223"/>
      <c r="M359" s="223"/>
      <c r="N359" s="223"/>
      <c r="O359" s="223"/>
      <c r="P359" s="223"/>
      <c r="Q359" s="223"/>
      <c r="R359" s="223"/>
      <c r="S359" s="223"/>
      <c r="T359" s="223"/>
      <c r="U359" s="223"/>
      <c r="V359" s="223"/>
      <c r="W359" s="202"/>
      <c r="X359" s="202"/>
      <c r="Y359" s="202"/>
      <c r="Z359" s="202"/>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c r="BR359" s="201"/>
      <c r="BS359" s="201"/>
      <c r="BT359" s="201"/>
      <c r="BU359" s="201"/>
      <c r="BV359" s="201"/>
      <c r="BW359" s="201"/>
      <c r="BX359" s="201"/>
      <c r="BY359" s="201"/>
      <c r="BZ359" s="201"/>
      <c r="CA359" s="201"/>
      <c r="CB359" s="201"/>
      <c r="CC359" s="201"/>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2"/>
      <c r="DP359" s="202"/>
      <c r="DQ359" s="202"/>
      <c r="DR359" s="202"/>
      <c r="DS359" s="202"/>
      <c r="DT359" s="202"/>
    </row>
    <row r="360" spans="1:124" s="224" customFormat="1" x14ac:dyDescent="0.2">
      <c r="A360" s="223"/>
      <c r="B360" s="223"/>
      <c r="C360" s="225"/>
      <c r="D360" s="226"/>
      <c r="E360" s="240"/>
      <c r="F360" s="240"/>
      <c r="G360" s="240"/>
      <c r="H360" s="240"/>
      <c r="I360" s="240"/>
      <c r="J360" s="241"/>
      <c r="K360" s="223"/>
      <c r="L360" s="223"/>
      <c r="M360" s="223"/>
      <c r="N360" s="223"/>
      <c r="O360" s="223"/>
      <c r="P360" s="223"/>
      <c r="Q360" s="223"/>
      <c r="R360" s="223"/>
      <c r="S360" s="223"/>
      <c r="T360" s="223"/>
      <c r="U360" s="223"/>
      <c r="V360" s="223"/>
      <c r="W360" s="202"/>
      <c r="X360" s="202"/>
      <c r="Y360" s="202"/>
      <c r="Z360" s="202"/>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A360" s="201"/>
      <c r="CB360" s="201"/>
      <c r="CC360" s="201"/>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2"/>
      <c r="DP360" s="202"/>
      <c r="DQ360" s="202"/>
      <c r="DR360" s="202"/>
      <c r="DS360" s="202"/>
      <c r="DT360" s="202"/>
    </row>
    <row r="361" spans="1:124" s="224" customFormat="1" x14ac:dyDescent="0.2">
      <c r="A361" s="223"/>
      <c r="B361" s="223"/>
      <c r="C361" s="225"/>
      <c r="D361" s="226"/>
      <c r="E361" s="240"/>
      <c r="F361" s="240"/>
      <c r="G361" s="240"/>
      <c r="H361" s="240"/>
      <c r="I361" s="240"/>
      <c r="J361" s="241"/>
      <c r="K361" s="223"/>
      <c r="L361" s="223"/>
      <c r="M361" s="223"/>
      <c r="N361" s="223"/>
      <c r="O361" s="223"/>
      <c r="P361" s="223"/>
      <c r="Q361" s="223"/>
      <c r="R361" s="223"/>
      <c r="S361" s="223"/>
      <c r="T361" s="223"/>
      <c r="U361" s="223"/>
      <c r="V361" s="223"/>
      <c r="W361" s="202"/>
      <c r="X361" s="202"/>
      <c r="Y361" s="202"/>
      <c r="Z361" s="202"/>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c r="BR361" s="201"/>
      <c r="BS361" s="201"/>
      <c r="BT361" s="201"/>
      <c r="BU361" s="201"/>
      <c r="BV361" s="201"/>
      <c r="BW361" s="201"/>
      <c r="BX361" s="201"/>
      <c r="BY361" s="201"/>
      <c r="BZ361" s="201"/>
      <c r="CA361" s="201"/>
      <c r="CB361" s="201"/>
      <c r="CC361" s="201"/>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2"/>
      <c r="DP361" s="202"/>
      <c r="DQ361" s="202"/>
      <c r="DR361" s="202"/>
      <c r="DS361" s="202"/>
      <c r="DT361" s="202"/>
    </row>
    <row r="362" spans="1:124" s="224" customFormat="1" x14ac:dyDescent="0.2">
      <c r="A362" s="223"/>
      <c r="B362" s="223"/>
      <c r="C362" s="225"/>
      <c r="D362" s="226"/>
      <c r="E362" s="240"/>
      <c r="F362" s="240"/>
      <c r="G362" s="240"/>
      <c r="H362" s="240"/>
      <c r="I362" s="240"/>
      <c r="J362" s="241"/>
      <c r="K362" s="223"/>
      <c r="L362" s="223"/>
      <c r="M362" s="223"/>
      <c r="N362" s="223"/>
      <c r="O362" s="223"/>
      <c r="P362" s="223"/>
      <c r="Q362" s="223"/>
      <c r="R362" s="223"/>
      <c r="S362" s="223"/>
      <c r="T362" s="223"/>
      <c r="U362" s="223"/>
      <c r="V362" s="223"/>
      <c r="W362" s="202"/>
      <c r="X362" s="202"/>
      <c r="Y362" s="202"/>
      <c r="Z362" s="202"/>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c r="BR362" s="201"/>
      <c r="BS362" s="201"/>
      <c r="BT362" s="201"/>
      <c r="BU362" s="201"/>
      <c r="BV362" s="201"/>
      <c r="BW362" s="201"/>
      <c r="BX362" s="201"/>
      <c r="BY362" s="201"/>
      <c r="BZ362" s="201"/>
      <c r="CA362" s="201"/>
      <c r="CB362" s="201"/>
      <c r="CC362" s="201"/>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2"/>
      <c r="DP362" s="202"/>
      <c r="DQ362" s="202"/>
      <c r="DR362" s="202"/>
      <c r="DS362" s="202"/>
      <c r="DT362" s="202"/>
    </row>
    <row r="363" spans="1:124" s="224" customFormat="1" x14ac:dyDescent="0.2">
      <c r="A363" s="223"/>
      <c r="B363" s="223"/>
      <c r="C363" s="225"/>
      <c r="D363" s="226"/>
      <c r="E363" s="240"/>
      <c r="F363" s="240"/>
      <c r="G363" s="240"/>
      <c r="H363" s="240"/>
      <c r="I363" s="240"/>
      <c r="J363" s="241"/>
      <c r="K363" s="223"/>
      <c r="L363" s="223"/>
      <c r="M363" s="223"/>
      <c r="N363" s="223"/>
      <c r="O363" s="223"/>
      <c r="P363" s="223"/>
      <c r="Q363" s="223"/>
      <c r="R363" s="223"/>
      <c r="S363" s="223"/>
      <c r="T363" s="223"/>
      <c r="U363" s="223"/>
      <c r="V363" s="223"/>
      <c r="W363" s="202"/>
      <c r="X363" s="202"/>
      <c r="Y363" s="202"/>
      <c r="Z363" s="202"/>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c r="BR363" s="201"/>
      <c r="BS363" s="201"/>
      <c r="BT363" s="201"/>
      <c r="BU363" s="201"/>
      <c r="BV363" s="201"/>
      <c r="BW363" s="201"/>
      <c r="BX363" s="201"/>
      <c r="BY363" s="201"/>
      <c r="BZ363" s="201"/>
      <c r="CA363" s="201"/>
      <c r="CB363" s="201"/>
      <c r="CC363" s="201"/>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2"/>
      <c r="DP363" s="202"/>
      <c r="DQ363" s="202"/>
      <c r="DR363" s="202"/>
      <c r="DS363" s="202"/>
      <c r="DT363" s="202"/>
    </row>
    <row r="364" spans="1:124" s="224" customFormat="1" x14ac:dyDescent="0.2">
      <c r="A364" s="223"/>
      <c r="B364" s="223"/>
      <c r="C364" s="225"/>
      <c r="D364" s="226"/>
      <c r="E364" s="240"/>
      <c r="F364" s="240"/>
      <c r="G364" s="240"/>
      <c r="H364" s="240"/>
      <c r="I364" s="240"/>
      <c r="J364" s="241"/>
      <c r="K364" s="223"/>
      <c r="L364" s="223"/>
      <c r="M364" s="223"/>
      <c r="N364" s="223"/>
      <c r="O364" s="223"/>
      <c r="P364" s="223"/>
      <c r="Q364" s="223"/>
      <c r="R364" s="223"/>
      <c r="S364" s="223"/>
      <c r="T364" s="223"/>
      <c r="U364" s="223"/>
      <c r="V364" s="223"/>
      <c r="W364" s="202"/>
      <c r="X364" s="202"/>
      <c r="Y364" s="202"/>
      <c r="Z364" s="202"/>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c r="CA364" s="201"/>
      <c r="CB364" s="201"/>
      <c r="CC364" s="201"/>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2"/>
      <c r="DP364" s="202"/>
      <c r="DQ364" s="202"/>
      <c r="DR364" s="202"/>
      <c r="DS364" s="202"/>
      <c r="DT364" s="202"/>
    </row>
    <row r="365" spans="1:124" s="224" customFormat="1" x14ac:dyDescent="0.2">
      <c r="A365" s="223"/>
      <c r="B365" s="223"/>
      <c r="C365" s="225"/>
      <c r="D365" s="226"/>
      <c r="E365" s="240"/>
      <c r="F365" s="240"/>
      <c r="G365" s="240"/>
      <c r="H365" s="240"/>
      <c r="I365" s="240"/>
      <c r="J365" s="241"/>
      <c r="K365" s="223"/>
      <c r="L365" s="223"/>
      <c r="M365" s="223"/>
      <c r="N365" s="223"/>
      <c r="O365" s="223"/>
      <c r="P365" s="223"/>
      <c r="Q365" s="223"/>
      <c r="R365" s="223"/>
      <c r="S365" s="223"/>
      <c r="T365" s="223"/>
      <c r="U365" s="223"/>
      <c r="V365" s="223"/>
      <c r="W365" s="202"/>
      <c r="X365" s="202"/>
      <c r="Y365" s="202"/>
      <c r="Z365" s="202"/>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A365" s="201"/>
      <c r="CB365" s="201"/>
      <c r="CC365" s="201"/>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2"/>
      <c r="DP365" s="202"/>
      <c r="DQ365" s="202"/>
      <c r="DR365" s="202"/>
      <c r="DS365" s="202"/>
      <c r="DT365" s="202"/>
    </row>
    <row r="366" spans="1:124" s="224" customFormat="1" x14ac:dyDescent="0.2">
      <c r="A366" s="223"/>
      <c r="B366" s="223"/>
      <c r="C366" s="225"/>
      <c r="D366" s="226"/>
      <c r="E366" s="240"/>
      <c r="F366" s="240"/>
      <c r="G366" s="240"/>
      <c r="H366" s="240"/>
      <c r="I366" s="240"/>
      <c r="J366" s="241"/>
      <c r="K366" s="223"/>
      <c r="L366" s="223"/>
      <c r="M366" s="223"/>
      <c r="N366" s="223"/>
      <c r="O366" s="223"/>
      <c r="P366" s="223"/>
      <c r="Q366" s="223"/>
      <c r="R366" s="223"/>
      <c r="S366" s="223"/>
      <c r="T366" s="223"/>
      <c r="U366" s="223"/>
      <c r="V366" s="223"/>
      <c r="W366" s="202"/>
      <c r="X366" s="202"/>
      <c r="Y366" s="202"/>
      <c r="Z366" s="202"/>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c r="BR366" s="201"/>
      <c r="BS366" s="201"/>
      <c r="BT366" s="201"/>
      <c r="BU366" s="201"/>
      <c r="BV366" s="201"/>
      <c r="BW366" s="201"/>
      <c r="BX366" s="201"/>
      <c r="BY366" s="201"/>
      <c r="BZ366" s="201"/>
      <c r="CA366" s="201"/>
      <c r="CB366" s="201"/>
      <c r="CC366" s="201"/>
      <c r="CD366" s="201"/>
      <c r="CE366" s="201"/>
      <c r="CF366" s="201"/>
      <c r="CG366" s="201"/>
      <c r="CH366" s="201"/>
      <c r="CI366" s="201"/>
      <c r="CJ366" s="201"/>
      <c r="CK366" s="201"/>
      <c r="CL366" s="201"/>
      <c r="CM366" s="201"/>
      <c r="CN366" s="201"/>
      <c r="CO366" s="201"/>
      <c r="CP366" s="201"/>
      <c r="CQ366" s="201"/>
      <c r="CR366" s="201"/>
      <c r="CS366" s="201"/>
      <c r="CT366" s="201"/>
      <c r="CU366" s="201"/>
      <c r="CV366" s="201"/>
      <c r="CW366" s="201"/>
      <c r="CX366" s="201"/>
      <c r="CY366" s="201"/>
      <c r="CZ366" s="201"/>
      <c r="DA366" s="201"/>
      <c r="DB366" s="201"/>
      <c r="DC366" s="201"/>
      <c r="DD366" s="201"/>
      <c r="DE366" s="201"/>
      <c r="DF366" s="201"/>
      <c r="DG366" s="201"/>
      <c r="DH366" s="201"/>
      <c r="DI366" s="201"/>
      <c r="DJ366" s="201"/>
      <c r="DK366" s="201"/>
      <c r="DL366" s="201"/>
      <c r="DM366" s="201"/>
      <c r="DN366" s="201"/>
      <c r="DO366" s="202"/>
      <c r="DP366" s="202"/>
      <c r="DQ366" s="202"/>
      <c r="DR366" s="202"/>
      <c r="DS366" s="202"/>
      <c r="DT366" s="202"/>
    </row>
    <row r="367" spans="1:124" s="224" customFormat="1" x14ac:dyDescent="0.2">
      <c r="A367" s="223"/>
      <c r="B367" s="223"/>
      <c r="C367" s="225"/>
      <c r="D367" s="226"/>
      <c r="E367" s="240"/>
      <c r="F367" s="240"/>
      <c r="G367" s="240"/>
      <c r="H367" s="240"/>
      <c r="I367" s="240"/>
      <c r="J367" s="241"/>
      <c r="K367" s="223"/>
      <c r="L367" s="223"/>
      <c r="M367" s="223"/>
      <c r="N367" s="223"/>
      <c r="O367" s="223"/>
      <c r="P367" s="223"/>
      <c r="Q367" s="223"/>
      <c r="R367" s="223"/>
      <c r="S367" s="223"/>
      <c r="T367" s="223"/>
      <c r="U367" s="223"/>
      <c r="V367" s="223"/>
      <c r="W367" s="202"/>
      <c r="X367" s="202"/>
      <c r="Y367" s="202"/>
      <c r="Z367" s="202"/>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c r="BR367" s="201"/>
      <c r="BS367" s="201"/>
      <c r="BT367" s="201"/>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2"/>
      <c r="DP367" s="202"/>
      <c r="DQ367" s="202"/>
      <c r="DR367" s="202"/>
      <c r="DS367" s="202"/>
      <c r="DT367" s="202"/>
    </row>
    <row r="368" spans="1:124" s="224" customFormat="1" x14ac:dyDescent="0.2">
      <c r="A368" s="223"/>
      <c r="B368" s="223"/>
      <c r="C368" s="225"/>
      <c r="D368" s="226"/>
      <c r="E368" s="240"/>
      <c r="F368" s="240"/>
      <c r="G368" s="240"/>
      <c r="H368" s="240"/>
      <c r="I368" s="240"/>
      <c r="J368" s="241"/>
      <c r="K368" s="223"/>
      <c r="L368" s="223"/>
      <c r="M368" s="223"/>
      <c r="N368" s="223"/>
      <c r="O368" s="223"/>
      <c r="P368" s="223"/>
      <c r="Q368" s="223"/>
      <c r="R368" s="223"/>
      <c r="S368" s="223"/>
      <c r="T368" s="223"/>
      <c r="U368" s="223"/>
      <c r="V368" s="223"/>
      <c r="W368" s="202"/>
      <c r="X368" s="202"/>
      <c r="Y368" s="202"/>
      <c r="Z368" s="202"/>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c r="BR368" s="201"/>
      <c r="BS368" s="201"/>
      <c r="BT368" s="201"/>
      <c r="BU368" s="201"/>
      <c r="BV368" s="201"/>
      <c r="BW368" s="201"/>
      <c r="BX368" s="201"/>
      <c r="BY368" s="201"/>
      <c r="BZ368" s="201"/>
      <c r="CA368" s="201"/>
      <c r="CB368" s="201"/>
      <c r="CC368" s="201"/>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2"/>
      <c r="DP368" s="202"/>
      <c r="DQ368" s="202"/>
      <c r="DR368" s="202"/>
      <c r="DS368" s="202"/>
      <c r="DT368" s="202"/>
    </row>
    <row r="369" spans="1:124" s="224" customFormat="1" x14ac:dyDescent="0.2">
      <c r="A369" s="223"/>
      <c r="B369" s="223"/>
      <c r="C369" s="225"/>
      <c r="D369" s="226"/>
      <c r="E369" s="240"/>
      <c r="F369" s="240"/>
      <c r="G369" s="240"/>
      <c r="H369" s="240"/>
      <c r="I369" s="240"/>
      <c r="J369" s="241"/>
      <c r="K369" s="223"/>
      <c r="L369" s="223"/>
      <c r="M369" s="223"/>
      <c r="N369" s="223"/>
      <c r="O369" s="223"/>
      <c r="P369" s="223"/>
      <c r="Q369" s="223"/>
      <c r="R369" s="223"/>
      <c r="S369" s="223"/>
      <c r="T369" s="223"/>
      <c r="U369" s="223"/>
      <c r="V369" s="223"/>
      <c r="W369" s="202"/>
      <c r="X369" s="202"/>
      <c r="Y369" s="202"/>
      <c r="Z369" s="202"/>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2"/>
      <c r="DP369" s="202"/>
      <c r="DQ369" s="202"/>
      <c r="DR369" s="202"/>
      <c r="DS369" s="202"/>
      <c r="DT369" s="202"/>
    </row>
    <row r="370" spans="1:124" s="224" customFormat="1" x14ac:dyDescent="0.2">
      <c r="A370" s="223"/>
      <c r="B370" s="223"/>
      <c r="C370" s="225"/>
      <c r="D370" s="226"/>
      <c r="E370" s="240"/>
      <c r="F370" s="240"/>
      <c r="G370" s="240"/>
      <c r="H370" s="240"/>
      <c r="I370" s="240"/>
      <c r="J370" s="241"/>
      <c r="K370" s="223"/>
      <c r="L370" s="223"/>
      <c r="M370" s="223"/>
      <c r="N370" s="223"/>
      <c r="O370" s="223"/>
      <c r="P370" s="223"/>
      <c r="Q370" s="223"/>
      <c r="R370" s="223"/>
      <c r="S370" s="223"/>
      <c r="T370" s="223"/>
      <c r="U370" s="223"/>
      <c r="V370" s="223"/>
      <c r="W370" s="202"/>
      <c r="X370" s="202"/>
      <c r="Y370" s="202"/>
      <c r="Z370" s="202"/>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2"/>
      <c r="DP370" s="202"/>
      <c r="DQ370" s="202"/>
      <c r="DR370" s="202"/>
      <c r="DS370" s="202"/>
      <c r="DT370" s="202"/>
    </row>
    <row r="371" spans="1:124" s="224" customFormat="1" x14ac:dyDescent="0.2">
      <c r="A371" s="223"/>
      <c r="B371" s="223"/>
      <c r="C371" s="225"/>
      <c r="D371" s="226"/>
      <c r="E371" s="240"/>
      <c r="F371" s="240"/>
      <c r="G371" s="240"/>
      <c r="H371" s="240"/>
      <c r="I371" s="240"/>
      <c r="J371" s="241"/>
      <c r="K371" s="223"/>
      <c r="L371" s="223"/>
      <c r="M371" s="223"/>
      <c r="N371" s="223"/>
      <c r="O371" s="223"/>
      <c r="P371" s="223"/>
      <c r="Q371" s="223"/>
      <c r="R371" s="223"/>
      <c r="S371" s="223"/>
      <c r="T371" s="223"/>
      <c r="U371" s="223"/>
      <c r="V371" s="223"/>
      <c r="W371" s="202"/>
      <c r="X371" s="202"/>
      <c r="Y371" s="202"/>
      <c r="Z371" s="202"/>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2"/>
      <c r="DP371" s="202"/>
      <c r="DQ371" s="202"/>
      <c r="DR371" s="202"/>
      <c r="DS371" s="202"/>
      <c r="DT371" s="202"/>
    </row>
    <row r="372" spans="1:124" s="224" customFormat="1" x14ac:dyDescent="0.2">
      <c r="A372" s="223"/>
      <c r="B372" s="223"/>
      <c r="C372" s="225"/>
      <c r="D372" s="226"/>
      <c r="E372" s="240"/>
      <c r="F372" s="240"/>
      <c r="G372" s="240"/>
      <c r="H372" s="240"/>
      <c r="I372" s="240"/>
      <c r="J372" s="241"/>
      <c r="K372" s="223"/>
      <c r="L372" s="223"/>
      <c r="M372" s="223"/>
      <c r="N372" s="223"/>
      <c r="O372" s="223"/>
      <c r="P372" s="223"/>
      <c r="Q372" s="223"/>
      <c r="R372" s="223"/>
      <c r="S372" s="223"/>
      <c r="T372" s="223"/>
      <c r="U372" s="223"/>
      <c r="V372" s="223"/>
      <c r="W372" s="202"/>
      <c r="X372" s="202"/>
      <c r="Y372" s="202"/>
      <c r="Z372" s="202"/>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c r="BR372" s="201"/>
      <c r="BS372" s="201"/>
      <c r="BT372" s="201"/>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2"/>
      <c r="DP372" s="202"/>
      <c r="DQ372" s="202"/>
      <c r="DR372" s="202"/>
      <c r="DS372" s="202"/>
      <c r="DT372" s="202"/>
    </row>
    <row r="373" spans="1:124" s="224" customFormat="1" x14ac:dyDescent="0.2">
      <c r="A373" s="223"/>
      <c r="B373" s="223"/>
      <c r="C373" s="225"/>
      <c r="D373" s="226"/>
      <c r="E373" s="240"/>
      <c r="F373" s="240"/>
      <c r="G373" s="240"/>
      <c r="H373" s="240"/>
      <c r="I373" s="240"/>
      <c r="J373" s="241"/>
      <c r="K373" s="223"/>
      <c r="L373" s="223"/>
      <c r="M373" s="223"/>
      <c r="N373" s="223"/>
      <c r="O373" s="223"/>
      <c r="P373" s="223"/>
      <c r="Q373" s="223"/>
      <c r="R373" s="223"/>
      <c r="S373" s="223"/>
      <c r="T373" s="223"/>
      <c r="U373" s="223"/>
      <c r="V373" s="223"/>
      <c r="W373" s="202"/>
      <c r="X373" s="202"/>
      <c r="Y373" s="202"/>
      <c r="Z373" s="202"/>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c r="CA373" s="201"/>
      <c r="CB373" s="201"/>
      <c r="CC373" s="201"/>
      <c r="CD373" s="201"/>
      <c r="CE373" s="201"/>
      <c r="CF373" s="201"/>
      <c r="CG373" s="201"/>
      <c r="CH373" s="201"/>
      <c r="CI373" s="201"/>
      <c r="CJ373" s="201"/>
      <c r="CK373" s="201"/>
      <c r="CL373" s="201"/>
      <c r="CM373" s="201"/>
      <c r="CN373" s="201"/>
      <c r="CO373" s="201"/>
      <c r="CP373" s="201"/>
      <c r="CQ373" s="201"/>
      <c r="CR373" s="201"/>
      <c r="CS373" s="201"/>
      <c r="CT373" s="201"/>
      <c r="CU373" s="201"/>
      <c r="CV373" s="201"/>
      <c r="CW373" s="201"/>
      <c r="CX373" s="201"/>
      <c r="CY373" s="201"/>
      <c r="CZ373" s="201"/>
      <c r="DA373" s="201"/>
      <c r="DB373" s="201"/>
      <c r="DC373" s="201"/>
      <c r="DD373" s="201"/>
      <c r="DE373" s="201"/>
      <c r="DF373" s="201"/>
      <c r="DG373" s="201"/>
      <c r="DH373" s="201"/>
      <c r="DI373" s="201"/>
      <c r="DJ373" s="201"/>
      <c r="DK373" s="201"/>
      <c r="DL373" s="201"/>
      <c r="DM373" s="201"/>
      <c r="DN373" s="201"/>
      <c r="DO373" s="202"/>
      <c r="DP373" s="202"/>
      <c r="DQ373" s="202"/>
      <c r="DR373" s="202"/>
      <c r="DS373" s="202"/>
      <c r="DT373" s="202"/>
    </row>
    <row r="374" spans="1:124" s="224" customFormat="1" x14ac:dyDescent="0.2">
      <c r="A374" s="223"/>
      <c r="B374" s="223"/>
      <c r="C374" s="225"/>
      <c r="D374" s="226"/>
      <c r="E374" s="240"/>
      <c r="F374" s="240"/>
      <c r="G374" s="240"/>
      <c r="H374" s="240"/>
      <c r="I374" s="240"/>
      <c r="J374" s="241"/>
      <c r="K374" s="223"/>
      <c r="L374" s="223"/>
      <c r="M374" s="223"/>
      <c r="N374" s="223"/>
      <c r="O374" s="223"/>
      <c r="P374" s="223"/>
      <c r="Q374" s="223"/>
      <c r="R374" s="223"/>
      <c r="S374" s="223"/>
      <c r="T374" s="223"/>
      <c r="U374" s="223"/>
      <c r="V374" s="223"/>
      <c r="W374" s="202"/>
      <c r="X374" s="202"/>
      <c r="Y374" s="202"/>
      <c r="Z374" s="202"/>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A374" s="201"/>
      <c r="CB374" s="201"/>
      <c r="CC374" s="201"/>
      <c r="CD374" s="201"/>
      <c r="CE374" s="201"/>
      <c r="CF374" s="201"/>
      <c r="CG374" s="201"/>
      <c r="CH374" s="201"/>
      <c r="CI374" s="201"/>
      <c r="CJ374" s="201"/>
      <c r="CK374" s="201"/>
      <c r="CL374" s="201"/>
      <c r="CM374" s="201"/>
      <c r="CN374" s="201"/>
      <c r="CO374" s="201"/>
      <c r="CP374" s="201"/>
      <c r="CQ374" s="201"/>
      <c r="CR374" s="201"/>
      <c r="CS374" s="201"/>
      <c r="CT374" s="201"/>
      <c r="CU374" s="201"/>
      <c r="CV374" s="201"/>
      <c r="CW374" s="201"/>
      <c r="CX374" s="201"/>
      <c r="CY374" s="201"/>
      <c r="CZ374" s="201"/>
      <c r="DA374" s="201"/>
      <c r="DB374" s="201"/>
      <c r="DC374" s="201"/>
      <c r="DD374" s="201"/>
      <c r="DE374" s="201"/>
      <c r="DF374" s="201"/>
      <c r="DG374" s="201"/>
      <c r="DH374" s="201"/>
      <c r="DI374" s="201"/>
      <c r="DJ374" s="201"/>
      <c r="DK374" s="201"/>
      <c r="DL374" s="201"/>
      <c r="DM374" s="201"/>
      <c r="DN374" s="201"/>
      <c r="DO374" s="202"/>
      <c r="DP374" s="202"/>
      <c r="DQ374" s="202"/>
      <c r="DR374" s="202"/>
      <c r="DS374" s="202"/>
      <c r="DT374" s="202"/>
    </row>
    <row r="375" spans="1:124" s="224" customFormat="1" x14ac:dyDescent="0.2">
      <c r="A375" s="223"/>
      <c r="B375" s="223"/>
      <c r="C375" s="225"/>
      <c r="D375" s="226"/>
      <c r="E375" s="240"/>
      <c r="F375" s="240"/>
      <c r="G375" s="240"/>
      <c r="H375" s="240"/>
      <c r="I375" s="240"/>
      <c r="J375" s="241"/>
      <c r="K375" s="223"/>
      <c r="L375" s="223"/>
      <c r="M375" s="223"/>
      <c r="N375" s="223"/>
      <c r="O375" s="223"/>
      <c r="P375" s="223"/>
      <c r="Q375" s="223"/>
      <c r="R375" s="223"/>
      <c r="S375" s="223"/>
      <c r="T375" s="223"/>
      <c r="U375" s="223"/>
      <c r="V375" s="223"/>
      <c r="W375" s="202"/>
      <c r="X375" s="202"/>
      <c r="Y375" s="202"/>
      <c r="Z375" s="202"/>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c r="BR375" s="201"/>
      <c r="BS375" s="201"/>
      <c r="BT375" s="201"/>
      <c r="BU375" s="201"/>
      <c r="BV375" s="201"/>
      <c r="BW375" s="201"/>
      <c r="BX375" s="201"/>
      <c r="BY375" s="201"/>
      <c r="BZ375" s="201"/>
      <c r="CA375" s="201"/>
      <c r="CB375" s="201"/>
      <c r="CC375" s="201"/>
      <c r="CD375" s="201"/>
      <c r="CE375" s="201"/>
      <c r="CF375" s="201"/>
      <c r="CG375" s="201"/>
      <c r="CH375" s="201"/>
      <c r="CI375" s="201"/>
      <c r="CJ375" s="201"/>
      <c r="CK375" s="201"/>
      <c r="CL375" s="201"/>
      <c r="CM375" s="201"/>
      <c r="CN375" s="201"/>
      <c r="CO375" s="201"/>
      <c r="CP375" s="201"/>
      <c r="CQ375" s="201"/>
      <c r="CR375" s="201"/>
      <c r="CS375" s="201"/>
      <c r="CT375" s="201"/>
      <c r="CU375" s="201"/>
      <c r="CV375" s="201"/>
      <c r="CW375" s="201"/>
      <c r="CX375" s="201"/>
      <c r="CY375" s="201"/>
      <c r="CZ375" s="201"/>
      <c r="DA375" s="201"/>
      <c r="DB375" s="201"/>
      <c r="DC375" s="201"/>
      <c r="DD375" s="201"/>
      <c r="DE375" s="201"/>
      <c r="DF375" s="201"/>
      <c r="DG375" s="201"/>
      <c r="DH375" s="201"/>
      <c r="DI375" s="201"/>
      <c r="DJ375" s="201"/>
      <c r="DK375" s="201"/>
      <c r="DL375" s="201"/>
      <c r="DM375" s="201"/>
      <c r="DN375" s="201"/>
      <c r="DO375" s="202"/>
      <c r="DP375" s="202"/>
      <c r="DQ375" s="202"/>
      <c r="DR375" s="202"/>
      <c r="DS375" s="202"/>
      <c r="DT375" s="202"/>
    </row>
    <row r="376" spans="1:124" s="224" customFormat="1" x14ac:dyDescent="0.2">
      <c r="A376" s="223"/>
      <c r="B376" s="223"/>
      <c r="C376" s="225"/>
      <c r="D376" s="226"/>
      <c r="E376" s="240"/>
      <c r="F376" s="240"/>
      <c r="G376" s="240"/>
      <c r="H376" s="240"/>
      <c r="I376" s="240"/>
      <c r="J376" s="241"/>
      <c r="K376" s="223"/>
      <c r="L376" s="223"/>
      <c r="M376" s="223"/>
      <c r="N376" s="223"/>
      <c r="O376" s="223"/>
      <c r="P376" s="223"/>
      <c r="Q376" s="223"/>
      <c r="R376" s="223"/>
      <c r="S376" s="223"/>
      <c r="T376" s="223"/>
      <c r="U376" s="223"/>
      <c r="V376" s="223"/>
      <c r="W376" s="202"/>
      <c r="X376" s="202"/>
      <c r="Y376" s="202"/>
      <c r="Z376" s="202"/>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c r="BR376" s="201"/>
      <c r="BS376" s="201"/>
      <c r="BT376" s="201"/>
      <c r="BU376" s="201"/>
      <c r="BV376" s="201"/>
      <c r="BW376" s="201"/>
      <c r="BX376" s="201"/>
      <c r="BY376" s="201"/>
      <c r="BZ376" s="201"/>
      <c r="CA376" s="201"/>
      <c r="CB376" s="201"/>
      <c r="CC376" s="201"/>
      <c r="CD376" s="201"/>
      <c r="CE376" s="201"/>
      <c r="CF376" s="201"/>
      <c r="CG376" s="201"/>
      <c r="CH376" s="201"/>
      <c r="CI376" s="201"/>
      <c r="CJ376" s="201"/>
      <c r="CK376" s="201"/>
      <c r="CL376" s="201"/>
      <c r="CM376" s="201"/>
      <c r="CN376" s="201"/>
      <c r="CO376" s="201"/>
      <c r="CP376" s="201"/>
      <c r="CQ376" s="201"/>
      <c r="CR376" s="201"/>
      <c r="CS376" s="201"/>
      <c r="CT376" s="201"/>
      <c r="CU376" s="201"/>
      <c r="CV376" s="201"/>
      <c r="CW376" s="201"/>
      <c r="CX376" s="201"/>
      <c r="CY376" s="201"/>
      <c r="CZ376" s="201"/>
      <c r="DA376" s="201"/>
      <c r="DB376" s="201"/>
      <c r="DC376" s="201"/>
      <c r="DD376" s="201"/>
      <c r="DE376" s="201"/>
      <c r="DF376" s="201"/>
      <c r="DG376" s="201"/>
      <c r="DH376" s="201"/>
      <c r="DI376" s="201"/>
      <c r="DJ376" s="201"/>
      <c r="DK376" s="201"/>
      <c r="DL376" s="201"/>
      <c r="DM376" s="201"/>
      <c r="DN376" s="201"/>
      <c r="DO376" s="202"/>
      <c r="DP376" s="202"/>
      <c r="DQ376" s="202"/>
      <c r="DR376" s="202"/>
      <c r="DS376" s="202"/>
      <c r="DT376" s="202"/>
    </row>
    <row r="377" spans="1:124" s="224" customFormat="1" x14ac:dyDescent="0.2">
      <c r="A377" s="223"/>
      <c r="B377" s="223"/>
      <c r="C377" s="225"/>
      <c r="D377" s="226"/>
      <c r="E377" s="240"/>
      <c r="F377" s="240"/>
      <c r="G377" s="240"/>
      <c r="H377" s="240"/>
      <c r="I377" s="240"/>
      <c r="J377" s="241"/>
      <c r="K377" s="223"/>
      <c r="L377" s="223"/>
      <c r="M377" s="223"/>
      <c r="N377" s="223"/>
      <c r="O377" s="223"/>
      <c r="P377" s="223"/>
      <c r="Q377" s="223"/>
      <c r="R377" s="223"/>
      <c r="S377" s="223"/>
      <c r="T377" s="223"/>
      <c r="U377" s="223"/>
      <c r="V377" s="223"/>
      <c r="W377" s="202"/>
      <c r="X377" s="202"/>
      <c r="Y377" s="202"/>
      <c r="Z377" s="202"/>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2"/>
      <c r="DP377" s="202"/>
      <c r="DQ377" s="202"/>
      <c r="DR377" s="202"/>
      <c r="DS377" s="202"/>
      <c r="DT377" s="202"/>
    </row>
    <row r="378" spans="1:124" s="224" customFormat="1" x14ac:dyDescent="0.2">
      <c r="A378" s="223"/>
      <c r="B378" s="223"/>
      <c r="C378" s="225"/>
      <c r="D378" s="226"/>
      <c r="E378" s="240"/>
      <c r="F378" s="240"/>
      <c r="G378" s="240"/>
      <c r="H378" s="240"/>
      <c r="I378" s="240"/>
      <c r="J378" s="241"/>
      <c r="K378" s="223"/>
      <c r="L378" s="223"/>
      <c r="M378" s="223"/>
      <c r="N378" s="223"/>
      <c r="O378" s="223"/>
      <c r="P378" s="223"/>
      <c r="Q378" s="223"/>
      <c r="R378" s="223"/>
      <c r="S378" s="223"/>
      <c r="T378" s="223"/>
      <c r="U378" s="223"/>
      <c r="V378" s="223"/>
      <c r="W378" s="202"/>
      <c r="X378" s="202"/>
      <c r="Y378" s="202"/>
      <c r="Z378" s="202"/>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c r="BR378" s="201"/>
      <c r="BS378" s="201"/>
      <c r="BT378" s="201"/>
      <c r="BU378" s="201"/>
      <c r="BV378" s="201"/>
      <c r="BW378" s="201"/>
      <c r="BX378" s="201"/>
      <c r="BY378" s="201"/>
      <c r="BZ378" s="201"/>
      <c r="CA378" s="201"/>
      <c r="CB378" s="201"/>
      <c r="CC378" s="201"/>
      <c r="CD378" s="201"/>
      <c r="CE378" s="201"/>
      <c r="CF378" s="201"/>
      <c r="CG378" s="201"/>
      <c r="CH378" s="201"/>
      <c r="CI378" s="201"/>
      <c r="CJ378" s="201"/>
      <c r="CK378" s="201"/>
      <c r="CL378" s="201"/>
      <c r="CM378" s="201"/>
      <c r="CN378" s="201"/>
      <c r="CO378" s="201"/>
      <c r="CP378" s="201"/>
      <c r="CQ378" s="201"/>
      <c r="CR378" s="201"/>
      <c r="CS378" s="201"/>
      <c r="CT378" s="201"/>
      <c r="CU378" s="201"/>
      <c r="CV378" s="201"/>
      <c r="CW378" s="201"/>
      <c r="CX378" s="201"/>
      <c r="CY378" s="201"/>
      <c r="CZ378" s="201"/>
      <c r="DA378" s="201"/>
      <c r="DB378" s="201"/>
      <c r="DC378" s="201"/>
      <c r="DD378" s="201"/>
      <c r="DE378" s="201"/>
      <c r="DF378" s="201"/>
      <c r="DG378" s="201"/>
      <c r="DH378" s="201"/>
      <c r="DI378" s="201"/>
      <c r="DJ378" s="201"/>
      <c r="DK378" s="201"/>
      <c r="DL378" s="201"/>
      <c r="DM378" s="201"/>
      <c r="DN378" s="201"/>
      <c r="DO378" s="202"/>
      <c r="DP378" s="202"/>
      <c r="DQ378" s="202"/>
      <c r="DR378" s="202"/>
      <c r="DS378" s="202"/>
      <c r="DT378" s="202"/>
    </row>
    <row r="379" spans="1:124" s="224" customFormat="1" x14ac:dyDescent="0.2">
      <c r="A379" s="223"/>
      <c r="B379" s="223"/>
      <c r="C379" s="225"/>
      <c r="D379" s="226"/>
      <c r="E379" s="240"/>
      <c r="F379" s="240"/>
      <c r="G379" s="240"/>
      <c r="H379" s="240"/>
      <c r="I379" s="240"/>
      <c r="J379" s="241"/>
      <c r="K379" s="223"/>
      <c r="L379" s="223"/>
      <c r="M379" s="223"/>
      <c r="N379" s="223"/>
      <c r="O379" s="223"/>
      <c r="P379" s="223"/>
      <c r="Q379" s="223"/>
      <c r="R379" s="223"/>
      <c r="S379" s="223"/>
      <c r="T379" s="223"/>
      <c r="U379" s="223"/>
      <c r="V379" s="223"/>
      <c r="W379" s="202"/>
      <c r="X379" s="202"/>
      <c r="Y379" s="202"/>
      <c r="Z379" s="202"/>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c r="BR379" s="201"/>
      <c r="BS379" s="201"/>
      <c r="BT379" s="201"/>
      <c r="BU379" s="201"/>
      <c r="BV379" s="201"/>
      <c r="BW379" s="201"/>
      <c r="BX379" s="201"/>
      <c r="BY379" s="201"/>
      <c r="BZ379" s="201"/>
      <c r="CA379" s="201"/>
      <c r="CB379" s="201"/>
      <c r="CC379" s="201"/>
      <c r="CD379" s="201"/>
      <c r="CE379" s="201"/>
      <c r="CF379" s="201"/>
      <c r="CG379" s="201"/>
      <c r="CH379" s="201"/>
      <c r="CI379" s="201"/>
      <c r="CJ379" s="201"/>
      <c r="CK379" s="201"/>
      <c r="CL379" s="201"/>
      <c r="CM379" s="201"/>
      <c r="CN379" s="201"/>
      <c r="CO379" s="201"/>
      <c r="CP379" s="201"/>
      <c r="CQ379" s="201"/>
      <c r="CR379" s="201"/>
      <c r="CS379" s="201"/>
      <c r="CT379" s="201"/>
      <c r="CU379" s="201"/>
      <c r="CV379" s="201"/>
      <c r="CW379" s="201"/>
      <c r="CX379" s="201"/>
      <c r="CY379" s="201"/>
      <c r="CZ379" s="201"/>
      <c r="DA379" s="201"/>
      <c r="DB379" s="201"/>
      <c r="DC379" s="201"/>
      <c r="DD379" s="201"/>
      <c r="DE379" s="201"/>
      <c r="DF379" s="201"/>
      <c r="DG379" s="201"/>
      <c r="DH379" s="201"/>
      <c r="DI379" s="201"/>
      <c r="DJ379" s="201"/>
      <c r="DK379" s="201"/>
      <c r="DL379" s="201"/>
      <c r="DM379" s="201"/>
      <c r="DN379" s="201"/>
      <c r="DO379" s="202"/>
      <c r="DP379" s="202"/>
      <c r="DQ379" s="202"/>
      <c r="DR379" s="202"/>
      <c r="DS379" s="202"/>
      <c r="DT379" s="202"/>
    </row>
    <row r="380" spans="1:124" s="224" customFormat="1" x14ac:dyDescent="0.2">
      <c r="A380" s="223"/>
      <c r="B380" s="223"/>
      <c r="C380" s="225"/>
      <c r="D380" s="226"/>
      <c r="E380" s="240"/>
      <c r="F380" s="240"/>
      <c r="G380" s="240"/>
      <c r="H380" s="240"/>
      <c r="I380" s="240"/>
      <c r="J380" s="241"/>
      <c r="K380" s="223"/>
      <c r="L380" s="223"/>
      <c r="M380" s="223"/>
      <c r="N380" s="223"/>
      <c r="O380" s="223"/>
      <c r="P380" s="223"/>
      <c r="Q380" s="223"/>
      <c r="R380" s="223"/>
      <c r="S380" s="223"/>
      <c r="T380" s="223"/>
      <c r="U380" s="223"/>
      <c r="V380" s="223"/>
      <c r="W380" s="202"/>
      <c r="X380" s="202"/>
      <c r="Y380" s="202"/>
      <c r="Z380" s="202"/>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2"/>
      <c r="DP380" s="202"/>
      <c r="DQ380" s="202"/>
      <c r="DR380" s="202"/>
      <c r="DS380" s="202"/>
      <c r="DT380" s="202"/>
    </row>
    <row r="381" spans="1:124" s="224" customFormat="1" x14ac:dyDescent="0.2">
      <c r="A381" s="223"/>
      <c r="B381" s="223"/>
      <c r="C381" s="225"/>
      <c r="D381" s="226"/>
      <c r="E381" s="240"/>
      <c r="F381" s="240"/>
      <c r="G381" s="240"/>
      <c r="H381" s="240"/>
      <c r="I381" s="240"/>
      <c r="J381" s="241"/>
      <c r="K381" s="223"/>
      <c r="L381" s="223"/>
      <c r="M381" s="223"/>
      <c r="N381" s="223"/>
      <c r="O381" s="223"/>
      <c r="P381" s="223"/>
      <c r="Q381" s="223"/>
      <c r="R381" s="223"/>
      <c r="S381" s="223"/>
      <c r="T381" s="223"/>
      <c r="U381" s="223"/>
      <c r="V381" s="223"/>
      <c r="W381" s="202"/>
      <c r="X381" s="202"/>
      <c r="Y381" s="202"/>
      <c r="Z381" s="202"/>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c r="BR381" s="201"/>
      <c r="BS381" s="201"/>
      <c r="BT381" s="201"/>
      <c r="BU381" s="201"/>
      <c r="BV381" s="201"/>
      <c r="BW381" s="201"/>
      <c r="BX381" s="201"/>
      <c r="BY381" s="201"/>
      <c r="BZ381" s="201"/>
      <c r="CA381" s="201"/>
      <c r="CB381" s="201"/>
      <c r="CC381" s="201"/>
      <c r="CD381" s="201"/>
      <c r="CE381" s="201"/>
      <c r="CF381" s="201"/>
      <c r="CG381" s="201"/>
      <c r="CH381" s="201"/>
      <c r="CI381" s="201"/>
      <c r="CJ381" s="201"/>
      <c r="CK381" s="201"/>
      <c r="CL381" s="201"/>
      <c r="CM381" s="201"/>
      <c r="CN381" s="201"/>
      <c r="CO381" s="201"/>
      <c r="CP381" s="201"/>
      <c r="CQ381" s="201"/>
      <c r="CR381" s="201"/>
      <c r="CS381" s="201"/>
      <c r="CT381" s="201"/>
      <c r="CU381" s="201"/>
      <c r="CV381" s="201"/>
      <c r="CW381" s="201"/>
      <c r="CX381" s="201"/>
      <c r="CY381" s="201"/>
      <c r="CZ381" s="201"/>
      <c r="DA381" s="201"/>
      <c r="DB381" s="201"/>
      <c r="DC381" s="201"/>
      <c r="DD381" s="201"/>
      <c r="DE381" s="201"/>
      <c r="DF381" s="201"/>
      <c r="DG381" s="201"/>
      <c r="DH381" s="201"/>
      <c r="DI381" s="201"/>
      <c r="DJ381" s="201"/>
      <c r="DK381" s="201"/>
      <c r="DL381" s="201"/>
      <c r="DM381" s="201"/>
      <c r="DN381" s="201"/>
      <c r="DO381" s="202"/>
      <c r="DP381" s="202"/>
      <c r="DQ381" s="202"/>
      <c r="DR381" s="202"/>
      <c r="DS381" s="202"/>
      <c r="DT381" s="202"/>
    </row>
    <row r="382" spans="1:124" s="224" customFormat="1" x14ac:dyDescent="0.2">
      <c r="A382" s="223"/>
      <c r="B382" s="223"/>
      <c r="C382" s="225"/>
      <c r="D382" s="226"/>
      <c r="E382" s="240"/>
      <c r="F382" s="240"/>
      <c r="G382" s="240"/>
      <c r="H382" s="240"/>
      <c r="I382" s="240"/>
      <c r="J382" s="241"/>
      <c r="K382" s="223"/>
      <c r="L382" s="223"/>
      <c r="M382" s="223"/>
      <c r="N382" s="223"/>
      <c r="O382" s="223"/>
      <c r="P382" s="223"/>
      <c r="Q382" s="223"/>
      <c r="R382" s="223"/>
      <c r="S382" s="223"/>
      <c r="T382" s="223"/>
      <c r="U382" s="223"/>
      <c r="V382" s="223"/>
      <c r="W382" s="202"/>
      <c r="X382" s="202"/>
      <c r="Y382" s="202"/>
      <c r="Z382" s="202"/>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A382" s="201"/>
      <c r="CB382" s="201"/>
      <c r="CC382" s="201"/>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2"/>
      <c r="DP382" s="202"/>
      <c r="DQ382" s="202"/>
      <c r="DR382" s="202"/>
      <c r="DS382" s="202"/>
      <c r="DT382" s="202"/>
    </row>
    <row r="383" spans="1:124" s="224" customFormat="1" x14ac:dyDescent="0.2">
      <c r="A383" s="223"/>
      <c r="B383" s="223"/>
      <c r="C383" s="225"/>
      <c r="D383" s="226"/>
      <c r="E383" s="240"/>
      <c r="F383" s="240"/>
      <c r="G383" s="240"/>
      <c r="H383" s="240"/>
      <c r="I383" s="240"/>
      <c r="J383" s="241"/>
      <c r="K383" s="223"/>
      <c r="L383" s="223"/>
      <c r="M383" s="223"/>
      <c r="N383" s="223"/>
      <c r="O383" s="223"/>
      <c r="P383" s="223"/>
      <c r="Q383" s="223"/>
      <c r="R383" s="223"/>
      <c r="S383" s="223"/>
      <c r="T383" s="223"/>
      <c r="U383" s="223"/>
      <c r="V383" s="223"/>
      <c r="W383" s="202"/>
      <c r="X383" s="202"/>
      <c r="Y383" s="202"/>
      <c r="Z383" s="202"/>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c r="BR383" s="201"/>
      <c r="BS383" s="201"/>
      <c r="BT383" s="201"/>
      <c r="BU383" s="201"/>
      <c r="BV383" s="201"/>
      <c r="BW383" s="201"/>
      <c r="BX383" s="201"/>
      <c r="BY383" s="201"/>
      <c r="BZ383" s="201"/>
      <c r="CA383" s="201"/>
      <c r="CB383" s="201"/>
      <c r="CC383" s="201"/>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2"/>
      <c r="DP383" s="202"/>
      <c r="DQ383" s="202"/>
      <c r="DR383" s="202"/>
      <c r="DS383" s="202"/>
      <c r="DT383" s="202"/>
    </row>
    <row r="384" spans="1:124" s="224" customFormat="1" x14ac:dyDescent="0.2">
      <c r="A384" s="223"/>
      <c r="B384" s="223"/>
      <c r="C384" s="225"/>
      <c r="D384" s="226"/>
      <c r="E384" s="240"/>
      <c r="F384" s="240"/>
      <c r="G384" s="240"/>
      <c r="H384" s="240"/>
      <c r="I384" s="240"/>
      <c r="J384" s="241"/>
      <c r="K384" s="223"/>
      <c r="L384" s="223"/>
      <c r="M384" s="223"/>
      <c r="N384" s="223"/>
      <c r="O384" s="223"/>
      <c r="P384" s="223"/>
      <c r="Q384" s="223"/>
      <c r="R384" s="223"/>
      <c r="S384" s="223"/>
      <c r="T384" s="223"/>
      <c r="U384" s="223"/>
      <c r="V384" s="223"/>
      <c r="W384" s="202"/>
      <c r="X384" s="202"/>
      <c r="Y384" s="202"/>
      <c r="Z384" s="202"/>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A384" s="201"/>
      <c r="CB384" s="201"/>
      <c r="CC384" s="201"/>
      <c r="CD384" s="201"/>
      <c r="CE384" s="201"/>
      <c r="CF384" s="201"/>
      <c r="CG384" s="201"/>
      <c r="CH384" s="201"/>
      <c r="CI384" s="201"/>
      <c r="CJ384" s="201"/>
      <c r="CK384" s="201"/>
      <c r="CL384" s="201"/>
      <c r="CM384" s="201"/>
      <c r="CN384" s="201"/>
      <c r="CO384" s="201"/>
      <c r="CP384" s="201"/>
      <c r="CQ384" s="201"/>
      <c r="CR384" s="201"/>
      <c r="CS384" s="201"/>
      <c r="CT384" s="201"/>
      <c r="CU384" s="201"/>
      <c r="CV384" s="201"/>
      <c r="CW384" s="201"/>
      <c r="CX384" s="201"/>
      <c r="CY384" s="201"/>
      <c r="CZ384" s="201"/>
      <c r="DA384" s="201"/>
      <c r="DB384" s="201"/>
      <c r="DC384" s="201"/>
      <c r="DD384" s="201"/>
      <c r="DE384" s="201"/>
      <c r="DF384" s="201"/>
      <c r="DG384" s="201"/>
      <c r="DH384" s="201"/>
      <c r="DI384" s="201"/>
      <c r="DJ384" s="201"/>
      <c r="DK384" s="201"/>
      <c r="DL384" s="201"/>
      <c r="DM384" s="201"/>
      <c r="DN384" s="201"/>
      <c r="DO384" s="202"/>
      <c r="DP384" s="202"/>
      <c r="DQ384" s="202"/>
      <c r="DR384" s="202"/>
      <c r="DS384" s="202"/>
      <c r="DT384" s="202"/>
    </row>
    <row r="385" spans="1:124" s="224" customFormat="1" x14ac:dyDescent="0.2">
      <c r="A385" s="223"/>
      <c r="B385" s="223"/>
      <c r="C385" s="225"/>
      <c r="D385" s="226"/>
      <c r="E385" s="240"/>
      <c r="F385" s="240"/>
      <c r="G385" s="240"/>
      <c r="H385" s="240"/>
      <c r="I385" s="240"/>
      <c r="J385" s="241"/>
      <c r="K385" s="223"/>
      <c r="L385" s="223"/>
      <c r="M385" s="223"/>
      <c r="N385" s="223"/>
      <c r="O385" s="223"/>
      <c r="P385" s="223"/>
      <c r="Q385" s="223"/>
      <c r="R385" s="223"/>
      <c r="S385" s="223"/>
      <c r="T385" s="223"/>
      <c r="U385" s="223"/>
      <c r="V385" s="223"/>
      <c r="W385" s="202"/>
      <c r="X385" s="202"/>
      <c r="Y385" s="202"/>
      <c r="Z385" s="202"/>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A385" s="201"/>
      <c r="CB385" s="201"/>
      <c r="CC385" s="201"/>
      <c r="CD385" s="201"/>
      <c r="CE385" s="201"/>
      <c r="CF385" s="201"/>
      <c r="CG385" s="201"/>
      <c r="CH385" s="201"/>
      <c r="CI385" s="201"/>
      <c r="CJ385" s="201"/>
      <c r="CK385" s="201"/>
      <c r="CL385" s="201"/>
      <c r="CM385" s="201"/>
      <c r="CN385" s="201"/>
      <c r="CO385" s="201"/>
      <c r="CP385" s="201"/>
      <c r="CQ385" s="201"/>
      <c r="CR385" s="201"/>
      <c r="CS385" s="201"/>
      <c r="CT385" s="201"/>
      <c r="CU385" s="201"/>
      <c r="CV385" s="201"/>
      <c r="CW385" s="201"/>
      <c r="CX385" s="201"/>
      <c r="CY385" s="201"/>
      <c r="CZ385" s="201"/>
      <c r="DA385" s="201"/>
      <c r="DB385" s="201"/>
      <c r="DC385" s="201"/>
      <c r="DD385" s="201"/>
      <c r="DE385" s="201"/>
      <c r="DF385" s="201"/>
      <c r="DG385" s="201"/>
      <c r="DH385" s="201"/>
      <c r="DI385" s="201"/>
      <c r="DJ385" s="201"/>
      <c r="DK385" s="201"/>
      <c r="DL385" s="201"/>
      <c r="DM385" s="201"/>
      <c r="DN385" s="201"/>
      <c r="DO385" s="202"/>
      <c r="DP385" s="202"/>
      <c r="DQ385" s="202"/>
      <c r="DR385" s="202"/>
      <c r="DS385" s="202"/>
      <c r="DT385" s="202"/>
    </row>
    <row r="386" spans="1:124" s="224" customFormat="1" x14ac:dyDescent="0.2">
      <c r="A386" s="223"/>
      <c r="B386" s="223"/>
      <c r="C386" s="225"/>
      <c r="D386" s="226"/>
      <c r="E386" s="240"/>
      <c r="F386" s="240"/>
      <c r="G386" s="240"/>
      <c r="H386" s="240"/>
      <c r="I386" s="240"/>
      <c r="J386" s="241"/>
      <c r="K386" s="223"/>
      <c r="L386" s="223"/>
      <c r="M386" s="223"/>
      <c r="N386" s="223"/>
      <c r="O386" s="223"/>
      <c r="P386" s="223"/>
      <c r="Q386" s="223"/>
      <c r="R386" s="223"/>
      <c r="S386" s="223"/>
      <c r="T386" s="223"/>
      <c r="U386" s="223"/>
      <c r="V386" s="223"/>
      <c r="W386" s="202"/>
      <c r="X386" s="202"/>
      <c r="Y386" s="202"/>
      <c r="Z386" s="202"/>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c r="BR386" s="201"/>
      <c r="BS386" s="201"/>
      <c r="BT386" s="201"/>
      <c r="BU386" s="201"/>
      <c r="BV386" s="201"/>
      <c r="BW386" s="201"/>
      <c r="BX386" s="201"/>
      <c r="BY386" s="201"/>
      <c r="BZ386" s="201"/>
      <c r="CA386" s="201"/>
      <c r="CB386" s="201"/>
      <c r="CC386" s="201"/>
      <c r="CD386" s="201"/>
      <c r="CE386" s="201"/>
      <c r="CF386" s="201"/>
      <c r="CG386" s="201"/>
      <c r="CH386" s="201"/>
      <c r="CI386" s="201"/>
      <c r="CJ386" s="201"/>
      <c r="CK386" s="201"/>
      <c r="CL386" s="201"/>
      <c r="CM386" s="201"/>
      <c r="CN386" s="201"/>
      <c r="CO386" s="201"/>
      <c r="CP386" s="201"/>
      <c r="CQ386" s="201"/>
      <c r="CR386" s="201"/>
      <c r="CS386" s="201"/>
      <c r="CT386" s="201"/>
      <c r="CU386" s="201"/>
      <c r="CV386" s="201"/>
      <c r="CW386" s="201"/>
      <c r="CX386" s="201"/>
      <c r="CY386" s="201"/>
      <c r="CZ386" s="201"/>
      <c r="DA386" s="201"/>
      <c r="DB386" s="201"/>
      <c r="DC386" s="201"/>
      <c r="DD386" s="201"/>
      <c r="DE386" s="201"/>
      <c r="DF386" s="201"/>
      <c r="DG386" s="201"/>
      <c r="DH386" s="201"/>
      <c r="DI386" s="201"/>
      <c r="DJ386" s="201"/>
      <c r="DK386" s="201"/>
      <c r="DL386" s="201"/>
      <c r="DM386" s="201"/>
      <c r="DN386" s="201"/>
      <c r="DO386" s="202"/>
      <c r="DP386" s="202"/>
      <c r="DQ386" s="202"/>
      <c r="DR386" s="202"/>
      <c r="DS386" s="202"/>
      <c r="DT386" s="202"/>
    </row>
    <row r="387" spans="1:124" s="224" customFormat="1" x14ac:dyDescent="0.2">
      <c r="A387" s="223"/>
      <c r="B387" s="223"/>
      <c r="C387" s="225"/>
      <c r="D387" s="226"/>
      <c r="E387" s="240"/>
      <c r="F387" s="240"/>
      <c r="G387" s="240"/>
      <c r="H387" s="240"/>
      <c r="I387" s="240"/>
      <c r="J387" s="241"/>
      <c r="K387" s="223"/>
      <c r="L387" s="223"/>
      <c r="M387" s="223"/>
      <c r="N387" s="223"/>
      <c r="O387" s="223"/>
      <c r="P387" s="223"/>
      <c r="Q387" s="223"/>
      <c r="R387" s="223"/>
      <c r="S387" s="223"/>
      <c r="T387" s="223"/>
      <c r="U387" s="223"/>
      <c r="V387" s="223"/>
      <c r="W387" s="202"/>
      <c r="X387" s="202"/>
      <c r="Y387" s="202"/>
      <c r="Z387" s="202"/>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A387" s="201"/>
      <c r="CB387" s="201"/>
      <c r="CC387" s="201"/>
      <c r="CD387" s="201"/>
      <c r="CE387" s="201"/>
      <c r="CF387" s="201"/>
      <c r="CG387" s="201"/>
      <c r="CH387" s="201"/>
      <c r="CI387" s="201"/>
      <c r="CJ387" s="201"/>
      <c r="CK387" s="201"/>
      <c r="CL387" s="201"/>
      <c r="CM387" s="201"/>
      <c r="CN387" s="201"/>
      <c r="CO387" s="201"/>
      <c r="CP387" s="201"/>
      <c r="CQ387" s="201"/>
      <c r="CR387" s="201"/>
      <c r="CS387" s="201"/>
      <c r="CT387" s="201"/>
      <c r="CU387" s="201"/>
      <c r="CV387" s="201"/>
      <c r="CW387" s="201"/>
      <c r="CX387" s="201"/>
      <c r="CY387" s="201"/>
      <c r="CZ387" s="201"/>
      <c r="DA387" s="201"/>
      <c r="DB387" s="201"/>
      <c r="DC387" s="201"/>
      <c r="DD387" s="201"/>
      <c r="DE387" s="201"/>
      <c r="DF387" s="201"/>
      <c r="DG387" s="201"/>
      <c r="DH387" s="201"/>
      <c r="DI387" s="201"/>
      <c r="DJ387" s="201"/>
      <c r="DK387" s="201"/>
      <c r="DL387" s="201"/>
      <c r="DM387" s="201"/>
      <c r="DN387" s="201"/>
      <c r="DO387" s="202"/>
      <c r="DP387" s="202"/>
      <c r="DQ387" s="202"/>
      <c r="DR387" s="202"/>
      <c r="DS387" s="202"/>
      <c r="DT387" s="202"/>
    </row>
    <row r="388" spans="1:124" s="224" customFormat="1" x14ac:dyDescent="0.2">
      <c r="A388" s="223"/>
      <c r="B388" s="223"/>
      <c r="C388" s="225"/>
      <c r="D388" s="226"/>
      <c r="E388" s="240"/>
      <c r="F388" s="240"/>
      <c r="G388" s="240"/>
      <c r="H388" s="240"/>
      <c r="I388" s="240"/>
      <c r="J388" s="241"/>
      <c r="K388" s="223"/>
      <c r="L388" s="223"/>
      <c r="M388" s="223"/>
      <c r="N388" s="223"/>
      <c r="O388" s="223"/>
      <c r="P388" s="223"/>
      <c r="Q388" s="223"/>
      <c r="R388" s="223"/>
      <c r="S388" s="223"/>
      <c r="T388" s="223"/>
      <c r="U388" s="223"/>
      <c r="V388" s="223"/>
      <c r="W388" s="202"/>
      <c r="X388" s="202"/>
      <c r="Y388" s="202"/>
      <c r="Z388" s="202"/>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A388" s="201"/>
      <c r="CB388" s="201"/>
      <c r="CC388" s="201"/>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2"/>
      <c r="DP388" s="202"/>
      <c r="DQ388" s="202"/>
      <c r="DR388" s="202"/>
      <c r="DS388" s="202"/>
      <c r="DT388" s="202"/>
    </row>
    <row r="389" spans="1:124" s="224" customFormat="1" x14ac:dyDescent="0.2">
      <c r="A389" s="223"/>
      <c r="B389" s="223"/>
      <c r="C389" s="225"/>
      <c r="D389" s="226"/>
      <c r="E389" s="240"/>
      <c r="F389" s="240"/>
      <c r="G389" s="240"/>
      <c r="H389" s="240"/>
      <c r="I389" s="240"/>
      <c r="J389" s="241"/>
      <c r="K389" s="223"/>
      <c r="L389" s="223"/>
      <c r="M389" s="223"/>
      <c r="N389" s="223"/>
      <c r="O389" s="223"/>
      <c r="P389" s="223"/>
      <c r="Q389" s="223"/>
      <c r="R389" s="223"/>
      <c r="S389" s="223"/>
      <c r="T389" s="223"/>
      <c r="U389" s="223"/>
      <c r="V389" s="223"/>
      <c r="W389" s="202"/>
      <c r="X389" s="202"/>
      <c r="Y389" s="202"/>
      <c r="Z389" s="202"/>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A389" s="201"/>
      <c r="CB389" s="201"/>
      <c r="CC389" s="201"/>
      <c r="CD389" s="201"/>
      <c r="CE389" s="201"/>
      <c r="CF389" s="201"/>
      <c r="CG389" s="201"/>
      <c r="CH389" s="201"/>
      <c r="CI389" s="201"/>
      <c r="CJ389" s="201"/>
      <c r="CK389" s="201"/>
      <c r="CL389" s="201"/>
      <c r="CM389" s="201"/>
      <c r="CN389" s="201"/>
      <c r="CO389" s="201"/>
      <c r="CP389" s="201"/>
      <c r="CQ389" s="201"/>
      <c r="CR389" s="201"/>
      <c r="CS389" s="201"/>
      <c r="CT389" s="201"/>
      <c r="CU389" s="201"/>
      <c r="CV389" s="201"/>
      <c r="CW389" s="201"/>
      <c r="CX389" s="201"/>
      <c r="CY389" s="201"/>
      <c r="CZ389" s="201"/>
      <c r="DA389" s="201"/>
      <c r="DB389" s="201"/>
      <c r="DC389" s="201"/>
      <c r="DD389" s="201"/>
      <c r="DE389" s="201"/>
      <c r="DF389" s="201"/>
      <c r="DG389" s="201"/>
      <c r="DH389" s="201"/>
      <c r="DI389" s="201"/>
      <c r="DJ389" s="201"/>
      <c r="DK389" s="201"/>
      <c r="DL389" s="201"/>
      <c r="DM389" s="201"/>
      <c r="DN389" s="201"/>
      <c r="DO389" s="202"/>
      <c r="DP389" s="202"/>
      <c r="DQ389" s="202"/>
      <c r="DR389" s="202"/>
      <c r="DS389" s="202"/>
      <c r="DT389" s="202"/>
    </row>
    <row r="390" spans="1:124" s="224" customFormat="1" x14ac:dyDescent="0.2">
      <c r="A390" s="223"/>
      <c r="B390" s="223"/>
      <c r="C390" s="225"/>
      <c r="D390" s="226"/>
      <c r="E390" s="240"/>
      <c r="F390" s="240"/>
      <c r="G390" s="240"/>
      <c r="H390" s="240"/>
      <c r="I390" s="240"/>
      <c r="J390" s="241"/>
      <c r="K390" s="223"/>
      <c r="L390" s="223"/>
      <c r="M390" s="223"/>
      <c r="N390" s="223"/>
      <c r="O390" s="223"/>
      <c r="P390" s="223"/>
      <c r="Q390" s="223"/>
      <c r="R390" s="223"/>
      <c r="S390" s="223"/>
      <c r="T390" s="223"/>
      <c r="U390" s="223"/>
      <c r="V390" s="223"/>
      <c r="W390" s="202"/>
      <c r="X390" s="202"/>
      <c r="Y390" s="202"/>
      <c r="Z390" s="202"/>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A390" s="201"/>
      <c r="CB390" s="201"/>
      <c r="CC390" s="201"/>
      <c r="CD390" s="201"/>
      <c r="CE390" s="201"/>
      <c r="CF390" s="201"/>
      <c r="CG390" s="201"/>
      <c r="CH390" s="201"/>
      <c r="CI390" s="201"/>
      <c r="CJ390" s="201"/>
      <c r="CK390" s="201"/>
      <c r="CL390" s="201"/>
      <c r="CM390" s="201"/>
      <c r="CN390" s="201"/>
      <c r="CO390" s="201"/>
      <c r="CP390" s="201"/>
      <c r="CQ390" s="201"/>
      <c r="CR390" s="201"/>
      <c r="CS390" s="201"/>
      <c r="CT390" s="201"/>
      <c r="CU390" s="201"/>
      <c r="CV390" s="201"/>
      <c r="CW390" s="201"/>
      <c r="CX390" s="201"/>
      <c r="CY390" s="201"/>
      <c r="CZ390" s="201"/>
      <c r="DA390" s="201"/>
      <c r="DB390" s="201"/>
      <c r="DC390" s="201"/>
      <c r="DD390" s="201"/>
      <c r="DE390" s="201"/>
      <c r="DF390" s="201"/>
      <c r="DG390" s="201"/>
      <c r="DH390" s="201"/>
      <c r="DI390" s="201"/>
      <c r="DJ390" s="201"/>
      <c r="DK390" s="201"/>
      <c r="DL390" s="201"/>
      <c r="DM390" s="201"/>
      <c r="DN390" s="201"/>
      <c r="DO390" s="202"/>
      <c r="DP390" s="202"/>
      <c r="DQ390" s="202"/>
      <c r="DR390" s="202"/>
      <c r="DS390" s="202"/>
      <c r="DT390" s="202"/>
    </row>
    <row r="391" spans="1:124" s="224" customFormat="1" x14ac:dyDescent="0.2">
      <c r="A391" s="223"/>
      <c r="B391" s="223"/>
      <c r="C391" s="225"/>
      <c r="D391" s="226"/>
      <c r="E391" s="240"/>
      <c r="F391" s="240"/>
      <c r="G391" s="240"/>
      <c r="H391" s="240"/>
      <c r="I391" s="240"/>
      <c r="J391" s="241"/>
      <c r="K391" s="223"/>
      <c r="L391" s="223"/>
      <c r="M391" s="223"/>
      <c r="N391" s="223"/>
      <c r="O391" s="223"/>
      <c r="P391" s="223"/>
      <c r="Q391" s="223"/>
      <c r="R391" s="223"/>
      <c r="S391" s="223"/>
      <c r="T391" s="223"/>
      <c r="U391" s="223"/>
      <c r="V391" s="223"/>
      <c r="W391" s="202"/>
      <c r="X391" s="202"/>
      <c r="Y391" s="202"/>
      <c r="Z391" s="202"/>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A391" s="201"/>
      <c r="CB391" s="201"/>
      <c r="CC391" s="201"/>
      <c r="CD391" s="201"/>
      <c r="CE391" s="201"/>
      <c r="CF391" s="201"/>
      <c r="CG391" s="201"/>
      <c r="CH391" s="201"/>
      <c r="CI391" s="201"/>
      <c r="CJ391" s="201"/>
      <c r="CK391" s="201"/>
      <c r="CL391" s="201"/>
      <c r="CM391" s="201"/>
      <c r="CN391" s="201"/>
      <c r="CO391" s="201"/>
      <c r="CP391" s="201"/>
      <c r="CQ391" s="201"/>
      <c r="CR391" s="201"/>
      <c r="CS391" s="201"/>
      <c r="CT391" s="201"/>
      <c r="CU391" s="201"/>
      <c r="CV391" s="201"/>
      <c r="CW391" s="201"/>
      <c r="CX391" s="201"/>
      <c r="CY391" s="201"/>
      <c r="CZ391" s="201"/>
      <c r="DA391" s="201"/>
      <c r="DB391" s="201"/>
      <c r="DC391" s="201"/>
      <c r="DD391" s="201"/>
      <c r="DE391" s="201"/>
      <c r="DF391" s="201"/>
      <c r="DG391" s="201"/>
      <c r="DH391" s="201"/>
      <c r="DI391" s="201"/>
      <c r="DJ391" s="201"/>
      <c r="DK391" s="201"/>
      <c r="DL391" s="201"/>
      <c r="DM391" s="201"/>
      <c r="DN391" s="201"/>
      <c r="DO391" s="202"/>
      <c r="DP391" s="202"/>
      <c r="DQ391" s="202"/>
      <c r="DR391" s="202"/>
      <c r="DS391" s="202"/>
      <c r="DT391" s="202"/>
    </row>
    <row r="392" spans="1:124" s="224" customFormat="1" x14ac:dyDescent="0.2">
      <c r="A392" s="223"/>
      <c r="B392" s="223"/>
      <c r="C392" s="225"/>
      <c r="D392" s="226"/>
      <c r="E392" s="240"/>
      <c r="F392" s="240"/>
      <c r="G392" s="240"/>
      <c r="H392" s="240"/>
      <c r="I392" s="240"/>
      <c r="J392" s="241"/>
      <c r="K392" s="223"/>
      <c r="L392" s="223"/>
      <c r="M392" s="223"/>
      <c r="N392" s="223"/>
      <c r="O392" s="223"/>
      <c r="P392" s="223"/>
      <c r="Q392" s="223"/>
      <c r="R392" s="223"/>
      <c r="S392" s="223"/>
      <c r="T392" s="223"/>
      <c r="U392" s="223"/>
      <c r="V392" s="223"/>
      <c r="W392" s="202"/>
      <c r="X392" s="202"/>
      <c r="Y392" s="202"/>
      <c r="Z392" s="202"/>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c r="BR392" s="201"/>
      <c r="BS392" s="201"/>
      <c r="BT392" s="201"/>
      <c r="BU392" s="201"/>
      <c r="BV392" s="201"/>
      <c r="BW392" s="201"/>
      <c r="BX392" s="201"/>
      <c r="BY392" s="201"/>
      <c r="BZ392" s="201"/>
      <c r="CA392" s="201"/>
      <c r="CB392" s="201"/>
      <c r="CC392" s="201"/>
      <c r="CD392" s="201"/>
      <c r="CE392" s="201"/>
      <c r="CF392" s="201"/>
      <c r="CG392" s="201"/>
      <c r="CH392" s="201"/>
      <c r="CI392" s="201"/>
      <c r="CJ392" s="201"/>
      <c r="CK392" s="201"/>
      <c r="CL392" s="201"/>
      <c r="CM392" s="201"/>
      <c r="CN392" s="201"/>
      <c r="CO392" s="201"/>
      <c r="CP392" s="201"/>
      <c r="CQ392" s="201"/>
      <c r="CR392" s="201"/>
      <c r="CS392" s="201"/>
      <c r="CT392" s="201"/>
      <c r="CU392" s="201"/>
      <c r="CV392" s="201"/>
      <c r="CW392" s="201"/>
      <c r="CX392" s="201"/>
      <c r="CY392" s="201"/>
      <c r="CZ392" s="201"/>
      <c r="DA392" s="201"/>
      <c r="DB392" s="201"/>
      <c r="DC392" s="201"/>
      <c r="DD392" s="201"/>
      <c r="DE392" s="201"/>
      <c r="DF392" s="201"/>
      <c r="DG392" s="201"/>
      <c r="DH392" s="201"/>
      <c r="DI392" s="201"/>
      <c r="DJ392" s="201"/>
      <c r="DK392" s="201"/>
      <c r="DL392" s="201"/>
      <c r="DM392" s="201"/>
      <c r="DN392" s="201"/>
      <c r="DO392" s="202"/>
      <c r="DP392" s="202"/>
      <c r="DQ392" s="202"/>
      <c r="DR392" s="202"/>
      <c r="DS392" s="202"/>
      <c r="DT392" s="202"/>
    </row>
    <row r="393" spans="1:124" s="224" customFormat="1" x14ac:dyDescent="0.2">
      <c r="A393" s="223"/>
      <c r="B393" s="223"/>
      <c r="C393" s="225"/>
      <c r="D393" s="226"/>
      <c r="E393" s="240"/>
      <c r="F393" s="240"/>
      <c r="G393" s="240"/>
      <c r="H393" s="240"/>
      <c r="I393" s="240"/>
      <c r="J393" s="241"/>
      <c r="K393" s="223"/>
      <c r="L393" s="223"/>
      <c r="M393" s="223"/>
      <c r="N393" s="223"/>
      <c r="O393" s="223"/>
      <c r="P393" s="223"/>
      <c r="Q393" s="223"/>
      <c r="R393" s="223"/>
      <c r="S393" s="223"/>
      <c r="T393" s="223"/>
      <c r="U393" s="223"/>
      <c r="V393" s="223"/>
      <c r="W393" s="202"/>
      <c r="X393" s="202"/>
      <c r="Y393" s="202"/>
      <c r="Z393" s="202"/>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A393" s="201"/>
      <c r="CB393" s="201"/>
      <c r="CC393" s="201"/>
      <c r="CD393" s="201"/>
      <c r="CE393" s="201"/>
      <c r="CF393" s="201"/>
      <c r="CG393" s="201"/>
      <c r="CH393" s="201"/>
      <c r="CI393" s="201"/>
      <c r="CJ393" s="201"/>
      <c r="CK393" s="201"/>
      <c r="CL393" s="201"/>
      <c r="CM393" s="201"/>
      <c r="CN393" s="201"/>
      <c r="CO393" s="201"/>
      <c r="CP393" s="201"/>
      <c r="CQ393" s="201"/>
      <c r="CR393" s="201"/>
      <c r="CS393" s="201"/>
      <c r="CT393" s="201"/>
      <c r="CU393" s="201"/>
      <c r="CV393" s="201"/>
      <c r="CW393" s="201"/>
      <c r="CX393" s="201"/>
      <c r="CY393" s="201"/>
      <c r="CZ393" s="201"/>
      <c r="DA393" s="201"/>
      <c r="DB393" s="201"/>
      <c r="DC393" s="201"/>
      <c r="DD393" s="201"/>
      <c r="DE393" s="201"/>
      <c r="DF393" s="201"/>
      <c r="DG393" s="201"/>
      <c r="DH393" s="201"/>
      <c r="DI393" s="201"/>
      <c r="DJ393" s="201"/>
      <c r="DK393" s="201"/>
      <c r="DL393" s="201"/>
      <c r="DM393" s="201"/>
      <c r="DN393" s="201"/>
      <c r="DO393" s="202"/>
      <c r="DP393" s="202"/>
      <c r="DQ393" s="202"/>
      <c r="DR393" s="202"/>
      <c r="DS393" s="202"/>
      <c r="DT393" s="202"/>
    </row>
    <row r="394" spans="1:124" s="224" customFormat="1" x14ac:dyDescent="0.2">
      <c r="A394" s="223"/>
      <c r="B394" s="223"/>
      <c r="C394" s="225"/>
      <c r="D394" s="226"/>
      <c r="E394" s="240"/>
      <c r="F394" s="240"/>
      <c r="G394" s="240"/>
      <c r="H394" s="240"/>
      <c r="I394" s="240"/>
      <c r="J394" s="241"/>
      <c r="K394" s="223"/>
      <c r="L394" s="223"/>
      <c r="M394" s="223"/>
      <c r="N394" s="223"/>
      <c r="O394" s="223"/>
      <c r="P394" s="223"/>
      <c r="Q394" s="223"/>
      <c r="R394" s="223"/>
      <c r="S394" s="223"/>
      <c r="T394" s="223"/>
      <c r="U394" s="223"/>
      <c r="V394" s="223"/>
      <c r="W394" s="202"/>
      <c r="X394" s="202"/>
      <c r="Y394" s="202"/>
      <c r="Z394" s="202"/>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A394" s="201"/>
      <c r="CB394" s="201"/>
      <c r="CC394" s="201"/>
      <c r="CD394" s="201"/>
      <c r="CE394" s="201"/>
      <c r="CF394" s="201"/>
      <c r="CG394" s="201"/>
      <c r="CH394" s="201"/>
      <c r="CI394" s="201"/>
      <c r="CJ394" s="201"/>
      <c r="CK394" s="201"/>
      <c r="CL394" s="201"/>
      <c r="CM394" s="201"/>
      <c r="CN394" s="201"/>
      <c r="CO394" s="201"/>
      <c r="CP394" s="201"/>
      <c r="CQ394" s="201"/>
      <c r="CR394" s="201"/>
      <c r="CS394" s="201"/>
      <c r="CT394" s="201"/>
      <c r="CU394" s="201"/>
      <c r="CV394" s="201"/>
      <c r="CW394" s="201"/>
      <c r="CX394" s="201"/>
      <c r="CY394" s="201"/>
      <c r="CZ394" s="201"/>
      <c r="DA394" s="201"/>
      <c r="DB394" s="201"/>
      <c r="DC394" s="201"/>
      <c r="DD394" s="201"/>
      <c r="DE394" s="201"/>
      <c r="DF394" s="201"/>
      <c r="DG394" s="201"/>
      <c r="DH394" s="201"/>
      <c r="DI394" s="201"/>
      <c r="DJ394" s="201"/>
      <c r="DK394" s="201"/>
      <c r="DL394" s="201"/>
      <c r="DM394" s="201"/>
      <c r="DN394" s="201"/>
      <c r="DO394" s="202"/>
      <c r="DP394" s="202"/>
      <c r="DQ394" s="202"/>
      <c r="DR394" s="202"/>
      <c r="DS394" s="202"/>
      <c r="DT394" s="202"/>
    </row>
    <row r="395" spans="1:124" s="224" customFormat="1" x14ac:dyDescent="0.2">
      <c r="A395" s="223"/>
      <c r="B395" s="223"/>
      <c r="C395" s="225"/>
      <c r="D395" s="226"/>
      <c r="E395" s="240"/>
      <c r="F395" s="240"/>
      <c r="G395" s="240"/>
      <c r="H395" s="240"/>
      <c r="I395" s="240"/>
      <c r="J395" s="241"/>
      <c r="K395" s="223"/>
      <c r="L395" s="223"/>
      <c r="M395" s="223"/>
      <c r="N395" s="223"/>
      <c r="O395" s="223"/>
      <c r="P395" s="223"/>
      <c r="Q395" s="223"/>
      <c r="R395" s="223"/>
      <c r="S395" s="223"/>
      <c r="T395" s="223"/>
      <c r="U395" s="223"/>
      <c r="V395" s="223"/>
      <c r="W395" s="202"/>
      <c r="X395" s="202"/>
      <c r="Y395" s="202"/>
      <c r="Z395" s="202"/>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01"/>
      <c r="BT395" s="201"/>
      <c r="BU395" s="201"/>
      <c r="BV395" s="201"/>
      <c r="BW395" s="201"/>
      <c r="BX395" s="201"/>
      <c r="BY395" s="201"/>
      <c r="BZ395" s="201"/>
      <c r="CA395" s="201"/>
      <c r="CB395" s="201"/>
      <c r="CC395" s="201"/>
      <c r="CD395" s="201"/>
      <c r="CE395" s="201"/>
      <c r="CF395" s="201"/>
      <c r="CG395" s="201"/>
      <c r="CH395" s="201"/>
      <c r="CI395" s="201"/>
      <c r="CJ395" s="201"/>
      <c r="CK395" s="201"/>
      <c r="CL395" s="201"/>
      <c r="CM395" s="201"/>
      <c r="CN395" s="201"/>
      <c r="CO395" s="201"/>
      <c r="CP395" s="201"/>
      <c r="CQ395" s="201"/>
      <c r="CR395" s="201"/>
      <c r="CS395" s="201"/>
      <c r="CT395" s="201"/>
      <c r="CU395" s="201"/>
      <c r="CV395" s="201"/>
      <c r="CW395" s="201"/>
      <c r="CX395" s="201"/>
      <c r="CY395" s="201"/>
      <c r="CZ395" s="201"/>
      <c r="DA395" s="201"/>
      <c r="DB395" s="201"/>
      <c r="DC395" s="201"/>
      <c r="DD395" s="201"/>
      <c r="DE395" s="201"/>
      <c r="DF395" s="201"/>
      <c r="DG395" s="201"/>
      <c r="DH395" s="201"/>
      <c r="DI395" s="201"/>
      <c r="DJ395" s="201"/>
      <c r="DK395" s="201"/>
      <c r="DL395" s="201"/>
      <c r="DM395" s="201"/>
      <c r="DN395" s="201"/>
      <c r="DO395" s="202"/>
      <c r="DP395" s="202"/>
      <c r="DQ395" s="202"/>
      <c r="DR395" s="202"/>
      <c r="DS395" s="202"/>
      <c r="DT395" s="202"/>
    </row>
    <row r="396" spans="1:124" s="224" customFormat="1" x14ac:dyDescent="0.2">
      <c r="A396" s="223"/>
      <c r="B396" s="223"/>
      <c r="C396" s="225"/>
      <c r="D396" s="226"/>
      <c r="E396" s="240"/>
      <c r="F396" s="240"/>
      <c r="G396" s="240"/>
      <c r="H396" s="240"/>
      <c r="I396" s="240"/>
      <c r="J396" s="241"/>
      <c r="K396" s="223"/>
      <c r="L396" s="223"/>
      <c r="M396" s="223"/>
      <c r="N396" s="223"/>
      <c r="O396" s="223"/>
      <c r="P396" s="223"/>
      <c r="Q396" s="223"/>
      <c r="R396" s="223"/>
      <c r="S396" s="223"/>
      <c r="T396" s="223"/>
      <c r="U396" s="223"/>
      <c r="V396" s="223"/>
      <c r="W396" s="202"/>
      <c r="X396" s="202"/>
      <c r="Y396" s="202"/>
      <c r="Z396" s="202"/>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A396" s="201"/>
      <c r="CB396" s="201"/>
      <c r="CC396" s="201"/>
      <c r="CD396" s="201"/>
      <c r="CE396" s="201"/>
      <c r="CF396" s="201"/>
      <c r="CG396" s="201"/>
      <c r="CH396" s="201"/>
      <c r="CI396" s="201"/>
      <c r="CJ396" s="201"/>
      <c r="CK396" s="201"/>
      <c r="CL396" s="201"/>
      <c r="CM396" s="201"/>
      <c r="CN396" s="201"/>
      <c r="CO396" s="201"/>
      <c r="CP396" s="201"/>
      <c r="CQ396" s="201"/>
      <c r="CR396" s="201"/>
      <c r="CS396" s="201"/>
      <c r="CT396" s="201"/>
      <c r="CU396" s="201"/>
      <c r="CV396" s="201"/>
      <c r="CW396" s="201"/>
      <c r="CX396" s="201"/>
      <c r="CY396" s="201"/>
      <c r="CZ396" s="201"/>
      <c r="DA396" s="201"/>
      <c r="DB396" s="201"/>
      <c r="DC396" s="201"/>
      <c r="DD396" s="201"/>
      <c r="DE396" s="201"/>
      <c r="DF396" s="201"/>
      <c r="DG396" s="201"/>
      <c r="DH396" s="201"/>
      <c r="DI396" s="201"/>
      <c r="DJ396" s="201"/>
      <c r="DK396" s="201"/>
      <c r="DL396" s="201"/>
      <c r="DM396" s="201"/>
      <c r="DN396" s="201"/>
      <c r="DO396" s="202"/>
      <c r="DP396" s="202"/>
      <c r="DQ396" s="202"/>
      <c r="DR396" s="202"/>
      <c r="DS396" s="202"/>
      <c r="DT396" s="202"/>
    </row>
    <row r="397" spans="1:124" s="224" customFormat="1" x14ac:dyDescent="0.2">
      <c r="A397" s="223"/>
      <c r="B397" s="223"/>
      <c r="C397" s="225"/>
      <c r="D397" s="226"/>
      <c r="E397" s="240"/>
      <c r="F397" s="240"/>
      <c r="G397" s="240"/>
      <c r="H397" s="240"/>
      <c r="I397" s="240"/>
      <c r="J397" s="241"/>
      <c r="K397" s="223"/>
      <c r="L397" s="223"/>
      <c r="M397" s="223"/>
      <c r="N397" s="223"/>
      <c r="O397" s="223"/>
      <c r="P397" s="223"/>
      <c r="Q397" s="223"/>
      <c r="R397" s="223"/>
      <c r="S397" s="223"/>
      <c r="T397" s="223"/>
      <c r="U397" s="223"/>
      <c r="V397" s="223"/>
      <c r="W397" s="202"/>
      <c r="X397" s="202"/>
      <c r="Y397" s="202"/>
      <c r="Z397" s="202"/>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c r="CA397" s="201"/>
      <c r="CB397" s="201"/>
      <c r="CC397" s="201"/>
      <c r="CD397" s="201"/>
      <c r="CE397" s="201"/>
      <c r="CF397" s="201"/>
      <c r="CG397" s="201"/>
      <c r="CH397" s="201"/>
      <c r="CI397" s="201"/>
      <c r="CJ397" s="201"/>
      <c r="CK397" s="201"/>
      <c r="CL397" s="201"/>
      <c r="CM397" s="201"/>
      <c r="CN397" s="201"/>
      <c r="CO397" s="201"/>
      <c r="CP397" s="201"/>
      <c r="CQ397" s="201"/>
      <c r="CR397" s="201"/>
      <c r="CS397" s="201"/>
      <c r="CT397" s="201"/>
      <c r="CU397" s="201"/>
      <c r="CV397" s="201"/>
      <c r="CW397" s="201"/>
      <c r="CX397" s="201"/>
      <c r="CY397" s="201"/>
      <c r="CZ397" s="201"/>
      <c r="DA397" s="201"/>
      <c r="DB397" s="201"/>
      <c r="DC397" s="201"/>
      <c r="DD397" s="201"/>
      <c r="DE397" s="201"/>
      <c r="DF397" s="201"/>
      <c r="DG397" s="201"/>
      <c r="DH397" s="201"/>
      <c r="DI397" s="201"/>
      <c r="DJ397" s="201"/>
      <c r="DK397" s="201"/>
      <c r="DL397" s="201"/>
      <c r="DM397" s="201"/>
      <c r="DN397" s="201"/>
      <c r="DO397" s="202"/>
      <c r="DP397" s="202"/>
      <c r="DQ397" s="202"/>
      <c r="DR397" s="202"/>
      <c r="DS397" s="202"/>
      <c r="DT397" s="202"/>
    </row>
    <row r="398" spans="1:124" s="224" customFormat="1" x14ac:dyDescent="0.2">
      <c r="A398" s="223"/>
      <c r="B398" s="223"/>
      <c r="C398" s="225"/>
      <c r="D398" s="226"/>
      <c r="E398" s="240"/>
      <c r="F398" s="240"/>
      <c r="G398" s="240"/>
      <c r="H398" s="240"/>
      <c r="I398" s="240"/>
      <c r="J398" s="241"/>
      <c r="K398" s="223"/>
      <c r="L398" s="223"/>
      <c r="M398" s="223"/>
      <c r="N398" s="223"/>
      <c r="O398" s="223"/>
      <c r="P398" s="223"/>
      <c r="Q398" s="223"/>
      <c r="R398" s="223"/>
      <c r="S398" s="223"/>
      <c r="T398" s="223"/>
      <c r="U398" s="223"/>
      <c r="V398" s="223"/>
      <c r="W398" s="202"/>
      <c r="X398" s="202"/>
      <c r="Y398" s="202"/>
      <c r="Z398" s="202"/>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A398" s="201"/>
      <c r="CB398" s="201"/>
      <c r="CC398" s="201"/>
      <c r="CD398" s="201"/>
      <c r="CE398" s="201"/>
      <c r="CF398" s="201"/>
      <c r="CG398" s="201"/>
      <c r="CH398" s="201"/>
      <c r="CI398" s="201"/>
      <c r="CJ398" s="201"/>
      <c r="CK398" s="201"/>
      <c r="CL398" s="201"/>
      <c r="CM398" s="201"/>
      <c r="CN398" s="201"/>
      <c r="CO398" s="201"/>
      <c r="CP398" s="201"/>
      <c r="CQ398" s="201"/>
      <c r="CR398" s="201"/>
      <c r="CS398" s="201"/>
      <c r="CT398" s="201"/>
      <c r="CU398" s="201"/>
      <c r="CV398" s="201"/>
      <c r="CW398" s="201"/>
      <c r="CX398" s="201"/>
      <c r="CY398" s="201"/>
      <c r="CZ398" s="201"/>
      <c r="DA398" s="201"/>
      <c r="DB398" s="201"/>
      <c r="DC398" s="201"/>
      <c r="DD398" s="201"/>
      <c r="DE398" s="201"/>
      <c r="DF398" s="201"/>
      <c r="DG398" s="201"/>
      <c r="DH398" s="201"/>
      <c r="DI398" s="201"/>
      <c r="DJ398" s="201"/>
      <c r="DK398" s="201"/>
      <c r="DL398" s="201"/>
      <c r="DM398" s="201"/>
      <c r="DN398" s="201"/>
      <c r="DO398" s="202"/>
      <c r="DP398" s="202"/>
      <c r="DQ398" s="202"/>
      <c r="DR398" s="202"/>
      <c r="DS398" s="202"/>
      <c r="DT398" s="202"/>
    </row>
    <row r="399" spans="1:124" s="224" customFormat="1" x14ac:dyDescent="0.2">
      <c r="A399" s="223"/>
      <c r="B399" s="223"/>
      <c r="C399" s="225"/>
      <c r="D399" s="226"/>
      <c r="E399" s="240"/>
      <c r="F399" s="240"/>
      <c r="G399" s="240"/>
      <c r="H399" s="240"/>
      <c r="I399" s="240"/>
      <c r="J399" s="241"/>
      <c r="K399" s="223"/>
      <c r="L399" s="223"/>
      <c r="M399" s="223"/>
      <c r="N399" s="223"/>
      <c r="O399" s="223"/>
      <c r="P399" s="223"/>
      <c r="Q399" s="223"/>
      <c r="R399" s="223"/>
      <c r="S399" s="223"/>
      <c r="T399" s="223"/>
      <c r="U399" s="223"/>
      <c r="V399" s="223"/>
      <c r="W399" s="202"/>
      <c r="X399" s="202"/>
      <c r="Y399" s="202"/>
      <c r="Z399" s="202"/>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A399" s="201"/>
      <c r="CB399" s="201"/>
      <c r="CC399" s="201"/>
      <c r="CD399" s="201"/>
      <c r="CE399" s="201"/>
      <c r="CF399" s="201"/>
      <c r="CG399" s="201"/>
      <c r="CH399" s="201"/>
      <c r="CI399" s="201"/>
      <c r="CJ399" s="201"/>
      <c r="CK399" s="201"/>
      <c r="CL399" s="201"/>
      <c r="CM399" s="201"/>
      <c r="CN399" s="201"/>
      <c r="CO399" s="201"/>
      <c r="CP399" s="201"/>
      <c r="CQ399" s="201"/>
      <c r="CR399" s="201"/>
      <c r="CS399" s="201"/>
      <c r="CT399" s="201"/>
      <c r="CU399" s="201"/>
      <c r="CV399" s="201"/>
      <c r="CW399" s="201"/>
      <c r="CX399" s="201"/>
      <c r="CY399" s="201"/>
      <c r="CZ399" s="201"/>
      <c r="DA399" s="201"/>
      <c r="DB399" s="201"/>
      <c r="DC399" s="201"/>
      <c r="DD399" s="201"/>
      <c r="DE399" s="201"/>
      <c r="DF399" s="201"/>
      <c r="DG399" s="201"/>
      <c r="DH399" s="201"/>
      <c r="DI399" s="201"/>
      <c r="DJ399" s="201"/>
      <c r="DK399" s="201"/>
      <c r="DL399" s="201"/>
      <c r="DM399" s="201"/>
      <c r="DN399" s="201"/>
      <c r="DO399" s="202"/>
      <c r="DP399" s="202"/>
      <c r="DQ399" s="202"/>
      <c r="DR399" s="202"/>
      <c r="DS399" s="202"/>
      <c r="DT399" s="202"/>
    </row>
    <row r="400" spans="1:124" s="224" customFormat="1" x14ac:dyDescent="0.2">
      <c r="A400" s="223"/>
      <c r="B400" s="223"/>
      <c r="C400" s="225"/>
      <c r="D400" s="226"/>
      <c r="E400" s="240"/>
      <c r="F400" s="240"/>
      <c r="G400" s="240"/>
      <c r="H400" s="240"/>
      <c r="I400" s="240"/>
      <c r="J400" s="241"/>
      <c r="K400" s="223"/>
      <c r="L400" s="223"/>
      <c r="M400" s="223"/>
      <c r="N400" s="223"/>
      <c r="O400" s="223"/>
      <c r="P400" s="223"/>
      <c r="Q400" s="223"/>
      <c r="R400" s="223"/>
      <c r="S400" s="223"/>
      <c r="T400" s="223"/>
      <c r="U400" s="223"/>
      <c r="V400" s="223"/>
      <c r="W400" s="202"/>
      <c r="X400" s="202"/>
      <c r="Y400" s="202"/>
      <c r="Z400" s="202"/>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2"/>
      <c r="DP400" s="202"/>
      <c r="DQ400" s="202"/>
      <c r="DR400" s="202"/>
      <c r="DS400" s="202"/>
      <c r="DT400" s="202"/>
    </row>
    <row r="401" spans="1:124" s="224" customFormat="1" x14ac:dyDescent="0.2">
      <c r="A401" s="223"/>
      <c r="B401" s="223"/>
      <c r="C401" s="225"/>
      <c r="D401" s="226"/>
      <c r="E401" s="240"/>
      <c r="F401" s="240"/>
      <c r="G401" s="240"/>
      <c r="H401" s="240"/>
      <c r="I401" s="240"/>
      <c r="J401" s="241"/>
      <c r="K401" s="223"/>
      <c r="L401" s="223"/>
      <c r="M401" s="223"/>
      <c r="N401" s="223"/>
      <c r="O401" s="223"/>
      <c r="P401" s="223"/>
      <c r="Q401" s="223"/>
      <c r="R401" s="223"/>
      <c r="S401" s="223"/>
      <c r="T401" s="223"/>
      <c r="U401" s="223"/>
      <c r="V401" s="223"/>
      <c r="W401" s="202"/>
      <c r="X401" s="202"/>
      <c r="Y401" s="202"/>
      <c r="Z401" s="202"/>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c r="BR401" s="201"/>
      <c r="BS401" s="201"/>
      <c r="BT401" s="201"/>
      <c r="BU401" s="201"/>
      <c r="BV401" s="201"/>
      <c r="BW401" s="201"/>
      <c r="BX401" s="201"/>
      <c r="BY401" s="201"/>
      <c r="BZ401" s="201"/>
      <c r="CA401" s="201"/>
      <c r="CB401" s="201"/>
      <c r="CC401" s="201"/>
      <c r="CD401" s="201"/>
      <c r="CE401" s="201"/>
      <c r="CF401" s="201"/>
      <c r="CG401" s="201"/>
      <c r="CH401" s="201"/>
      <c r="CI401" s="201"/>
      <c r="CJ401" s="201"/>
      <c r="CK401" s="201"/>
      <c r="CL401" s="201"/>
      <c r="CM401" s="201"/>
      <c r="CN401" s="201"/>
      <c r="CO401" s="201"/>
      <c r="CP401" s="201"/>
      <c r="CQ401" s="201"/>
      <c r="CR401" s="201"/>
      <c r="CS401" s="201"/>
      <c r="CT401" s="201"/>
      <c r="CU401" s="201"/>
      <c r="CV401" s="201"/>
      <c r="CW401" s="201"/>
      <c r="CX401" s="201"/>
      <c r="CY401" s="201"/>
      <c r="CZ401" s="201"/>
      <c r="DA401" s="201"/>
      <c r="DB401" s="201"/>
      <c r="DC401" s="201"/>
      <c r="DD401" s="201"/>
      <c r="DE401" s="201"/>
      <c r="DF401" s="201"/>
      <c r="DG401" s="201"/>
      <c r="DH401" s="201"/>
      <c r="DI401" s="201"/>
      <c r="DJ401" s="201"/>
      <c r="DK401" s="201"/>
      <c r="DL401" s="201"/>
      <c r="DM401" s="201"/>
      <c r="DN401" s="201"/>
      <c r="DO401" s="202"/>
      <c r="DP401" s="202"/>
      <c r="DQ401" s="202"/>
      <c r="DR401" s="202"/>
      <c r="DS401" s="202"/>
      <c r="DT401" s="202"/>
    </row>
    <row r="402" spans="1:124" s="224" customFormat="1" x14ac:dyDescent="0.2">
      <c r="A402" s="223"/>
      <c r="B402" s="223"/>
      <c r="C402" s="225"/>
      <c r="D402" s="226"/>
      <c r="E402" s="240"/>
      <c r="F402" s="240"/>
      <c r="G402" s="240"/>
      <c r="H402" s="240"/>
      <c r="I402" s="240"/>
      <c r="J402" s="241"/>
      <c r="K402" s="223"/>
      <c r="L402" s="223"/>
      <c r="M402" s="223"/>
      <c r="N402" s="223"/>
      <c r="O402" s="223"/>
      <c r="P402" s="223"/>
      <c r="Q402" s="223"/>
      <c r="R402" s="223"/>
      <c r="S402" s="223"/>
      <c r="T402" s="223"/>
      <c r="U402" s="223"/>
      <c r="V402" s="223"/>
      <c r="W402" s="202"/>
      <c r="X402" s="202"/>
      <c r="Y402" s="202"/>
      <c r="Z402" s="202"/>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2"/>
      <c r="DP402" s="202"/>
      <c r="DQ402" s="202"/>
      <c r="DR402" s="202"/>
      <c r="DS402" s="202"/>
      <c r="DT402" s="202"/>
    </row>
    <row r="403" spans="1:124" s="224" customFormat="1" x14ac:dyDescent="0.2">
      <c r="A403" s="223"/>
      <c r="B403" s="223"/>
      <c r="C403" s="225"/>
      <c r="D403" s="226"/>
      <c r="E403" s="240"/>
      <c r="F403" s="240"/>
      <c r="G403" s="240"/>
      <c r="H403" s="240"/>
      <c r="I403" s="240"/>
      <c r="J403" s="241"/>
      <c r="K403" s="223"/>
      <c r="L403" s="223"/>
      <c r="M403" s="223"/>
      <c r="N403" s="223"/>
      <c r="O403" s="223"/>
      <c r="P403" s="223"/>
      <c r="Q403" s="223"/>
      <c r="R403" s="223"/>
      <c r="S403" s="223"/>
      <c r="T403" s="223"/>
      <c r="U403" s="223"/>
      <c r="V403" s="223"/>
      <c r="W403" s="202"/>
      <c r="X403" s="202"/>
      <c r="Y403" s="202"/>
      <c r="Z403" s="202"/>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2"/>
      <c r="DP403" s="202"/>
      <c r="DQ403" s="202"/>
      <c r="DR403" s="202"/>
      <c r="DS403" s="202"/>
      <c r="DT403" s="202"/>
    </row>
    <row r="404" spans="1:124" s="224" customFormat="1" x14ac:dyDescent="0.2">
      <c r="A404" s="223"/>
      <c r="B404" s="223"/>
      <c r="C404" s="225"/>
      <c r="D404" s="226"/>
      <c r="E404" s="240"/>
      <c r="F404" s="240"/>
      <c r="G404" s="240"/>
      <c r="H404" s="240"/>
      <c r="I404" s="240"/>
      <c r="J404" s="241"/>
      <c r="K404" s="223"/>
      <c r="L404" s="223"/>
      <c r="M404" s="223"/>
      <c r="N404" s="223"/>
      <c r="O404" s="223"/>
      <c r="P404" s="223"/>
      <c r="Q404" s="223"/>
      <c r="R404" s="223"/>
      <c r="S404" s="223"/>
      <c r="T404" s="223"/>
      <c r="U404" s="223"/>
      <c r="V404" s="223"/>
      <c r="W404" s="202"/>
      <c r="X404" s="202"/>
      <c r="Y404" s="202"/>
      <c r="Z404" s="202"/>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A404" s="201"/>
      <c r="CB404" s="201"/>
      <c r="CC404" s="201"/>
      <c r="CD404" s="201"/>
      <c r="CE404" s="201"/>
      <c r="CF404" s="201"/>
      <c r="CG404" s="201"/>
      <c r="CH404" s="201"/>
      <c r="CI404" s="201"/>
      <c r="CJ404" s="201"/>
      <c r="CK404" s="201"/>
      <c r="CL404" s="201"/>
      <c r="CM404" s="201"/>
      <c r="CN404" s="201"/>
      <c r="CO404" s="201"/>
      <c r="CP404" s="201"/>
      <c r="CQ404" s="201"/>
      <c r="CR404" s="201"/>
      <c r="CS404" s="201"/>
      <c r="CT404" s="201"/>
      <c r="CU404" s="201"/>
      <c r="CV404" s="201"/>
      <c r="CW404" s="201"/>
      <c r="CX404" s="201"/>
      <c r="CY404" s="201"/>
      <c r="CZ404" s="201"/>
      <c r="DA404" s="201"/>
      <c r="DB404" s="201"/>
      <c r="DC404" s="201"/>
      <c r="DD404" s="201"/>
      <c r="DE404" s="201"/>
      <c r="DF404" s="201"/>
      <c r="DG404" s="201"/>
      <c r="DH404" s="201"/>
      <c r="DI404" s="201"/>
      <c r="DJ404" s="201"/>
      <c r="DK404" s="201"/>
      <c r="DL404" s="201"/>
      <c r="DM404" s="201"/>
      <c r="DN404" s="201"/>
      <c r="DO404" s="202"/>
      <c r="DP404" s="202"/>
      <c r="DQ404" s="202"/>
      <c r="DR404" s="202"/>
      <c r="DS404" s="202"/>
      <c r="DT404" s="202"/>
    </row>
    <row r="405" spans="1:124" s="224" customFormat="1" x14ac:dyDescent="0.2">
      <c r="A405" s="223"/>
      <c r="B405" s="223"/>
      <c r="C405" s="225"/>
      <c r="D405" s="226"/>
      <c r="E405" s="240"/>
      <c r="F405" s="240"/>
      <c r="G405" s="240"/>
      <c r="H405" s="240"/>
      <c r="I405" s="240"/>
      <c r="J405" s="241"/>
      <c r="K405" s="223"/>
      <c r="L405" s="223"/>
      <c r="M405" s="223"/>
      <c r="N405" s="223"/>
      <c r="O405" s="223"/>
      <c r="P405" s="223"/>
      <c r="Q405" s="223"/>
      <c r="R405" s="223"/>
      <c r="S405" s="223"/>
      <c r="T405" s="223"/>
      <c r="U405" s="223"/>
      <c r="V405" s="223"/>
      <c r="W405" s="202"/>
      <c r="X405" s="202"/>
      <c r="Y405" s="202"/>
      <c r="Z405" s="202"/>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c r="BR405" s="201"/>
      <c r="BS405" s="201"/>
      <c r="BT405" s="201"/>
      <c r="BU405" s="201"/>
      <c r="BV405" s="201"/>
      <c r="BW405" s="201"/>
      <c r="BX405" s="201"/>
      <c r="BY405" s="201"/>
      <c r="BZ405" s="201"/>
      <c r="CA405" s="201"/>
      <c r="CB405" s="201"/>
      <c r="CC405" s="201"/>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2"/>
      <c r="DP405" s="202"/>
      <c r="DQ405" s="202"/>
      <c r="DR405" s="202"/>
      <c r="DS405" s="202"/>
      <c r="DT405" s="202"/>
    </row>
    <row r="406" spans="1:124" x14ac:dyDescent="0.2">
      <c r="C406" s="225"/>
      <c r="D406" s="226"/>
      <c r="E406" s="240"/>
      <c r="F406" s="240"/>
      <c r="G406" s="240"/>
      <c r="H406" s="240"/>
      <c r="I406" s="240"/>
      <c r="J406" s="241"/>
      <c r="K406" s="223"/>
      <c r="L406" s="223"/>
      <c r="M406" s="223"/>
      <c r="N406" s="223"/>
      <c r="O406" s="223"/>
      <c r="P406" s="223"/>
      <c r="Q406" s="223"/>
      <c r="R406" s="223"/>
      <c r="S406" s="223"/>
      <c r="T406" s="223"/>
      <c r="U406" s="223"/>
      <c r="V406" s="223"/>
    </row>
    <row r="407" spans="1:124" x14ac:dyDescent="0.2">
      <c r="C407" s="225"/>
      <c r="D407" s="226"/>
      <c r="E407" s="240"/>
      <c r="F407" s="240"/>
      <c r="G407" s="240"/>
      <c r="H407" s="240"/>
      <c r="I407" s="240"/>
      <c r="J407" s="241"/>
      <c r="K407" s="223"/>
      <c r="L407" s="223"/>
      <c r="M407" s="223"/>
      <c r="N407" s="223"/>
      <c r="O407" s="223"/>
      <c r="P407" s="223"/>
      <c r="Q407" s="223"/>
      <c r="R407" s="223"/>
      <c r="S407" s="223"/>
      <c r="T407" s="223"/>
      <c r="U407" s="223"/>
      <c r="V407" s="223"/>
    </row>
    <row r="408" spans="1:124" x14ac:dyDescent="0.2">
      <c r="C408" s="225"/>
      <c r="D408" s="226"/>
      <c r="E408" s="240"/>
      <c r="F408" s="240"/>
      <c r="G408" s="240"/>
      <c r="H408" s="240"/>
      <c r="I408" s="240"/>
      <c r="J408" s="241"/>
      <c r="K408" s="223"/>
      <c r="L408" s="223"/>
      <c r="M408" s="223"/>
      <c r="N408" s="223"/>
      <c r="O408" s="223"/>
      <c r="P408" s="223"/>
      <c r="Q408" s="223"/>
      <c r="R408" s="223"/>
      <c r="S408" s="223"/>
      <c r="T408" s="223"/>
      <c r="U408" s="223"/>
      <c r="V408" s="223"/>
    </row>
    <row r="409" spans="1:124" x14ac:dyDescent="0.2">
      <c r="C409" s="225"/>
      <c r="D409" s="226"/>
      <c r="E409" s="240"/>
      <c r="F409" s="240"/>
      <c r="G409" s="240"/>
      <c r="H409" s="240"/>
      <c r="I409" s="240"/>
      <c r="J409" s="241"/>
      <c r="K409" s="223"/>
      <c r="L409" s="223"/>
      <c r="M409" s="223"/>
      <c r="N409" s="223"/>
      <c r="O409" s="223"/>
      <c r="P409" s="223"/>
      <c r="Q409" s="223"/>
      <c r="R409" s="223"/>
      <c r="S409" s="223"/>
      <c r="T409" s="223"/>
      <c r="U409" s="223"/>
      <c r="V409" s="223"/>
    </row>
    <row r="410" spans="1:124" x14ac:dyDescent="0.2">
      <c r="C410" s="225"/>
      <c r="D410" s="226"/>
      <c r="E410" s="240"/>
      <c r="F410" s="240"/>
      <c r="G410" s="240"/>
      <c r="H410" s="240"/>
      <c r="I410" s="240"/>
      <c r="J410" s="241"/>
      <c r="K410" s="223"/>
      <c r="L410" s="223"/>
      <c r="M410" s="223"/>
      <c r="N410" s="223"/>
      <c r="O410" s="223"/>
      <c r="P410" s="223"/>
      <c r="Q410" s="223"/>
      <c r="R410" s="223"/>
      <c r="S410" s="223"/>
      <c r="T410" s="223"/>
      <c r="U410" s="223"/>
      <c r="V410" s="223"/>
    </row>
    <row r="411" spans="1:124" x14ac:dyDescent="0.2">
      <c r="C411" s="225"/>
      <c r="D411" s="226"/>
      <c r="E411" s="240"/>
      <c r="F411" s="240"/>
      <c r="G411" s="240"/>
      <c r="H411" s="240"/>
      <c r="I411" s="240"/>
      <c r="J411" s="241"/>
      <c r="K411" s="223"/>
      <c r="L411" s="223"/>
      <c r="M411" s="223"/>
      <c r="N411" s="223"/>
      <c r="O411" s="223"/>
      <c r="P411" s="223"/>
      <c r="Q411" s="223"/>
      <c r="R411" s="223"/>
      <c r="S411" s="223"/>
      <c r="T411" s="223"/>
      <c r="U411" s="223"/>
      <c r="V411" s="223"/>
    </row>
    <row r="412" spans="1:124" x14ac:dyDescent="0.2">
      <c r="C412" s="225"/>
      <c r="D412" s="226"/>
      <c r="E412" s="240"/>
      <c r="F412" s="240"/>
      <c r="G412" s="240"/>
      <c r="H412" s="240"/>
      <c r="I412" s="240"/>
      <c r="J412" s="241"/>
      <c r="K412" s="223"/>
      <c r="L412" s="223"/>
      <c r="M412" s="223"/>
      <c r="N412" s="223"/>
      <c r="O412" s="223"/>
      <c r="P412" s="223"/>
      <c r="Q412" s="223"/>
      <c r="R412" s="223"/>
      <c r="S412" s="223"/>
      <c r="T412" s="223"/>
      <c r="U412" s="223"/>
      <c r="V412" s="223"/>
    </row>
    <row r="413" spans="1:124" x14ac:dyDescent="0.2">
      <c r="C413" s="225"/>
      <c r="D413" s="226"/>
      <c r="E413" s="240"/>
      <c r="F413" s="240"/>
      <c r="G413" s="240"/>
      <c r="H413" s="240"/>
      <c r="I413" s="240"/>
      <c r="J413" s="241"/>
      <c r="K413" s="223"/>
      <c r="L413" s="223"/>
      <c r="M413" s="223"/>
      <c r="N413" s="223"/>
      <c r="O413" s="223"/>
      <c r="P413" s="223"/>
      <c r="Q413" s="223"/>
      <c r="R413" s="223"/>
      <c r="S413" s="223"/>
      <c r="T413" s="223"/>
      <c r="U413" s="223"/>
      <c r="V413" s="223"/>
    </row>
    <row r="414" spans="1:124" x14ac:dyDescent="0.2">
      <c r="C414" s="225"/>
      <c r="D414" s="226"/>
      <c r="E414" s="240"/>
      <c r="F414" s="240"/>
      <c r="G414" s="240"/>
      <c r="H414" s="240"/>
      <c r="I414" s="240"/>
      <c r="J414" s="241"/>
      <c r="K414" s="223"/>
      <c r="L414" s="223"/>
      <c r="M414" s="223"/>
      <c r="N414" s="223"/>
      <c r="O414" s="223"/>
      <c r="P414" s="223"/>
      <c r="Q414" s="223"/>
      <c r="R414" s="223"/>
      <c r="S414" s="223"/>
      <c r="T414" s="223"/>
      <c r="U414" s="223"/>
      <c r="V414" s="223"/>
    </row>
    <row r="415" spans="1:124" x14ac:dyDescent="0.2">
      <c r="C415" s="225"/>
      <c r="D415" s="226"/>
      <c r="E415" s="240"/>
      <c r="F415" s="240"/>
      <c r="G415" s="240"/>
      <c r="H415" s="240"/>
      <c r="I415" s="240"/>
      <c r="J415" s="241"/>
      <c r="K415" s="223"/>
      <c r="L415" s="223"/>
      <c r="M415" s="223"/>
      <c r="N415" s="223"/>
      <c r="O415" s="223"/>
      <c r="P415" s="223"/>
      <c r="Q415" s="223"/>
      <c r="R415" s="223"/>
      <c r="S415" s="223"/>
      <c r="T415" s="223"/>
      <c r="U415" s="223"/>
      <c r="V415" s="223"/>
    </row>
    <row r="416" spans="1:124" x14ac:dyDescent="0.2">
      <c r="C416" s="225"/>
      <c r="D416" s="226"/>
      <c r="E416" s="240"/>
      <c r="F416" s="240"/>
      <c r="G416" s="240"/>
      <c r="H416" s="240"/>
      <c r="I416" s="240"/>
      <c r="J416" s="241"/>
      <c r="K416" s="223"/>
      <c r="L416" s="223"/>
      <c r="M416" s="223"/>
      <c r="N416" s="223"/>
      <c r="O416" s="223"/>
      <c r="P416" s="223"/>
      <c r="Q416" s="223"/>
      <c r="R416" s="223"/>
      <c r="S416" s="223"/>
      <c r="T416" s="223"/>
      <c r="U416" s="223"/>
      <c r="V416" s="223"/>
    </row>
    <row r="417" spans="3:22" x14ac:dyDescent="0.2">
      <c r="C417" s="225"/>
      <c r="D417" s="226"/>
      <c r="E417" s="240"/>
      <c r="F417" s="240"/>
      <c r="G417" s="240"/>
      <c r="H417" s="240"/>
      <c r="I417" s="240"/>
      <c r="J417" s="241"/>
      <c r="K417" s="223"/>
      <c r="L417" s="223"/>
      <c r="M417" s="223"/>
      <c r="N417" s="223"/>
      <c r="O417" s="223"/>
      <c r="P417" s="223"/>
      <c r="Q417" s="223"/>
      <c r="R417" s="223"/>
      <c r="S417" s="223"/>
      <c r="T417" s="223"/>
      <c r="U417" s="223"/>
      <c r="V417" s="223"/>
    </row>
    <row r="418" spans="3:22" x14ac:dyDescent="0.2">
      <c r="C418" s="225"/>
      <c r="D418" s="226"/>
      <c r="E418" s="240"/>
      <c r="F418" s="240"/>
      <c r="G418" s="240"/>
      <c r="H418" s="240"/>
      <c r="I418" s="240"/>
      <c r="J418" s="241"/>
      <c r="K418" s="223"/>
      <c r="L418" s="223"/>
      <c r="M418" s="223"/>
      <c r="N418" s="223"/>
      <c r="O418" s="223"/>
      <c r="P418" s="223"/>
      <c r="Q418" s="223"/>
      <c r="R418" s="223"/>
      <c r="S418" s="223"/>
      <c r="T418" s="223"/>
      <c r="U418" s="223"/>
      <c r="V418" s="223"/>
    </row>
    <row r="419" spans="3:22" x14ac:dyDescent="0.2">
      <c r="C419" s="225"/>
      <c r="D419" s="226"/>
      <c r="E419" s="240"/>
      <c r="F419" s="240"/>
      <c r="G419" s="240"/>
      <c r="H419" s="240"/>
      <c r="I419" s="240"/>
      <c r="J419" s="241"/>
      <c r="K419" s="223"/>
      <c r="L419" s="223"/>
      <c r="M419" s="223"/>
      <c r="N419" s="223"/>
      <c r="O419" s="223"/>
      <c r="P419" s="223"/>
      <c r="Q419" s="223"/>
      <c r="R419" s="223"/>
      <c r="S419" s="223"/>
      <c r="T419" s="223"/>
      <c r="U419" s="223"/>
      <c r="V419" s="223"/>
    </row>
    <row r="420" spans="3:22" x14ac:dyDescent="0.2">
      <c r="C420" s="225"/>
      <c r="D420" s="226"/>
      <c r="E420" s="240"/>
      <c r="F420" s="240"/>
      <c r="G420" s="240"/>
      <c r="H420" s="240"/>
      <c r="I420" s="240"/>
      <c r="J420" s="241"/>
      <c r="K420" s="223"/>
      <c r="L420" s="223"/>
      <c r="M420" s="223"/>
      <c r="N420" s="223"/>
      <c r="O420" s="223"/>
      <c r="P420" s="223"/>
      <c r="Q420" s="223"/>
      <c r="R420" s="223"/>
      <c r="S420" s="223"/>
      <c r="T420" s="223"/>
      <c r="U420" s="223"/>
      <c r="V420" s="223"/>
    </row>
    <row r="421" spans="3:22" x14ac:dyDescent="0.2">
      <c r="C421" s="225"/>
      <c r="D421" s="226"/>
      <c r="E421" s="240"/>
      <c r="F421" s="240"/>
      <c r="G421" s="240"/>
      <c r="H421" s="240"/>
      <c r="I421" s="240"/>
      <c r="J421" s="241"/>
      <c r="K421" s="223"/>
      <c r="L421" s="223"/>
      <c r="M421" s="223"/>
      <c r="N421" s="223"/>
      <c r="O421" s="223"/>
      <c r="P421" s="223"/>
      <c r="Q421" s="223"/>
      <c r="R421" s="223"/>
      <c r="S421" s="223"/>
      <c r="T421" s="223"/>
      <c r="U421" s="223"/>
      <c r="V421" s="223"/>
    </row>
    <row r="422" spans="3:22" x14ac:dyDescent="0.2">
      <c r="C422" s="225"/>
      <c r="D422" s="226"/>
      <c r="E422" s="240"/>
      <c r="F422" s="240"/>
      <c r="G422" s="240"/>
      <c r="H422" s="240"/>
      <c r="I422" s="240"/>
      <c r="J422" s="241"/>
      <c r="K422" s="223"/>
      <c r="L422" s="223"/>
      <c r="M422" s="223"/>
      <c r="N422" s="223"/>
      <c r="O422" s="223"/>
      <c r="P422" s="223"/>
      <c r="Q422" s="223"/>
      <c r="R422" s="223"/>
      <c r="S422" s="223"/>
      <c r="T422" s="223"/>
      <c r="U422" s="223"/>
      <c r="V422" s="223"/>
    </row>
    <row r="423" spans="3:22" x14ac:dyDescent="0.2">
      <c r="C423" s="225"/>
      <c r="D423" s="226"/>
      <c r="E423" s="240"/>
      <c r="F423" s="240"/>
      <c r="G423" s="240"/>
      <c r="H423" s="240"/>
      <c r="I423" s="240"/>
      <c r="J423" s="241"/>
      <c r="K423" s="223"/>
      <c r="L423" s="223"/>
      <c r="M423" s="223"/>
      <c r="N423" s="223"/>
      <c r="O423" s="223"/>
      <c r="P423" s="223"/>
      <c r="Q423" s="223"/>
      <c r="R423" s="223"/>
      <c r="S423" s="223"/>
      <c r="T423" s="223"/>
      <c r="U423" s="223"/>
      <c r="V423" s="223"/>
    </row>
    <row r="424" spans="3:22" x14ac:dyDescent="0.2">
      <c r="C424" s="225"/>
      <c r="D424" s="226"/>
      <c r="E424" s="240"/>
      <c r="F424" s="240"/>
      <c r="G424" s="240"/>
      <c r="H424" s="240"/>
      <c r="I424" s="240"/>
      <c r="J424" s="241"/>
      <c r="K424" s="223"/>
      <c r="L424" s="223"/>
      <c r="M424" s="223"/>
      <c r="N424" s="223"/>
      <c r="O424" s="223"/>
      <c r="P424" s="223"/>
      <c r="Q424" s="223"/>
      <c r="R424" s="223"/>
      <c r="S424" s="223"/>
      <c r="T424" s="223"/>
      <c r="U424" s="223"/>
      <c r="V424" s="223"/>
    </row>
    <row r="425" spans="3:22" x14ac:dyDescent="0.2">
      <c r="C425" s="225"/>
      <c r="D425" s="226"/>
      <c r="E425" s="240"/>
      <c r="F425" s="240"/>
      <c r="G425" s="240"/>
      <c r="H425" s="240"/>
      <c r="I425" s="240"/>
      <c r="J425" s="241"/>
      <c r="K425" s="223"/>
      <c r="L425" s="223"/>
      <c r="M425" s="223"/>
      <c r="N425" s="223"/>
      <c r="O425" s="223"/>
      <c r="P425" s="223"/>
      <c r="Q425" s="223"/>
      <c r="R425" s="223"/>
      <c r="S425" s="223"/>
      <c r="T425" s="223"/>
      <c r="U425" s="223"/>
      <c r="V425" s="223"/>
    </row>
    <row r="426" spans="3:22" x14ac:dyDescent="0.2">
      <c r="C426" s="225"/>
      <c r="D426" s="226"/>
      <c r="E426" s="240"/>
      <c r="F426" s="240"/>
      <c r="G426" s="240"/>
      <c r="H426" s="240"/>
      <c r="I426" s="240"/>
      <c r="J426" s="241"/>
      <c r="K426" s="223"/>
      <c r="L426" s="223"/>
      <c r="M426" s="223"/>
      <c r="N426" s="223"/>
      <c r="O426" s="223"/>
      <c r="P426" s="223"/>
      <c r="Q426" s="223"/>
      <c r="R426" s="223"/>
      <c r="S426" s="223"/>
      <c r="T426" s="223"/>
      <c r="U426" s="223"/>
      <c r="V426" s="223"/>
    </row>
    <row r="427" spans="3:22" x14ac:dyDescent="0.2">
      <c r="C427" s="225"/>
      <c r="D427" s="226"/>
      <c r="E427" s="240"/>
      <c r="F427" s="240"/>
      <c r="G427" s="240"/>
      <c r="H427" s="240"/>
      <c r="I427" s="240"/>
      <c r="J427" s="241"/>
      <c r="K427" s="223"/>
      <c r="L427" s="223"/>
      <c r="M427" s="223"/>
      <c r="N427" s="223"/>
      <c r="O427" s="223"/>
      <c r="P427" s="223"/>
      <c r="Q427" s="223"/>
      <c r="R427" s="223"/>
      <c r="S427" s="223"/>
      <c r="T427" s="223"/>
      <c r="U427" s="223"/>
      <c r="V427" s="223"/>
    </row>
    <row r="428" spans="3:22" x14ac:dyDescent="0.2">
      <c r="C428" s="225"/>
      <c r="D428" s="226"/>
      <c r="E428" s="240"/>
      <c r="F428" s="240"/>
      <c r="G428" s="240"/>
      <c r="H428" s="240"/>
      <c r="I428" s="240"/>
      <c r="J428" s="241"/>
      <c r="K428" s="223"/>
      <c r="L428" s="223"/>
      <c r="M428" s="223"/>
      <c r="N428" s="223"/>
      <c r="O428" s="223"/>
      <c r="P428" s="223"/>
      <c r="Q428" s="223"/>
      <c r="R428" s="223"/>
      <c r="S428" s="223"/>
      <c r="T428" s="223"/>
      <c r="U428" s="223"/>
      <c r="V428" s="223"/>
    </row>
    <row r="429" spans="3:22" x14ac:dyDescent="0.2">
      <c r="C429" s="225"/>
      <c r="D429" s="226"/>
      <c r="E429" s="240"/>
      <c r="F429" s="240"/>
      <c r="G429" s="240"/>
      <c r="H429" s="240"/>
      <c r="I429" s="240"/>
      <c r="J429" s="241"/>
      <c r="K429" s="223"/>
      <c r="L429" s="223"/>
      <c r="M429" s="223"/>
      <c r="N429" s="223"/>
      <c r="O429" s="223"/>
      <c r="P429" s="223"/>
      <c r="Q429" s="223"/>
      <c r="R429" s="223"/>
      <c r="S429" s="223"/>
      <c r="T429" s="223"/>
      <c r="U429" s="223"/>
      <c r="V429" s="223"/>
    </row>
    <row r="430" spans="3:22" x14ac:dyDescent="0.2">
      <c r="C430" s="225"/>
      <c r="D430" s="226"/>
      <c r="E430" s="240"/>
      <c r="F430" s="240"/>
      <c r="G430" s="240"/>
      <c r="H430" s="240"/>
      <c r="I430" s="240"/>
      <c r="J430" s="241"/>
      <c r="K430" s="223"/>
      <c r="L430" s="223"/>
      <c r="M430" s="223"/>
      <c r="N430" s="223"/>
      <c r="O430" s="223"/>
      <c r="P430" s="223"/>
      <c r="Q430" s="223"/>
      <c r="R430" s="223"/>
      <c r="S430" s="223"/>
      <c r="T430" s="223"/>
      <c r="U430" s="223"/>
      <c r="V430" s="223"/>
    </row>
    <row r="431" spans="3:22" x14ac:dyDescent="0.2">
      <c r="C431" s="225"/>
      <c r="D431" s="226"/>
      <c r="E431" s="240"/>
      <c r="F431" s="240"/>
      <c r="G431" s="240"/>
      <c r="H431" s="240"/>
      <c r="I431" s="240"/>
      <c r="J431" s="241"/>
      <c r="K431" s="223"/>
      <c r="L431" s="223"/>
      <c r="M431" s="223"/>
      <c r="N431" s="223"/>
      <c r="O431" s="223"/>
      <c r="P431" s="223"/>
      <c r="Q431" s="223"/>
      <c r="R431" s="223"/>
      <c r="S431" s="223"/>
      <c r="T431" s="223"/>
      <c r="U431" s="223"/>
      <c r="V431" s="223"/>
    </row>
    <row r="432" spans="3:22" x14ac:dyDescent="0.2">
      <c r="C432" s="225"/>
      <c r="D432" s="226"/>
      <c r="E432" s="240"/>
      <c r="F432" s="240"/>
      <c r="G432" s="240"/>
      <c r="H432" s="240"/>
      <c r="I432" s="240"/>
      <c r="J432" s="241"/>
      <c r="K432" s="223"/>
      <c r="L432" s="223"/>
      <c r="M432" s="223"/>
      <c r="N432" s="223"/>
      <c r="O432" s="223"/>
      <c r="P432" s="223"/>
      <c r="Q432" s="223"/>
      <c r="R432" s="223"/>
      <c r="S432" s="223"/>
      <c r="T432" s="223"/>
      <c r="U432" s="223"/>
      <c r="V432" s="223"/>
    </row>
    <row r="433" spans="3:22" x14ac:dyDescent="0.2">
      <c r="C433" s="225"/>
      <c r="D433" s="226"/>
      <c r="E433" s="240"/>
      <c r="F433" s="240"/>
      <c r="G433" s="240"/>
      <c r="H433" s="240"/>
      <c r="I433" s="240"/>
      <c r="J433" s="241"/>
      <c r="K433" s="223"/>
      <c r="L433" s="223"/>
      <c r="M433" s="223"/>
      <c r="N433" s="223"/>
      <c r="O433" s="223"/>
      <c r="P433" s="223"/>
      <c r="Q433" s="223"/>
      <c r="R433" s="223"/>
      <c r="S433" s="223"/>
      <c r="T433" s="223"/>
      <c r="U433" s="223"/>
      <c r="V433" s="223"/>
    </row>
    <row r="434" spans="3:22" x14ac:dyDescent="0.2">
      <c r="C434" s="225"/>
      <c r="D434" s="226"/>
      <c r="E434" s="240"/>
      <c r="F434" s="240"/>
      <c r="G434" s="240"/>
      <c r="H434" s="240"/>
      <c r="I434" s="240"/>
      <c r="J434" s="241"/>
      <c r="K434" s="223"/>
      <c r="L434" s="223"/>
      <c r="M434" s="223"/>
      <c r="N434" s="223"/>
      <c r="O434" s="223"/>
      <c r="P434" s="223"/>
      <c r="Q434" s="223"/>
      <c r="R434" s="223"/>
      <c r="S434" s="223"/>
      <c r="T434" s="223"/>
      <c r="U434" s="223"/>
      <c r="V434" s="223"/>
    </row>
    <row r="435" spans="3:22" x14ac:dyDescent="0.2">
      <c r="C435" s="225"/>
      <c r="D435" s="226"/>
      <c r="E435" s="240"/>
      <c r="F435" s="240"/>
      <c r="G435" s="240"/>
      <c r="H435" s="240"/>
      <c r="I435" s="240"/>
      <c r="J435" s="241"/>
      <c r="K435" s="223"/>
      <c r="L435" s="223"/>
      <c r="M435" s="223"/>
      <c r="N435" s="223"/>
      <c r="O435" s="223"/>
      <c r="P435" s="223"/>
      <c r="Q435" s="223"/>
      <c r="R435" s="223"/>
      <c r="S435" s="223"/>
      <c r="T435" s="223"/>
      <c r="U435" s="223"/>
      <c r="V435" s="223"/>
    </row>
  </sheetData>
  <sheetProtection selectLockedCells="1"/>
  <mergeCells count="22">
    <mergeCell ref="U4:Z4"/>
    <mergeCell ref="T4:T5"/>
    <mergeCell ref="E4:E5"/>
    <mergeCell ref="C4:D5"/>
    <mergeCell ref="K4:N4"/>
    <mergeCell ref="J4:J5"/>
    <mergeCell ref="S4:S5"/>
    <mergeCell ref="F4:I4"/>
    <mergeCell ref="O4:R4"/>
    <mergeCell ref="A6:A18"/>
    <mergeCell ref="B6:B7"/>
    <mergeCell ref="B8:B15"/>
    <mergeCell ref="B16:B18"/>
    <mergeCell ref="A4:B5"/>
    <mergeCell ref="CR5:DA5"/>
    <mergeCell ref="DC5:DL5"/>
    <mergeCell ref="AD5:AM5"/>
    <mergeCell ref="AO5:AX5"/>
    <mergeCell ref="AZ5:BI5"/>
    <mergeCell ref="BK5:BT5"/>
    <mergeCell ref="BV5:CE5"/>
    <mergeCell ref="CG5:CP5"/>
  </mergeCells>
  <phoneticPr fontId="4" type="noConversion"/>
  <conditionalFormatting sqref="U6:Z18">
    <cfRule type="cellIs" dxfId="33" priority="1" operator="equal">
      <formula>"Adecuado"</formula>
    </cfRule>
    <cfRule type="cellIs" dxfId="32" priority="2" operator="equal">
      <formula>"Regular"</formula>
    </cfRule>
    <cfRule type="cellIs" dxfId="31" priority="3" operator="equal">
      <formula>"Deficiente"</formula>
    </cfRule>
  </conditionalFormatting>
  <printOptions horizontalCentered="1" verticalCentered="1"/>
  <pageMargins left="0.31" right="0.35433070866141736" top="0.13" bottom="0.14000000000000001" header="0" footer="0"/>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5" r:id="rId4" name="Drop Down 25">
              <controlPr defaultSize="0" autoLine="0" autoPict="0">
                <anchor moveWithCells="1">
                  <from>
                    <xdr:col>1</xdr:col>
                    <xdr:colOff>9525</xdr:colOff>
                    <xdr:row>0</xdr:row>
                    <xdr:rowOff>123825</xdr:rowOff>
                  </from>
                  <to>
                    <xdr:col>3</xdr:col>
                    <xdr:colOff>1847850</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K4" sqref="K4"/>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2" t="s">
        <v>285</v>
      </c>
      <c r="E1" s="172" t="s">
        <v>284</v>
      </c>
      <c r="F1" s="172"/>
      <c r="G1" s="172" t="s">
        <v>286</v>
      </c>
    </row>
    <row r="2" spans="3:16" ht="16.5" hidden="1" x14ac:dyDescent="0.2">
      <c r="D2">
        <v>0</v>
      </c>
      <c r="E2" s="170" t="s">
        <v>287</v>
      </c>
      <c r="F2" s="174"/>
      <c r="G2">
        <v>5</v>
      </c>
      <c r="I2" s="171">
        <f>+'F2'!O6</f>
        <v>2.6900791996665276</v>
      </c>
      <c r="K2" s="37" t="str">
        <f>IF(AND(I2&gt;D2,I2&lt;G2),"Adecuado","Deficiente")</f>
        <v>Adecuado</v>
      </c>
    </row>
    <row r="3" spans="3:16" hidden="1" x14ac:dyDescent="0.2"/>
    <row r="4" spans="3:16" ht="33" x14ac:dyDescent="0.2">
      <c r="C4" s="172" t="s">
        <v>274</v>
      </c>
      <c r="D4">
        <v>3</v>
      </c>
      <c r="E4" s="170">
        <v>4</v>
      </c>
      <c r="F4" s="175" t="s">
        <v>276</v>
      </c>
      <c r="G4">
        <v>7</v>
      </c>
      <c r="I4" s="171">
        <v>4</v>
      </c>
      <c r="K4" s="37" t="str">
        <f>IF((I4&lt;=D4),"Adecuado", IF(AND(I4&gt;=E4,I4&lt;G4),"Regular","Deficiente"))</f>
        <v>Regular</v>
      </c>
      <c r="N4" s="172" t="s">
        <v>274</v>
      </c>
      <c r="O4">
        <v>3</v>
      </c>
      <c r="P4" s="172" t="s">
        <v>285</v>
      </c>
    </row>
    <row r="5" spans="3:16" ht="16.5" x14ac:dyDescent="0.2">
      <c r="N5" s="170" t="s">
        <v>275</v>
      </c>
      <c r="P5" s="172" t="s">
        <v>284</v>
      </c>
    </row>
    <row r="6" spans="3:16" ht="16.5" x14ac:dyDescent="0.2">
      <c r="D6">
        <v>3</v>
      </c>
      <c r="E6" s="170" t="s">
        <v>275</v>
      </c>
      <c r="F6" s="174"/>
      <c r="G6">
        <v>5</v>
      </c>
      <c r="I6" s="171">
        <f>+I4</f>
        <v>4</v>
      </c>
      <c r="K6" s="37" t="str">
        <f>IF(AND(I6&gt;=E6,I6&lt;G6),"Regular","Deficiente")</f>
        <v>Deficiente</v>
      </c>
      <c r="N6" s="172" t="s">
        <v>15</v>
      </c>
      <c r="O6">
        <v>5</v>
      </c>
      <c r="P6" s="172" t="s">
        <v>286</v>
      </c>
    </row>
    <row r="8" spans="3:16" x14ac:dyDescent="0.2">
      <c r="I8" s="173"/>
    </row>
    <row r="13" spans="3:16" ht="16.5" x14ac:dyDescent="0.2">
      <c r="D13">
        <v>1</v>
      </c>
      <c r="E13" s="170" t="s">
        <v>282</v>
      </c>
      <c r="F13" s="174"/>
      <c r="G13">
        <v>5</v>
      </c>
      <c r="I13">
        <v>5</v>
      </c>
      <c r="K13" s="37" t="str">
        <f>IF((I13&lt;=D13),"Adecuado",IF((I13&lt;&gt;G13),"Regular","Deficiente"))</f>
        <v>Deficiente</v>
      </c>
    </row>
    <row r="15" spans="3:16" ht="16.5" x14ac:dyDescent="0.2">
      <c r="D15">
        <v>9</v>
      </c>
      <c r="E15" s="170" t="s">
        <v>283</v>
      </c>
      <c r="F15" s="174"/>
      <c r="G15">
        <v>11.1</v>
      </c>
      <c r="I15">
        <v>9</v>
      </c>
      <c r="K15" s="37" t="str">
        <f>IF((I15&lt;=D15),"Adecuado",IF((I15&lt;&gt;G15),"Regular","Deficiente"))</f>
        <v>Adecuado</v>
      </c>
    </row>
  </sheetData>
  <conditionalFormatting sqref="K2">
    <cfRule type="cellIs" dxfId="30" priority="49" operator="equal">
      <formula>"Adecuado"</formula>
    </cfRule>
    <cfRule type="cellIs" dxfId="29" priority="50" operator="equal">
      <formula>"Regular"</formula>
    </cfRule>
    <cfRule type="cellIs" dxfId="28" priority="51" operator="equal">
      <formula>"Deficiente"</formula>
    </cfRule>
  </conditionalFormatting>
  <conditionalFormatting sqref="K4">
    <cfRule type="cellIs" dxfId="27" priority="13" operator="equal">
      <formula>"Adecuado"</formula>
    </cfRule>
    <cfRule type="cellIs" dxfId="26" priority="14" operator="equal">
      <formula>"Regular"</formula>
    </cfRule>
    <cfRule type="cellIs" dxfId="25" priority="15" operator="equal">
      <formula>"Deficiente"</formula>
    </cfRule>
  </conditionalFormatting>
  <conditionalFormatting sqref="K6">
    <cfRule type="cellIs" dxfId="24" priority="1" operator="equal">
      <formula>"Adecuado"</formula>
    </cfRule>
    <cfRule type="cellIs" dxfId="23" priority="2" operator="equal">
      <formula>"Regular"</formula>
    </cfRule>
    <cfRule type="cellIs" dxfId="22" priority="3" operator="equal">
      <formula>"Deficiente"</formula>
    </cfRule>
  </conditionalFormatting>
  <conditionalFormatting sqref="K13">
    <cfRule type="cellIs" dxfId="21" priority="79" operator="equal">
      <formula>"Adecuado"</formula>
    </cfRule>
    <cfRule type="cellIs" dxfId="20" priority="80" operator="equal">
      <formula>"Regular"</formula>
    </cfRule>
    <cfRule type="cellIs" dxfId="19" priority="81" operator="equal">
      <formula>"Deficiente"</formula>
    </cfRule>
  </conditionalFormatting>
  <conditionalFormatting sqref="K15">
    <cfRule type="cellIs" dxfId="18" priority="67" operator="equal">
      <formula>"Adecuado"</formula>
    </cfRule>
    <cfRule type="cellIs" dxfId="17" priority="68" operator="equal">
      <formula>"Regular"</formula>
    </cfRule>
    <cfRule type="cellIs" dxfId="16"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tabColor rgb="FF00B050"/>
  </sheetPr>
  <dimension ref="A1:GG846"/>
  <sheetViews>
    <sheetView zoomScale="95" zoomScaleNormal="95" workbookViewId="0">
      <selection sqref="A1:XFD1048576"/>
    </sheetView>
  </sheetViews>
  <sheetFormatPr baseColWidth="10" defaultRowHeight="12.75" x14ac:dyDescent="0.2"/>
  <cols>
    <col min="1" max="1" width="7.28515625" style="471" customWidth="1"/>
    <col min="2" max="2" width="18.7109375" style="472" customWidth="1"/>
    <col min="3" max="3" width="6.140625" style="472" customWidth="1"/>
    <col min="4" max="4" width="59.85546875" style="473" customWidth="1"/>
    <col min="5" max="5" width="28.42578125" style="471" customWidth="1"/>
    <col min="6" max="6" width="20.140625" style="471" customWidth="1"/>
    <col min="7" max="7" width="17.7109375" style="471" customWidth="1"/>
    <col min="8" max="8" width="18.42578125" style="471" customWidth="1"/>
    <col min="9" max="9" width="17.7109375" style="471" customWidth="1"/>
    <col min="10" max="10" width="18.42578125" style="471" customWidth="1"/>
    <col min="11" max="11" width="17.7109375" style="471" customWidth="1"/>
    <col min="12" max="13" width="18.42578125" style="471" customWidth="1"/>
    <col min="14" max="189" width="11.42578125" style="1"/>
    <col min="190" max="16384" width="11.42578125" style="428"/>
  </cols>
  <sheetData>
    <row r="1" spans="1:189" s="423" customFormat="1" ht="20.25" x14ac:dyDescent="0.2">
      <c r="A1" s="655" t="s">
        <v>128</v>
      </c>
      <c r="B1" s="655"/>
      <c r="C1" s="655"/>
      <c r="D1" s="655"/>
      <c r="E1" s="655"/>
    </row>
    <row r="2" spans="1:189" ht="22.5" x14ac:dyDescent="0.2">
      <c r="A2" s="424"/>
      <c r="B2" s="425"/>
      <c r="C2" s="425"/>
      <c r="D2" s="426"/>
      <c r="E2" s="4"/>
      <c r="F2" s="4"/>
      <c r="G2" s="427"/>
      <c r="H2" s="4"/>
      <c r="I2" s="427"/>
      <c r="J2" s="4"/>
      <c r="K2" s="427"/>
      <c r="L2" s="4"/>
      <c r="M2" s="4"/>
    </row>
    <row r="3" spans="1:189" ht="23.25" thickBot="1" x14ac:dyDescent="0.25">
      <c r="A3" s="645" t="s">
        <v>354</v>
      </c>
      <c r="B3" s="645"/>
      <c r="C3" s="644" t="str">
        <f>+Performance!C3</f>
        <v>HOSPITAL  MOYOBAMBA</v>
      </c>
      <c r="D3" s="645"/>
      <c r="E3" s="645"/>
      <c r="F3" s="427"/>
      <c r="G3" s="1"/>
      <c r="H3" s="1"/>
      <c r="I3" s="1"/>
      <c r="J3" s="1"/>
      <c r="K3" s="1"/>
      <c r="L3" s="1"/>
      <c r="M3" s="1"/>
    </row>
    <row r="4" spans="1:189" s="431" customFormat="1" ht="15.75" x14ac:dyDescent="0.2">
      <c r="A4" s="656" t="str">
        <f>+Indicadores!A2</f>
        <v>COMPONENTES</v>
      </c>
      <c r="B4" s="643"/>
      <c r="C4" s="643" t="s">
        <v>2</v>
      </c>
      <c r="D4" s="643"/>
      <c r="E4" s="429" t="s">
        <v>118</v>
      </c>
      <c r="F4" s="643" t="s">
        <v>119</v>
      </c>
      <c r="G4" s="643"/>
      <c r="H4" s="643" t="s">
        <v>120</v>
      </c>
      <c r="I4" s="643"/>
      <c r="J4" s="643" t="s">
        <v>121</v>
      </c>
      <c r="K4" s="643"/>
      <c r="L4" s="429" t="s">
        <v>165</v>
      </c>
      <c r="M4" s="430" t="s">
        <v>123</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431" customFormat="1" ht="15.75" x14ac:dyDescent="0.2">
      <c r="A5" s="657"/>
      <c r="B5" s="638"/>
      <c r="C5" s="638"/>
      <c r="D5" s="638"/>
      <c r="E5" s="373" t="s">
        <v>80</v>
      </c>
      <c r="F5" s="432" t="s">
        <v>80</v>
      </c>
      <c r="G5" s="432" t="s">
        <v>81</v>
      </c>
      <c r="H5" s="432" t="s">
        <v>80</v>
      </c>
      <c r="I5" s="432" t="s">
        <v>81</v>
      </c>
      <c r="J5" s="432" t="s">
        <v>80</v>
      </c>
      <c r="K5" s="432" t="s">
        <v>81</v>
      </c>
      <c r="L5" s="432" t="s">
        <v>80</v>
      </c>
      <c r="M5" s="433" t="s">
        <v>80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ht="28.5" customHeight="1" x14ac:dyDescent="0.2">
      <c r="A6" s="578" t="s">
        <v>343</v>
      </c>
      <c r="B6" s="576" t="s">
        <v>331</v>
      </c>
      <c r="C6" s="434">
        <f>Indicadores!C4</f>
        <v>1</v>
      </c>
      <c r="D6" s="435" t="str">
        <f>Indicadores!D4</f>
        <v>PRODUCTIVIDAD HORA MEDICO</v>
      </c>
      <c r="E6" s="436" t="str">
        <f>'F2'!U6</f>
        <v>Adecuado</v>
      </c>
      <c r="F6" s="436" t="str">
        <f>'F2'!V6</f>
        <v>Adecuado</v>
      </c>
      <c r="G6" s="437" t="str">
        <f>+IF(('F2'!P6&gt;'F2'!O6),"↑",IF(('F2'!P6&lt;'F2'!O6),"↓","="))</f>
        <v>↑</v>
      </c>
      <c r="H6" s="436">
        <f>'F2'!W6</f>
        <v>0</v>
      </c>
      <c r="I6" s="437" t="str">
        <f>+IF(('F2'!Q6&gt;'F2'!P6),"↑",IF(('F2'!Q6&lt;'F2'!P6),"↓","="))</f>
        <v>↓</v>
      </c>
      <c r="J6" s="436">
        <f>'F2'!X6</f>
        <v>0</v>
      </c>
      <c r="K6" s="437" t="str">
        <f>+IF(('F2'!R6&gt;'F2'!Q6),"↑",IF(('F2'!R6&lt;'F2'!Q6),"↓","="))</f>
        <v>=</v>
      </c>
      <c r="L6" s="436" t="str">
        <f>'F2'!Y6</f>
        <v>Adecuado</v>
      </c>
      <c r="M6" s="438" t="str">
        <f>'F2'!Z6</f>
        <v>Adecuado</v>
      </c>
    </row>
    <row r="7" spans="1:189" ht="22.5" x14ac:dyDescent="0.2">
      <c r="A7" s="579"/>
      <c r="B7" s="577"/>
      <c r="C7" s="434">
        <f>Indicadores!C5</f>
        <v>2</v>
      </c>
      <c r="D7" s="435" t="str">
        <f>Indicadores!D5</f>
        <v>RENDIMIENTO HORA MEDICO</v>
      </c>
      <c r="E7" s="436" t="str">
        <f>'F2'!U7</f>
        <v>Adecuado</v>
      </c>
      <c r="F7" s="436" t="str">
        <f>'F2'!V7</f>
        <v>Deficiente</v>
      </c>
      <c r="G7" s="437" t="str">
        <f>+IF(('F2'!P7&gt;'F2'!O7),"↑",IF(('F2'!P7&lt;'F2'!O7),"↓","="))</f>
        <v>↑</v>
      </c>
      <c r="H7" s="436">
        <f>'F2'!W7</f>
        <v>0</v>
      </c>
      <c r="I7" s="437" t="str">
        <f>+IF(('F2'!Q7&gt;'F2'!P7),"↑",IF(('F2'!Q7&lt;'F2'!P7),"↓","="))</f>
        <v>↓</v>
      </c>
      <c r="J7" s="436">
        <f>'F2'!X7</f>
        <v>0</v>
      </c>
      <c r="K7" s="437" t="str">
        <f>+IF(('F2'!R7&gt;'F2'!Q7),"↑",IF(('F2'!R7&lt;'F2'!Q7),"↓","="))</f>
        <v>=</v>
      </c>
      <c r="L7" s="436" t="str">
        <f>'F2'!Y7</f>
        <v>Deficiente</v>
      </c>
      <c r="M7" s="438" t="str">
        <f>'F2'!Z7</f>
        <v>Deficiente</v>
      </c>
    </row>
    <row r="8" spans="1:189" ht="28.5" x14ac:dyDescent="0.2">
      <c r="A8" s="579"/>
      <c r="B8" s="576" t="s">
        <v>330</v>
      </c>
      <c r="C8" s="434">
        <f>Indicadores!C6</f>
        <v>3</v>
      </c>
      <c r="D8" s="435" t="str">
        <f>Indicadores!D6</f>
        <v>PROMEDIO DE ANALISIS DE LABORATORIO POR CONSULTA EXTERNA</v>
      </c>
      <c r="E8" s="436" t="str">
        <f>'F2'!U8</f>
        <v>Adecuado</v>
      </c>
      <c r="F8" s="436" t="str">
        <f>'F2'!V8</f>
        <v>Adecuado</v>
      </c>
      <c r="G8" s="437" t="str">
        <f>+IF(('F2'!P8&gt;'F2'!O8),"↑",IF(('F2'!P8&lt;'F2'!O8),"↓","="))</f>
        <v>↓</v>
      </c>
      <c r="H8" s="436">
        <f>'F2'!W8</f>
        <v>0</v>
      </c>
      <c r="I8" s="437" t="str">
        <f>+IF(('F2'!Q8&gt;'F2'!P8),"↑",IF(('F2'!Q8&lt;'F2'!P8),"↓","="))</f>
        <v>↓</v>
      </c>
      <c r="J8" s="436">
        <f>'F2'!X8</f>
        <v>0</v>
      </c>
      <c r="K8" s="437" t="str">
        <f>+IF(('F2'!R8&gt;'F2'!Q8),"↑",IF(('F2'!R8&lt;'F2'!Q8),"↓","="))</f>
        <v>=</v>
      </c>
      <c r="L8" s="436" t="str">
        <f>'F2'!Y8</f>
        <v>Adecuado</v>
      </c>
      <c r="M8" s="438" t="str">
        <f>'F2'!Z8</f>
        <v>Adecuado</v>
      </c>
    </row>
    <row r="9" spans="1:189" ht="22.5" x14ac:dyDescent="0.2">
      <c r="A9" s="579"/>
      <c r="B9" s="588"/>
      <c r="C9" s="434">
        <f>Indicadores!C7</f>
        <v>4</v>
      </c>
      <c r="D9" s="435" t="str">
        <f>Indicadores!D7</f>
        <v>PORCENTAJE OCUPACION DE CAMAS (FACTOR: 100)</v>
      </c>
      <c r="E9" s="436" t="str">
        <f>'F2'!U9</f>
        <v>Adecuado</v>
      </c>
      <c r="F9" s="436" t="str">
        <f>'F2'!V9</f>
        <v>Adecuado</v>
      </c>
      <c r="G9" s="437" t="str">
        <f>+IF(('F2'!P9&gt;'F2'!O9),"↑",IF(('F2'!P9&lt;'F2'!O9),"↓","="))</f>
        <v>↑</v>
      </c>
      <c r="H9" s="436">
        <f>'F2'!W9</f>
        <v>0</v>
      </c>
      <c r="I9" s="437" t="str">
        <f>+IF(('F2'!Q9&gt;'F2'!P9),"↑",IF(('F2'!Q9&lt;'F2'!P9),"↓","="))</f>
        <v>↓</v>
      </c>
      <c r="J9" s="436">
        <f>'F2'!X9</f>
        <v>0</v>
      </c>
      <c r="K9" s="437" t="str">
        <f>+IF(('F2'!R9&gt;'F2'!Q9),"↑",IF(('F2'!R9&lt;'F2'!Q9),"↓","="))</f>
        <v>=</v>
      </c>
      <c r="L9" s="436" t="str">
        <f>'F2'!Y9</f>
        <v>Adecuado</v>
      </c>
      <c r="M9" s="438" t="str">
        <f>'F2'!Z9</f>
        <v>Adecuado</v>
      </c>
    </row>
    <row r="10" spans="1:189" ht="22.5" x14ac:dyDescent="0.2">
      <c r="A10" s="579"/>
      <c r="B10" s="588"/>
      <c r="C10" s="434">
        <f>Indicadores!C8</f>
        <v>5</v>
      </c>
      <c r="D10" s="435" t="str">
        <f>Indicadores!D8</f>
        <v>RENDIMIENTO CAMA</v>
      </c>
      <c r="E10" s="436" t="str">
        <f>'F2'!U10</f>
        <v>Deficiente</v>
      </c>
      <c r="F10" s="436" t="str">
        <f>'F2'!V10</f>
        <v>Deficiente</v>
      </c>
      <c r="G10" s="437" t="str">
        <f>+IF(('F2'!P10&gt;'F2'!O10),"↑",IF(('F2'!P10&lt;'F2'!O10),"↓","="))</f>
        <v>↑</v>
      </c>
      <c r="H10" s="436">
        <f>'F2'!W10</f>
        <v>0</v>
      </c>
      <c r="I10" s="437" t="str">
        <f>+IF(('F2'!Q10&gt;'F2'!P10),"↑",IF(('F2'!Q10&lt;'F2'!P10),"↓","="))</f>
        <v>↓</v>
      </c>
      <c r="J10" s="436">
        <f>'F2'!X10</f>
        <v>0</v>
      </c>
      <c r="K10" s="437" t="str">
        <f>+IF(('F2'!R10&gt;'F2'!Q10),"↑",IF(('F2'!R10&lt;'F2'!Q10),"↓","="))</f>
        <v>=</v>
      </c>
      <c r="L10" s="436" t="str">
        <f>'F2'!Y10</f>
        <v>Deficiente</v>
      </c>
      <c r="M10" s="438" t="str">
        <f>'F2'!Z10</f>
        <v>Deficiente</v>
      </c>
    </row>
    <row r="11" spans="1:189" ht="42.75" customHeight="1" x14ac:dyDescent="0.2">
      <c r="A11" s="579"/>
      <c r="B11" s="588"/>
      <c r="C11" s="434">
        <f>Indicadores!C9</f>
        <v>6</v>
      </c>
      <c r="D11" s="435" t="str">
        <f>Indicadores!D9</f>
        <v>RAZON DE URGENCIAS POR CONSULTA EXTERNA</v>
      </c>
      <c r="E11" s="436" t="str">
        <f>'F2'!U11</f>
        <v>Adecuado</v>
      </c>
      <c r="F11" s="436" t="str">
        <f>'F2'!V11</f>
        <v>Adecuado</v>
      </c>
      <c r="G11" s="437" t="str">
        <f>+IF(('F2'!P11&gt;'F2'!O11),"↑",IF(('F2'!P11&lt;'F2'!O11),"↓","="))</f>
        <v>↓</v>
      </c>
      <c r="H11" s="436">
        <f>'F2'!W11</f>
        <v>0</v>
      </c>
      <c r="I11" s="437" t="str">
        <f>+IF(('F2'!Q11&gt;'F2'!P11),"↑",IF(('F2'!Q11&lt;'F2'!P11),"↓","="))</f>
        <v>↓</v>
      </c>
      <c r="J11" s="436">
        <f>'F2'!X11</f>
        <v>0</v>
      </c>
      <c r="K11" s="437" t="str">
        <f>+IF(('F2'!R11&gt;'F2'!Q11),"↑",IF(('F2'!R11&lt;'F2'!Q11),"↓","="))</f>
        <v>=</v>
      </c>
      <c r="L11" s="436" t="str">
        <f>'F2'!Y11</f>
        <v>Adecuado</v>
      </c>
      <c r="M11" s="438" t="str">
        <f>'F2'!Z11</f>
        <v>Adecuado</v>
      </c>
    </row>
    <row r="12" spans="1:189" ht="22.5" x14ac:dyDescent="0.2">
      <c r="A12" s="579"/>
      <c r="B12" s="588"/>
      <c r="C12" s="434">
        <f>Indicadores!C10</f>
        <v>7</v>
      </c>
      <c r="D12" s="435" t="str">
        <f>Indicadores!D10</f>
        <v>RENDIMIENTO DE SALA DE OPERACIONES</v>
      </c>
      <c r="E12" s="436" t="str">
        <f>'F2'!U12</f>
        <v>Adecuado</v>
      </c>
      <c r="F12" s="436" t="str">
        <f>'F2'!V12</f>
        <v>Adecuado</v>
      </c>
      <c r="G12" s="437" t="str">
        <f>+IF(('F2'!P12&gt;'F2'!O12),"↑",IF(('F2'!P12&lt;'F2'!O12),"↓","="))</f>
        <v>↑</v>
      </c>
      <c r="H12" s="436">
        <f>'F2'!W12</f>
        <v>0</v>
      </c>
      <c r="I12" s="437" t="str">
        <f>+IF(('F2'!Q12&gt;'F2'!P12),"↑",IF(('F2'!Q12&lt;'F2'!P12),"↓","="))</f>
        <v>↓</v>
      </c>
      <c r="J12" s="436">
        <f>'F2'!X12</f>
        <v>0</v>
      </c>
      <c r="K12" s="437" t="str">
        <f>+IF(('F2'!R12&gt;'F2'!Q12),"↑",IF(('F2'!R12&lt;'F2'!Q12),"↓","="))</f>
        <v>=</v>
      </c>
      <c r="L12" s="436" t="str">
        <f>'F2'!Y12</f>
        <v>Adecuado</v>
      </c>
      <c r="M12" s="438" t="str">
        <f>'F2'!Z12</f>
        <v>Adecuado</v>
      </c>
    </row>
    <row r="13" spans="1:189" ht="28.5" x14ac:dyDescent="0.2">
      <c r="A13" s="579"/>
      <c r="B13" s="588"/>
      <c r="C13" s="434">
        <f>Indicadores!C11</f>
        <v>8</v>
      </c>
      <c r="D13" s="435" t="str">
        <f>Indicadores!D11</f>
        <v>RENDIMIENTO DE SALA DE OPERACIONES (CIRUGIA DE EMERGENCIA)</v>
      </c>
      <c r="E13" s="436" t="str">
        <f>'F2'!U13</f>
        <v>Adecuado</v>
      </c>
      <c r="F13" s="436" t="str">
        <f>'F2'!V13</f>
        <v>Adecuado</v>
      </c>
      <c r="G13" s="437" t="str">
        <f>+IF(('F2'!P13&gt;'F2'!O13),"↑",IF(('F2'!P13&lt;'F2'!O13),"↓","="))</f>
        <v>↑</v>
      </c>
      <c r="H13" s="436">
        <f>'F2'!W13</f>
        <v>0</v>
      </c>
      <c r="I13" s="437" t="str">
        <f>+IF(('F2'!Q13&gt;'F2'!P13),"↑",IF(('F2'!Q13&lt;'F2'!P13),"↓","="))</f>
        <v>↓</v>
      </c>
      <c r="J13" s="436">
        <f>'F2'!X13</f>
        <v>0</v>
      </c>
      <c r="K13" s="437" t="str">
        <f>+IF(('F2'!R13&gt;'F2'!Q13),"↑",IF(('F2'!R13&lt;'F2'!Q13),"↓","="))</f>
        <v>=</v>
      </c>
      <c r="L13" s="436" t="str">
        <f>'F2'!Y13</f>
        <v>Adecuado</v>
      </c>
      <c r="M13" s="438" t="str">
        <f>'F2'!Z13</f>
        <v>Adecuado</v>
      </c>
    </row>
    <row r="14" spans="1:189" ht="28.5" x14ac:dyDescent="0.2">
      <c r="A14" s="579"/>
      <c r="B14" s="588"/>
      <c r="C14" s="434">
        <f>Indicadores!C12</f>
        <v>9</v>
      </c>
      <c r="D14" s="435" t="str">
        <f>Indicadores!D12</f>
        <v>RENDIMIENTO DE SALA DE OPERACIONES (CIRUGIA EFECTIVAS)</v>
      </c>
      <c r="E14" s="436" t="str">
        <f>'F2'!U14</f>
        <v>Adecuado</v>
      </c>
      <c r="F14" s="436" t="str">
        <f>'F2'!V14</f>
        <v>Adecuado</v>
      </c>
      <c r="G14" s="437" t="str">
        <f>+IF(('F2'!P14&gt;'F2'!O14),"↑",IF(('F2'!P14&lt;'F2'!O14),"↓","="))</f>
        <v>↑</v>
      </c>
      <c r="H14" s="436">
        <f>'F2'!W14</f>
        <v>0</v>
      </c>
      <c r="I14" s="437" t="str">
        <f>+IF(('F2'!Q14&gt;'F2'!P14),"↑",IF(('F2'!Q14&lt;'F2'!P14),"↓","="))</f>
        <v>↓</v>
      </c>
      <c r="J14" s="436">
        <f>'F2'!X14</f>
        <v>0</v>
      </c>
      <c r="K14" s="437" t="str">
        <f>+IF(('F2'!R14&gt;'F2'!Q14),"↑",IF(('F2'!R14&lt;'F2'!Q14),"↓","="))</f>
        <v>=</v>
      </c>
      <c r="L14" s="436" t="str">
        <f>'F2'!Y14</f>
        <v>Adecuado</v>
      </c>
      <c r="M14" s="438" t="str">
        <f>'F2'!Z14</f>
        <v>Adecuado</v>
      </c>
    </row>
    <row r="15" spans="1:189" ht="28.5" x14ac:dyDescent="0.2">
      <c r="A15" s="579"/>
      <c r="B15" s="577"/>
      <c r="C15" s="434">
        <f>Indicadores!C13</f>
        <v>10</v>
      </c>
      <c r="D15" s="435" t="str">
        <f>Indicadores!D13</f>
        <v>GRADO DE RESOLUTIVIDAD DEL ESTABLECIMIENTO DE SALUD (FACTOR: 100)</v>
      </c>
      <c r="E15" s="436" t="str">
        <f>'F2'!U15</f>
        <v>Adecuado</v>
      </c>
      <c r="F15" s="436" t="str">
        <f>'F2'!V15</f>
        <v>Adecuado</v>
      </c>
      <c r="G15" s="437" t="str">
        <f>+IF(('F2'!P15&gt;'F2'!O15),"↑",IF(('F2'!P15&lt;'F2'!O15),"↓","="))</f>
        <v>↓</v>
      </c>
      <c r="H15" s="436">
        <f>'F2'!W15</f>
        <v>0</v>
      </c>
      <c r="I15" s="437" t="str">
        <f>+IF(('F2'!Q15&gt;'F2'!P15),"↑",IF(('F2'!Q15&lt;'F2'!P15),"↓","="))</f>
        <v>↓</v>
      </c>
      <c r="J15" s="436">
        <f>'F2'!X15</f>
        <v>0</v>
      </c>
      <c r="K15" s="437" t="str">
        <f>+IF(('F2'!R15&gt;'F2'!Q15),"↑",IF(('F2'!R15&lt;'F2'!Q15),"↓","="))</f>
        <v>=</v>
      </c>
      <c r="L15" s="436" t="str">
        <f>'F2'!Y15</f>
        <v>Adecuado</v>
      </c>
      <c r="M15" s="438" t="str">
        <f>'F2'!Z15</f>
        <v>Adecuado</v>
      </c>
    </row>
    <row r="16" spans="1:189" ht="28.5" x14ac:dyDescent="0.2">
      <c r="A16" s="579"/>
      <c r="B16" s="576" t="s">
        <v>329</v>
      </c>
      <c r="C16" s="434">
        <f>Indicadores!C14</f>
        <v>11</v>
      </c>
      <c r="D16" s="435" t="str">
        <f>Indicadores!D14</f>
        <v>PORCENTAJE DE INFECCIONES INTRAHOSPITALARIAS (FACTOR:100)</v>
      </c>
      <c r="E16" s="436" t="str">
        <f>'F2'!U16</f>
        <v>Adecuado</v>
      </c>
      <c r="F16" s="436" t="str">
        <f>'F2'!V16</f>
        <v>Adecuado</v>
      </c>
      <c r="G16" s="437" t="str">
        <f>+IF(('F2'!P16&gt;'F2'!O16),"↑",IF(('F2'!P16&lt;'F2'!O16),"↓","="))</f>
        <v>↑</v>
      </c>
      <c r="H16" s="436">
        <f>'F2'!W16</f>
        <v>0</v>
      </c>
      <c r="I16" s="437" t="str">
        <f>+IF(('F2'!Q16&gt;'F2'!P16),"↑",IF(('F2'!Q16&lt;'F2'!P16),"↓","="))</f>
        <v>↓</v>
      </c>
      <c r="J16" s="436">
        <f>'F2'!X16</f>
        <v>0</v>
      </c>
      <c r="K16" s="437" t="str">
        <f>+IF(('F2'!R16&gt;'F2'!Q16),"↑",IF(('F2'!R16&lt;'F2'!Q16),"↓","="))</f>
        <v>=</v>
      </c>
      <c r="L16" s="436" t="str">
        <f>'F2'!Y16</f>
        <v>Adecuado</v>
      </c>
      <c r="M16" s="438" t="str">
        <f>'F2'!Z16</f>
        <v>Adecuado</v>
      </c>
    </row>
    <row r="17" spans="1:189" ht="22.5" x14ac:dyDescent="0.2">
      <c r="A17" s="579"/>
      <c r="B17" s="588"/>
      <c r="C17" s="434">
        <f>Indicadores!C15</f>
        <v>12</v>
      </c>
      <c r="D17" s="435" t="str">
        <f>Indicadores!D15</f>
        <v>TASA DE CESAREA (FACTOR:100)</v>
      </c>
      <c r="E17" s="436" t="str">
        <f>'F2'!U17</f>
        <v>Adecuado</v>
      </c>
      <c r="F17" s="436" t="str">
        <f>'F2'!V17</f>
        <v>Adecuado</v>
      </c>
      <c r="G17" s="437" t="str">
        <f>+IF(('F2'!P17&gt;'F2'!O17),"↑",IF(('F2'!P17&lt;'F2'!O17),"↓","="))</f>
        <v>↑</v>
      </c>
      <c r="H17" s="436">
        <f>'F2'!W17</f>
        <v>0</v>
      </c>
      <c r="I17" s="437" t="str">
        <f>+IF(('F2'!Q17&gt;'F2'!P17),"↑",IF(('F2'!Q17&lt;'F2'!P17),"↓","="))</f>
        <v>↓</v>
      </c>
      <c r="J17" s="436">
        <f>'F2'!X17</f>
        <v>0</v>
      </c>
      <c r="K17" s="437" t="str">
        <f>+IF(('F2'!R17&gt;'F2'!Q17),"↑",IF(('F2'!R17&lt;'F2'!Q17),"↓","="))</f>
        <v>=</v>
      </c>
      <c r="L17" s="436" t="str">
        <f>'F2'!Y17</f>
        <v>Adecuado</v>
      </c>
      <c r="M17" s="438" t="str">
        <f>'F2'!Z17</f>
        <v>Adecuado</v>
      </c>
    </row>
    <row r="18" spans="1:189" ht="22.5" x14ac:dyDescent="0.2">
      <c r="A18" s="580"/>
      <c r="B18" s="577"/>
      <c r="C18" s="434">
        <f>Indicadores!C16</f>
        <v>13</v>
      </c>
      <c r="D18" s="435" t="str">
        <f>Indicadores!D16</f>
        <v>MORTALIDAD NEONATAL PRECOZ (FACTOR: 100)</v>
      </c>
      <c r="E18" s="436" t="str">
        <f>'F2'!U18</f>
        <v>Deficiente</v>
      </c>
      <c r="F18" s="436" t="str">
        <f>'F2'!V18</f>
        <v>Deficiente</v>
      </c>
      <c r="G18" s="437" t="str">
        <f>+IF(('F2'!P18&gt;'F2'!O18),"↑",IF(('F2'!P18&lt;'F2'!O18),"↓","="))</f>
        <v>↑</v>
      </c>
      <c r="H18" s="436">
        <f>'F2'!W18</f>
        <v>0</v>
      </c>
      <c r="I18" s="437" t="str">
        <f>+IF(('F2'!Q18&gt;'F2'!P18),"↑",IF(('F2'!Q18&lt;'F2'!P18),"↓","="))</f>
        <v>↓</v>
      </c>
      <c r="J18" s="436">
        <f>'F2'!X18</f>
        <v>0</v>
      </c>
      <c r="K18" s="437" t="str">
        <f>+IF(('F2'!R18&gt;'F2'!Q18),"↑",IF(('F2'!R18&lt;'F2'!Q18),"↓","="))</f>
        <v>=</v>
      </c>
      <c r="L18" s="436" t="str">
        <f>'F2'!Y18</f>
        <v>Deficiente</v>
      </c>
      <c r="M18" s="438" t="str">
        <f>'F2'!Z18</f>
        <v>Deficiente</v>
      </c>
    </row>
    <row r="19" spans="1:189" ht="13.5" thickBot="1" x14ac:dyDescent="0.25">
      <c r="A19" s="439"/>
      <c r="B19" s="439"/>
      <c r="C19" s="439"/>
      <c r="D19" s="439"/>
      <c r="E19" s="440"/>
      <c r="F19" s="1"/>
      <c r="G19" s="1"/>
      <c r="H19" s="1"/>
      <c r="I19" s="1"/>
      <c r="J19" s="1"/>
      <c r="K19" s="1"/>
      <c r="L19" s="1"/>
      <c r="M19" s="1"/>
    </row>
    <row r="20" spans="1:189" ht="18" x14ac:dyDescent="0.2">
      <c r="A20" s="646" t="s">
        <v>41</v>
      </c>
      <c r="B20" s="647"/>
      <c r="C20" s="648"/>
      <c r="D20" s="441">
        <f>+'F2'!T19</f>
        <v>0</v>
      </c>
      <c r="E20" s="442">
        <f>COUNTIF(E6:E18,"Adecuado")</f>
        <v>11</v>
      </c>
      <c r="F20" s="443">
        <f>COUNTIF(F6:F18,"Adecuado")</f>
        <v>10</v>
      </c>
      <c r="G20" s="444"/>
      <c r="H20" s="445">
        <f>COUNTIF(H6:H18,"Adecuado")</f>
        <v>0</v>
      </c>
      <c r="I20" s="444"/>
      <c r="J20" s="446">
        <f>COUNTIF(J6:J18,"Adecuado")</f>
        <v>0</v>
      </c>
      <c r="K20" s="444"/>
      <c r="L20" s="443">
        <f>COUNTIF(L6:L18,"Adecuado")</f>
        <v>10</v>
      </c>
      <c r="M20" s="447">
        <f>COUNTIF(M6:M18,"Adecuado")</f>
        <v>10</v>
      </c>
    </row>
    <row r="21" spans="1:189" s="6" customFormat="1" ht="18" x14ac:dyDescent="0.2">
      <c r="A21" s="649"/>
      <c r="B21" s="650"/>
      <c r="C21" s="651"/>
      <c r="D21" s="448">
        <f>+'F2'!T20</f>
        <v>0</v>
      </c>
      <c r="E21" s="449">
        <f>COUNTIF(E6:E18,"Regular")</f>
        <v>0</v>
      </c>
      <c r="F21" s="450">
        <f>COUNTIF(F6:F18,"Regular")</f>
        <v>0</v>
      </c>
      <c r="G21" s="451"/>
      <c r="H21" s="452">
        <f>COUNTIF(H6:H18,"Regular")</f>
        <v>0</v>
      </c>
      <c r="I21" s="451"/>
      <c r="J21" s="453">
        <f>COUNTIF(J6:J18,"Regular")</f>
        <v>0</v>
      </c>
      <c r="K21" s="451"/>
      <c r="L21" s="450">
        <f>COUNTIF(L6:L18,"Regular")</f>
        <v>0</v>
      </c>
      <c r="M21" s="454">
        <f>COUNTIF(M6:M18,"Regular")</f>
        <v>0</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row>
    <row r="22" spans="1:189" s="7" customFormat="1" ht="18.75" thickBot="1" x14ac:dyDescent="0.25">
      <c r="A22" s="649"/>
      <c r="B22" s="650"/>
      <c r="C22" s="651"/>
      <c r="D22" s="455">
        <f>+'F2'!T21</f>
        <v>0</v>
      </c>
      <c r="E22" s="456">
        <f>COUNTIF(E6:E18,"Deficiente")</f>
        <v>2</v>
      </c>
      <c r="F22" s="457">
        <f>COUNTIF(F6:F18,"Deficiente")</f>
        <v>3</v>
      </c>
      <c r="G22" s="458"/>
      <c r="H22" s="459">
        <f>COUNTIF(H6:H18,"Deficiente")</f>
        <v>0</v>
      </c>
      <c r="I22" s="458"/>
      <c r="J22" s="460">
        <f>COUNTIF(J6:J18,"Deficiente")</f>
        <v>0</v>
      </c>
      <c r="K22" s="458"/>
      <c r="L22" s="461">
        <f>COUNTIF(L6:L18,"Deficiente")</f>
        <v>3</v>
      </c>
      <c r="M22" s="462">
        <f>COUNTIF(M6:M18,"Deficiente")</f>
        <v>3</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s="1" customFormat="1" ht="21" thickBot="1" x14ac:dyDescent="0.25">
      <c r="A23" s="652"/>
      <c r="B23" s="653"/>
      <c r="C23" s="654"/>
      <c r="D23" s="463" t="s">
        <v>100</v>
      </c>
      <c r="E23" s="464">
        <f>SUM(E20:E22)</f>
        <v>13</v>
      </c>
      <c r="F23" s="465">
        <f t="shared" ref="F23:M23" si="0">SUM(F20:F22)</f>
        <v>13</v>
      </c>
      <c r="G23" s="466"/>
      <c r="H23" s="467">
        <f t="shared" si="0"/>
        <v>0</v>
      </c>
      <c r="I23" s="466"/>
      <c r="J23" s="468">
        <f t="shared" si="0"/>
        <v>0</v>
      </c>
      <c r="K23" s="466"/>
      <c r="L23" s="469">
        <f t="shared" si="0"/>
        <v>13</v>
      </c>
      <c r="M23" s="469">
        <f t="shared" si="0"/>
        <v>13</v>
      </c>
    </row>
    <row r="24" spans="1:189" s="1" customFormat="1" x14ac:dyDescent="0.2">
      <c r="A24" s="470"/>
      <c r="B24" s="425"/>
      <c r="C24" s="425"/>
      <c r="D24" s="426"/>
      <c r="E24" s="4"/>
      <c r="F24" s="4"/>
      <c r="G24" s="4"/>
      <c r="H24" s="4"/>
      <c r="I24" s="4"/>
      <c r="J24" s="4"/>
      <c r="K24" s="4"/>
      <c r="L24" s="4"/>
      <c r="M24" s="4"/>
    </row>
    <row r="25" spans="1:189" s="1" customFormat="1" x14ac:dyDescent="0.2">
      <c r="A25" s="470"/>
      <c r="B25" s="425"/>
      <c r="C25" s="425"/>
      <c r="D25" s="426"/>
      <c r="E25" s="4"/>
      <c r="F25" s="4"/>
      <c r="G25" s="4"/>
      <c r="H25" s="4"/>
      <c r="I25" s="4"/>
      <c r="J25" s="4"/>
      <c r="K25" s="4"/>
      <c r="L25" s="4"/>
      <c r="M25" s="4"/>
    </row>
    <row r="26" spans="1:189" x14ac:dyDescent="0.2">
      <c r="A26" s="470"/>
      <c r="B26" s="425"/>
      <c r="C26" s="425"/>
      <c r="D26" s="426"/>
      <c r="E26" s="4"/>
      <c r="F26" s="4"/>
      <c r="G26" s="4"/>
      <c r="H26" s="4"/>
      <c r="I26" s="4"/>
      <c r="J26" s="4"/>
      <c r="K26" s="4"/>
      <c r="L26" s="4"/>
      <c r="M26" s="4"/>
    </row>
    <row r="27" spans="1:189" x14ac:dyDescent="0.2">
      <c r="A27" s="470"/>
      <c r="B27" s="425"/>
      <c r="C27" s="425"/>
      <c r="D27" s="426"/>
      <c r="E27" s="4"/>
      <c r="F27" s="4"/>
      <c r="G27" s="4"/>
      <c r="H27" s="4"/>
      <c r="I27" s="4"/>
      <c r="J27" s="4"/>
      <c r="K27" s="4"/>
      <c r="L27" s="4"/>
      <c r="M27" s="4"/>
    </row>
    <row r="28" spans="1:189" x14ac:dyDescent="0.2">
      <c r="A28" s="470"/>
      <c r="B28" s="425"/>
      <c r="C28" s="425"/>
      <c r="D28" s="426"/>
      <c r="E28" s="4"/>
      <c r="F28" s="4"/>
      <c r="G28" s="4"/>
      <c r="H28" s="4"/>
      <c r="I28" s="4"/>
      <c r="J28" s="4"/>
      <c r="K28" s="4"/>
      <c r="L28" s="4"/>
      <c r="M28" s="4"/>
    </row>
    <row r="29" spans="1:189" x14ac:dyDescent="0.2">
      <c r="A29" s="470"/>
      <c r="B29" s="425"/>
      <c r="C29" s="425"/>
      <c r="D29" s="426"/>
      <c r="E29" s="4"/>
      <c r="F29" s="4"/>
      <c r="G29" s="4"/>
      <c r="H29" s="4"/>
      <c r="I29" s="4"/>
      <c r="J29" s="4"/>
      <c r="K29" s="4"/>
      <c r="L29" s="4"/>
      <c r="M29" s="4"/>
    </row>
    <row r="30" spans="1:189" x14ac:dyDescent="0.2">
      <c r="A30" s="470"/>
      <c r="B30" s="425"/>
      <c r="C30" s="425"/>
      <c r="D30" s="426"/>
      <c r="E30" s="4"/>
      <c r="F30" s="4"/>
      <c r="G30" s="4"/>
      <c r="H30" s="4"/>
      <c r="I30" s="4"/>
      <c r="J30" s="4"/>
      <c r="K30" s="4"/>
      <c r="L30" s="4"/>
      <c r="M30" s="4"/>
    </row>
    <row r="31" spans="1:189" x14ac:dyDescent="0.2">
      <c r="A31" s="4"/>
      <c r="B31" s="425"/>
      <c r="C31" s="425"/>
      <c r="D31" s="426"/>
      <c r="E31" s="4"/>
      <c r="F31" s="4"/>
      <c r="G31" s="4"/>
      <c r="H31" s="4"/>
      <c r="I31" s="4"/>
      <c r="J31" s="4"/>
      <c r="K31" s="4"/>
      <c r="L31" s="4"/>
      <c r="M31" s="4"/>
    </row>
    <row r="32" spans="1:189" x14ac:dyDescent="0.2">
      <c r="A32" s="4"/>
      <c r="B32" s="425"/>
      <c r="C32" s="425"/>
      <c r="D32" s="426"/>
      <c r="E32" s="4"/>
      <c r="F32" s="4"/>
      <c r="G32" s="4"/>
      <c r="H32" s="4"/>
      <c r="I32" s="4"/>
      <c r="J32" s="4"/>
      <c r="K32" s="4"/>
      <c r="L32" s="4"/>
      <c r="M32" s="4"/>
    </row>
    <row r="33" spans="1:13" x14ac:dyDescent="0.2">
      <c r="A33" s="4"/>
      <c r="B33" s="425"/>
      <c r="C33" s="425"/>
      <c r="D33" s="426"/>
      <c r="E33" s="4"/>
      <c r="F33" s="4"/>
      <c r="G33" s="4"/>
      <c r="H33" s="4"/>
      <c r="I33" s="4"/>
      <c r="J33" s="4"/>
      <c r="K33" s="4"/>
      <c r="L33" s="4"/>
      <c r="M33" s="4"/>
    </row>
    <row r="34" spans="1:13" x14ac:dyDescent="0.2">
      <c r="A34" s="4"/>
      <c r="B34" s="425"/>
      <c r="C34" s="425"/>
      <c r="D34" s="426"/>
      <c r="E34" s="4"/>
      <c r="F34" s="4"/>
      <c r="G34" s="4"/>
      <c r="H34" s="4"/>
      <c r="I34" s="4"/>
      <c r="J34" s="4"/>
      <c r="K34" s="4"/>
      <c r="L34" s="4"/>
      <c r="M34" s="4"/>
    </row>
    <row r="35" spans="1:13" x14ac:dyDescent="0.2">
      <c r="A35" s="4"/>
      <c r="B35" s="425"/>
      <c r="C35" s="425"/>
      <c r="D35" s="426"/>
      <c r="E35" s="4"/>
      <c r="F35" s="4"/>
      <c r="G35" s="4"/>
      <c r="H35" s="4"/>
      <c r="I35" s="4"/>
      <c r="J35" s="4"/>
      <c r="K35" s="4"/>
      <c r="L35" s="4"/>
      <c r="M35" s="4"/>
    </row>
    <row r="36" spans="1:13" x14ac:dyDescent="0.2">
      <c r="A36" s="4"/>
      <c r="B36" s="425"/>
      <c r="C36" s="425"/>
      <c r="D36" s="426"/>
      <c r="E36" s="4"/>
      <c r="F36" s="4"/>
      <c r="G36" s="4"/>
      <c r="H36" s="4"/>
      <c r="I36" s="4"/>
      <c r="J36" s="4"/>
      <c r="K36" s="4"/>
      <c r="L36" s="4"/>
      <c r="M36" s="4"/>
    </row>
    <row r="37" spans="1:13" x14ac:dyDescent="0.2">
      <c r="A37" s="4"/>
      <c r="B37" s="425"/>
      <c r="C37" s="425"/>
      <c r="D37" s="426"/>
      <c r="E37" s="4"/>
      <c r="F37" s="4"/>
      <c r="G37" s="4"/>
      <c r="H37" s="4"/>
      <c r="I37" s="4"/>
      <c r="J37" s="4"/>
      <c r="K37" s="4"/>
      <c r="L37" s="4"/>
      <c r="M37" s="4"/>
    </row>
    <row r="38" spans="1:13" x14ac:dyDescent="0.2">
      <c r="A38" s="4"/>
      <c r="B38" s="425"/>
      <c r="C38" s="425"/>
      <c r="D38" s="426"/>
      <c r="E38" s="4"/>
      <c r="F38" s="4"/>
      <c r="G38" s="4"/>
      <c r="H38" s="4"/>
      <c r="I38" s="4"/>
      <c r="J38" s="4"/>
      <c r="K38" s="4"/>
      <c r="L38" s="4"/>
      <c r="M38" s="4"/>
    </row>
    <row r="39" spans="1:13" x14ac:dyDescent="0.2">
      <c r="A39" s="4"/>
      <c r="B39" s="425"/>
      <c r="C39" s="425"/>
      <c r="D39" s="426"/>
      <c r="E39" s="4"/>
      <c r="F39" s="4"/>
      <c r="G39" s="4"/>
      <c r="H39" s="4"/>
      <c r="I39" s="4"/>
      <c r="J39" s="4"/>
      <c r="K39" s="4"/>
      <c r="L39" s="4"/>
      <c r="M39" s="4"/>
    </row>
    <row r="40" spans="1:13" x14ac:dyDescent="0.2">
      <c r="A40" s="4"/>
      <c r="B40" s="425"/>
      <c r="C40" s="425"/>
      <c r="D40" s="426"/>
      <c r="E40" s="4"/>
      <c r="F40" s="4"/>
      <c r="G40" s="4"/>
      <c r="H40" s="4"/>
      <c r="I40" s="4"/>
      <c r="J40" s="4"/>
      <c r="K40" s="4"/>
      <c r="L40" s="4"/>
      <c r="M40" s="4"/>
    </row>
    <row r="41" spans="1:13" x14ac:dyDescent="0.2">
      <c r="A41" s="4"/>
      <c r="B41" s="425"/>
      <c r="C41" s="425"/>
      <c r="D41" s="426"/>
      <c r="E41" s="4"/>
      <c r="F41" s="4"/>
      <c r="G41" s="4"/>
      <c r="H41" s="4"/>
      <c r="I41" s="4"/>
      <c r="J41" s="4"/>
      <c r="K41" s="4"/>
      <c r="L41" s="4"/>
      <c r="M41" s="4"/>
    </row>
    <row r="42" spans="1:13" x14ac:dyDescent="0.2">
      <c r="A42" s="4"/>
      <c r="B42" s="425"/>
      <c r="C42" s="425"/>
      <c r="D42" s="426"/>
      <c r="E42" s="4"/>
      <c r="F42" s="4"/>
      <c r="G42" s="4"/>
      <c r="H42" s="4"/>
      <c r="I42" s="4"/>
      <c r="J42" s="4"/>
      <c r="K42" s="4"/>
      <c r="L42" s="4"/>
      <c r="M42" s="4"/>
    </row>
    <row r="43" spans="1:13" x14ac:dyDescent="0.2">
      <c r="A43" s="4"/>
      <c r="B43" s="425"/>
      <c r="C43" s="425"/>
      <c r="D43" s="426"/>
      <c r="E43" s="4"/>
      <c r="F43" s="4"/>
      <c r="G43" s="4"/>
      <c r="H43" s="4"/>
      <c r="I43" s="4"/>
      <c r="J43" s="4"/>
      <c r="K43" s="4"/>
      <c r="L43" s="4"/>
      <c r="M43" s="4"/>
    </row>
    <row r="44" spans="1:13" x14ac:dyDescent="0.2">
      <c r="A44" s="4"/>
      <c r="B44" s="425"/>
      <c r="C44" s="425"/>
      <c r="D44" s="426"/>
      <c r="E44" s="4"/>
      <c r="F44" s="4"/>
      <c r="G44" s="4"/>
      <c r="H44" s="4"/>
      <c r="I44" s="4"/>
      <c r="J44" s="4"/>
      <c r="K44" s="4"/>
      <c r="L44" s="4"/>
      <c r="M44" s="4"/>
    </row>
    <row r="45" spans="1:13" x14ac:dyDescent="0.2">
      <c r="A45" s="4"/>
      <c r="B45" s="425"/>
      <c r="C45" s="425"/>
      <c r="D45" s="426"/>
      <c r="E45" s="4"/>
      <c r="F45" s="4"/>
      <c r="G45" s="4"/>
      <c r="H45" s="4"/>
      <c r="I45" s="4"/>
      <c r="J45" s="4"/>
      <c r="K45" s="4"/>
      <c r="L45" s="4"/>
      <c r="M45" s="4"/>
    </row>
    <row r="46" spans="1:13" x14ac:dyDescent="0.2">
      <c r="A46" s="4"/>
      <c r="B46" s="425"/>
      <c r="C46" s="425"/>
      <c r="D46" s="426"/>
      <c r="E46" s="4"/>
      <c r="F46" s="4"/>
      <c r="G46" s="4"/>
      <c r="H46" s="4"/>
      <c r="I46" s="4"/>
      <c r="J46" s="4"/>
      <c r="K46" s="4"/>
      <c r="L46" s="4"/>
      <c r="M46" s="4"/>
    </row>
    <row r="47" spans="1:13" x14ac:dyDescent="0.2">
      <c r="A47" s="4"/>
      <c r="B47" s="425"/>
      <c r="C47" s="425"/>
      <c r="D47" s="426"/>
      <c r="E47" s="4"/>
      <c r="F47" s="4"/>
      <c r="G47" s="4"/>
      <c r="H47" s="4"/>
      <c r="I47" s="4"/>
      <c r="J47" s="4"/>
      <c r="K47" s="4"/>
      <c r="L47" s="4"/>
      <c r="M47" s="4"/>
    </row>
    <row r="48" spans="1:13" x14ac:dyDescent="0.2">
      <c r="A48" s="4"/>
      <c r="B48" s="425"/>
      <c r="C48" s="425"/>
      <c r="D48" s="426"/>
      <c r="E48" s="4"/>
      <c r="F48" s="4"/>
      <c r="G48" s="4"/>
      <c r="H48" s="4"/>
      <c r="I48" s="4"/>
      <c r="J48" s="4"/>
      <c r="K48" s="4"/>
      <c r="L48" s="4"/>
      <c r="M48" s="4"/>
    </row>
    <row r="49" spans="1:13" x14ac:dyDescent="0.2">
      <c r="A49" s="4"/>
      <c r="B49" s="425"/>
      <c r="C49" s="425"/>
      <c r="D49" s="426"/>
      <c r="E49" s="4"/>
      <c r="F49" s="4"/>
      <c r="G49" s="4"/>
      <c r="H49" s="4"/>
      <c r="I49" s="4"/>
      <c r="J49" s="4"/>
      <c r="K49" s="4"/>
      <c r="L49" s="4"/>
      <c r="M49" s="4"/>
    </row>
    <row r="50" spans="1:13" x14ac:dyDescent="0.2">
      <c r="A50" s="4"/>
      <c r="B50" s="425"/>
      <c r="C50" s="425"/>
      <c r="D50" s="426"/>
      <c r="E50" s="4"/>
      <c r="F50" s="4"/>
      <c r="G50" s="4"/>
      <c r="H50" s="4"/>
      <c r="I50" s="4"/>
      <c r="J50" s="4"/>
      <c r="K50" s="4"/>
      <c r="L50" s="4"/>
      <c r="M50" s="4"/>
    </row>
    <row r="51" spans="1:13" x14ac:dyDescent="0.2">
      <c r="A51" s="4"/>
      <c r="B51" s="425"/>
      <c r="C51" s="425"/>
      <c r="D51" s="426"/>
      <c r="E51" s="4"/>
      <c r="F51" s="4"/>
      <c r="G51" s="4"/>
      <c r="H51" s="4"/>
      <c r="I51" s="4"/>
      <c r="J51" s="4"/>
      <c r="K51" s="4"/>
      <c r="L51" s="4"/>
      <c r="M51" s="4"/>
    </row>
    <row r="52" spans="1:13" x14ac:dyDescent="0.2">
      <c r="A52" s="4"/>
      <c r="B52" s="425"/>
      <c r="C52" s="425"/>
      <c r="D52" s="426"/>
      <c r="E52" s="4"/>
      <c r="F52" s="4"/>
      <c r="G52" s="4"/>
      <c r="H52" s="4"/>
      <c r="I52" s="4"/>
      <c r="J52" s="4"/>
      <c r="K52" s="4"/>
      <c r="L52" s="4"/>
      <c r="M52" s="4"/>
    </row>
    <row r="53" spans="1:13" x14ac:dyDescent="0.2">
      <c r="A53" s="4"/>
      <c r="B53" s="425"/>
      <c r="C53" s="425"/>
      <c r="D53" s="426"/>
      <c r="E53" s="4"/>
      <c r="F53" s="4"/>
      <c r="G53" s="4"/>
      <c r="H53" s="4"/>
      <c r="I53" s="4"/>
      <c r="J53" s="4"/>
      <c r="K53" s="4"/>
      <c r="L53" s="4"/>
      <c r="M53" s="4"/>
    </row>
    <row r="54" spans="1:13" x14ac:dyDescent="0.2">
      <c r="A54" s="4"/>
      <c r="B54" s="425"/>
      <c r="C54" s="425"/>
      <c r="D54" s="426"/>
      <c r="E54" s="4"/>
      <c r="F54" s="4"/>
      <c r="G54" s="4"/>
      <c r="H54" s="4"/>
      <c r="I54" s="4"/>
      <c r="J54" s="4"/>
      <c r="K54" s="4"/>
      <c r="L54" s="4"/>
      <c r="M54" s="4"/>
    </row>
    <row r="55" spans="1:13" x14ac:dyDescent="0.2">
      <c r="A55" s="4"/>
      <c r="B55" s="425"/>
      <c r="C55" s="425"/>
      <c r="D55" s="426"/>
      <c r="E55" s="4"/>
      <c r="F55" s="4"/>
      <c r="G55" s="4"/>
      <c r="H55" s="4"/>
      <c r="I55" s="4"/>
      <c r="J55" s="4"/>
      <c r="K55" s="4"/>
      <c r="L55" s="4"/>
      <c r="M55" s="4"/>
    </row>
    <row r="56" spans="1:13" x14ac:dyDescent="0.2">
      <c r="A56" s="4"/>
      <c r="B56" s="425"/>
      <c r="C56" s="425"/>
      <c r="D56" s="426"/>
      <c r="E56" s="4"/>
      <c r="F56" s="4"/>
      <c r="G56" s="4"/>
      <c r="H56" s="4"/>
      <c r="I56" s="4"/>
      <c r="J56" s="4"/>
      <c r="K56" s="4"/>
      <c r="L56" s="4"/>
      <c r="M56" s="4"/>
    </row>
    <row r="57" spans="1:13" x14ac:dyDescent="0.2">
      <c r="A57" s="4"/>
      <c r="B57" s="425"/>
      <c r="C57" s="425"/>
      <c r="D57" s="426"/>
      <c r="E57" s="4"/>
      <c r="F57" s="4"/>
      <c r="G57" s="4"/>
      <c r="H57" s="4"/>
      <c r="I57" s="4"/>
      <c r="J57" s="4"/>
      <c r="K57" s="4"/>
      <c r="L57" s="4"/>
      <c r="M57" s="4"/>
    </row>
    <row r="58" spans="1:13" x14ac:dyDescent="0.2">
      <c r="A58" s="4"/>
      <c r="B58" s="425"/>
      <c r="C58" s="425"/>
      <c r="D58" s="426"/>
      <c r="E58" s="4"/>
      <c r="F58" s="4"/>
      <c r="G58" s="4"/>
      <c r="H58" s="4"/>
      <c r="I58" s="4"/>
      <c r="J58" s="4"/>
      <c r="K58" s="4"/>
      <c r="L58" s="4"/>
      <c r="M58" s="4"/>
    </row>
    <row r="59" spans="1:13" x14ac:dyDescent="0.2">
      <c r="A59" s="4"/>
      <c r="B59" s="425"/>
      <c r="C59" s="425"/>
      <c r="D59" s="426"/>
      <c r="E59" s="4"/>
      <c r="F59" s="4"/>
      <c r="G59" s="4"/>
      <c r="H59" s="4"/>
      <c r="I59" s="4"/>
      <c r="J59" s="4"/>
      <c r="K59" s="4"/>
      <c r="L59" s="4"/>
      <c r="M59" s="4"/>
    </row>
    <row r="60" spans="1:13" x14ac:dyDescent="0.2">
      <c r="A60" s="4"/>
      <c r="B60" s="425"/>
      <c r="C60" s="425"/>
      <c r="D60" s="426"/>
      <c r="E60" s="4"/>
      <c r="F60" s="4"/>
      <c r="G60" s="4"/>
      <c r="H60" s="4"/>
      <c r="I60" s="4"/>
      <c r="J60" s="4"/>
      <c r="K60" s="4"/>
      <c r="L60" s="4"/>
      <c r="M60" s="4"/>
    </row>
    <row r="61" spans="1:13" x14ac:dyDescent="0.2">
      <c r="A61" s="4"/>
      <c r="B61" s="425"/>
      <c r="C61" s="425"/>
      <c r="D61" s="426"/>
      <c r="E61" s="4"/>
      <c r="F61" s="4"/>
      <c r="G61" s="4"/>
      <c r="H61" s="4"/>
      <c r="I61" s="4"/>
      <c r="J61" s="4"/>
      <c r="K61" s="4"/>
      <c r="L61" s="4"/>
      <c r="M61" s="4"/>
    </row>
    <row r="62" spans="1:13" x14ac:dyDescent="0.2">
      <c r="A62" s="4"/>
      <c r="B62" s="425"/>
      <c r="C62" s="425"/>
      <c r="D62" s="426"/>
      <c r="E62" s="4"/>
      <c r="F62" s="4"/>
      <c r="G62" s="4"/>
      <c r="H62" s="4"/>
      <c r="I62" s="4"/>
      <c r="J62" s="4"/>
      <c r="K62" s="4"/>
      <c r="L62" s="4"/>
      <c r="M62" s="4"/>
    </row>
    <row r="63" spans="1:13" x14ac:dyDescent="0.2">
      <c r="A63" s="4"/>
      <c r="B63" s="425"/>
      <c r="C63" s="425"/>
      <c r="D63" s="426"/>
      <c r="E63" s="4"/>
      <c r="F63" s="4"/>
      <c r="G63" s="4"/>
      <c r="H63" s="4"/>
      <c r="I63" s="4"/>
      <c r="J63" s="4"/>
      <c r="K63" s="4"/>
      <c r="L63" s="4"/>
      <c r="M63" s="4"/>
    </row>
    <row r="64" spans="1:13" x14ac:dyDescent="0.2">
      <c r="A64" s="4"/>
      <c r="B64" s="425"/>
      <c r="C64" s="425"/>
      <c r="D64" s="426"/>
      <c r="E64" s="4"/>
      <c r="F64" s="4"/>
      <c r="G64" s="4"/>
      <c r="H64" s="4"/>
      <c r="I64" s="4"/>
      <c r="J64" s="4"/>
      <c r="K64" s="4"/>
      <c r="L64" s="4"/>
      <c r="M64" s="4"/>
    </row>
    <row r="65" spans="1:13" x14ac:dyDescent="0.2">
      <c r="A65" s="4"/>
      <c r="B65" s="425"/>
      <c r="C65" s="425"/>
      <c r="D65" s="426"/>
      <c r="E65" s="4"/>
      <c r="F65" s="4"/>
      <c r="G65" s="4"/>
      <c r="H65" s="4"/>
      <c r="I65" s="4"/>
      <c r="J65" s="4"/>
      <c r="K65" s="4"/>
      <c r="L65" s="4"/>
      <c r="M65" s="4"/>
    </row>
    <row r="66" spans="1:13" x14ac:dyDescent="0.2">
      <c r="A66" s="4"/>
      <c r="B66" s="425"/>
      <c r="C66" s="425"/>
      <c r="D66" s="426"/>
      <c r="E66" s="4"/>
      <c r="F66" s="4"/>
      <c r="G66" s="4"/>
      <c r="H66" s="4"/>
      <c r="I66" s="4"/>
      <c r="J66" s="4"/>
      <c r="K66" s="4"/>
      <c r="L66" s="4"/>
      <c r="M66" s="4"/>
    </row>
    <row r="67" spans="1:13" x14ac:dyDescent="0.2">
      <c r="A67" s="4"/>
      <c r="B67" s="425"/>
      <c r="C67" s="425"/>
      <c r="D67" s="426"/>
      <c r="E67" s="4"/>
      <c r="F67" s="4"/>
      <c r="G67" s="4"/>
      <c r="H67" s="4"/>
      <c r="I67" s="4"/>
      <c r="J67" s="4"/>
      <c r="K67" s="4"/>
      <c r="L67" s="4"/>
      <c r="M67" s="4"/>
    </row>
    <row r="68" spans="1:13" x14ac:dyDescent="0.2">
      <c r="A68" s="4"/>
      <c r="B68" s="425"/>
      <c r="C68" s="425"/>
      <c r="D68" s="426"/>
      <c r="E68" s="4"/>
      <c r="F68" s="4"/>
      <c r="G68" s="4"/>
      <c r="H68" s="4"/>
      <c r="I68" s="4"/>
      <c r="J68" s="4"/>
      <c r="K68" s="4"/>
      <c r="L68" s="4"/>
      <c r="M68" s="4"/>
    </row>
    <row r="69" spans="1:13" x14ac:dyDescent="0.2">
      <c r="A69" s="4"/>
      <c r="B69" s="425"/>
      <c r="C69" s="425"/>
      <c r="D69" s="426"/>
      <c r="E69" s="4"/>
      <c r="F69" s="4"/>
      <c r="G69" s="4"/>
      <c r="H69" s="4"/>
      <c r="I69" s="4"/>
      <c r="J69" s="4"/>
      <c r="K69" s="4"/>
      <c r="L69" s="4"/>
      <c r="M69" s="4"/>
    </row>
    <row r="70" spans="1:13" x14ac:dyDescent="0.2">
      <c r="A70" s="4"/>
      <c r="B70" s="425"/>
      <c r="C70" s="425"/>
      <c r="D70" s="426"/>
      <c r="E70" s="4"/>
      <c r="F70" s="4"/>
      <c r="G70" s="4"/>
      <c r="H70" s="4"/>
      <c r="I70" s="4"/>
      <c r="J70" s="4"/>
      <c r="K70" s="4"/>
      <c r="L70" s="4"/>
      <c r="M70" s="4"/>
    </row>
    <row r="71" spans="1:13" x14ac:dyDescent="0.2">
      <c r="A71" s="4"/>
      <c r="B71" s="425"/>
      <c r="C71" s="425"/>
      <c r="D71" s="426"/>
      <c r="E71" s="4"/>
      <c r="F71" s="4"/>
      <c r="G71" s="4"/>
      <c r="H71" s="4"/>
      <c r="I71" s="4"/>
      <c r="J71" s="4"/>
      <c r="K71" s="4"/>
      <c r="L71" s="4"/>
      <c r="M71" s="4"/>
    </row>
    <row r="72" spans="1:13" x14ac:dyDescent="0.2">
      <c r="A72" s="4"/>
      <c r="B72" s="425"/>
      <c r="C72" s="425"/>
      <c r="D72" s="426"/>
      <c r="E72" s="4"/>
      <c r="F72" s="4"/>
      <c r="G72" s="4"/>
      <c r="H72" s="4"/>
      <c r="I72" s="4"/>
      <c r="J72" s="4"/>
      <c r="K72" s="4"/>
      <c r="L72" s="4"/>
      <c r="M72" s="4"/>
    </row>
    <row r="73" spans="1:13" x14ac:dyDescent="0.2">
      <c r="A73" s="4"/>
      <c r="B73" s="425"/>
      <c r="C73" s="425"/>
      <c r="D73" s="426"/>
      <c r="E73" s="4"/>
      <c r="F73" s="4"/>
      <c r="G73" s="4"/>
      <c r="H73" s="4"/>
      <c r="I73" s="4"/>
      <c r="J73" s="4"/>
      <c r="K73" s="4"/>
      <c r="L73" s="4"/>
      <c r="M73" s="4"/>
    </row>
    <row r="74" spans="1:13" x14ac:dyDescent="0.2">
      <c r="A74" s="4"/>
      <c r="B74" s="425"/>
      <c r="C74" s="425"/>
      <c r="D74" s="426"/>
      <c r="E74" s="4"/>
      <c r="F74" s="4"/>
      <c r="G74" s="4"/>
      <c r="H74" s="4"/>
      <c r="I74" s="4"/>
      <c r="J74" s="4"/>
      <c r="K74" s="4"/>
      <c r="L74" s="4"/>
      <c r="M74" s="4"/>
    </row>
    <row r="75" spans="1:13" x14ac:dyDescent="0.2">
      <c r="A75" s="4"/>
      <c r="B75" s="425"/>
      <c r="C75" s="425"/>
      <c r="D75" s="426"/>
      <c r="E75" s="4"/>
      <c r="F75" s="4"/>
      <c r="G75" s="4"/>
      <c r="H75" s="4"/>
      <c r="I75" s="4"/>
      <c r="J75" s="4"/>
      <c r="K75" s="4"/>
      <c r="L75" s="4"/>
      <c r="M75" s="4"/>
    </row>
    <row r="76" spans="1:13" x14ac:dyDescent="0.2">
      <c r="A76" s="4"/>
      <c r="B76" s="425"/>
      <c r="C76" s="425"/>
      <c r="D76" s="426"/>
      <c r="E76" s="4"/>
      <c r="F76" s="4"/>
      <c r="G76" s="4"/>
      <c r="H76" s="4"/>
      <c r="I76" s="4"/>
      <c r="J76" s="4"/>
      <c r="K76" s="4"/>
      <c r="L76" s="4"/>
      <c r="M76" s="4"/>
    </row>
    <row r="77" spans="1:13" x14ac:dyDescent="0.2">
      <c r="A77" s="4"/>
      <c r="B77" s="425"/>
      <c r="C77" s="425"/>
      <c r="D77" s="426"/>
      <c r="E77" s="4"/>
      <c r="F77" s="4"/>
      <c r="G77" s="4"/>
      <c r="H77" s="4"/>
      <c r="I77" s="4"/>
      <c r="J77" s="4"/>
      <c r="K77" s="4"/>
      <c r="L77" s="4"/>
      <c r="M77" s="4"/>
    </row>
    <row r="78" spans="1:13" x14ac:dyDescent="0.2">
      <c r="A78" s="4"/>
      <c r="B78" s="425"/>
      <c r="C78" s="425"/>
      <c r="D78" s="426"/>
      <c r="E78" s="4"/>
      <c r="F78" s="4"/>
      <c r="G78" s="4"/>
      <c r="H78" s="4"/>
      <c r="I78" s="4"/>
      <c r="J78" s="4"/>
      <c r="K78" s="4"/>
      <c r="L78" s="4"/>
      <c r="M78" s="4"/>
    </row>
    <row r="79" spans="1:13" x14ac:dyDescent="0.2">
      <c r="A79" s="4"/>
      <c r="B79" s="425"/>
      <c r="C79" s="425"/>
      <c r="D79" s="426"/>
      <c r="E79" s="4"/>
      <c r="F79" s="4"/>
      <c r="G79" s="4"/>
      <c r="H79" s="4"/>
      <c r="I79" s="4"/>
      <c r="J79" s="4"/>
      <c r="K79" s="4"/>
      <c r="L79" s="4"/>
      <c r="M79" s="4"/>
    </row>
    <row r="80" spans="1:13" x14ac:dyDescent="0.2">
      <c r="A80" s="4"/>
      <c r="B80" s="425"/>
      <c r="C80" s="425"/>
      <c r="D80" s="426"/>
      <c r="E80" s="4"/>
      <c r="F80" s="4"/>
      <c r="G80" s="4"/>
      <c r="H80" s="4"/>
      <c r="I80" s="4"/>
      <c r="J80" s="4"/>
      <c r="K80" s="4"/>
      <c r="L80" s="4"/>
      <c r="M80" s="4"/>
    </row>
    <row r="81" spans="1:13" x14ac:dyDescent="0.2">
      <c r="A81" s="4"/>
      <c r="B81" s="425"/>
      <c r="C81" s="425"/>
      <c r="D81" s="426"/>
      <c r="E81" s="4"/>
      <c r="F81" s="4"/>
      <c r="G81" s="4"/>
      <c r="H81" s="4"/>
      <c r="I81" s="4"/>
      <c r="J81" s="4"/>
      <c r="K81" s="4"/>
      <c r="L81" s="4"/>
      <c r="M81" s="4"/>
    </row>
    <row r="82" spans="1:13" x14ac:dyDescent="0.2">
      <c r="A82" s="4"/>
      <c r="B82" s="425"/>
      <c r="C82" s="425"/>
      <c r="D82" s="426"/>
      <c r="E82" s="4"/>
      <c r="F82" s="4"/>
      <c r="G82" s="4"/>
      <c r="H82" s="4"/>
      <c r="I82" s="4"/>
      <c r="J82" s="4"/>
      <c r="K82" s="4"/>
      <c r="L82" s="4"/>
      <c r="M82" s="4"/>
    </row>
    <row r="83" spans="1:13" x14ac:dyDescent="0.2">
      <c r="A83" s="4"/>
      <c r="B83" s="425"/>
      <c r="C83" s="425"/>
      <c r="D83" s="426"/>
      <c r="E83" s="4"/>
      <c r="F83" s="4"/>
      <c r="G83" s="4"/>
      <c r="H83" s="4"/>
      <c r="I83" s="4"/>
      <c r="J83" s="4"/>
      <c r="K83" s="4"/>
      <c r="L83" s="4"/>
      <c r="M83" s="4"/>
    </row>
    <row r="84" spans="1:13" x14ac:dyDescent="0.2">
      <c r="A84" s="4"/>
      <c r="B84" s="425"/>
      <c r="C84" s="425"/>
      <c r="D84" s="426"/>
      <c r="E84" s="4"/>
      <c r="F84" s="4"/>
      <c r="G84" s="4"/>
      <c r="H84" s="4"/>
      <c r="I84" s="4"/>
      <c r="J84" s="4"/>
      <c r="K84" s="4"/>
      <c r="L84" s="4"/>
      <c r="M84" s="4"/>
    </row>
    <row r="85" spans="1:13" x14ac:dyDescent="0.2">
      <c r="A85" s="4"/>
      <c r="B85" s="425"/>
      <c r="C85" s="425"/>
      <c r="D85" s="426"/>
      <c r="E85" s="4"/>
      <c r="F85" s="4"/>
      <c r="G85" s="4"/>
      <c r="H85" s="4"/>
      <c r="I85" s="4"/>
      <c r="J85" s="4"/>
      <c r="K85" s="4"/>
      <c r="L85" s="4"/>
      <c r="M85" s="4"/>
    </row>
    <row r="86" spans="1:13" x14ac:dyDescent="0.2">
      <c r="A86" s="4"/>
      <c r="B86" s="425"/>
      <c r="C86" s="425"/>
      <c r="D86" s="426"/>
      <c r="E86" s="4"/>
      <c r="F86" s="4"/>
      <c r="G86" s="4"/>
      <c r="H86" s="4"/>
      <c r="I86" s="4"/>
      <c r="J86" s="4"/>
      <c r="K86" s="4"/>
      <c r="L86" s="4"/>
      <c r="M86" s="4"/>
    </row>
    <row r="87" spans="1:13" x14ac:dyDescent="0.2">
      <c r="A87" s="4"/>
      <c r="B87" s="425"/>
      <c r="C87" s="425"/>
      <c r="D87" s="426"/>
      <c r="E87" s="4"/>
      <c r="F87" s="4"/>
      <c r="G87" s="4"/>
      <c r="H87" s="4"/>
      <c r="I87" s="4"/>
      <c r="J87" s="4"/>
      <c r="K87" s="4"/>
      <c r="L87" s="4"/>
      <c r="M87" s="4"/>
    </row>
    <row r="88" spans="1:13" x14ac:dyDescent="0.2">
      <c r="A88" s="4"/>
      <c r="B88" s="425"/>
      <c r="C88" s="425"/>
      <c r="D88" s="426"/>
      <c r="E88" s="4"/>
      <c r="F88" s="4"/>
      <c r="G88" s="4"/>
      <c r="H88" s="4"/>
      <c r="I88" s="4"/>
      <c r="J88" s="4"/>
      <c r="K88" s="4"/>
      <c r="L88" s="4"/>
      <c r="M88" s="4"/>
    </row>
    <row r="89" spans="1:13" x14ac:dyDescent="0.2">
      <c r="A89" s="4"/>
      <c r="B89" s="425"/>
      <c r="C89" s="425"/>
      <c r="D89" s="426"/>
      <c r="E89" s="4"/>
      <c r="F89" s="4"/>
      <c r="G89" s="4"/>
      <c r="H89" s="4"/>
      <c r="I89" s="4"/>
      <c r="J89" s="4"/>
      <c r="K89" s="4"/>
      <c r="L89" s="4"/>
      <c r="M89" s="4"/>
    </row>
    <row r="90" spans="1:13" x14ac:dyDescent="0.2">
      <c r="A90" s="4"/>
      <c r="B90" s="425"/>
      <c r="C90" s="425"/>
      <c r="D90" s="426"/>
      <c r="E90" s="4"/>
      <c r="F90" s="4"/>
      <c r="G90" s="4"/>
      <c r="H90" s="4"/>
      <c r="I90" s="4"/>
      <c r="J90" s="4"/>
      <c r="K90" s="4"/>
      <c r="L90" s="4"/>
      <c r="M90" s="4"/>
    </row>
    <row r="91" spans="1:13" x14ac:dyDescent="0.2">
      <c r="A91" s="4"/>
      <c r="B91" s="425"/>
      <c r="C91" s="425"/>
      <c r="D91" s="426"/>
      <c r="E91" s="4"/>
      <c r="F91" s="4"/>
      <c r="G91" s="4"/>
      <c r="H91" s="4"/>
      <c r="I91" s="4"/>
      <c r="J91" s="4"/>
      <c r="K91" s="4"/>
      <c r="L91" s="4"/>
      <c r="M91" s="4"/>
    </row>
    <row r="92" spans="1:13" x14ac:dyDescent="0.2">
      <c r="A92" s="4"/>
      <c r="B92" s="425"/>
      <c r="C92" s="425"/>
      <c r="D92" s="426"/>
      <c r="E92" s="4"/>
      <c r="F92" s="4"/>
      <c r="G92" s="4"/>
      <c r="H92" s="4"/>
      <c r="I92" s="4"/>
      <c r="J92" s="4"/>
      <c r="K92" s="4"/>
      <c r="L92" s="4"/>
      <c r="M92" s="4"/>
    </row>
    <row r="93" spans="1:13" x14ac:dyDescent="0.2">
      <c r="A93" s="4"/>
      <c r="B93" s="425"/>
      <c r="C93" s="425"/>
      <c r="D93" s="426"/>
      <c r="E93" s="4"/>
      <c r="F93" s="4"/>
      <c r="G93" s="4"/>
      <c r="H93" s="4"/>
      <c r="I93" s="4"/>
      <c r="J93" s="4"/>
      <c r="K93" s="4"/>
      <c r="L93" s="4"/>
      <c r="M93" s="4"/>
    </row>
    <row r="94" spans="1:13" x14ac:dyDescent="0.2">
      <c r="A94" s="4"/>
      <c r="B94" s="425"/>
      <c r="C94" s="425"/>
      <c r="D94" s="426"/>
      <c r="E94" s="4"/>
      <c r="F94" s="4"/>
      <c r="G94" s="4"/>
      <c r="H94" s="4"/>
      <c r="I94" s="4"/>
      <c r="J94" s="4"/>
      <c r="K94" s="4"/>
      <c r="L94" s="4"/>
      <c r="M94" s="4"/>
    </row>
    <row r="95" spans="1:13" x14ac:dyDescent="0.2">
      <c r="A95" s="4"/>
      <c r="B95" s="425"/>
      <c r="C95" s="425"/>
      <c r="D95" s="426"/>
      <c r="E95" s="4"/>
      <c r="F95" s="4"/>
      <c r="G95" s="4"/>
      <c r="H95" s="4"/>
      <c r="I95" s="4"/>
      <c r="J95" s="4"/>
      <c r="K95" s="4"/>
      <c r="L95" s="4"/>
      <c r="M95" s="4"/>
    </row>
    <row r="96" spans="1:13" x14ac:dyDescent="0.2">
      <c r="A96" s="4"/>
      <c r="B96" s="425"/>
      <c r="C96" s="425"/>
      <c r="D96" s="426"/>
      <c r="E96" s="4"/>
      <c r="F96" s="4"/>
      <c r="G96" s="4"/>
      <c r="H96" s="4"/>
      <c r="I96" s="4"/>
      <c r="J96" s="4"/>
      <c r="K96" s="4"/>
      <c r="L96" s="4"/>
      <c r="M96" s="4"/>
    </row>
    <row r="97" spans="1:13" x14ac:dyDescent="0.2">
      <c r="A97" s="4"/>
      <c r="B97" s="425"/>
      <c r="C97" s="425"/>
      <c r="D97" s="426"/>
      <c r="E97" s="4"/>
      <c r="F97" s="4"/>
      <c r="G97" s="4"/>
      <c r="H97" s="4"/>
      <c r="I97" s="4"/>
      <c r="J97" s="4"/>
      <c r="K97" s="4"/>
      <c r="L97" s="4"/>
      <c r="M97" s="4"/>
    </row>
    <row r="98" spans="1:13" x14ac:dyDescent="0.2">
      <c r="A98" s="4"/>
      <c r="B98" s="425"/>
      <c r="C98" s="425"/>
      <c r="D98" s="426"/>
      <c r="E98" s="4"/>
      <c r="F98" s="4"/>
      <c r="G98" s="4"/>
      <c r="H98" s="4"/>
      <c r="I98" s="4"/>
      <c r="J98" s="4"/>
      <c r="K98" s="4"/>
      <c r="L98" s="4"/>
      <c r="M98" s="4"/>
    </row>
    <row r="99" spans="1:13" x14ac:dyDescent="0.2">
      <c r="A99" s="4"/>
      <c r="B99" s="425"/>
      <c r="C99" s="425"/>
      <c r="D99" s="426"/>
      <c r="E99" s="4"/>
      <c r="F99" s="4"/>
      <c r="G99" s="4"/>
      <c r="H99" s="4"/>
      <c r="I99" s="4"/>
      <c r="J99" s="4"/>
      <c r="K99" s="4"/>
      <c r="L99" s="4"/>
      <c r="M99" s="4"/>
    </row>
    <row r="100" spans="1:13" x14ac:dyDescent="0.2">
      <c r="A100" s="4"/>
      <c r="B100" s="425"/>
      <c r="C100" s="425"/>
      <c r="D100" s="426"/>
      <c r="E100" s="4"/>
      <c r="F100" s="4"/>
      <c r="G100" s="4"/>
      <c r="H100" s="4"/>
      <c r="I100" s="4"/>
      <c r="J100" s="4"/>
      <c r="K100" s="4"/>
      <c r="L100" s="4"/>
      <c r="M100" s="4"/>
    </row>
    <row r="101" spans="1:13" x14ac:dyDescent="0.2">
      <c r="A101" s="4"/>
      <c r="B101" s="425"/>
      <c r="C101" s="425"/>
      <c r="D101" s="426"/>
      <c r="E101" s="4"/>
      <c r="F101" s="4"/>
      <c r="G101" s="4"/>
      <c r="H101" s="4"/>
      <c r="I101" s="4"/>
      <c r="J101" s="4"/>
      <c r="K101" s="4"/>
      <c r="L101" s="4"/>
      <c r="M101" s="4"/>
    </row>
    <row r="102" spans="1:13" x14ac:dyDescent="0.2">
      <c r="A102" s="4"/>
      <c r="B102" s="425"/>
      <c r="C102" s="425"/>
      <c r="D102" s="426"/>
      <c r="E102" s="4"/>
      <c r="F102" s="4"/>
      <c r="G102" s="4"/>
      <c r="H102" s="4"/>
      <c r="I102" s="4"/>
      <c r="J102" s="4"/>
      <c r="K102" s="4"/>
      <c r="L102" s="4"/>
      <c r="M102" s="4"/>
    </row>
    <row r="103" spans="1:13" x14ac:dyDescent="0.2">
      <c r="A103" s="4"/>
      <c r="B103" s="425"/>
      <c r="C103" s="425"/>
      <c r="D103" s="426"/>
      <c r="E103" s="4"/>
      <c r="F103" s="4"/>
      <c r="G103" s="4"/>
      <c r="H103" s="4"/>
      <c r="I103" s="4"/>
      <c r="J103" s="4"/>
      <c r="K103" s="4"/>
      <c r="L103" s="4"/>
      <c r="M103" s="4"/>
    </row>
    <row r="104" spans="1:13" x14ac:dyDescent="0.2">
      <c r="A104" s="4"/>
      <c r="B104" s="425"/>
      <c r="C104" s="425"/>
      <c r="D104" s="426"/>
      <c r="E104" s="4"/>
      <c r="F104" s="4"/>
      <c r="G104" s="4"/>
      <c r="H104" s="4"/>
      <c r="I104" s="4"/>
      <c r="J104" s="4"/>
      <c r="K104" s="4"/>
      <c r="L104" s="4"/>
      <c r="M104" s="4"/>
    </row>
    <row r="105" spans="1:13" x14ac:dyDescent="0.2">
      <c r="A105" s="4"/>
      <c r="B105" s="425"/>
      <c r="C105" s="425"/>
      <c r="D105" s="426"/>
      <c r="E105" s="4"/>
      <c r="F105" s="4"/>
      <c r="G105" s="4"/>
      <c r="H105" s="4"/>
      <c r="I105" s="4"/>
      <c r="J105" s="4"/>
      <c r="K105" s="4"/>
      <c r="L105" s="4"/>
      <c r="M105" s="4"/>
    </row>
    <row r="106" spans="1:13" x14ac:dyDescent="0.2">
      <c r="A106" s="4"/>
      <c r="B106" s="425"/>
      <c r="C106" s="425"/>
      <c r="D106" s="426"/>
      <c r="E106" s="4"/>
      <c r="F106" s="4"/>
      <c r="G106" s="4"/>
      <c r="H106" s="4"/>
      <c r="I106" s="4"/>
      <c r="J106" s="4"/>
      <c r="K106" s="4"/>
      <c r="L106" s="4"/>
      <c r="M106" s="4"/>
    </row>
    <row r="107" spans="1:13" x14ac:dyDescent="0.2">
      <c r="A107" s="4"/>
      <c r="B107" s="425"/>
      <c r="C107" s="425"/>
      <c r="D107" s="426"/>
      <c r="E107" s="4"/>
      <c r="F107" s="4"/>
      <c r="G107" s="4"/>
      <c r="H107" s="4"/>
      <c r="I107" s="4"/>
      <c r="J107" s="4"/>
      <c r="K107" s="4"/>
      <c r="L107" s="4"/>
      <c r="M107" s="4"/>
    </row>
    <row r="108" spans="1:13" x14ac:dyDescent="0.2">
      <c r="A108" s="4"/>
      <c r="B108" s="425"/>
      <c r="C108" s="425"/>
      <c r="D108" s="426"/>
      <c r="E108" s="4"/>
      <c r="F108" s="4"/>
      <c r="G108" s="4"/>
      <c r="H108" s="4"/>
      <c r="I108" s="4"/>
      <c r="J108" s="4"/>
      <c r="K108" s="4"/>
      <c r="L108" s="4"/>
      <c r="M108" s="4"/>
    </row>
    <row r="109" spans="1:13" x14ac:dyDescent="0.2">
      <c r="A109" s="4"/>
      <c r="B109" s="425"/>
      <c r="C109" s="425"/>
      <c r="D109" s="426"/>
      <c r="E109" s="4"/>
      <c r="F109" s="4"/>
      <c r="G109" s="4"/>
      <c r="H109" s="4"/>
      <c r="I109" s="4"/>
      <c r="J109" s="4"/>
      <c r="K109" s="4"/>
      <c r="L109" s="4"/>
      <c r="M109" s="4"/>
    </row>
    <row r="110" spans="1:13" x14ac:dyDescent="0.2">
      <c r="A110" s="4"/>
      <c r="B110" s="425"/>
      <c r="C110" s="425"/>
      <c r="D110" s="426"/>
      <c r="E110" s="4"/>
      <c r="F110" s="4"/>
      <c r="G110" s="4"/>
      <c r="H110" s="4"/>
      <c r="I110" s="4"/>
      <c r="J110" s="4"/>
      <c r="K110" s="4"/>
      <c r="L110" s="4"/>
      <c r="M110" s="4"/>
    </row>
    <row r="111" spans="1:13" x14ac:dyDescent="0.2">
      <c r="A111" s="4"/>
      <c r="B111" s="425"/>
      <c r="C111" s="425"/>
      <c r="D111" s="426"/>
      <c r="E111" s="4"/>
      <c r="F111" s="4"/>
      <c r="G111" s="4"/>
      <c r="H111" s="4"/>
      <c r="I111" s="4"/>
      <c r="J111" s="4"/>
      <c r="K111" s="4"/>
      <c r="L111" s="4"/>
      <c r="M111" s="4"/>
    </row>
    <row r="112" spans="1:13" x14ac:dyDescent="0.2">
      <c r="A112" s="4"/>
      <c r="B112" s="425"/>
      <c r="C112" s="425"/>
      <c r="D112" s="426"/>
      <c r="E112" s="4"/>
      <c r="F112" s="4"/>
      <c r="G112" s="4"/>
      <c r="H112" s="4"/>
      <c r="I112" s="4"/>
      <c r="J112" s="4"/>
      <c r="K112" s="4"/>
      <c r="L112" s="4"/>
      <c r="M112" s="4"/>
    </row>
    <row r="113" spans="1:13" x14ac:dyDescent="0.2">
      <c r="A113" s="4"/>
      <c r="B113" s="425"/>
      <c r="C113" s="425"/>
      <c r="D113" s="426"/>
      <c r="E113" s="4"/>
      <c r="F113" s="4"/>
      <c r="G113" s="4"/>
      <c r="H113" s="4"/>
      <c r="I113" s="4"/>
      <c r="J113" s="4"/>
      <c r="K113" s="4"/>
      <c r="L113" s="4"/>
      <c r="M113" s="4"/>
    </row>
    <row r="114" spans="1:13" x14ac:dyDescent="0.2">
      <c r="A114" s="4"/>
      <c r="B114" s="425"/>
      <c r="C114" s="425"/>
      <c r="D114" s="426"/>
      <c r="E114" s="4"/>
      <c r="F114" s="4"/>
      <c r="G114" s="4"/>
      <c r="H114" s="4"/>
      <c r="I114" s="4"/>
      <c r="J114" s="4"/>
      <c r="K114" s="4"/>
      <c r="L114" s="4"/>
      <c r="M114" s="4"/>
    </row>
    <row r="115" spans="1:13" x14ac:dyDescent="0.2">
      <c r="A115" s="4"/>
      <c r="B115" s="425"/>
      <c r="C115" s="425"/>
      <c r="D115" s="426"/>
      <c r="E115" s="4"/>
      <c r="F115" s="4"/>
      <c r="G115" s="4"/>
      <c r="H115" s="4"/>
      <c r="I115" s="4"/>
      <c r="J115" s="4"/>
      <c r="K115" s="4"/>
      <c r="L115" s="4"/>
      <c r="M115" s="4"/>
    </row>
    <row r="116" spans="1:13" x14ac:dyDescent="0.2">
      <c r="A116" s="4"/>
      <c r="B116" s="425"/>
      <c r="C116" s="425"/>
      <c r="D116" s="426"/>
      <c r="E116" s="4"/>
      <c r="F116" s="4"/>
      <c r="G116" s="4"/>
      <c r="H116" s="4"/>
      <c r="I116" s="4"/>
      <c r="J116" s="4"/>
      <c r="K116" s="4"/>
      <c r="L116" s="4"/>
      <c r="M116" s="4"/>
    </row>
    <row r="117" spans="1:13" x14ac:dyDescent="0.2">
      <c r="A117" s="4"/>
      <c r="B117" s="425"/>
      <c r="C117" s="425"/>
      <c r="D117" s="426"/>
      <c r="E117" s="4"/>
      <c r="F117" s="4"/>
      <c r="G117" s="4"/>
      <c r="H117" s="4"/>
      <c r="I117" s="4"/>
      <c r="J117" s="4"/>
      <c r="K117" s="4"/>
      <c r="L117" s="4"/>
      <c r="M117" s="4"/>
    </row>
    <row r="118" spans="1:13" x14ac:dyDescent="0.2">
      <c r="A118" s="4"/>
      <c r="B118" s="425"/>
      <c r="C118" s="425"/>
      <c r="D118" s="426"/>
      <c r="E118" s="4"/>
      <c r="F118" s="4"/>
      <c r="G118" s="4"/>
      <c r="H118" s="4"/>
      <c r="I118" s="4"/>
      <c r="J118" s="4"/>
      <c r="K118" s="4"/>
      <c r="L118" s="4"/>
      <c r="M118" s="4"/>
    </row>
    <row r="119" spans="1:13" x14ac:dyDescent="0.2">
      <c r="A119" s="4"/>
      <c r="B119" s="425"/>
      <c r="C119" s="425"/>
      <c r="D119" s="426"/>
      <c r="E119" s="4"/>
      <c r="F119" s="4"/>
      <c r="G119" s="4"/>
      <c r="H119" s="4"/>
      <c r="I119" s="4"/>
      <c r="J119" s="4"/>
      <c r="K119" s="4"/>
      <c r="L119" s="4"/>
      <c r="M119" s="4"/>
    </row>
    <row r="120" spans="1:13" x14ac:dyDescent="0.2">
      <c r="A120" s="4"/>
      <c r="B120" s="425"/>
      <c r="C120" s="425"/>
      <c r="D120" s="426"/>
      <c r="E120" s="4"/>
      <c r="F120" s="4"/>
      <c r="G120" s="4"/>
      <c r="H120" s="4"/>
      <c r="I120" s="4"/>
      <c r="J120" s="4"/>
      <c r="K120" s="4"/>
      <c r="L120" s="4"/>
      <c r="M120" s="4"/>
    </row>
    <row r="121" spans="1:13" x14ac:dyDescent="0.2">
      <c r="A121" s="4"/>
      <c r="B121" s="425"/>
      <c r="C121" s="425"/>
      <c r="D121" s="426"/>
      <c r="E121" s="4"/>
      <c r="F121" s="4"/>
      <c r="G121" s="4"/>
      <c r="H121" s="4"/>
      <c r="I121" s="4"/>
      <c r="J121" s="4"/>
      <c r="K121" s="4"/>
      <c r="L121" s="4"/>
      <c r="M121" s="4"/>
    </row>
    <row r="122" spans="1:13" x14ac:dyDescent="0.2">
      <c r="A122" s="4"/>
      <c r="B122" s="425"/>
      <c r="C122" s="425"/>
      <c r="D122" s="426"/>
      <c r="E122" s="4"/>
      <c r="F122" s="4"/>
      <c r="G122" s="4"/>
      <c r="H122" s="4"/>
      <c r="I122" s="4"/>
      <c r="J122" s="4"/>
      <c r="K122" s="4"/>
      <c r="L122" s="4"/>
      <c r="M122" s="4"/>
    </row>
    <row r="123" spans="1:13" x14ac:dyDescent="0.2">
      <c r="A123" s="4"/>
      <c r="B123" s="425"/>
      <c r="C123" s="425"/>
      <c r="D123" s="426"/>
      <c r="E123" s="4"/>
      <c r="F123" s="4"/>
      <c r="G123" s="4"/>
      <c r="H123" s="4"/>
      <c r="I123" s="4"/>
      <c r="J123" s="4"/>
      <c r="K123" s="4"/>
      <c r="L123" s="4"/>
      <c r="M123" s="4"/>
    </row>
    <row r="124" spans="1:13" x14ac:dyDescent="0.2">
      <c r="A124" s="4"/>
      <c r="B124" s="425"/>
      <c r="C124" s="425"/>
      <c r="D124" s="426"/>
      <c r="E124" s="4"/>
      <c r="F124" s="4"/>
      <c r="G124" s="4"/>
      <c r="H124" s="4"/>
      <c r="I124" s="4"/>
      <c r="J124" s="4"/>
      <c r="K124" s="4"/>
      <c r="L124" s="4"/>
      <c r="M124" s="4"/>
    </row>
    <row r="125" spans="1:13" x14ac:dyDescent="0.2">
      <c r="A125" s="4"/>
      <c r="B125" s="425"/>
      <c r="C125" s="425"/>
      <c r="D125" s="426"/>
      <c r="E125" s="4"/>
      <c r="F125" s="4"/>
      <c r="G125" s="4"/>
      <c r="H125" s="4"/>
      <c r="I125" s="4"/>
      <c r="J125" s="4"/>
      <c r="K125" s="4"/>
      <c r="L125" s="4"/>
      <c r="M125" s="4"/>
    </row>
    <row r="126" spans="1:13" x14ac:dyDescent="0.2">
      <c r="A126" s="4"/>
      <c r="B126" s="425"/>
      <c r="C126" s="425"/>
      <c r="D126" s="426"/>
      <c r="E126" s="4"/>
      <c r="F126" s="4"/>
      <c r="G126" s="4"/>
      <c r="H126" s="4"/>
      <c r="I126" s="4"/>
      <c r="J126" s="4"/>
      <c r="K126" s="4"/>
      <c r="L126" s="4"/>
      <c r="M126" s="4"/>
    </row>
    <row r="127" spans="1:13" x14ac:dyDescent="0.2">
      <c r="A127" s="4"/>
      <c r="B127" s="425"/>
      <c r="C127" s="425"/>
      <c r="D127" s="426"/>
      <c r="E127" s="4"/>
      <c r="F127" s="4"/>
      <c r="G127" s="4"/>
      <c r="H127" s="4"/>
      <c r="I127" s="4"/>
      <c r="J127" s="4"/>
      <c r="K127" s="4"/>
      <c r="L127" s="4"/>
      <c r="M127" s="4"/>
    </row>
    <row r="128" spans="1:13" x14ac:dyDescent="0.2">
      <c r="A128" s="4"/>
      <c r="B128" s="425"/>
      <c r="C128" s="425"/>
      <c r="D128" s="426"/>
      <c r="E128" s="4"/>
      <c r="F128" s="4"/>
      <c r="G128" s="4"/>
      <c r="H128" s="4"/>
      <c r="I128" s="4"/>
      <c r="J128" s="4"/>
      <c r="K128" s="4"/>
      <c r="L128" s="4"/>
      <c r="M128" s="4"/>
    </row>
    <row r="129" spans="1:13" x14ac:dyDescent="0.2">
      <c r="A129" s="4"/>
      <c r="B129" s="425"/>
      <c r="C129" s="425"/>
      <c r="D129" s="426"/>
      <c r="E129" s="4"/>
      <c r="F129" s="4"/>
      <c r="G129" s="4"/>
      <c r="H129" s="4"/>
      <c r="I129" s="4"/>
      <c r="J129" s="4"/>
      <c r="K129" s="4"/>
      <c r="L129" s="4"/>
      <c r="M129" s="4"/>
    </row>
    <row r="130" spans="1:13" x14ac:dyDescent="0.2">
      <c r="A130" s="4"/>
      <c r="B130" s="425"/>
      <c r="C130" s="425"/>
      <c r="D130" s="426"/>
      <c r="E130" s="4"/>
      <c r="F130" s="4"/>
      <c r="G130" s="4"/>
      <c r="H130" s="4"/>
      <c r="I130" s="4"/>
      <c r="J130" s="4"/>
      <c r="K130" s="4"/>
      <c r="L130" s="4"/>
      <c r="M130" s="4"/>
    </row>
    <row r="131" spans="1:13" x14ac:dyDescent="0.2">
      <c r="A131" s="4"/>
      <c r="B131" s="425"/>
      <c r="C131" s="425"/>
      <c r="D131" s="426"/>
      <c r="E131" s="4"/>
      <c r="F131" s="4"/>
      <c r="G131" s="4"/>
      <c r="H131" s="4"/>
      <c r="I131" s="4"/>
      <c r="J131" s="4"/>
      <c r="K131" s="4"/>
      <c r="L131" s="4"/>
      <c r="M131" s="4"/>
    </row>
    <row r="132" spans="1:13" x14ac:dyDescent="0.2">
      <c r="A132" s="4"/>
      <c r="B132" s="425"/>
      <c r="C132" s="425"/>
      <c r="D132" s="426"/>
      <c r="E132" s="4"/>
      <c r="F132" s="4"/>
      <c r="G132" s="4"/>
      <c r="H132" s="4"/>
      <c r="I132" s="4"/>
      <c r="J132" s="4"/>
      <c r="K132" s="4"/>
      <c r="L132" s="4"/>
      <c r="M132" s="4"/>
    </row>
    <row r="133" spans="1:13" x14ac:dyDescent="0.2">
      <c r="A133" s="4"/>
      <c r="B133" s="425"/>
      <c r="C133" s="425"/>
      <c r="D133" s="426"/>
      <c r="E133" s="4"/>
      <c r="F133" s="4"/>
      <c r="G133" s="4"/>
      <c r="H133" s="4"/>
      <c r="I133" s="4"/>
      <c r="J133" s="4"/>
      <c r="K133" s="4"/>
      <c r="L133" s="4"/>
      <c r="M133" s="4"/>
    </row>
    <row r="134" spans="1:13" x14ac:dyDescent="0.2">
      <c r="A134" s="4"/>
      <c r="B134" s="425"/>
      <c r="C134" s="425"/>
      <c r="D134" s="426"/>
      <c r="E134" s="4"/>
      <c r="F134" s="4"/>
      <c r="G134" s="4"/>
      <c r="H134" s="4"/>
      <c r="I134" s="4"/>
      <c r="J134" s="4"/>
      <c r="K134" s="4"/>
      <c r="L134" s="4"/>
      <c r="M134" s="4"/>
    </row>
    <row r="135" spans="1:13" x14ac:dyDescent="0.2">
      <c r="A135" s="4"/>
      <c r="B135" s="425"/>
      <c r="C135" s="425"/>
      <c r="D135" s="426"/>
      <c r="E135" s="4"/>
      <c r="F135" s="4"/>
      <c r="G135" s="4"/>
      <c r="H135" s="4"/>
      <c r="I135" s="4"/>
      <c r="J135" s="4"/>
      <c r="K135" s="4"/>
      <c r="L135" s="4"/>
      <c r="M135" s="4"/>
    </row>
    <row r="136" spans="1:13" x14ac:dyDescent="0.2">
      <c r="A136" s="4"/>
      <c r="B136" s="425"/>
      <c r="C136" s="425"/>
      <c r="D136" s="426"/>
      <c r="E136" s="4"/>
      <c r="F136" s="4"/>
      <c r="G136" s="4"/>
      <c r="H136" s="4"/>
      <c r="I136" s="4"/>
      <c r="J136" s="4"/>
      <c r="K136" s="4"/>
      <c r="L136" s="4"/>
      <c r="M136" s="4"/>
    </row>
    <row r="137" spans="1:13" x14ac:dyDescent="0.2">
      <c r="A137" s="4"/>
      <c r="B137" s="425"/>
      <c r="C137" s="425"/>
      <c r="D137" s="426"/>
      <c r="E137" s="4"/>
      <c r="F137" s="4"/>
      <c r="G137" s="4"/>
      <c r="H137" s="4"/>
      <c r="I137" s="4"/>
      <c r="J137" s="4"/>
      <c r="K137" s="4"/>
      <c r="L137" s="4"/>
      <c r="M137" s="4"/>
    </row>
    <row r="138" spans="1:13" x14ac:dyDescent="0.2">
      <c r="A138" s="4"/>
      <c r="B138" s="425"/>
      <c r="C138" s="425"/>
      <c r="D138" s="426"/>
      <c r="E138" s="4"/>
      <c r="F138" s="4"/>
      <c r="G138" s="4"/>
      <c r="H138" s="4"/>
      <c r="I138" s="4"/>
      <c r="J138" s="4"/>
      <c r="K138" s="4"/>
      <c r="L138" s="4"/>
      <c r="M138" s="4"/>
    </row>
    <row r="139" spans="1:13" x14ac:dyDescent="0.2">
      <c r="A139" s="4"/>
      <c r="B139" s="425"/>
      <c r="C139" s="425"/>
      <c r="D139" s="426"/>
      <c r="E139" s="4"/>
      <c r="F139" s="4"/>
      <c r="G139" s="4"/>
      <c r="H139" s="4"/>
      <c r="I139" s="4"/>
      <c r="J139" s="4"/>
      <c r="K139" s="4"/>
      <c r="L139" s="4"/>
      <c r="M139" s="4"/>
    </row>
    <row r="140" spans="1:13" x14ac:dyDescent="0.2">
      <c r="A140" s="4"/>
      <c r="B140" s="425"/>
      <c r="C140" s="425"/>
      <c r="D140" s="426"/>
      <c r="E140" s="4"/>
      <c r="F140" s="4"/>
      <c r="G140" s="4"/>
      <c r="H140" s="4"/>
      <c r="I140" s="4"/>
      <c r="J140" s="4"/>
      <c r="K140" s="4"/>
      <c r="L140" s="4"/>
      <c r="M140" s="4"/>
    </row>
    <row r="141" spans="1:13" x14ac:dyDescent="0.2">
      <c r="A141" s="4"/>
      <c r="B141" s="425"/>
      <c r="C141" s="425"/>
      <c r="D141" s="426"/>
      <c r="E141" s="4"/>
      <c r="F141" s="4"/>
      <c r="G141" s="4"/>
      <c r="H141" s="4"/>
      <c r="I141" s="4"/>
      <c r="J141" s="4"/>
      <c r="K141" s="4"/>
      <c r="L141" s="4"/>
      <c r="M141" s="4"/>
    </row>
    <row r="142" spans="1:13" x14ac:dyDescent="0.2">
      <c r="A142" s="4"/>
      <c r="B142" s="425"/>
      <c r="C142" s="425"/>
      <c r="D142" s="426"/>
      <c r="E142" s="4"/>
      <c r="F142" s="4"/>
      <c r="G142" s="4"/>
      <c r="H142" s="4"/>
      <c r="I142" s="4"/>
      <c r="J142" s="4"/>
      <c r="K142" s="4"/>
      <c r="L142" s="4"/>
      <c r="M142" s="4"/>
    </row>
    <row r="143" spans="1:13" x14ac:dyDescent="0.2">
      <c r="A143" s="4"/>
      <c r="B143" s="425"/>
      <c r="C143" s="425"/>
      <c r="D143" s="426"/>
      <c r="E143" s="4"/>
      <c r="F143" s="4"/>
      <c r="G143" s="4"/>
      <c r="H143" s="4"/>
      <c r="I143" s="4"/>
      <c r="J143" s="4"/>
      <c r="K143" s="4"/>
      <c r="L143" s="4"/>
      <c r="M143" s="4"/>
    </row>
    <row r="144" spans="1:13" x14ac:dyDescent="0.2">
      <c r="A144" s="4"/>
      <c r="B144" s="425"/>
      <c r="C144" s="425"/>
      <c r="D144" s="426"/>
      <c r="E144" s="4"/>
      <c r="F144" s="4"/>
      <c r="G144" s="4"/>
      <c r="H144" s="4"/>
      <c r="I144" s="4"/>
      <c r="J144" s="4"/>
      <c r="K144" s="4"/>
      <c r="L144" s="4"/>
      <c r="M144" s="4"/>
    </row>
    <row r="145" spans="1:13" x14ac:dyDescent="0.2">
      <c r="A145" s="4"/>
      <c r="B145" s="425"/>
      <c r="C145" s="425"/>
      <c r="D145" s="426"/>
      <c r="E145" s="4"/>
      <c r="F145" s="4"/>
      <c r="G145" s="4"/>
      <c r="H145" s="4"/>
      <c r="I145" s="4"/>
      <c r="J145" s="4"/>
      <c r="K145" s="4"/>
      <c r="L145" s="4"/>
      <c r="M145" s="4"/>
    </row>
    <row r="146" spans="1:13" x14ac:dyDescent="0.2">
      <c r="A146" s="4"/>
      <c r="B146" s="425"/>
      <c r="C146" s="425"/>
      <c r="D146" s="426"/>
      <c r="E146" s="4"/>
      <c r="F146" s="4"/>
      <c r="G146" s="4"/>
      <c r="H146" s="4"/>
      <c r="I146" s="4"/>
      <c r="J146" s="4"/>
      <c r="K146" s="4"/>
      <c r="L146" s="4"/>
      <c r="M146" s="4"/>
    </row>
    <row r="147" spans="1:13" x14ac:dyDescent="0.2">
      <c r="A147" s="4"/>
      <c r="B147" s="425"/>
      <c r="C147" s="425"/>
      <c r="D147" s="426"/>
      <c r="E147" s="4"/>
      <c r="F147" s="4"/>
      <c r="G147" s="4"/>
      <c r="H147" s="4"/>
      <c r="I147" s="4"/>
      <c r="J147" s="4"/>
      <c r="K147" s="4"/>
      <c r="L147" s="4"/>
      <c r="M147" s="4"/>
    </row>
    <row r="148" spans="1:13" x14ac:dyDescent="0.2">
      <c r="A148" s="4"/>
      <c r="B148" s="425"/>
      <c r="C148" s="425"/>
      <c r="D148" s="426"/>
      <c r="E148" s="4"/>
      <c r="F148" s="4"/>
      <c r="G148" s="4"/>
      <c r="H148" s="4"/>
      <c r="I148" s="4"/>
      <c r="J148" s="4"/>
      <c r="K148" s="4"/>
      <c r="L148" s="4"/>
      <c r="M148" s="4"/>
    </row>
    <row r="149" spans="1:13" x14ac:dyDescent="0.2">
      <c r="A149" s="4"/>
      <c r="B149" s="425"/>
      <c r="C149" s="425"/>
      <c r="D149" s="426"/>
      <c r="E149" s="4"/>
      <c r="F149" s="4"/>
      <c r="G149" s="4"/>
      <c r="H149" s="4"/>
      <c r="I149" s="4"/>
      <c r="J149" s="4"/>
      <c r="K149" s="4"/>
      <c r="L149" s="4"/>
      <c r="M149" s="4"/>
    </row>
    <row r="150" spans="1:13" x14ac:dyDescent="0.2">
      <c r="A150" s="4"/>
      <c r="B150" s="425"/>
      <c r="C150" s="425"/>
      <c r="D150" s="426"/>
      <c r="E150" s="4"/>
      <c r="F150" s="4"/>
      <c r="G150" s="4"/>
      <c r="H150" s="4"/>
      <c r="I150" s="4"/>
      <c r="J150" s="4"/>
      <c r="K150" s="4"/>
      <c r="L150" s="4"/>
      <c r="M150" s="4"/>
    </row>
    <row r="151" spans="1:13" x14ac:dyDescent="0.2">
      <c r="A151" s="4"/>
      <c r="B151" s="425"/>
      <c r="C151" s="425"/>
      <c r="D151" s="426"/>
      <c r="E151" s="4"/>
      <c r="F151" s="4"/>
      <c r="G151" s="4"/>
      <c r="H151" s="4"/>
      <c r="I151" s="4"/>
      <c r="J151" s="4"/>
      <c r="K151" s="4"/>
      <c r="L151" s="4"/>
      <c r="M151" s="4"/>
    </row>
    <row r="152" spans="1:13" x14ac:dyDescent="0.2">
      <c r="A152" s="4"/>
      <c r="B152" s="425"/>
      <c r="C152" s="425"/>
      <c r="D152" s="426"/>
      <c r="E152" s="4"/>
      <c r="F152" s="4"/>
      <c r="G152" s="4"/>
      <c r="H152" s="4"/>
      <c r="I152" s="4"/>
      <c r="J152" s="4"/>
      <c r="K152" s="4"/>
      <c r="L152" s="4"/>
      <c r="M152" s="4"/>
    </row>
    <row r="153" spans="1:13" x14ac:dyDescent="0.2">
      <c r="A153" s="4"/>
      <c r="B153" s="425"/>
      <c r="C153" s="425"/>
      <c r="D153" s="426"/>
      <c r="E153" s="4"/>
      <c r="F153" s="4"/>
      <c r="G153" s="4"/>
      <c r="H153" s="4"/>
      <c r="I153" s="4"/>
      <c r="J153" s="4"/>
      <c r="K153" s="4"/>
      <c r="L153" s="4"/>
      <c r="M153" s="4"/>
    </row>
    <row r="154" spans="1:13" x14ac:dyDescent="0.2">
      <c r="A154" s="4"/>
      <c r="B154" s="425"/>
      <c r="C154" s="425"/>
      <c r="D154" s="426"/>
      <c r="E154" s="4"/>
      <c r="F154" s="4"/>
      <c r="G154" s="4"/>
      <c r="H154" s="4"/>
      <c r="I154" s="4"/>
      <c r="J154" s="4"/>
      <c r="K154" s="4"/>
      <c r="L154" s="4"/>
      <c r="M154" s="4"/>
    </row>
    <row r="155" spans="1:13" x14ac:dyDescent="0.2">
      <c r="A155" s="4"/>
      <c r="B155" s="425"/>
      <c r="C155" s="425"/>
      <c r="D155" s="426"/>
      <c r="E155" s="4"/>
      <c r="F155" s="4"/>
      <c r="G155" s="4"/>
      <c r="H155" s="4"/>
      <c r="I155" s="4"/>
      <c r="J155" s="4"/>
      <c r="K155" s="4"/>
      <c r="L155" s="4"/>
      <c r="M155" s="4"/>
    </row>
    <row r="156" spans="1:13" x14ac:dyDescent="0.2">
      <c r="A156" s="4"/>
      <c r="B156" s="425"/>
      <c r="C156" s="425"/>
      <c r="D156" s="426"/>
      <c r="E156" s="4"/>
      <c r="F156" s="4"/>
      <c r="G156" s="4"/>
      <c r="H156" s="4"/>
      <c r="I156" s="4"/>
      <c r="J156" s="4"/>
      <c r="K156" s="4"/>
      <c r="L156" s="4"/>
      <c r="M156" s="4"/>
    </row>
    <row r="157" spans="1:13" x14ac:dyDescent="0.2">
      <c r="A157" s="4"/>
      <c r="B157" s="425"/>
      <c r="C157" s="425"/>
      <c r="D157" s="426"/>
      <c r="E157" s="4"/>
      <c r="F157" s="4"/>
      <c r="G157" s="4"/>
      <c r="H157" s="4"/>
      <c r="I157" s="4"/>
      <c r="J157" s="4"/>
      <c r="K157" s="4"/>
      <c r="L157" s="4"/>
      <c r="M157" s="4"/>
    </row>
    <row r="158" spans="1:13" x14ac:dyDescent="0.2">
      <c r="A158" s="4"/>
      <c r="B158" s="425"/>
      <c r="C158" s="425"/>
      <c r="D158" s="426"/>
      <c r="E158" s="4"/>
      <c r="F158" s="4"/>
      <c r="G158" s="4"/>
      <c r="H158" s="4"/>
      <c r="I158" s="4"/>
      <c r="J158" s="4"/>
      <c r="K158" s="4"/>
      <c r="L158" s="4"/>
      <c r="M158" s="4"/>
    </row>
    <row r="159" spans="1:13" x14ac:dyDescent="0.2">
      <c r="A159" s="4"/>
      <c r="B159" s="425"/>
      <c r="C159" s="425"/>
      <c r="D159" s="426"/>
      <c r="E159" s="4"/>
      <c r="F159" s="4"/>
      <c r="G159" s="4"/>
      <c r="H159" s="4"/>
      <c r="I159" s="4"/>
      <c r="J159" s="4"/>
      <c r="K159" s="4"/>
      <c r="L159" s="4"/>
      <c r="M159" s="4"/>
    </row>
    <row r="160" spans="1:13" x14ac:dyDescent="0.2">
      <c r="A160" s="4"/>
      <c r="B160" s="425"/>
      <c r="C160" s="425"/>
      <c r="D160" s="426"/>
      <c r="E160" s="4"/>
      <c r="F160" s="4"/>
      <c r="G160" s="4"/>
      <c r="H160" s="4"/>
      <c r="I160" s="4"/>
      <c r="J160" s="4"/>
      <c r="K160" s="4"/>
      <c r="L160" s="4"/>
      <c r="M160" s="4"/>
    </row>
    <row r="161" spans="1:13" x14ac:dyDescent="0.2">
      <c r="A161" s="4"/>
      <c r="B161" s="425"/>
      <c r="C161" s="425"/>
      <c r="D161" s="426"/>
      <c r="E161" s="4"/>
      <c r="F161" s="4"/>
      <c r="G161" s="4"/>
      <c r="H161" s="4"/>
      <c r="I161" s="4"/>
      <c r="J161" s="4"/>
      <c r="K161" s="4"/>
      <c r="L161" s="4"/>
      <c r="M161" s="4"/>
    </row>
    <row r="162" spans="1:13" x14ac:dyDescent="0.2">
      <c r="A162" s="4"/>
      <c r="B162" s="425"/>
      <c r="C162" s="425"/>
      <c r="D162" s="426"/>
      <c r="E162" s="4"/>
      <c r="F162" s="4"/>
      <c r="G162" s="4"/>
      <c r="H162" s="4"/>
      <c r="I162" s="4"/>
      <c r="J162" s="4"/>
      <c r="K162" s="4"/>
      <c r="L162" s="4"/>
      <c r="M162" s="4"/>
    </row>
    <row r="163" spans="1:13" x14ac:dyDescent="0.2">
      <c r="A163" s="4"/>
      <c r="B163" s="425"/>
      <c r="C163" s="425"/>
      <c r="D163" s="426"/>
      <c r="E163" s="4"/>
      <c r="F163" s="4"/>
      <c r="G163" s="4"/>
      <c r="H163" s="4"/>
      <c r="I163" s="4"/>
      <c r="J163" s="4"/>
      <c r="K163" s="4"/>
      <c r="L163" s="4"/>
      <c r="M163" s="4"/>
    </row>
    <row r="164" spans="1:13" x14ac:dyDescent="0.2">
      <c r="A164" s="4"/>
      <c r="B164" s="425"/>
      <c r="C164" s="425"/>
      <c r="D164" s="426"/>
      <c r="E164" s="4"/>
      <c r="F164" s="4"/>
      <c r="G164" s="4"/>
      <c r="H164" s="4"/>
      <c r="I164" s="4"/>
      <c r="J164" s="4"/>
      <c r="K164" s="4"/>
      <c r="L164" s="4"/>
      <c r="M164" s="4"/>
    </row>
    <row r="165" spans="1:13" x14ac:dyDescent="0.2">
      <c r="A165" s="4"/>
      <c r="B165" s="425"/>
      <c r="C165" s="425"/>
      <c r="D165" s="426"/>
      <c r="E165" s="4"/>
      <c r="F165" s="4"/>
      <c r="G165" s="4"/>
      <c r="H165" s="4"/>
      <c r="I165" s="4"/>
      <c r="J165" s="4"/>
      <c r="K165" s="4"/>
      <c r="L165" s="4"/>
      <c r="M165" s="4"/>
    </row>
    <row r="166" spans="1:13" x14ac:dyDescent="0.2">
      <c r="A166" s="4"/>
      <c r="B166" s="425"/>
      <c r="C166" s="425"/>
      <c r="D166" s="426"/>
      <c r="E166" s="4"/>
      <c r="F166" s="4"/>
      <c r="G166" s="4"/>
      <c r="H166" s="4"/>
      <c r="I166" s="4"/>
      <c r="J166" s="4"/>
      <c r="K166" s="4"/>
      <c r="L166" s="4"/>
      <c r="M166" s="4"/>
    </row>
    <row r="167" spans="1:13" x14ac:dyDescent="0.2">
      <c r="A167" s="4"/>
      <c r="B167" s="425"/>
      <c r="C167" s="425"/>
      <c r="D167" s="426"/>
      <c r="E167" s="4"/>
      <c r="F167" s="4"/>
      <c r="G167" s="4"/>
      <c r="H167" s="4"/>
      <c r="I167" s="4"/>
      <c r="J167" s="4"/>
      <c r="K167" s="4"/>
      <c r="L167" s="4"/>
      <c r="M167" s="4"/>
    </row>
    <row r="168" spans="1:13" x14ac:dyDescent="0.2">
      <c r="A168" s="4"/>
      <c r="B168" s="425"/>
      <c r="C168" s="425"/>
      <c r="D168" s="426"/>
      <c r="E168" s="4"/>
      <c r="F168" s="4"/>
      <c r="G168" s="4"/>
      <c r="H168" s="4"/>
      <c r="I168" s="4"/>
      <c r="J168" s="4"/>
      <c r="K168" s="4"/>
      <c r="L168" s="4"/>
      <c r="M168" s="4"/>
    </row>
    <row r="169" spans="1:13" x14ac:dyDescent="0.2">
      <c r="A169" s="4"/>
      <c r="B169" s="425"/>
      <c r="C169" s="425"/>
      <c r="D169" s="426"/>
      <c r="E169" s="4"/>
      <c r="F169" s="4"/>
      <c r="G169" s="4"/>
      <c r="H169" s="4"/>
      <c r="I169" s="4"/>
      <c r="J169" s="4"/>
      <c r="K169" s="4"/>
      <c r="L169" s="4"/>
      <c r="M169" s="4"/>
    </row>
    <row r="170" spans="1:13" x14ac:dyDescent="0.2">
      <c r="A170" s="4"/>
      <c r="B170" s="425"/>
      <c r="C170" s="425"/>
      <c r="D170" s="426"/>
      <c r="E170" s="4"/>
      <c r="F170" s="4"/>
      <c r="G170" s="4"/>
      <c r="H170" s="4"/>
      <c r="I170" s="4"/>
      <c r="J170" s="4"/>
      <c r="K170" s="4"/>
      <c r="L170" s="4"/>
      <c r="M170" s="4"/>
    </row>
    <row r="171" spans="1:13" x14ac:dyDescent="0.2">
      <c r="A171" s="4"/>
      <c r="B171" s="425"/>
      <c r="C171" s="425"/>
      <c r="D171" s="426"/>
      <c r="E171" s="4"/>
      <c r="F171" s="4"/>
      <c r="G171" s="4"/>
      <c r="H171" s="4"/>
      <c r="I171" s="4"/>
      <c r="J171" s="4"/>
      <c r="K171" s="4"/>
      <c r="L171" s="4"/>
      <c r="M171" s="4"/>
    </row>
    <row r="172" spans="1:13" x14ac:dyDescent="0.2">
      <c r="A172" s="4"/>
      <c r="B172" s="425"/>
      <c r="C172" s="425"/>
      <c r="D172" s="426"/>
      <c r="E172" s="4"/>
      <c r="F172" s="4"/>
      <c r="G172" s="4"/>
      <c r="H172" s="4"/>
      <c r="I172" s="4"/>
      <c r="J172" s="4"/>
      <c r="K172" s="4"/>
      <c r="L172" s="4"/>
      <c r="M172" s="4"/>
    </row>
    <row r="173" spans="1:13" x14ac:dyDescent="0.2">
      <c r="A173" s="4"/>
      <c r="B173" s="425"/>
      <c r="C173" s="425"/>
      <c r="D173" s="426"/>
      <c r="E173" s="4"/>
      <c r="F173" s="4"/>
      <c r="G173" s="4"/>
      <c r="H173" s="4"/>
      <c r="I173" s="4"/>
      <c r="J173" s="4"/>
      <c r="K173" s="4"/>
      <c r="L173" s="4"/>
      <c r="M173" s="4"/>
    </row>
    <row r="174" spans="1:13" x14ac:dyDescent="0.2">
      <c r="A174" s="4"/>
      <c r="B174" s="425"/>
      <c r="C174" s="425"/>
      <c r="D174" s="426"/>
      <c r="E174" s="4"/>
      <c r="F174" s="4"/>
      <c r="G174" s="4"/>
      <c r="H174" s="4"/>
      <c r="I174" s="4"/>
      <c r="J174" s="4"/>
      <c r="K174" s="4"/>
      <c r="L174" s="4"/>
      <c r="M174" s="4"/>
    </row>
    <row r="175" spans="1:13" x14ac:dyDescent="0.2">
      <c r="A175" s="4"/>
      <c r="B175" s="425"/>
      <c r="C175" s="425"/>
      <c r="D175" s="426"/>
      <c r="E175" s="4"/>
      <c r="F175" s="4"/>
      <c r="G175" s="4"/>
      <c r="H175" s="4"/>
      <c r="I175" s="4"/>
      <c r="J175" s="4"/>
      <c r="K175" s="4"/>
      <c r="L175" s="4"/>
      <c r="M175" s="4"/>
    </row>
    <row r="176" spans="1:13" x14ac:dyDescent="0.2">
      <c r="A176" s="4"/>
      <c r="B176" s="425"/>
      <c r="C176" s="425"/>
      <c r="D176" s="426"/>
      <c r="E176" s="4"/>
      <c r="F176" s="4"/>
      <c r="G176" s="4"/>
      <c r="H176" s="4"/>
      <c r="I176" s="4"/>
      <c r="J176" s="4"/>
      <c r="K176" s="4"/>
      <c r="L176" s="4"/>
      <c r="M176" s="4"/>
    </row>
    <row r="177" spans="1:13" x14ac:dyDescent="0.2">
      <c r="A177" s="4"/>
      <c r="B177" s="425"/>
      <c r="C177" s="425"/>
      <c r="D177" s="426"/>
      <c r="E177" s="4"/>
      <c r="F177" s="4"/>
      <c r="G177" s="4"/>
      <c r="H177" s="4"/>
      <c r="I177" s="4"/>
      <c r="J177" s="4"/>
      <c r="K177" s="4"/>
      <c r="L177" s="4"/>
      <c r="M177" s="4"/>
    </row>
    <row r="178" spans="1:13" x14ac:dyDescent="0.2">
      <c r="A178" s="4"/>
      <c r="B178" s="425"/>
      <c r="C178" s="425"/>
      <c r="D178" s="426"/>
      <c r="E178" s="4"/>
      <c r="F178" s="4"/>
      <c r="G178" s="4"/>
      <c r="H178" s="4"/>
      <c r="I178" s="4"/>
      <c r="J178" s="4"/>
      <c r="K178" s="4"/>
      <c r="L178" s="4"/>
      <c r="M178" s="4"/>
    </row>
    <row r="179" spans="1:13" x14ac:dyDescent="0.2">
      <c r="A179" s="4"/>
      <c r="B179" s="425"/>
      <c r="C179" s="425"/>
      <c r="D179" s="426"/>
      <c r="E179" s="4"/>
      <c r="F179" s="4"/>
      <c r="G179" s="4"/>
      <c r="H179" s="4"/>
      <c r="I179" s="4"/>
      <c r="J179" s="4"/>
      <c r="K179" s="4"/>
      <c r="L179" s="4"/>
      <c r="M179" s="4"/>
    </row>
    <row r="180" spans="1:13" x14ac:dyDescent="0.2">
      <c r="A180" s="4"/>
      <c r="B180" s="425"/>
      <c r="C180" s="425"/>
      <c r="D180" s="426"/>
      <c r="E180" s="4"/>
      <c r="F180" s="4"/>
      <c r="G180" s="4"/>
      <c r="H180" s="4"/>
      <c r="I180" s="4"/>
      <c r="J180" s="4"/>
      <c r="K180" s="4"/>
      <c r="L180" s="4"/>
      <c r="M180" s="4"/>
    </row>
    <row r="181" spans="1:13" x14ac:dyDescent="0.2">
      <c r="A181" s="4"/>
      <c r="B181" s="425"/>
      <c r="C181" s="425"/>
      <c r="D181" s="426"/>
      <c r="E181" s="4"/>
      <c r="F181" s="4"/>
      <c r="G181" s="4"/>
      <c r="H181" s="4"/>
      <c r="I181" s="4"/>
      <c r="J181" s="4"/>
      <c r="K181" s="4"/>
      <c r="L181" s="4"/>
      <c r="M181" s="4"/>
    </row>
    <row r="182" spans="1:13" x14ac:dyDescent="0.2">
      <c r="A182" s="4"/>
      <c r="B182" s="425"/>
      <c r="C182" s="425"/>
      <c r="D182" s="426"/>
      <c r="E182" s="4"/>
      <c r="F182" s="4"/>
      <c r="G182" s="4"/>
      <c r="H182" s="4"/>
      <c r="I182" s="4"/>
      <c r="J182" s="4"/>
      <c r="K182" s="4"/>
      <c r="L182" s="4"/>
      <c r="M182" s="4"/>
    </row>
    <row r="183" spans="1:13" x14ac:dyDescent="0.2">
      <c r="A183" s="4"/>
      <c r="B183" s="425"/>
      <c r="C183" s="425"/>
      <c r="D183" s="426"/>
      <c r="E183" s="4"/>
      <c r="F183" s="4"/>
      <c r="G183" s="4"/>
      <c r="H183" s="4"/>
      <c r="I183" s="4"/>
      <c r="J183" s="4"/>
      <c r="K183" s="4"/>
      <c r="L183" s="4"/>
      <c r="M183" s="4"/>
    </row>
    <row r="184" spans="1:13" x14ac:dyDescent="0.2">
      <c r="A184" s="4"/>
      <c r="B184" s="425"/>
      <c r="C184" s="425"/>
      <c r="D184" s="426"/>
      <c r="E184" s="4"/>
      <c r="F184" s="4"/>
      <c r="G184" s="4"/>
      <c r="H184" s="4"/>
      <c r="I184" s="4"/>
      <c r="J184" s="4"/>
      <c r="K184" s="4"/>
      <c r="L184" s="4"/>
      <c r="M184" s="4"/>
    </row>
    <row r="185" spans="1:13" x14ac:dyDescent="0.2">
      <c r="A185" s="4"/>
      <c r="B185" s="425"/>
      <c r="C185" s="425"/>
      <c r="D185" s="426"/>
      <c r="E185" s="4"/>
      <c r="F185" s="4"/>
      <c r="G185" s="4"/>
      <c r="H185" s="4"/>
      <c r="I185" s="4"/>
      <c r="J185" s="4"/>
      <c r="K185" s="4"/>
      <c r="L185" s="4"/>
      <c r="M185" s="4"/>
    </row>
    <row r="186" spans="1:13" x14ac:dyDescent="0.2">
      <c r="A186" s="4"/>
      <c r="B186" s="425"/>
      <c r="C186" s="425"/>
      <c r="D186" s="426"/>
      <c r="E186" s="4"/>
      <c r="F186" s="4"/>
      <c r="G186" s="4"/>
      <c r="H186" s="4"/>
      <c r="I186" s="4"/>
      <c r="J186" s="4"/>
      <c r="K186" s="4"/>
      <c r="L186" s="4"/>
      <c r="M186" s="4"/>
    </row>
    <row r="187" spans="1:13" x14ac:dyDescent="0.2">
      <c r="A187" s="4"/>
      <c r="B187" s="425"/>
      <c r="C187" s="425"/>
      <c r="D187" s="426"/>
      <c r="E187" s="4"/>
      <c r="F187" s="4"/>
      <c r="G187" s="4"/>
      <c r="H187" s="4"/>
      <c r="I187" s="4"/>
      <c r="J187" s="4"/>
      <c r="K187" s="4"/>
      <c r="L187" s="4"/>
      <c r="M187" s="4"/>
    </row>
    <row r="188" spans="1:13" x14ac:dyDescent="0.2">
      <c r="A188" s="4"/>
      <c r="B188" s="425"/>
      <c r="C188" s="425"/>
      <c r="D188" s="426"/>
      <c r="E188" s="4"/>
      <c r="F188" s="4"/>
      <c r="G188" s="4"/>
      <c r="H188" s="4"/>
      <c r="I188" s="4"/>
      <c r="J188" s="4"/>
      <c r="K188" s="4"/>
      <c r="L188" s="4"/>
      <c r="M188" s="4"/>
    </row>
    <row r="189" spans="1:13" x14ac:dyDescent="0.2">
      <c r="A189" s="4"/>
      <c r="B189" s="425"/>
      <c r="C189" s="425"/>
      <c r="D189" s="426"/>
      <c r="E189" s="4"/>
      <c r="F189" s="4"/>
      <c r="G189" s="4"/>
      <c r="H189" s="4"/>
      <c r="I189" s="4"/>
      <c r="J189" s="4"/>
      <c r="K189" s="4"/>
      <c r="L189" s="4"/>
      <c r="M189" s="4"/>
    </row>
    <row r="190" spans="1:13" x14ac:dyDescent="0.2">
      <c r="A190" s="4"/>
      <c r="B190" s="425"/>
      <c r="C190" s="425"/>
      <c r="D190" s="426"/>
      <c r="E190" s="4"/>
      <c r="F190" s="4"/>
      <c r="G190" s="4"/>
      <c r="H190" s="4"/>
      <c r="I190" s="4"/>
      <c r="J190" s="4"/>
      <c r="K190" s="4"/>
      <c r="L190" s="4"/>
      <c r="M190" s="4"/>
    </row>
    <row r="191" spans="1:13" x14ac:dyDescent="0.2">
      <c r="A191" s="4"/>
      <c r="B191" s="425"/>
      <c r="C191" s="425"/>
      <c r="D191" s="426"/>
      <c r="E191" s="4"/>
      <c r="F191" s="4"/>
      <c r="G191" s="4"/>
      <c r="H191" s="4"/>
      <c r="I191" s="4"/>
      <c r="J191" s="4"/>
      <c r="K191" s="4"/>
      <c r="L191" s="4"/>
      <c r="M191" s="4"/>
    </row>
    <row r="192" spans="1:13" x14ac:dyDescent="0.2">
      <c r="A192" s="4"/>
      <c r="B192" s="425"/>
      <c r="C192" s="425"/>
      <c r="D192" s="426"/>
      <c r="E192" s="4"/>
      <c r="F192" s="4"/>
      <c r="G192" s="4"/>
      <c r="H192" s="4"/>
      <c r="I192" s="4"/>
      <c r="J192" s="4"/>
      <c r="K192" s="4"/>
      <c r="L192" s="4"/>
      <c r="M192" s="4"/>
    </row>
    <row r="193" spans="1:13" x14ac:dyDescent="0.2">
      <c r="A193" s="4"/>
      <c r="B193" s="425"/>
      <c r="C193" s="425"/>
      <c r="D193" s="426"/>
      <c r="E193" s="4"/>
      <c r="F193" s="4"/>
      <c r="G193" s="4"/>
      <c r="H193" s="4"/>
      <c r="I193" s="4"/>
      <c r="J193" s="4"/>
      <c r="K193" s="4"/>
      <c r="L193" s="4"/>
      <c r="M193" s="4"/>
    </row>
    <row r="194" spans="1:13" x14ac:dyDescent="0.2">
      <c r="A194" s="4"/>
      <c r="B194" s="425"/>
      <c r="C194" s="425"/>
      <c r="D194" s="426"/>
      <c r="E194" s="4"/>
      <c r="F194" s="4"/>
      <c r="G194" s="4"/>
      <c r="H194" s="4"/>
      <c r="I194" s="4"/>
      <c r="J194" s="4"/>
      <c r="K194" s="4"/>
      <c r="L194" s="4"/>
      <c r="M194" s="4"/>
    </row>
    <row r="195" spans="1:13" x14ac:dyDescent="0.2">
      <c r="A195" s="4"/>
      <c r="B195" s="425"/>
      <c r="C195" s="425"/>
      <c r="D195" s="426"/>
      <c r="E195" s="4"/>
      <c r="F195" s="4"/>
      <c r="G195" s="4"/>
      <c r="H195" s="4"/>
      <c r="I195" s="4"/>
      <c r="J195" s="4"/>
      <c r="K195" s="4"/>
      <c r="L195" s="4"/>
      <c r="M195" s="4"/>
    </row>
    <row r="196" spans="1:13" x14ac:dyDescent="0.2">
      <c r="A196" s="4"/>
      <c r="B196" s="425"/>
      <c r="C196" s="425"/>
      <c r="D196" s="426"/>
      <c r="E196" s="4"/>
      <c r="F196" s="4"/>
      <c r="G196" s="4"/>
      <c r="H196" s="4"/>
      <c r="I196" s="4"/>
      <c r="J196" s="4"/>
      <c r="K196" s="4"/>
      <c r="L196" s="4"/>
      <c r="M196" s="4"/>
    </row>
    <row r="197" spans="1:13" x14ac:dyDescent="0.2">
      <c r="A197" s="4"/>
      <c r="B197" s="425"/>
      <c r="C197" s="425"/>
      <c r="D197" s="426"/>
      <c r="E197" s="4"/>
      <c r="F197" s="4"/>
      <c r="G197" s="4"/>
      <c r="H197" s="4"/>
      <c r="I197" s="4"/>
      <c r="J197" s="4"/>
      <c r="K197" s="4"/>
      <c r="L197" s="4"/>
      <c r="M197" s="4"/>
    </row>
    <row r="198" spans="1:13" x14ac:dyDescent="0.2">
      <c r="A198" s="4"/>
      <c r="B198" s="425"/>
      <c r="C198" s="425"/>
      <c r="D198" s="426"/>
      <c r="E198" s="4"/>
      <c r="F198" s="4"/>
      <c r="G198" s="4"/>
      <c r="H198" s="4"/>
      <c r="I198" s="4"/>
      <c r="J198" s="4"/>
      <c r="K198" s="4"/>
      <c r="L198" s="4"/>
      <c r="M198" s="4"/>
    </row>
    <row r="199" spans="1:13" x14ac:dyDescent="0.2">
      <c r="A199" s="4"/>
      <c r="B199" s="425"/>
      <c r="C199" s="425"/>
      <c r="D199" s="426"/>
      <c r="E199" s="4"/>
      <c r="F199" s="4"/>
      <c r="G199" s="4"/>
      <c r="H199" s="4"/>
      <c r="I199" s="4"/>
      <c r="J199" s="4"/>
      <c r="K199" s="4"/>
      <c r="L199" s="4"/>
      <c r="M199" s="4"/>
    </row>
    <row r="200" spans="1:13" x14ac:dyDescent="0.2">
      <c r="A200" s="4"/>
      <c r="B200" s="425"/>
      <c r="C200" s="425"/>
      <c r="D200" s="426"/>
      <c r="E200" s="4"/>
      <c r="F200" s="4"/>
      <c r="G200" s="4"/>
      <c r="H200" s="4"/>
      <c r="I200" s="4"/>
      <c r="J200" s="4"/>
      <c r="K200" s="4"/>
      <c r="L200" s="4"/>
      <c r="M200" s="4"/>
    </row>
    <row r="201" spans="1:13" x14ac:dyDescent="0.2">
      <c r="A201" s="4"/>
      <c r="B201" s="425"/>
      <c r="C201" s="425"/>
      <c r="D201" s="426"/>
      <c r="E201" s="4"/>
      <c r="F201" s="4"/>
      <c r="G201" s="4"/>
      <c r="H201" s="4"/>
      <c r="I201" s="4"/>
      <c r="J201" s="4"/>
      <c r="K201" s="4"/>
      <c r="L201" s="4"/>
      <c r="M201" s="4"/>
    </row>
    <row r="202" spans="1:13" x14ac:dyDescent="0.2">
      <c r="A202" s="4"/>
      <c r="B202" s="425"/>
      <c r="C202" s="425"/>
      <c r="D202" s="426"/>
      <c r="E202" s="4"/>
      <c r="F202" s="4"/>
      <c r="G202" s="4"/>
      <c r="H202" s="4"/>
      <c r="I202" s="4"/>
      <c r="J202" s="4"/>
      <c r="K202" s="4"/>
      <c r="L202" s="4"/>
      <c r="M202" s="4"/>
    </row>
    <row r="203" spans="1:13" x14ac:dyDescent="0.2">
      <c r="A203" s="4"/>
      <c r="B203" s="425"/>
      <c r="C203" s="425"/>
      <c r="D203" s="426"/>
      <c r="E203" s="4"/>
      <c r="F203" s="4"/>
      <c r="G203" s="4"/>
      <c r="H203" s="4"/>
      <c r="I203" s="4"/>
      <c r="J203" s="4"/>
      <c r="K203" s="4"/>
      <c r="L203" s="4"/>
      <c r="M203" s="4"/>
    </row>
    <row r="204" spans="1:13" x14ac:dyDescent="0.2">
      <c r="A204" s="4"/>
      <c r="B204" s="425"/>
      <c r="C204" s="425"/>
      <c r="D204" s="426"/>
      <c r="E204" s="4"/>
      <c r="F204" s="4"/>
      <c r="G204" s="4"/>
      <c r="H204" s="4"/>
      <c r="I204" s="4"/>
      <c r="J204" s="4"/>
      <c r="K204" s="4"/>
      <c r="L204" s="4"/>
      <c r="M204" s="4"/>
    </row>
    <row r="205" spans="1:13" x14ac:dyDescent="0.2">
      <c r="A205" s="4"/>
      <c r="B205" s="425"/>
      <c r="C205" s="425"/>
      <c r="D205" s="426"/>
      <c r="E205" s="4"/>
      <c r="F205" s="4"/>
      <c r="G205" s="4"/>
      <c r="H205" s="4"/>
      <c r="I205" s="4"/>
      <c r="J205" s="4"/>
      <c r="K205" s="4"/>
      <c r="L205" s="4"/>
      <c r="M205" s="4"/>
    </row>
    <row r="206" spans="1:13" x14ac:dyDescent="0.2">
      <c r="A206" s="4"/>
      <c r="B206" s="425"/>
      <c r="C206" s="425"/>
      <c r="D206" s="426"/>
      <c r="E206" s="4"/>
      <c r="F206" s="4"/>
      <c r="G206" s="4"/>
      <c r="H206" s="4"/>
      <c r="I206" s="4"/>
      <c r="J206" s="4"/>
      <c r="K206" s="4"/>
      <c r="L206" s="4"/>
      <c r="M206" s="4"/>
    </row>
    <row r="207" spans="1:13" x14ac:dyDescent="0.2">
      <c r="A207" s="4"/>
      <c r="B207" s="425"/>
      <c r="C207" s="425"/>
      <c r="D207" s="426"/>
      <c r="E207" s="4"/>
      <c r="F207" s="4"/>
      <c r="G207" s="4"/>
      <c r="H207" s="4"/>
      <c r="I207" s="4"/>
      <c r="J207" s="4"/>
      <c r="K207" s="4"/>
      <c r="L207" s="4"/>
      <c r="M207" s="4"/>
    </row>
    <row r="208" spans="1:13" x14ac:dyDescent="0.2">
      <c r="A208" s="4"/>
      <c r="B208" s="425"/>
      <c r="C208" s="425"/>
      <c r="D208" s="426"/>
      <c r="E208" s="4"/>
      <c r="F208" s="4"/>
      <c r="G208" s="4"/>
      <c r="H208" s="4"/>
      <c r="I208" s="4"/>
      <c r="J208" s="4"/>
      <c r="K208" s="4"/>
      <c r="L208" s="4"/>
      <c r="M208" s="4"/>
    </row>
    <row r="209" spans="1:13" x14ac:dyDescent="0.2">
      <c r="A209" s="4"/>
      <c r="B209" s="425"/>
      <c r="C209" s="425"/>
      <c r="D209" s="426"/>
      <c r="E209" s="4"/>
      <c r="F209" s="4"/>
      <c r="G209" s="4"/>
      <c r="H209" s="4"/>
      <c r="I209" s="4"/>
      <c r="J209" s="4"/>
      <c r="K209" s="4"/>
      <c r="L209" s="4"/>
      <c r="M209" s="4"/>
    </row>
    <row r="210" spans="1:13" x14ac:dyDescent="0.2">
      <c r="A210" s="4"/>
      <c r="B210" s="425"/>
      <c r="C210" s="425"/>
      <c r="D210" s="426"/>
      <c r="E210" s="4"/>
      <c r="F210" s="4"/>
      <c r="G210" s="4"/>
      <c r="H210" s="4"/>
      <c r="I210" s="4"/>
      <c r="J210" s="4"/>
      <c r="K210" s="4"/>
      <c r="L210" s="4"/>
      <c r="M210" s="4"/>
    </row>
    <row r="211" spans="1:13" x14ac:dyDescent="0.2">
      <c r="A211" s="4"/>
      <c r="B211" s="425"/>
      <c r="C211" s="425"/>
      <c r="D211" s="426"/>
      <c r="E211" s="4"/>
      <c r="F211" s="4"/>
      <c r="G211" s="4"/>
      <c r="H211" s="4"/>
      <c r="I211" s="4"/>
      <c r="J211" s="4"/>
      <c r="K211" s="4"/>
      <c r="L211" s="4"/>
      <c r="M211" s="4"/>
    </row>
    <row r="212" spans="1:13" x14ac:dyDescent="0.2">
      <c r="A212" s="4"/>
      <c r="B212" s="425"/>
      <c r="C212" s="425"/>
      <c r="D212" s="426"/>
      <c r="E212" s="4"/>
      <c r="F212" s="4"/>
      <c r="G212" s="4"/>
      <c r="H212" s="4"/>
      <c r="I212" s="4"/>
      <c r="J212" s="4"/>
      <c r="K212" s="4"/>
      <c r="L212" s="4"/>
      <c r="M212" s="4"/>
    </row>
    <row r="213" spans="1:13" x14ac:dyDescent="0.2">
      <c r="A213" s="4"/>
      <c r="B213" s="425"/>
      <c r="C213" s="425"/>
      <c r="D213" s="426"/>
      <c r="E213" s="4"/>
      <c r="F213" s="4"/>
      <c r="G213" s="4"/>
      <c r="H213" s="4"/>
      <c r="I213" s="4"/>
      <c r="J213" s="4"/>
      <c r="K213" s="4"/>
      <c r="L213" s="4"/>
      <c r="M213" s="4"/>
    </row>
    <row r="214" spans="1:13" x14ac:dyDescent="0.2">
      <c r="A214" s="4"/>
      <c r="B214" s="425"/>
      <c r="C214" s="425"/>
      <c r="D214" s="426"/>
      <c r="E214" s="4"/>
      <c r="F214" s="4"/>
      <c r="G214" s="4"/>
      <c r="H214" s="4"/>
      <c r="I214" s="4"/>
      <c r="J214" s="4"/>
      <c r="K214" s="4"/>
      <c r="L214" s="4"/>
      <c r="M214" s="4"/>
    </row>
    <row r="215" spans="1:13" x14ac:dyDescent="0.2">
      <c r="A215" s="4"/>
      <c r="B215" s="425"/>
      <c r="C215" s="425"/>
      <c r="D215" s="426"/>
      <c r="E215" s="4"/>
      <c r="F215" s="4"/>
      <c r="G215" s="4"/>
      <c r="H215" s="4"/>
      <c r="I215" s="4"/>
      <c r="J215" s="4"/>
      <c r="K215" s="4"/>
      <c r="L215" s="4"/>
      <c r="M215" s="4"/>
    </row>
    <row r="216" spans="1:13" x14ac:dyDescent="0.2">
      <c r="A216" s="4"/>
      <c r="B216" s="425"/>
      <c r="C216" s="425"/>
      <c r="D216" s="426"/>
      <c r="E216" s="4"/>
      <c r="F216" s="4"/>
      <c r="G216" s="4"/>
      <c r="H216" s="4"/>
      <c r="I216" s="4"/>
      <c r="J216" s="4"/>
      <c r="K216" s="4"/>
      <c r="L216" s="4"/>
      <c r="M216" s="4"/>
    </row>
    <row r="217" spans="1:13" x14ac:dyDescent="0.2">
      <c r="A217" s="4"/>
      <c r="B217" s="425"/>
      <c r="C217" s="425"/>
      <c r="D217" s="426"/>
      <c r="E217" s="4"/>
      <c r="F217" s="4"/>
      <c r="G217" s="4"/>
      <c r="H217" s="4"/>
      <c r="I217" s="4"/>
      <c r="J217" s="4"/>
      <c r="K217" s="4"/>
      <c r="L217" s="4"/>
      <c r="M217" s="4"/>
    </row>
    <row r="218" spans="1:13" x14ac:dyDescent="0.2">
      <c r="A218" s="4"/>
      <c r="B218" s="425"/>
      <c r="C218" s="425"/>
      <c r="D218" s="426"/>
      <c r="E218" s="4"/>
      <c r="F218" s="4"/>
      <c r="G218" s="4"/>
      <c r="H218" s="4"/>
      <c r="I218" s="4"/>
      <c r="J218" s="4"/>
      <c r="K218" s="4"/>
      <c r="L218" s="4"/>
      <c r="M218" s="4"/>
    </row>
    <row r="219" spans="1:13" x14ac:dyDescent="0.2">
      <c r="A219" s="4"/>
      <c r="B219" s="425"/>
      <c r="C219" s="425"/>
      <c r="D219" s="426"/>
      <c r="E219" s="4"/>
      <c r="F219" s="4"/>
      <c r="G219" s="4"/>
      <c r="H219" s="4"/>
      <c r="I219" s="4"/>
      <c r="J219" s="4"/>
      <c r="K219" s="4"/>
      <c r="L219" s="4"/>
      <c r="M219" s="4"/>
    </row>
    <row r="220" spans="1:13" x14ac:dyDescent="0.2">
      <c r="A220" s="4"/>
      <c r="B220" s="425"/>
      <c r="C220" s="425"/>
      <c r="D220" s="426"/>
      <c r="E220" s="4"/>
      <c r="F220" s="4"/>
      <c r="G220" s="4"/>
      <c r="H220" s="4"/>
      <c r="I220" s="4"/>
      <c r="J220" s="4"/>
      <c r="K220" s="4"/>
      <c r="L220" s="4"/>
      <c r="M220" s="4"/>
    </row>
    <row r="221" spans="1:13" x14ac:dyDescent="0.2">
      <c r="A221" s="4"/>
      <c r="B221" s="425"/>
      <c r="C221" s="425"/>
      <c r="D221" s="426"/>
      <c r="E221" s="4"/>
      <c r="F221" s="4"/>
      <c r="G221" s="4"/>
      <c r="H221" s="4"/>
      <c r="I221" s="4"/>
      <c r="J221" s="4"/>
      <c r="K221" s="4"/>
      <c r="L221" s="4"/>
      <c r="M221" s="4"/>
    </row>
    <row r="222" spans="1:13" x14ac:dyDescent="0.2">
      <c r="A222" s="4"/>
      <c r="B222" s="425"/>
      <c r="C222" s="425"/>
      <c r="D222" s="426"/>
      <c r="E222" s="4"/>
      <c r="F222" s="4"/>
      <c r="G222" s="4"/>
      <c r="H222" s="4"/>
      <c r="I222" s="4"/>
      <c r="J222" s="4"/>
      <c r="K222" s="4"/>
      <c r="L222" s="4"/>
      <c r="M222" s="4"/>
    </row>
    <row r="223" spans="1:13" x14ac:dyDescent="0.2">
      <c r="A223" s="4"/>
      <c r="B223" s="425"/>
      <c r="C223" s="425"/>
      <c r="D223" s="426"/>
      <c r="E223" s="4"/>
      <c r="F223" s="4"/>
      <c r="G223" s="4"/>
      <c r="H223" s="4"/>
      <c r="I223" s="4"/>
      <c r="J223" s="4"/>
      <c r="K223" s="4"/>
      <c r="L223" s="4"/>
      <c r="M223" s="4"/>
    </row>
    <row r="224" spans="1:13" x14ac:dyDescent="0.2">
      <c r="A224" s="4"/>
      <c r="B224" s="425"/>
      <c r="C224" s="425"/>
      <c r="D224" s="426"/>
      <c r="E224" s="4"/>
      <c r="F224" s="4"/>
      <c r="G224" s="4"/>
      <c r="H224" s="4"/>
      <c r="I224" s="4"/>
      <c r="J224" s="4"/>
      <c r="K224" s="4"/>
      <c r="L224" s="4"/>
      <c r="M224" s="4"/>
    </row>
    <row r="225" spans="1:13" x14ac:dyDescent="0.2">
      <c r="A225" s="4"/>
      <c r="B225" s="425"/>
      <c r="C225" s="425"/>
      <c r="D225" s="426"/>
      <c r="E225" s="4"/>
      <c r="F225" s="4"/>
      <c r="G225" s="4"/>
      <c r="H225" s="4"/>
      <c r="I225" s="4"/>
      <c r="J225" s="4"/>
      <c r="K225" s="4"/>
      <c r="L225" s="4"/>
      <c r="M225" s="4"/>
    </row>
    <row r="226" spans="1:13" x14ac:dyDescent="0.2">
      <c r="A226" s="4"/>
      <c r="B226" s="425"/>
      <c r="C226" s="425"/>
      <c r="D226" s="426"/>
      <c r="E226" s="4"/>
      <c r="F226" s="4"/>
      <c r="G226" s="4"/>
      <c r="H226" s="4"/>
      <c r="I226" s="4"/>
      <c r="J226" s="4"/>
      <c r="K226" s="4"/>
      <c r="L226" s="4"/>
      <c r="M226" s="4"/>
    </row>
    <row r="227" spans="1:13" x14ac:dyDescent="0.2">
      <c r="A227" s="4"/>
      <c r="B227" s="425"/>
      <c r="C227" s="425"/>
      <c r="D227" s="426"/>
      <c r="E227" s="4"/>
      <c r="F227" s="4"/>
      <c r="G227" s="4"/>
      <c r="H227" s="4"/>
      <c r="I227" s="4"/>
      <c r="J227" s="4"/>
      <c r="K227" s="4"/>
      <c r="L227" s="4"/>
      <c r="M227" s="4"/>
    </row>
    <row r="228" spans="1:13" x14ac:dyDescent="0.2">
      <c r="A228" s="4"/>
      <c r="B228" s="425"/>
      <c r="C228" s="425"/>
      <c r="D228" s="426"/>
      <c r="E228" s="4"/>
      <c r="F228" s="4"/>
      <c r="G228" s="4"/>
      <c r="H228" s="4"/>
      <c r="I228" s="4"/>
      <c r="J228" s="4"/>
      <c r="K228" s="4"/>
      <c r="L228" s="4"/>
      <c r="M228" s="4"/>
    </row>
    <row r="229" spans="1:13" x14ac:dyDescent="0.2">
      <c r="A229" s="4"/>
      <c r="B229" s="425"/>
      <c r="C229" s="425"/>
      <c r="D229" s="426"/>
      <c r="E229" s="4"/>
      <c r="F229" s="4"/>
      <c r="G229" s="4"/>
      <c r="H229" s="4"/>
      <c r="I229" s="4"/>
      <c r="J229" s="4"/>
      <c r="K229" s="4"/>
      <c r="L229" s="4"/>
      <c r="M229" s="4"/>
    </row>
    <row r="230" spans="1:13" x14ac:dyDescent="0.2">
      <c r="A230" s="4"/>
      <c r="B230" s="425"/>
      <c r="C230" s="425"/>
      <c r="D230" s="426"/>
      <c r="E230" s="4"/>
      <c r="F230" s="4"/>
      <c r="G230" s="4"/>
      <c r="H230" s="4"/>
      <c r="I230" s="4"/>
      <c r="J230" s="4"/>
      <c r="K230" s="4"/>
      <c r="L230" s="4"/>
      <c r="M230" s="4"/>
    </row>
    <row r="231" spans="1:13" x14ac:dyDescent="0.2">
      <c r="A231" s="4"/>
      <c r="B231" s="425"/>
      <c r="C231" s="425"/>
      <c r="D231" s="426"/>
      <c r="E231" s="4"/>
      <c r="F231" s="4"/>
      <c r="G231" s="4"/>
      <c r="H231" s="4"/>
      <c r="I231" s="4"/>
      <c r="J231" s="4"/>
      <c r="K231" s="4"/>
      <c r="L231" s="4"/>
      <c r="M231" s="4"/>
    </row>
    <row r="232" spans="1:13" x14ac:dyDescent="0.2">
      <c r="A232" s="4"/>
      <c r="B232" s="425"/>
      <c r="C232" s="425"/>
      <c r="D232" s="426"/>
      <c r="E232" s="4"/>
      <c r="F232" s="4"/>
      <c r="G232" s="4"/>
      <c r="H232" s="4"/>
      <c r="I232" s="4"/>
      <c r="J232" s="4"/>
      <c r="K232" s="4"/>
      <c r="L232" s="4"/>
      <c r="M232" s="4"/>
    </row>
    <row r="233" spans="1:13" x14ac:dyDescent="0.2">
      <c r="A233" s="4"/>
      <c r="B233" s="425"/>
      <c r="C233" s="425"/>
      <c r="D233" s="426"/>
      <c r="E233" s="4"/>
      <c r="F233" s="4"/>
      <c r="G233" s="4"/>
      <c r="H233" s="4"/>
      <c r="I233" s="4"/>
      <c r="J233" s="4"/>
      <c r="K233" s="4"/>
      <c r="L233" s="4"/>
      <c r="M233" s="4"/>
    </row>
    <row r="234" spans="1:13" x14ac:dyDescent="0.2">
      <c r="A234" s="4"/>
      <c r="B234" s="425"/>
      <c r="C234" s="425"/>
      <c r="D234" s="426"/>
      <c r="E234" s="4"/>
      <c r="F234" s="4"/>
      <c r="G234" s="4"/>
      <c r="H234" s="4"/>
      <c r="I234" s="4"/>
      <c r="J234" s="4"/>
      <c r="K234" s="4"/>
      <c r="L234" s="4"/>
      <c r="M234" s="4"/>
    </row>
    <row r="235" spans="1:13" x14ac:dyDescent="0.2">
      <c r="A235" s="4"/>
      <c r="B235" s="425"/>
      <c r="C235" s="425"/>
      <c r="D235" s="426"/>
      <c r="E235" s="4"/>
      <c r="F235" s="4"/>
      <c r="G235" s="4"/>
      <c r="H235" s="4"/>
      <c r="I235" s="4"/>
      <c r="J235" s="4"/>
      <c r="K235" s="4"/>
      <c r="L235" s="4"/>
      <c r="M235" s="4"/>
    </row>
    <row r="236" spans="1:13" x14ac:dyDescent="0.2">
      <c r="A236" s="4"/>
      <c r="B236" s="425"/>
      <c r="C236" s="425"/>
      <c r="D236" s="426"/>
      <c r="E236" s="4"/>
      <c r="F236" s="4"/>
      <c r="G236" s="4"/>
      <c r="H236" s="4"/>
      <c r="I236" s="4"/>
      <c r="J236" s="4"/>
      <c r="K236" s="4"/>
      <c r="L236" s="4"/>
      <c r="M236" s="4"/>
    </row>
    <row r="237" spans="1:13" x14ac:dyDescent="0.2">
      <c r="A237" s="4"/>
      <c r="B237" s="425"/>
      <c r="C237" s="425"/>
      <c r="D237" s="426"/>
      <c r="E237" s="4"/>
      <c r="F237" s="4"/>
      <c r="G237" s="4"/>
      <c r="H237" s="4"/>
      <c r="I237" s="4"/>
      <c r="J237" s="4"/>
      <c r="K237" s="4"/>
      <c r="L237" s="4"/>
      <c r="M237" s="4"/>
    </row>
    <row r="238" spans="1:13" x14ac:dyDescent="0.2">
      <c r="A238" s="4"/>
      <c r="B238" s="425"/>
      <c r="C238" s="425"/>
      <c r="D238" s="426"/>
      <c r="E238" s="4"/>
      <c r="F238" s="4"/>
      <c r="G238" s="4"/>
      <c r="H238" s="4"/>
      <c r="I238" s="4"/>
      <c r="J238" s="4"/>
      <c r="K238" s="4"/>
      <c r="L238" s="4"/>
      <c r="M238" s="4"/>
    </row>
    <row r="239" spans="1:13" x14ac:dyDescent="0.2">
      <c r="A239" s="4"/>
      <c r="B239" s="425"/>
      <c r="C239" s="425"/>
      <c r="D239" s="426"/>
      <c r="E239" s="4"/>
      <c r="F239" s="4"/>
      <c r="G239" s="4"/>
      <c r="H239" s="4"/>
      <c r="I239" s="4"/>
      <c r="J239" s="4"/>
      <c r="K239" s="4"/>
      <c r="L239" s="4"/>
      <c r="M239" s="4"/>
    </row>
    <row r="240" spans="1:13" x14ac:dyDescent="0.2">
      <c r="A240" s="4"/>
      <c r="B240" s="425"/>
      <c r="C240" s="425"/>
      <c r="D240" s="426"/>
      <c r="E240" s="4"/>
      <c r="F240" s="4"/>
      <c r="G240" s="4"/>
      <c r="H240" s="4"/>
      <c r="I240" s="4"/>
      <c r="J240" s="4"/>
      <c r="K240" s="4"/>
      <c r="L240" s="4"/>
      <c r="M240" s="4"/>
    </row>
    <row r="241" spans="1:13" x14ac:dyDescent="0.2">
      <c r="A241" s="4"/>
      <c r="B241" s="425"/>
      <c r="C241" s="425"/>
      <c r="D241" s="426"/>
      <c r="E241" s="4"/>
      <c r="F241" s="4"/>
      <c r="G241" s="4"/>
      <c r="H241" s="4"/>
      <c r="I241" s="4"/>
      <c r="J241" s="4"/>
      <c r="K241" s="4"/>
      <c r="L241" s="4"/>
      <c r="M241" s="4"/>
    </row>
    <row r="242" spans="1:13" x14ac:dyDescent="0.2">
      <c r="A242" s="4"/>
      <c r="B242" s="425"/>
      <c r="C242" s="425"/>
      <c r="D242" s="426"/>
      <c r="E242" s="4"/>
      <c r="F242" s="4"/>
      <c r="G242" s="4"/>
      <c r="H242" s="4"/>
      <c r="I242" s="4"/>
      <c r="J242" s="4"/>
      <c r="K242" s="4"/>
      <c r="L242" s="4"/>
      <c r="M242" s="4"/>
    </row>
    <row r="243" spans="1:13" x14ac:dyDescent="0.2">
      <c r="A243" s="4"/>
      <c r="B243" s="425"/>
      <c r="C243" s="425"/>
      <c r="D243" s="426"/>
      <c r="E243" s="4"/>
      <c r="F243" s="4"/>
      <c r="G243" s="4"/>
      <c r="H243" s="4"/>
      <c r="I243" s="4"/>
      <c r="J243" s="4"/>
      <c r="K243" s="4"/>
      <c r="L243" s="4"/>
      <c r="M243" s="4"/>
    </row>
    <row r="244" spans="1:13" x14ac:dyDescent="0.2">
      <c r="A244" s="4"/>
      <c r="B244" s="425"/>
      <c r="C244" s="425"/>
      <c r="D244" s="426"/>
      <c r="E244" s="4"/>
      <c r="F244" s="4"/>
      <c r="G244" s="4"/>
      <c r="H244" s="4"/>
      <c r="I244" s="4"/>
      <c r="J244" s="4"/>
      <c r="K244" s="4"/>
      <c r="L244" s="4"/>
      <c r="M244" s="4"/>
    </row>
    <row r="245" spans="1:13" x14ac:dyDescent="0.2">
      <c r="A245" s="4"/>
      <c r="B245" s="425"/>
      <c r="C245" s="425"/>
      <c r="D245" s="426"/>
      <c r="E245" s="4"/>
      <c r="F245" s="4"/>
      <c r="G245" s="4"/>
      <c r="H245" s="4"/>
      <c r="I245" s="4"/>
      <c r="J245" s="4"/>
      <c r="K245" s="4"/>
      <c r="L245" s="4"/>
      <c r="M245" s="4"/>
    </row>
    <row r="246" spans="1:13" x14ac:dyDescent="0.2">
      <c r="A246" s="4"/>
      <c r="B246" s="425"/>
      <c r="C246" s="425"/>
      <c r="D246" s="426"/>
      <c r="E246" s="4"/>
      <c r="F246" s="4"/>
      <c r="G246" s="4"/>
      <c r="H246" s="4"/>
      <c r="I246" s="4"/>
      <c r="J246" s="4"/>
      <c r="K246" s="4"/>
      <c r="L246" s="4"/>
      <c r="M246" s="4"/>
    </row>
    <row r="247" spans="1:13" x14ac:dyDescent="0.2">
      <c r="A247" s="4"/>
      <c r="B247" s="425"/>
      <c r="C247" s="425"/>
      <c r="D247" s="426"/>
      <c r="E247" s="4"/>
      <c r="F247" s="4"/>
      <c r="G247" s="4"/>
      <c r="H247" s="4"/>
      <c r="I247" s="4"/>
      <c r="J247" s="4"/>
      <c r="K247" s="4"/>
      <c r="L247" s="4"/>
      <c r="M247" s="4"/>
    </row>
    <row r="248" spans="1:13" x14ac:dyDescent="0.2">
      <c r="A248" s="4"/>
      <c r="B248" s="425"/>
      <c r="C248" s="425"/>
      <c r="D248" s="426"/>
      <c r="E248" s="4"/>
      <c r="F248" s="4"/>
      <c r="G248" s="4"/>
      <c r="H248" s="4"/>
      <c r="I248" s="4"/>
      <c r="J248" s="4"/>
      <c r="K248" s="4"/>
      <c r="L248" s="4"/>
      <c r="M248" s="4"/>
    </row>
    <row r="249" spans="1:13" x14ac:dyDescent="0.2">
      <c r="A249" s="4"/>
      <c r="B249" s="425"/>
      <c r="C249" s="425"/>
      <c r="D249" s="426"/>
      <c r="E249" s="4"/>
      <c r="F249" s="4"/>
      <c r="G249" s="4"/>
      <c r="H249" s="4"/>
      <c r="I249" s="4"/>
      <c r="J249" s="4"/>
      <c r="K249" s="4"/>
      <c r="L249" s="4"/>
      <c r="M249" s="4"/>
    </row>
    <row r="250" spans="1:13" x14ac:dyDescent="0.2">
      <c r="A250" s="4"/>
      <c r="B250" s="425"/>
      <c r="C250" s="425"/>
      <c r="D250" s="426"/>
      <c r="E250" s="4"/>
      <c r="F250" s="4"/>
      <c r="G250" s="4"/>
      <c r="H250" s="4"/>
      <c r="I250" s="4"/>
      <c r="J250" s="4"/>
      <c r="K250" s="4"/>
      <c r="L250" s="4"/>
      <c r="M250" s="4"/>
    </row>
    <row r="251" spans="1:13" x14ac:dyDescent="0.2">
      <c r="A251" s="4"/>
      <c r="B251" s="425"/>
      <c r="C251" s="425"/>
      <c r="D251" s="426"/>
      <c r="E251" s="4"/>
      <c r="F251" s="4"/>
      <c r="G251" s="4"/>
      <c r="H251" s="4"/>
      <c r="I251" s="4"/>
      <c r="J251" s="4"/>
      <c r="K251" s="4"/>
      <c r="L251" s="4"/>
      <c r="M251" s="4"/>
    </row>
    <row r="252" spans="1:13" x14ac:dyDescent="0.2">
      <c r="A252" s="4"/>
      <c r="B252" s="425"/>
      <c r="C252" s="425"/>
      <c r="D252" s="426"/>
      <c r="E252" s="4"/>
      <c r="F252" s="4"/>
      <c r="G252" s="4"/>
      <c r="H252" s="4"/>
      <c r="I252" s="4"/>
      <c r="J252" s="4"/>
      <c r="K252" s="4"/>
      <c r="L252" s="4"/>
      <c r="M252" s="4"/>
    </row>
    <row r="253" spans="1:13" x14ac:dyDescent="0.2">
      <c r="A253" s="4"/>
      <c r="B253" s="425"/>
      <c r="C253" s="425"/>
      <c r="D253" s="426"/>
      <c r="E253" s="4"/>
      <c r="F253" s="4"/>
      <c r="G253" s="4"/>
      <c r="H253" s="4"/>
      <c r="I253" s="4"/>
      <c r="J253" s="4"/>
      <c r="K253" s="4"/>
      <c r="L253" s="4"/>
      <c r="M253" s="4"/>
    </row>
    <row r="254" spans="1:13" x14ac:dyDescent="0.2">
      <c r="A254" s="4"/>
      <c r="B254" s="425"/>
      <c r="C254" s="425"/>
      <c r="D254" s="426"/>
      <c r="E254" s="4"/>
      <c r="F254" s="4"/>
      <c r="G254" s="4"/>
      <c r="H254" s="4"/>
      <c r="I254" s="4"/>
      <c r="J254" s="4"/>
      <c r="K254" s="4"/>
      <c r="L254" s="4"/>
      <c r="M254" s="4"/>
    </row>
    <row r="255" spans="1:13" x14ac:dyDescent="0.2">
      <c r="A255" s="4"/>
      <c r="B255" s="425"/>
      <c r="C255" s="425"/>
      <c r="D255" s="426"/>
      <c r="E255" s="4"/>
      <c r="F255" s="4"/>
      <c r="G255" s="4"/>
      <c r="H255" s="4"/>
      <c r="I255" s="4"/>
      <c r="J255" s="4"/>
      <c r="K255" s="4"/>
      <c r="L255" s="4"/>
      <c r="M255" s="4"/>
    </row>
    <row r="256" spans="1:13" x14ac:dyDescent="0.2">
      <c r="A256" s="4"/>
      <c r="B256" s="425"/>
      <c r="C256" s="425"/>
      <c r="D256" s="426"/>
      <c r="E256" s="4"/>
      <c r="F256" s="4"/>
      <c r="G256" s="4"/>
      <c r="H256" s="4"/>
      <c r="I256" s="4"/>
      <c r="J256" s="4"/>
      <c r="K256" s="4"/>
      <c r="L256" s="4"/>
      <c r="M256" s="4"/>
    </row>
    <row r="257" spans="1:13" x14ac:dyDescent="0.2">
      <c r="A257" s="4"/>
      <c r="B257" s="425"/>
      <c r="C257" s="425"/>
      <c r="D257" s="426"/>
      <c r="E257" s="4"/>
      <c r="F257" s="4"/>
      <c r="G257" s="4"/>
      <c r="H257" s="4"/>
      <c r="I257" s="4"/>
      <c r="J257" s="4"/>
      <c r="K257" s="4"/>
      <c r="L257" s="4"/>
      <c r="M257" s="4"/>
    </row>
    <row r="258" spans="1:13" x14ac:dyDescent="0.2">
      <c r="A258" s="4"/>
      <c r="B258" s="425"/>
      <c r="C258" s="425"/>
      <c r="D258" s="426"/>
      <c r="E258" s="4"/>
      <c r="F258" s="4"/>
      <c r="G258" s="4"/>
      <c r="H258" s="4"/>
      <c r="I258" s="4"/>
      <c r="J258" s="4"/>
      <c r="K258" s="4"/>
      <c r="L258" s="4"/>
      <c r="M258" s="4"/>
    </row>
    <row r="259" spans="1:13" x14ac:dyDescent="0.2">
      <c r="A259" s="4"/>
      <c r="B259" s="425"/>
      <c r="C259" s="425"/>
      <c r="D259" s="426"/>
      <c r="E259" s="4"/>
      <c r="F259" s="4"/>
      <c r="G259" s="4"/>
      <c r="H259" s="4"/>
      <c r="I259" s="4"/>
      <c r="J259" s="4"/>
      <c r="K259" s="4"/>
      <c r="L259" s="4"/>
      <c r="M259" s="4"/>
    </row>
    <row r="260" spans="1:13" x14ac:dyDescent="0.2">
      <c r="A260" s="4"/>
      <c r="B260" s="425"/>
      <c r="C260" s="425"/>
      <c r="D260" s="426"/>
      <c r="E260" s="4"/>
      <c r="F260" s="4"/>
      <c r="G260" s="4"/>
      <c r="H260" s="4"/>
      <c r="I260" s="4"/>
      <c r="J260" s="4"/>
      <c r="K260" s="4"/>
      <c r="L260" s="4"/>
      <c r="M260" s="4"/>
    </row>
    <row r="261" spans="1:13" x14ac:dyDescent="0.2">
      <c r="A261" s="4"/>
      <c r="B261" s="425"/>
      <c r="C261" s="425"/>
      <c r="D261" s="426"/>
      <c r="E261" s="4"/>
      <c r="F261" s="4"/>
      <c r="G261" s="4"/>
      <c r="H261" s="4"/>
      <c r="I261" s="4"/>
      <c r="J261" s="4"/>
      <c r="K261" s="4"/>
      <c r="L261" s="4"/>
      <c r="M261" s="4"/>
    </row>
    <row r="262" spans="1:13" x14ac:dyDescent="0.2">
      <c r="A262" s="4"/>
      <c r="B262" s="425"/>
      <c r="C262" s="425"/>
      <c r="D262" s="426"/>
      <c r="E262" s="4"/>
      <c r="F262" s="4"/>
      <c r="G262" s="4"/>
      <c r="H262" s="4"/>
      <c r="I262" s="4"/>
      <c r="J262" s="4"/>
      <c r="K262" s="4"/>
      <c r="L262" s="4"/>
      <c r="M262" s="4"/>
    </row>
    <row r="263" spans="1:13" x14ac:dyDescent="0.2">
      <c r="A263" s="4"/>
      <c r="B263" s="425"/>
      <c r="C263" s="425"/>
      <c r="D263" s="426"/>
      <c r="E263" s="4"/>
      <c r="F263" s="4"/>
      <c r="G263" s="4"/>
      <c r="H263" s="4"/>
      <c r="I263" s="4"/>
      <c r="J263" s="4"/>
      <c r="K263" s="4"/>
      <c r="L263" s="4"/>
      <c r="M263" s="4"/>
    </row>
    <row r="264" spans="1:13" x14ac:dyDescent="0.2">
      <c r="A264" s="4"/>
      <c r="B264" s="425"/>
      <c r="C264" s="425"/>
      <c r="D264" s="426"/>
      <c r="E264" s="4"/>
      <c r="F264" s="4"/>
      <c r="G264" s="4"/>
      <c r="H264" s="4"/>
      <c r="I264" s="4"/>
      <c r="J264" s="4"/>
      <c r="K264" s="4"/>
      <c r="L264" s="4"/>
      <c r="M264" s="4"/>
    </row>
    <row r="265" spans="1:13" x14ac:dyDescent="0.2">
      <c r="A265" s="4"/>
      <c r="B265" s="425"/>
      <c r="C265" s="425"/>
      <c r="D265" s="426"/>
      <c r="E265" s="4"/>
      <c r="F265" s="4"/>
      <c r="G265" s="4"/>
      <c r="H265" s="4"/>
      <c r="I265" s="4"/>
      <c r="J265" s="4"/>
      <c r="K265" s="4"/>
      <c r="L265" s="4"/>
      <c r="M265" s="4"/>
    </row>
    <row r="266" spans="1:13" x14ac:dyDescent="0.2">
      <c r="A266" s="4"/>
      <c r="B266" s="425"/>
      <c r="C266" s="425"/>
      <c r="D266" s="426"/>
      <c r="E266" s="4"/>
      <c r="F266" s="4"/>
      <c r="G266" s="4"/>
      <c r="H266" s="4"/>
      <c r="I266" s="4"/>
      <c r="J266" s="4"/>
      <c r="K266" s="4"/>
      <c r="L266" s="4"/>
      <c r="M266" s="4"/>
    </row>
    <row r="267" spans="1:13" x14ac:dyDescent="0.2">
      <c r="A267" s="4"/>
      <c r="B267" s="425"/>
      <c r="C267" s="425"/>
      <c r="D267" s="426"/>
      <c r="E267" s="4"/>
      <c r="F267" s="4"/>
      <c r="G267" s="4"/>
      <c r="H267" s="4"/>
      <c r="I267" s="4"/>
      <c r="J267" s="4"/>
      <c r="K267" s="4"/>
      <c r="L267" s="4"/>
      <c r="M267" s="4"/>
    </row>
    <row r="268" spans="1:13" x14ac:dyDescent="0.2">
      <c r="A268" s="4"/>
      <c r="B268" s="425"/>
      <c r="C268" s="425"/>
      <c r="D268" s="426"/>
      <c r="E268" s="4"/>
      <c r="F268" s="4"/>
      <c r="G268" s="4"/>
      <c r="H268" s="4"/>
      <c r="I268" s="4"/>
      <c r="J268" s="4"/>
      <c r="K268" s="4"/>
      <c r="L268" s="4"/>
      <c r="M268" s="4"/>
    </row>
    <row r="269" spans="1:13" x14ac:dyDescent="0.2">
      <c r="A269" s="4"/>
      <c r="B269" s="425"/>
      <c r="C269" s="425"/>
      <c r="D269" s="426"/>
      <c r="E269" s="4"/>
      <c r="F269" s="4"/>
      <c r="G269" s="4"/>
      <c r="H269" s="4"/>
      <c r="I269" s="4"/>
      <c r="J269" s="4"/>
      <c r="K269" s="4"/>
      <c r="L269" s="4"/>
      <c r="M269" s="4"/>
    </row>
    <row r="270" spans="1:13" x14ac:dyDescent="0.2">
      <c r="A270" s="4"/>
      <c r="B270" s="425"/>
      <c r="C270" s="425"/>
      <c r="D270" s="426"/>
      <c r="E270" s="4"/>
      <c r="F270" s="4"/>
      <c r="G270" s="4"/>
      <c r="H270" s="4"/>
      <c r="I270" s="4"/>
      <c r="J270" s="4"/>
      <c r="K270" s="4"/>
      <c r="L270" s="4"/>
      <c r="M270" s="4"/>
    </row>
    <row r="271" spans="1:13" x14ac:dyDescent="0.2">
      <c r="A271" s="4"/>
      <c r="B271" s="425"/>
      <c r="C271" s="425"/>
      <c r="D271" s="426"/>
      <c r="E271" s="4"/>
      <c r="F271" s="4"/>
      <c r="G271" s="4"/>
      <c r="H271" s="4"/>
      <c r="I271" s="4"/>
      <c r="J271" s="4"/>
      <c r="K271" s="4"/>
      <c r="L271" s="4"/>
      <c r="M271" s="4"/>
    </row>
    <row r="272" spans="1:13" x14ac:dyDescent="0.2">
      <c r="A272" s="4"/>
      <c r="B272" s="425"/>
      <c r="C272" s="425"/>
      <c r="D272" s="426"/>
      <c r="E272" s="4"/>
      <c r="F272" s="4"/>
      <c r="G272" s="4"/>
      <c r="H272" s="4"/>
      <c r="I272" s="4"/>
      <c r="J272" s="4"/>
      <c r="K272" s="4"/>
      <c r="L272" s="4"/>
      <c r="M272" s="4"/>
    </row>
    <row r="273" spans="1:13" x14ac:dyDescent="0.2">
      <c r="A273" s="4"/>
      <c r="B273" s="425"/>
      <c r="C273" s="425"/>
      <c r="D273" s="426"/>
      <c r="E273" s="4"/>
      <c r="F273" s="4"/>
      <c r="G273" s="4"/>
      <c r="H273" s="4"/>
      <c r="I273" s="4"/>
      <c r="J273" s="4"/>
      <c r="K273" s="4"/>
      <c r="L273" s="4"/>
      <c r="M273" s="4"/>
    </row>
    <row r="274" spans="1:13" x14ac:dyDescent="0.2">
      <c r="A274" s="4"/>
      <c r="B274" s="425"/>
      <c r="C274" s="425"/>
      <c r="D274" s="426"/>
      <c r="E274" s="4"/>
      <c r="F274" s="4"/>
      <c r="G274" s="4"/>
      <c r="H274" s="4"/>
      <c r="I274" s="4"/>
      <c r="J274" s="4"/>
      <c r="K274" s="4"/>
      <c r="L274" s="4"/>
      <c r="M274" s="4"/>
    </row>
    <row r="275" spans="1:13" x14ac:dyDescent="0.2">
      <c r="A275" s="4"/>
      <c r="B275" s="425"/>
      <c r="C275" s="425"/>
      <c r="D275" s="426"/>
      <c r="E275" s="4"/>
      <c r="F275" s="4"/>
      <c r="G275" s="4"/>
      <c r="H275" s="4"/>
      <c r="I275" s="4"/>
      <c r="J275" s="4"/>
      <c r="K275" s="4"/>
      <c r="L275" s="4"/>
      <c r="M275" s="4"/>
    </row>
    <row r="276" spans="1:13" x14ac:dyDescent="0.2">
      <c r="A276" s="4"/>
      <c r="B276" s="425"/>
      <c r="C276" s="425"/>
      <c r="D276" s="426"/>
      <c r="E276" s="4"/>
      <c r="F276" s="4"/>
      <c r="G276" s="4"/>
      <c r="H276" s="4"/>
      <c r="I276" s="4"/>
      <c r="J276" s="4"/>
      <c r="K276" s="4"/>
      <c r="L276" s="4"/>
      <c r="M276" s="4"/>
    </row>
    <row r="277" spans="1:13" x14ac:dyDescent="0.2">
      <c r="A277" s="4"/>
      <c r="B277" s="425"/>
      <c r="C277" s="425"/>
      <c r="D277" s="426"/>
      <c r="E277" s="4"/>
      <c r="F277" s="4"/>
      <c r="G277" s="4"/>
      <c r="H277" s="4"/>
      <c r="I277" s="4"/>
      <c r="J277" s="4"/>
      <c r="K277" s="4"/>
      <c r="L277" s="4"/>
      <c r="M277" s="4"/>
    </row>
    <row r="278" spans="1:13" x14ac:dyDescent="0.2">
      <c r="A278" s="4"/>
      <c r="B278" s="425"/>
      <c r="C278" s="425"/>
      <c r="D278" s="426"/>
      <c r="E278" s="4"/>
      <c r="F278" s="4"/>
      <c r="G278" s="4"/>
      <c r="H278" s="4"/>
      <c r="I278" s="4"/>
      <c r="J278" s="4"/>
      <c r="K278" s="4"/>
      <c r="L278" s="4"/>
      <c r="M278" s="4"/>
    </row>
    <row r="279" spans="1:13" x14ac:dyDescent="0.2">
      <c r="A279" s="4"/>
      <c r="B279" s="425"/>
      <c r="C279" s="425"/>
      <c r="D279" s="426"/>
      <c r="E279" s="4"/>
      <c r="F279" s="4"/>
      <c r="G279" s="4"/>
      <c r="H279" s="4"/>
      <c r="I279" s="4"/>
      <c r="J279" s="4"/>
      <c r="K279" s="4"/>
      <c r="L279" s="4"/>
      <c r="M279" s="4"/>
    </row>
    <row r="280" spans="1:13" x14ac:dyDescent="0.2">
      <c r="A280" s="4"/>
      <c r="B280" s="425"/>
      <c r="C280" s="425"/>
      <c r="D280" s="426"/>
      <c r="E280" s="4"/>
      <c r="F280" s="4"/>
      <c r="G280" s="4"/>
      <c r="H280" s="4"/>
      <c r="I280" s="4"/>
      <c r="J280" s="4"/>
      <c r="K280" s="4"/>
      <c r="L280" s="4"/>
      <c r="M280" s="4"/>
    </row>
    <row r="281" spans="1:13" x14ac:dyDescent="0.2">
      <c r="A281" s="4"/>
      <c r="B281" s="425"/>
      <c r="C281" s="425"/>
      <c r="D281" s="426"/>
      <c r="E281" s="4"/>
      <c r="F281" s="4"/>
      <c r="G281" s="4"/>
      <c r="H281" s="4"/>
      <c r="I281" s="4"/>
      <c r="J281" s="4"/>
      <c r="K281" s="4"/>
      <c r="L281" s="4"/>
      <c r="M281" s="4"/>
    </row>
    <row r="282" spans="1:13" x14ac:dyDescent="0.2">
      <c r="A282" s="4"/>
      <c r="B282" s="425"/>
      <c r="C282" s="425"/>
      <c r="D282" s="426"/>
      <c r="E282" s="4"/>
      <c r="F282" s="4"/>
      <c r="G282" s="4"/>
      <c r="H282" s="4"/>
      <c r="I282" s="4"/>
      <c r="J282" s="4"/>
      <c r="K282" s="4"/>
      <c r="L282" s="4"/>
      <c r="M282" s="4"/>
    </row>
    <row r="283" spans="1:13" x14ac:dyDescent="0.2">
      <c r="A283" s="4"/>
      <c r="B283" s="425"/>
      <c r="C283" s="425"/>
      <c r="D283" s="426"/>
      <c r="E283" s="4"/>
      <c r="F283" s="4"/>
      <c r="G283" s="4"/>
      <c r="H283" s="4"/>
      <c r="I283" s="4"/>
      <c r="J283" s="4"/>
      <c r="K283" s="4"/>
      <c r="L283" s="4"/>
      <c r="M283" s="4"/>
    </row>
    <row r="284" spans="1:13" x14ac:dyDescent="0.2">
      <c r="A284" s="4"/>
      <c r="B284" s="425"/>
      <c r="C284" s="425"/>
      <c r="D284" s="426"/>
      <c r="E284" s="4"/>
      <c r="F284" s="4"/>
      <c r="G284" s="4"/>
      <c r="H284" s="4"/>
      <c r="I284" s="4"/>
      <c r="J284" s="4"/>
      <c r="K284" s="4"/>
      <c r="L284" s="4"/>
      <c r="M284" s="4"/>
    </row>
    <row r="285" spans="1:13" x14ac:dyDescent="0.2">
      <c r="A285" s="4"/>
      <c r="B285" s="425"/>
      <c r="C285" s="425"/>
      <c r="D285" s="426"/>
      <c r="E285" s="4"/>
      <c r="F285" s="4"/>
      <c r="G285" s="4"/>
      <c r="H285" s="4"/>
      <c r="I285" s="4"/>
      <c r="J285" s="4"/>
      <c r="K285" s="4"/>
      <c r="L285" s="4"/>
      <c r="M285" s="4"/>
    </row>
    <row r="286" spans="1:13" x14ac:dyDescent="0.2">
      <c r="A286" s="4"/>
      <c r="B286" s="425"/>
      <c r="C286" s="425"/>
      <c r="D286" s="426"/>
      <c r="E286" s="4"/>
      <c r="F286" s="4"/>
      <c r="G286" s="4"/>
      <c r="H286" s="4"/>
      <c r="I286" s="4"/>
      <c r="J286" s="4"/>
      <c r="K286" s="4"/>
      <c r="L286" s="4"/>
      <c r="M286" s="4"/>
    </row>
    <row r="287" spans="1:13" x14ac:dyDescent="0.2">
      <c r="A287" s="4"/>
      <c r="B287" s="425"/>
      <c r="C287" s="425"/>
      <c r="D287" s="426"/>
      <c r="E287" s="4"/>
      <c r="F287" s="4"/>
      <c r="G287" s="4"/>
      <c r="H287" s="4"/>
      <c r="I287" s="4"/>
      <c r="J287" s="4"/>
      <c r="K287" s="4"/>
      <c r="L287" s="4"/>
      <c r="M287" s="4"/>
    </row>
    <row r="288" spans="1:13" x14ac:dyDescent="0.2">
      <c r="A288" s="4"/>
      <c r="B288" s="425"/>
      <c r="C288" s="425"/>
      <c r="D288" s="426"/>
      <c r="E288" s="4"/>
      <c r="F288" s="4"/>
      <c r="G288" s="4"/>
      <c r="H288" s="4"/>
      <c r="I288" s="4"/>
      <c r="J288" s="4"/>
      <c r="K288" s="4"/>
      <c r="L288" s="4"/>
      <c r="M288" s="4"/>
    </row>
    <row r="289" spans="1:13" x14ac:dyDescent="0.2">
      <c r="A289" s="4"/>
      <c r="B289" s="425"/>
      <c r="C289" s="425"/>
      <c r="D289" s="426"/>
      <c r="E289" s="4"/>
      <c r="F289" s="4"/>
      <c r="G289" s="4"/>
      <c r="H289" s="4"/>
      <c r="I289" s="4"/>
      <c r="J289" s="4"/>
      <c r="K289" s="4"/>
      <c r="L289" s="4"/>
      <c r="M289" s="4"/>
    </row>
    <row r="290" spans="1:13" x14ac:dyDescent="0.2">
      <c r="A290" s="4"/>
      <c r="B290" s="425"/>
      <c r="C290" s="425"/>
      <c r="D290" s="426"/>
      <c r="E290" s="4"/>
      <c r="F290" s="4"/>
      <c r="G290" s="4"/>
      <c r="H290" s="4"/>
      <c r="I290" s="4"/>
      <c r="J290" s="4"/>
      <c r="K290" s="4"/>
      <c r="L290" s="4"/>
      <c r="M290" s="4"/>
    </row>
    <row r="291" spans="1:13" x14ac:dyDescent="0.2">
      <c r="A291" s="4"/>
      <c r="B291" s="425"/>
      <c r="C291" s="425"/>
      <c r="D291" s="426"/>
      <c r="E291" s="4"/>
      <c r="F291" s="4"/>
      <c r="G291" s="4"/>
      <c r="H291" s="4"/>
      <c r="I291" s="4"/>
      <c r="J291" s="4"/>
      <c r="K291" s="4"/>
      <c r="L291" s="4"/>
      <c r="M291" s="4"/>
    </row>
    <row r="292" spans="1:13" x14ac:dyDescent="0.2">
      <c r="A292" s="4"/>
      <c r="B292" s="425"/>
      <c r="C292" s="425"/>
      <c r="D292" s="426"/>
      <c r="E292" s="4"/>
      <c r="F292" s="4"/>
      <c r="G292" s="4"/>
      <c r="H292" s="4"/>
      <c r="I292" s="4"/>
      <c r="J292" s="4"/>
      <c r="K292" s="4"/>
      <c r="L292" s="4"/>
      <c r="M292" s="4"/>
    </row>
    <row r="293" spans="1:13" x14ac:dyDescent="0.2">
      <c r="A293" s="4"/>
      <c r="B293" s="425"/>
      <c r="C293" s="425"/>
      <c r="D293" s="426"/>
      <c r="E293" s="4"/>
      <c r="F293" s="4"/>
      <c r="G293" s="4"/>
      <c r="H293" s="4"/>
      <c r="I293" s="4"/>
      <c r="J293" s="4"/>
      <c r="K293" s="4"/>
      <c r="L293" s="4"/>
      <c r="M293" s="4"/>
    </row>
    <row r="294" spans="1:13" x14ac:dyDescent="0.2">
      <c r="A294" s="4"/>
      <c r="B294" s="425"/>
      <c r="C294" s="425"/>
      <c r="D294" s="426"/>
      <c r="E294" s="4"/>
      <c r="F294" s="4"/>
      <c r="G294" s="4"/>
      <c r="H294" s="4"/>
      <c r="I294" s="4"/>
      <c r="J294" s="4"/>
      <c r="K294" s="4"/>
      <c r="L294" s="4"/>
      <c r="M294" s="4"/>
    </row>
    <row r="295" spans="1:13" x14ac:dyDescent="0.2">
      <c r="A295" s="4"/>
      <c r="B295" s="425"/>
      <c r="C295" s="425"/>
      <c r="D295" s="426"/>
      <c r="E295" s="4"/>
      <c r="F295" s="4"/>
      <c r="G295" s="4"/>
      <c r="H295" s="4"/>
      <c r="I295" s="4"/>
      <c r="J295" s="4"/>
      <c r="K295" s="4"/>
      <c r="L295" s="4"/>
      <c r="M295" s="4"/>
    </row>
    <row r="296" spans="1:13" x14ac:dyDescent="0.2">
      <c r="A296" s="4"/>
      <c r="B296" s="425"/>
      <c r="C296" s="425"/>
      <c r="D296" s="426"/>
      <c r="E296" s="4"/>
      <c r="F296" s="4"/>
      <c r="G296" s="4"/>
      <c r="H296" s="4"/>
      <c r="I296" s="4"/>
      <c r="J296" s="4"/>
      <c r="K296" s="4"/>
      <c r="L296" s="4"/>
      <c r="M296" s="4"/>
    </row>
    <row r="297" spans="1:13" x14ac:dyDescent="0.2">
      <c r="A297" s="4"/>
      <c r="B297" s="425"/>
      <c r="C297" s="425"/>
      <c r="D297" s="426"/>
      <c r="E297" s="4"/>
      <c r="F297" s="4"/>
      <c r="G297" s="4"/>
      <c r="H297" s="4"/>
      <c r="I297" s="4"/>
      <c r="J297" s="4"/>
      <c r="K297" s="4"/>
      <c r="L297" s="4"/>
      <c r="M297" s="4"/>
    </row>
    <row r="298" spans="1:13" x14ac:dyDescent="0.2">
      <c r="A298" s="4"/>
      <c r="B298" s="425"/>
      <c r="C298" s="425"/>
      <c r="D298" s="426"/>
      <c r="E298" s="4"/>
      <c r="F298" s="4"/>
      <c r="G298" s="4"/>
      <c r="H298" s="4"/>
      <c r="I298" s="4"/>
      <c r="J298" s="4"/>
      <c r="K298" s="4"/>
      <c r="L298" s="4"/>
      <c r="M298" s="4"/>
    </row>
    <row r="299" spans="1:13" x14ac:dyDescent="0.2">
      <c r="A299" s="4"/>
      <c r="B299" s="425"/>
      <c r="C299" s="425"/>
      <c r="D299" s="426"/>
      <c r="E299" s="4"/>
      <c r="F299" s="4"/>
      <c r="G299" s="4"/>
      <c r="H299" s="4"/>
      <c r="I299" s="4"/>
      <c r="J299" s="4"/>
      <c r="K299" s="4"/>
      <c r="L299" s="4"/>
      <c r="M299" s="4"/>
    </row>
    <row r="300" spans="1:13" x14ac:dyDescent="0.2">
      <c r="A300" s="4"/>
      <c r="B300" s="425"/>
      <c r="C300" s="425"/>
      <c r="D300" s="426"/>
      <c r="E300" s="4"/>
      <c r="F300" s="4"/>
      <c r="G300" s="4"/>
      <c r="H300" s="4"/>
      <c r="I300" s="4"/>
      <c r="J300" s="4"/>
      <c r="K300" s="4"/>
      <c r="L300" s="4"/>
      <c r="M300" s="4"/>
    </row>
    <row r="301" spans="1:13" x14ac:dyDescent="0.2">
      <c r="A301" s="4"/>
      <c r="B301" s="425"/>
      <c r="C301" s="425"/>
      <c r="D301" s="426"/>
      <c r="E301" s="4"/>
      <c r="F301" s="4"/>
      <c r="G301" s="4"/>
      <c r="H301" s="4"/>
      <c r="I301" s="4"/>
      <c r="J301" s="4"/>
      <c r="K301" s="4"/>
      <c r="L301" s="4"/>
      <c r="M301" s="4"/>
    </row>
    <row r="302" spans="1:13" x14ac:dyDescent="0.2">
      <c r="A302" s="4"/>
      <c r="B302" s="425"/>
      <c r="C302" s="425"/>
      <c r="D302" s="426"/>
      <c r="E302" s="4"/>
      <c r="F302" s="4"/>
      <c r="G302" s="4"/>
      <c r="H302" s="4"/>
      <c r="I302" s="4"/>
      <c r="J302" s="4"/>
      <c r="K302" s="4"/>
      <c r="L302" s="4"/>
      <c r="M302" s="4"/>
    </row>
    <row r="303" spans="1:13" x14ac:dyDescent="0.2">
      <c r="A303" s="4"/>
      <c r="B303" s="425"/>
      <c r="C303" s="425"/>
      <c r="D303" s="426"/>
      <c r="E303" s="4"/>
      <c r="F303" s="4"/>
      <c r="G303" s="4"/>
      <c r="H303" s="4"/>
      <c r="I303" s="4"/>
      <c r="J303" s="4"/>
      <c r="K303" s="4"/>
      <c r="L303" s="4"/>
      <c r="M303" s="4"/>
    </row>
    <row r="304" spans="1:13" x14ac:dyDescent="0.2">
      <c r="A304" s="4"/>
      <c r="B304" s="425"/>
      <c r="C304" s="425"/>
      <c r="D304" s="426"/>
      <c r="E304" s="4"/>
      <c r="F304" s="4"/>
      <c r="G304" s="4"/>
      <c r="H304" s="4"/>
      <c r="I304" s="4"/>
      <c r="J304" s="4"/>
      <c r="K304" s="4"/>
      <c r="L304" s="4"/>
      <c r="M304" s="4"/>
    </row>
    <row r="305" spans="1:13" x14ac:dyDescent="0.2">
      <c r="A305" s="4"/>
      <c r="B305" s="425"/>
      <c r="C305" s="425"/>
      <c r="D305" s="426"/>
      <c r="E305" s="4"/>
      <c r="F305" s="4"/>
      <c r="G305" s="4"/>
      <c r="H305" s="4"/>
      <c r="I305" s="4"/>
      <c r="J305" s="4"/>
      <c r="K305" s="4"/>
      <c r="L305" s="4"/>
      <c r="M305" s="4"/>
    </row>
    <row r="306" spans="1:13" x14ac:dyDescent="0.2">
      <c r="A306" s="4"/>
      <c r="B306" s="425"/>
      <c r="C306" s="425"/>
      <c r="D306" s="426"/>
      <c r="E306" s="4"/>
      <c r="F306" s="4"/>
      <c r="G306" s="4"/>
      <c r="H306" s="4"/>
      <c r="I306" s="4"/>
      <c r="J306" s="4"/>
      <c r="K306" s="4"/>
      <c r="L306" s="4"/>
      <c r="M306" s="4"/>
    </row>
    <row r="307" spans="1:13" x14ac:dyDescent="0.2">
      <c r="A307" s="4"/>
      <c r="B307" s="425"/>
      <c r="C307" s="425"/>
      <c r="D307" s="426"/>
      <c r="E307" s="4"/>
      <c r="F307" s="4"/>
      <c r="G307" s="4"/>
      <c r="H307" s="4"/>
      <c r="I307" s="4"/>
      <c r="J307" s="4"/>
      <c r="K307" s="4"/>
      <c r="L307" s="4"/>
      <c r="M307" s="4"/>
    </row>
    <row r="308" spans="1:13" x14ac:dyDescent="0.2">
      <c r="A308" s="4"/>
      <c r="B308" s="425"/>
      <c r="C308" s="425"/>
      <c r="D308" s="426"/>
      <c r="E308" s="4"/>
      <c r="F308" s="4"/>
      <c r="G308" s="4"/>
      <c r="H308" s="4"/>
      <c r="I308" s="4"/>
      <c r="J308" s="4"/>
      <c r="K308" s="4"/>
      <c r="L308" s="4"/>
      <c r="M308" s="4"/>
    </row>
    <row r="309" spans="1:13" x14ac:dyDescent="0.2">
      <c r="A309" s="4"/>
      <c r="B309" s="425"/>
      <c r="C309" s="425"/>
      <c r="D309" s="426"/>
      <c r="E309" s="4"/>
      <c r="F309" s="4"/>
      <c r="G309" s="4"/>
      <c r="H309" s="4"/>
      <c r="I309" s="4"/>
      <c r="J309" s="4"/>
      <c r="K309" s="4"/>
      <c r="L309" s="4"/>
      <c r="M309" s="4"/>
    </row>
    <row r="310" spans="1:13" x14ac:dyDescent="0.2">
      <c r="A310" s="4"/>
      <c r="B310" s="425"/>
      <c r="C310" s="425"/>
      <c r="D310" s="426"/>
      <c r="E310" s="4"/>
      <c r="F310" s="4"/>
      <c r="G310" s="4"/>
      <c r="H310" s="4"/>
      <c r="I310" s="4"/>
      <c r="J310" s="4"/>
      <c r="K310" s="4"/>
      <c r="L310" s="4"/>
      <c r="M310" s="4"/>
    </row>
    <row r="311" spans="1:13" x14ac:dyDescent="0.2">
      <c r="A311" s="4"/>
      <c r="B311" s="425"/>
      <c r="C311" s="425"/>
      <c r="D311" s="426"/>
      <c r="E311" s="4"/>
      <c r="F311" s="4"/>
      <c r="G311" s="4"/>
      <c r="H311" s="4"/>
      <c r="I311" s="4"/>
      <c r="J311" s="4"/>
      <c r="K311" s="4"/>
      <c r="L311" s="4"/>
      <c r="M311" s="4"/>
    </row>
    <row r="312" spans="1:13" x14ac:dyDescent="0.2">
      <c r="A312" s="4"/>
      <c r="B312" s="425"/>
      <c r="C312" s="425"/>
      <c r="D312" s="426"/>
      <c r="E312" s="4"/>
      <c r="F312" s="4"/>
      <c r="G312" s="4"/>
      <c r="H312" s="4"/>
      <c r="I312" s="4"/>
      <c r="J312" s="4"/>
      <c r="K312" s="4"/>
      <c r="L312" s="4"/>
      <c r="M312" s="4"/>
    </row>
    <row r="313" spans="1:13" x14ac:dyDescent="0.2">
      <c r="A313" s="4"/>
      <c r="B313" s="425"/>
      <c r="C313" s="425"/>
      <c r="D313" s="426"/>
      <c r="E313" s="4"/>
      <c r="F313" s="4"/>
      <c r="G313" s="4"/>
      <c r="H313" s="4"/>
      <c r="I313" s="4"/>
      <c r="J313" s="4"/>
      <c r="K313" s="4"/>
      <c r="L313" s="4"/>
      <c r="M313" s="4"/>
    </row>
    <row r="314" spans="1:13" x14ac:dyDescent="0.2">
      <c r="A314" s="4"/>
      <c r="B314" s="425"/>
      <c r="C314" s="425"/>
      <c r="D314" s="426"/>
      <c r="E314" s="4"/>
      <c r="F314" s="4"/>
      <c r="G314" s="4"/>
      <c r="H314" s="4"/>
      <c r="I314" s="4"/>
      <c r="J314" s="4"/>
      <c r="K314" s="4"/>
      <c r="L314" s="4"/>
      <c r="M314" s="4"/>
    </row>
    <row r="315" spans="1:13" x14ac:dyDescent="0.2">
      <c r="A315" s="4"/>
      <c r="B315" s="425"/>
      <c r="C315" s="425"/>
      <c r="D315" s="426"/>
      <c r="E315" s="4"/>
      <c r="F315" s="4"/>
      <c r="G315" s="4"/>
      <c r="H315" s="4"/>
      <c r="I315" s="4"/>
      <c r="J315" s="4"/>
      <c r="K315" s="4"/>
      <c r="L315" s="4"/>
      <c r="M315" s="4"/>
    </row>
    <row r="316" spans="1:13" x14ac:dyDescent="0.2">
      <c r="A316" s="4"/>
      <c r="B316" s="425"/>
      <c r="C316" s="425"/>
      <c r="D316" s="426"/>
      <c r="E316" s="4"/>
      <c r="F316" s="4"/>
      <c r="G316" s="4"/>
      <c r="H316" s="4"/>
      <c r="I316" s="4"/>
      <c r="J316" s="4"/>
      <c r="K316" s="4"/>
      <c r="L316" s="4"/>
      <c r="M316" s="4"/>
    </row>
    <row r="317" spans="1:13" x14ac:dyDescent="0.2">
      <c r="A317" s="4"/>
      <c r="B317" s="425"/>
      <c r="C317" s="425"/>
      <c r="D317" s="426"/>
      <c r="E317" s="4"/>
      <c r="F317" s="4"/>
      <c r="G317" s="4"/>
      <c r="H317" s="4"/>
      <c r="I317" s="4"/>
      <c r="J317" s="4"/>
      <c r="K317" s="4"/>
      <c r="L317" s="4"/>
      <c r="M317" s="4"/>
    </row>
    <row r="318" spans="1:13" x14ac:dyDescent="0.2">
      <c r="A318" s="4"/>
      <c r="B318" s="425"/>
      <c r="C318" s="425"/>
      <c r="D318" s="426"/>
      <c r="E318" s="4"/>
      <c r="F318" s="4"/>
      <c r="G318" s="4"/>
      <c r="H318" s="4"/>
      <c r="I318" s="4"/>
      <c r="J318" s="4"/>
      <c r="K318" s="4"/>
      <c r="L318" s="4"/>
      <c r="M318" s="4"/>
    </row>
    <row r="319" spans="1:13" x14ac:dyDescent="0.2">
      <c r="A319" s="4"/>
      <c r="B319" s="425"/>
      <c r="C319" s="425"/>
      <c r="D319" s="426"/>
      <c r="E319" s="4"/>
      <c r="F319" s="4"/>
      <c r="G319" s="4"/>
      <c r="H319" s="4"/>
      <c r="I319" s="4"/>
      <c r="J319" s="4"/>
      <c r="K319" s="4"/>
      <c r="L319" s="4"/>
      <c r="M319" s="4"/>
    </row>
    <row r="320" spans="1:13" x14ac:dyDescent="0.2">
      <c r="A320" s="4"/>
      <c r="B320" s="425"/>
      <c r="C320" s="425"/>
      <c r="D320" s="426"/>
      <c r="E320" s="4"/>
      <c r="F320" s="4"/>
      <c r="G320" s="4"/>
      <c r="H320" s="4"/>
      <c r="I320" s="4"/>
      <c r="J320" s="4"/>
      <c r="K320" s="4"/>
      <c r="L320" s="4"/>
      <c r="M320" s="4"/>
    </row>
    <row r="321" spans="1:13" x14ac:dyDescent="0.2">
      <c r="A321" s="4"/>
      <c r="B321" s="425"/>
      <c r="C321" s="425"/>
      <c r="D321" s="426"/>
      <c r="E321" s="4"/>
      <c r="F321" s="4"/>
      <c r="G321" s="4"/>
      <c r="H321" s="4"/>
      <c r="I321" s="4"/>
      <c r="J321" s="4"/>
      <c r="K321" s="4"/>
      <c r="L321" s="4"/>
      <c r="M321" s="4"/>
    </row>
    <row r="322" spans="1:13" x14ac:dyDescent="0.2">
      <c r="A322" s="4"/>
      <c r="B322" s="425"/>
      <c r="C322" s="425"/>
      <c r="D322" s="426"/>
      <c r="E322" s="4"/>
      <c r="F322" s="4"/>
      <c r="G322" s="4"/>
      <c r="H322" s="4"/>
      <c r="I322" s="4"/>
      <c r="J322" s="4"/>
      <c r="K322" s="4"/>
      <c r="L322" s="4"/>
      <c r="M322" s="4"/>
    </row>
    <row r="323" spans="1:13" x14ac:dyDescent="0.2">
      <c r="A323" s="4"/>
      <c r="B323" s="425"/>
      <c r="C323" s="425"/>
      <c r="D323" s="426"/>
      <c r="E323" s="4"/>
      <c r="F323" s="4"/>
      <c r="G323" s="4"/>
      <c r="H323" s="4"/>
      <c r="I323" s="4"/>
      <c r="J323" s="4"/>
      <c r="K323" s="4"/>
      <c r="L323" s="4"/>
      <c r="M323" s="4"/>
    </row>
    <row r="324" spans="1:13" x14ac:dyDescent="0.2">
      <c r="A324" s="4"/>
      <c r="B324" s="425"/>
      <c r="C324" s="425"/>
      <c r="D324" s="426"/>
      <c r="E324" s="4"/>
      <c r="F324" s="4"/>
      <c r="G324" s="4"/>
      <c r="H324" s="4"/>
      <c r="I324" s="4"/>
      <c r="J324" s="4"/>
      <c r="K324" s="4"/>
      <c r="L324" s="4"/>
      <c r="M324" s="4"/>
    </row>
    <row r="325" spans="1:13" x14ac:dyDescent="0.2">
      <c r="A325" s="4"/>
      <c r="B325" s="425"/>
      <c r="C325" s="425"/>
      <c r="D325" s="426"/>
      <c r="E325" s="4"/>
      <c r="F325" s="4"/>
      <c r="G325" s="4"/>
      <c r="H325" s="4"/>
      <c r="I325" s="4"/>
      <c r="J325" s="4"/>
      <c r="K325" s="4"/>
      <c r="L325" s="4"/>
      <c r="M325" s="4"/>
    </row>
    <row r="326" spans="1:13" x14ac:dyDescent="0.2">
      <c r="A326" s="4"/>
      <c r="B326" s="425"/>
      <c r="C326" s="425"/>
      <c r="D326" s="426"/>
      <c r="E326" s="4"/>
      <c r="F326" s="4"/>
      <c r="G326" s="4"/>
      <c r="H326" s="4"/>
      <c r="I326" s="4"/>
      <c r="J326" s="4"/>
      <c r="K326" s="4"/>
      <c r="L326" s="4"/>
      <c r="M326" s="4"/>
    </row>
    <row r="327" spans="1:13" x14ac:dyDescent="0.2">
      <c r="A327" s="4"/>
      <c r="B327" s="425"/>
      <c r="C327" s="425"/>
      <c r="D327" s="426"/>
      <c r="E327" s="4"/>
      <c r="F327" s="4"/>
      <c r="G327" s="4"/>
      <c r="H327" s="4"/>
      <c r="I327" s="4"/>
      <c r="J327" s="4"/>
      <c r="K327" s="4"/>
      <c r="L327" s="4"/>
      <c r="M327" s="4"/>
    </row>
    <row r="328" spans="1:13" x14ac:dyDescent="0.2">
      <c r="A328" s="4"/>
      <c r="B328" s="425"/>
      <c r="C328" s="425"/>
      <c r="D328" s="426"/>
      <c r="E328" s="4"/>
      <c r="F328" s="4"/>
      <c r="G328" s="4"/>
      <c r="H328" s="4"/>
      <c r="I328" s="4"/>
      <c r="J328" s="4"/>
      <c r="K328" s="4"/>
      <c r="L328" s="4"/>
      <c r="M328" s="4"/>
    </row>
    <row r="329" spans="1:13" x14ac:dyDescent="0.2">
      <c r="A329" s="4"/>
      <c r="B329" s="425"/>
      <c r="C329" s="425"/>
      <c r="D329" s="426"/>
      <c r="E329" s="4"/>
      <c r="F329" s="4"/>
      <c r="G329" s="4"/>
      <c r="H329" s="4"/>
      <c r="I329" s="4"/>
      <c r="J329" s="4"/>
      <c r="K329" s="4"/>
      <c r="L329" s="4"/>
      <c r="M329" s="4"/>
    </row>
    <row r="330" spans="1:13" x14ac:dyDescent="0.2">
      <c r="A330" s="4"/>
      <c r="B330" s="425"/>
      <c r="C330" s="425"/>
      <c r="D330" s="426"/>
      <c r="E330" s="4"/>
      <c r="F330" s="4"/>
      <c r="G330" s="4"/>
      <c r="H330" s="4"/>
      <c r="I330" s="4"/>
      <c r="J330" s="4"/>
      <c r="K330" s="4"/>
      <c r="L330" s="4"/>
      <c r="M330" s="4"/>
    </row>
    <row r="331" spans="1:13" x14ac:dyDescent="0.2">
      <c r="A331" s="4"/>
      <c r="B331" s="425"/>
      <c r="C331" s="425"/>
      <c r="D331" s="426"/>
      <c r="E331" s="4"/>
      <c r="F331" s="4"/>
      <c r="G331" s="4"/>
      <c r="H331" s="4"/>
      <c r="I331" s="4"/>
      <c r="J331" s="4"/>
      <c r="K331" s="4"/>
      <c r="L331" s="4"/>
      <c r="M331" s="4"/>
    </row>
    <row r="332" spans="1:13" x14ac:dyDescent="0.2">
      <c r="A332" s="4"/>
      <c r="B332" s="425"/>
      <c r="C332" s="425"/>
      <c r="D332" s="426"/>
      <c r="E332" s="4"/>
      <c r="F332" s="4"/>
      <c r="G332" s="4"/>
      <c r="H332" s="4"/>
      <c r="I332" s="4"/>
      <c r="J332" s="4"/>
      <c r="K332" s="4"/>
      <c r="L332" s="4"/>
      <c r="M332" s="4"/>
    </row>
    <row r="333" spans="1:13" x14ac:dyDescent="0.2">
      <c r="A333" s="4"/>
      <c r="B333" s="425"/>
      <c r="C333" s="425"/>
      <c r="D333" s="426"/>
      <c r="E333" s="4"/>
      <c r="F333" s="4"/>
      <c r="G333" s="4"/>
      <c r="H333" s="4"/>
      <c r="I333" s="4"/>
      <c r="J333" s="4"/>
      <c r="K333" s="4"/>
      <c r="L333" s="4"/>
      <c r="M333" s="4"/>
    </row>
    <row r="334" spans="1:13" x14ac:dyDescent="0.2">
      <c r="A334" s="4"/>
      <c r="B334" s="425"/>
      <c r="C334" s="425"/>
      <c r="D334" s="426"/>
      <c r="E334" s="4"/>
      <c r="F334" s="4"/>
      <c r="G334" s="4"/>
      <c r="H334" s="4"/>
      <c r="I334" s="4"/>
      <c r="J334" s="4"/>
      <c r="K334" s="4"/>
      <c r="L334" s="4"/>
      <c r="M334" s="4"/>
    </row>
    <row r="335" spans="1:13" x14ac:dyDescent="0.2">
      <c r="A335" s="4"/>
      <c r="B335" s="425"/>
      <c r="C335" s="425"/>
      <c r="D335" s="426"/>
      <c r="E335" s="4"/>
      <c r="F335" s="4"/>
      <c r="G335" s="4"/>
      <c r="H335" s="4"/>
      <c r="I335" s="4"/>
      <c r="J335" s="4"/>
      <c r="K335" s="4"/>
      <c r="L335" s="4"/>
      <c r="M335" s="4"/>
    </row>
    <row r="336" spans="1:13" x14ac:dyDescent="0.2">
      <c r="A336" s="4"/>
      <c r="B336" s="425"/>
      <c r="C336" s="425"/>
      <c r="D336" s="426"/>
      <c r="E336" s="4"/>
      <c r="F336" s="4"/>
      <c r="G336" s="4"/>
      <c r="H336" s="4"/>
      <c r="I336" s="4"/>
      <c r="J336" s="4"/>
      <c r="K336" s="4"/>
      <c r="L336" s="4"/>
      <c r="M336" s="4"/>
    </row>
    <row r="337" spans="1:13" x14ac:dyDescent="0.2">
      <c r="A337" s="4"/>
      <c r="B337" s="425"/>
      <c r="C337" s="425"/>
      <c r="D337" s="426"/>
      <c r="E337" s="4"/>
      <c r="F337" s="4"/>
      <c r="G337" s="4"/>
      <c r="H337" s="4"/>
      <c r="I337" s="4"/>
      <c r="J337" s="4"/>
      <c r="K337" s="4"/>
      <c r="L337" s="4"/>
      <c r="M337" s="4"/>
    </row>
    <row r="338" spans="1:13" x14ac:dyDescent="0.2">
      <c r="A338" s="4"/>
      <c r="B338" s="425"/>
      <c r="C338" s="425"/>
      <c r="D338" s="426"/>
      <c r="E338" s="4"/>
      <c r="F338" s="4"/>
      <c r="G338" s="4"/>
      <c r="H338" s="4"/>
      <c r="I338" s="4"/>
      <c r="J338" s="4"/>
      <c r="K338" s="4"/>
      <c r="L338" s="4"/>
      <c r="M338" s="4"/>
    </row>
    <row r="339" spans="1:13" x14ac:dyDescent="0.2">
      <c r="A339" s="4"/>
      <c r="B339" s="425"/>
      <c r="C339" s="425"/>
      <c r="D339" s="426"/>
      <c r="E339" s="4"/>
      <c r="F339" s="4"/>
      <c r="G339" s="4"/>
      <c r="H339" s="4"/>
      <c r="I339" s="4"/>
      <c r="J339" s="4"/>
      <c r="K339" s="4"/>
      <c r="L339" s="4"/>
      <c r="M339" s="4"/>
    </row>
    <row r="340" spans="1:13" x14ac:dyDescent="0.2">
      <c r="A340" s="4"/>
      <c r="B340" s="425"/>
      <c r="C340" s="425"/>
      <c r="D340" s="426"/>
      <c r="E340" s="4"/>
      <c r="F340" s="4"/>
      <c r="G340" s="4"/>
      <c r="H340" s="4"/>
      <c r="I340" s="4"/>
      <c r="J340" s="4"/>
      <c r="K340" s="4"/>
      <c r="L340" s="4"/>
      <c r="M340" s="4"/>
    </row>
    <row r="341" spans="1:13" x14ac:dyDescent="0.2">
      <c r="A341" s="4"/>
      <c r="B341" s="425"/>
      <c r="C341" s="425"/>
      <c r="D341" s="426"/>
      <c r="E341" s="4"/>
      <c r="F341" s="4"/>
      <c r="G341" s="4"/>
      <c r="H341" s="4"/>
      <c r="I341" s="4"/>
      <c r="J341" s="4"/>
      <c r="K341" s="4"/>
      <c r="L341" s="4"/>
      <c r="M341" s="4"/>
    </row>
    <row r="342" spans="1:13" x14ac:dyDescent="0.2">
      <c r="A342" s="4"/>
      <c r="B342" s="425"/>
      <c r="C342" s="425"/>
      <c r="D342" s="426"/>
      <c r="E342" s="4"/>
      <c r="F342" s="4"/>
      <c r="G342" s="4"/>
      <c r="H342" s="4"/>
      <c r="I342" s="4"/>
      <c r="J342" s="4"/>
      <c r="K342" s="4"/>
      <c r="L342" s="4"/>
      <c r="M342" s="4"/>
    </row>
    <row r="343" spans="1:13" x14ac:dyDescent="0.2">
      <c r="A343" s="4"/>
      <c r="B343" s="425"/>
      <c r="C343" s="425"/>
      <c r="D343" s="426"/>
      <c r="E343" s="4"/>
      <c r="F343" s="4"/>
      <c r="G343" s="4"/>
      <c r="H343" s="4"/>
      <c r="I343" s="4"/>
      <c r="J343" s="4"/>
      <c r="K343" s="4"/>
      <c r="L343" s="4"/>
      <c r="M343" s="4"/>
    </row>
    <row r="344" spans="1:13" x14ac:dyDescent="0.2">
      <c r="A344" s="4"/>
      <c r="B344" s="425"/>
      <c r="C344" s="425"/>
      <c r="D344" s="426"/>
      <c r="E344" s="4"/>
      <c r="F344" s="4"/>
      <c r="G344" s="4"/>
      <c r="H344" s="4"/>
      <c r="I344" s="4"/>
      <c r="J344" s="4"/>
      <c r="K344" s="4"/>
      <c r="L344" s="4"/>
      <c r="M344" s="4"/>
    </row>
    <row r="345" spans="1:13" x14ac:dyDescent="0.2">
      <c r="A345" s="4"/>
      <c r="B345" s="425"/>
      <c r="C345" s="425"/>
      <c r="D345" s="426"/>
      <c r="E345" s="4"/>
      <c r="F345" s="4"/>
      <c r="G345" s="4"/>
      <c r="H345" s="4"/>
      <c r="I345" s="4"/>
      <c r="J345" s="4"/>
      <c r="K345" s="4"/>
      <c r="L345" s="4"/>
      <c r="M345" s="4"/>
    </row>
    <row r="346" spans="1:13" x14ac:dyDescent="0.2">
      <c r="A346" s="4"/>
      <c r="B346" s="425"/>
      <c r="C346" s="425"/>
      <c r="D346" s="426"/>
      <c r="E346" s="4"/>
      <c r="F346" s="4"/>
      <c r="G346" s="4"/>
      <c r="H346" s="4"/>
      <c r="I346" s="4"/>
      <c r="J346" s="4"/>
      <c r="K346" s="4"/>
      <c r="L346" s="4"/>
      <c r="M346" s="4"/>
    </row>
    <row r="347" spans="1:13" x14ac:dyDescent="0.2">
      <c r="A347" s="4"/>
      <c r="B347" s="425"/>
      <c r="C347" s="425"/>
      <c r="D347" s="426"/>
      <c r="E347" s="4"/>
      <c r="F347" s="4"/>
      <c r="G347" s="4"/>
      <c r="H347" s="4"/>
      <c r="I347" s="4"/>
      <c r="J347" s="4"/>
      <c r="K347" s="4"/>
      <c r="L347" s="4"/>
      <c r="M347" s="4"/>
    </row>
    <row r="348" spans="1:13" x14ac:dyDescent="0.2">
      <c r="A348" s="4"/>
      <c r="B348" s="425"/>
      <c r="C348" s="425"/>
      <c r="D348" s="426"/>
      <c r="E348" s="4"/>
      <c r="F348" s="4"/>
      <c r="G348" s="4"/>
      <c r="H348" s="4"/>
      <c r="I348" s="4"/>
      <c r="J348" s="4"/>
      <c r="K348" s="4"/>
      <c r="L348" s="4"/>
      <c r="M348" s="4"/>
    </row>
    <row r="349" spans="1:13" x14ac:dyDescent="0.2">
      <c r="A349" s="4"/>
      <c r="B349" s="425"/>
      <c r="C349" s="425"/>
      <c r="D349" s="426"/>
      <c r="E349" s="4"/>
      <c r="F349" s="4"/>
      <c r="G349" s="4"/>
      <c r="H349" s="4"/>
      <c r="I349" s="4"/>
      <c r="J349" s="4"/>
      <c r="K349" s="4"/>
      <c r="L349" s="4"/>
      <c r="M349" s="4"/>
    </row>
    <row r="350" spans="1:13" x14ac:dyDescent="0.2">
      <c r="A350" s="4"/>
      <c r="B350" s="425"/>
      <c r="C350" s="425"/>
      <c r="D350" s="426"/>
      <c r="E350" s="4"/>
      <c r="F350" s="4"/>
      <c r="G350" s="4"/>
      <c r="H350" s="4"/>
      <c r="I350" s="4"/>
      <c r="J350" s="4"/>
      <c r="K350" s="4"/>
      <c r="L350" s="4"/>
      <c r="M350" s="4"/>
    </row>
    <row r="351" spans="1:13" x14ac:dyDescent="0.2">
      <c r="A351" s="4"/>
      <c r="B351" s="425"/>
      <c r="C351" s="425"/>
      <c r="D351" s="426"/>
      <c r="E351" s="4"/>
      <c r="F351" s="4"/>
      <c r="G351" s="4"/>
      <c r="H351" s="4"/>
      <c r="I351" s="4"/>
      <c r="J351" s="4"/>
      <c r="K351" s="4"/>
      <c r="L351" s="4"/>
      <c r="M351" s="4"/>
    </row>
    <row r="352" spans="1:13" x14ac:dyDescent="0.2">
      <c r="A352" s="4"/>
      <c r="B352" s="425"/>
      <c r="C352" s="425"/>
      <c r="D352" s="426"/>
      <c r="E352" s="4"/>
      <c r="F352" s="4"/>
      <c r="G352" s="4"/>
      <c r="H352" s="4"/>
      <c r="I352" s="4"/>
      <c r="J352" s="4"/>
      <c r="K352" s="4"/>
      <c r="L352" s="4"/>
      <c r="M352" s="4"/>
    </row>
    <row r="353" spans="1:13" x14ac:dyDescent="0.2">
      <c r="A353" s="4"/>
      <c r="B353" s="425"/>
      <c r="C353" s="425"/>
      <c r="D353" s="426"/>
      <c r="E353" s="4"/>
      <c r="F353" s="4"/>
      <c r="G353" s="4"/>
      <c r="H353" s="4"/>
      <c r="I353" s="4"/>
      <c r="J353" s="4"/>
      <c r="K353" s="4"/>
      <c r="L353" s="4"/>
      <c r="M353" s="4"/>
    </row>
    <row r="354" spans="1:13" x14ac:dyDescent="0.2">
      <c r="A354" s="4"/>
      <c r="B354" s="425"/>
      <c r="C354" s="425"/>
      <c r="D354" s="426"/>
      <c r="E354" s="4"/>
      <c r="F354" s="4"/>
      <c r="G354" s="4"/>
      <c r="H354" s="4"/>
      <c r="I354" s="4"/>
      <c r="J354" s="4"/>
      <c r="K354" s="4"/>
      <c r="L354" s="4"/>
      <c r="M354" s="4"/>
    </row>
    <row r="355" spans="1:13" x14ac:dyDescent="0.2">
      <c r="A355" s="4"/>
      <c r="B355" s="425"/>
      <c r="C355" s="425"/>
      <c r="D355" s="426"/>
      <c r="E355" s="4"/>
      <c r="F355" s="4"/>
      <c r="G355" s="4"/>
      <c r="H355" s="4"/>
      <c r="I355" s="4"/>
      <c r="J355" s="4"/>
      <c r="K355" s="4"/>
      <c r="L355" s="4"/>
      <c r="M355" s="4"/>
    </row>
    <row r="356" spans="1:13" x14ac:dyDescent="0.2">
      <c r="A356" s="4"/>
      <c r="B356" s="425"/>
      <c r="C356" s="425"/>
      <c r="D356" s="426"/>
      <c r="E356" s="4"/>
      <c r="F356" s="4"/>
      <c r="G356" s="4"/>
      <c r="H356" s="4"/>
      <c r="I356" s="4"/>
      <c r="J356" s="4"/>
      <c r="K356" s="4"/>
      <c r="L356" s="4"/>
      <c r="M356" s="4"/>
    </row>
    <row r="357" spans="1:13" x14ac:dyDescent="0.2">
      <c r="A357" s="4"/>
      <c r="B357" s="425"/>
      <c r="C357" s="425"/>
      <c r="D357" s="426"/>
      <c r="E357" s="4"/>
      <c r="F357" s="4"/>
      <c r="G357" s="4"/>
      <c r="H357" s="4"/>
      <c r="I357" s="4"/>
      <c r="J357" s="4"/>
      <c r="K357" s="4"/>
      <c r="L357" s="4"/>
      <c r="M357" s="4"/>
    </row>
    <row r="358" spans="1:13" x14ac:dyDescent="0.2">
      <c r="A358" s="4"/>
      <c r="B358" s="425"/>
      <c r="C358" s="425"/>
      <c r="D358" s="426"/>
      <c r="E358" s="4"/>
      <c r="F358" s="4"/>
      <c r="G358" s="4"/>
      <c r="H358" s="4"/>
      <c r="I358" s="4"/>
      <c r="J358" s="4"/>
      <c r="K358" s="4"/>
      <c r="L358" s="4"/>
      <c r="M358" s="4"/>
    </row>
    <row r="359" spans="1:13" x14ac:dyDescent="0.2">
      <c r="A359" s="4"/>
      <c r="B359" s="425"/>
      <c r="C359" s="425"/>
      <c r="D359" s="426"/>
      <c r="E359" s="4"/>
      <c r="F359" s="4"/>
      <c r="G359" s="4"/>
      <c r="H359" s="4"/>
      <c r="I359" s="4"/>
      <c r="J359" s="4"/>
      <c r="K359" s="4"/>
      <c r="L359" s="4"/>
      <c r="M359" s="4"/>
    </row>
    <row r="360" spans="1:13" x14ac:dyDescent="0.2">
      <c r="A360" s="4"/>
      <c r="B360" s="425"/>
      <c r="C360" s="425"/>
      <c r="D360" s="426"/>
      <c r="E360" s="4"/>
      <c r="F360" s="4"/>
      <c r="G360" s="4"/>
      <c r="H360" s="4"/>
      <c r="I360" s="4"/>
      <c r="J360" s="4"/>
      <c r="K360" s="4"/>
      <c r="L360" s="4"/>
      <c r="M360" s="4"/>
    </row>
    <row r="361" spans="1:13" x14ac:dyDescent="0.2">
      <c r="A361" s="4"/>
      <c r="B361" s="425"/>
      <c r="C361" s="425"/>
      <c r="D361" s="426"/>
      <c r="E361" s="4"/>
      <c r="F361" s="4"/>
      <c r="G361" s="4"/>
      <c r="H361" s="4"/>
      <c r="I361" s="4"/>
      <c r="J361" s="4"/>
      <c r="K361" s="4"/>
      <c r="L361" s="4"/>
      <c r="M361" s="4"/>
    </row>
    <row r="362" spans="1:13" x14ac:dyDescent="0.2">
      <c r="A362" s="4"/>
      <c r="B362" s="425"/>
      <c r="C362" s="425"/>
      <c r="D362" s="426"/>
      <c r="E362" s="4"/>
      <c r="F362" s="4"/>
      <c r="G362" s="4"/>
      <c r="H362" s="4"/>
      <c r="I362" s="4"/>
      <c r="J362" s="4"/>
      <c r="K362" s="4"/>
      <c r="L362" s="4"/>
      <c r="M362" s="4"/>
    </row>
    <row r="363" spans="1:13" x14ac:dyDescent="0.2">
      <c r="A363" s="4"/>
      <c r="B363" s="425"/>
      <c r="C363" s="425"/>
      <c r="D363" s="426"/>
      <c r="E363" s="4"/>
      <c r="F363" s="4"/>
      <c r="G363" s="4"/>
      <c r="H363" s="4"/>
      <c r="I363" s="4"/>
      <c r="J363" s="4"/>
      <c r="K363" s="4"/>
      <c r="L363" s="4"/>
      <c r="M363" s="4"/>
    </row>
    <row r="364" spans="1:13" x14ac:dyDescent="0.2">
      <c r="A364" s="4"/>
      <c r="B364" s="425"/>
      <c r="C364" s="425"/>
      <c r="D364" s="426"/>
      <c r="E364" s="4"/>
      <c r="F364" s="4"/>
      <c r="G364" s="4"/>
      <c r="H364" s="4"/>
      <c r="I364" s="4"/>
      <c r="J364" s="4"/>
      <c r="K364" s="4"/>
      <c r="L364" s="4"/>
      <c r="M364" s="4"/>
    </row>
    <row r="365" spans="1:13" x14ac:dyDescent="0.2">
      <c r="A365" s="4"/>
      <c r="B365" s="425"/>
      <c r="C365" s="425"/>
      <c r="D365" s="426"/>
      <c r="E365" s="4"/>
      <c r="F365" s="4"/>
      <c r="G365" s="4"/>
      <c r="H365" s="4"/>
      <c r="I365" s="4"/>
      <c r="J365" s="4"/>
      <c r="K365" s="4"/>
      <c r="L365" s="4"/>
      <c r="M365" s="4"/>
    </row>
    <row r="366" spans="1:13" x14ac:dyDescent="0.2">
      <c r="A366" s="4"/>
      <c r="B366" s="425"/>
      <c r="C366" s="425"/>
      <c r="D366" s="426"/>
      <c r="E366" s="4"/>
      <c r="F366" s="4"/>
      <c r="G366" s="4"/>
      <c r="H366" s="4"/>
      <c r="I366" s="4"/>
      <c r="J366" s="4"/>
      <c r="K366" s="4"/>
      <c r="L366" s="4"/>
      <c r="M366" s="4"/>
    </row>
    <row r="367" spans="1:13" x14ac:dyDescent="0.2">
      <c r="A367" s="4"/>
      <c r="B367" s="425"/>
      <c r="C367" s="425"/>
      <c r="D367" s="426"/>
      <c r="E367" s="4"/>
      <c r="F367" s="4"/>
      <c r="G367" s="4"/>
      <c r="H367" s="4"/>
      <c r="I367" s="4"/>
      <c r="J367" s="4"/>
      <c r="K367" s="4"/>
      <c r="L367" s="4"/>
      <c r="M367" s="4"/>
    </row>
    <row r="368" spans="1:13" x14ac:dyDescent="0.2">
      <c r="A368" s="4"/>
      <c r="B368" s="425"/>
      <c r="C368" s="425"/>
      <c r="D368" s="426"/>
      <c r="E368" s="4"/>
      <c r="F368" s="4"/>
      <c r="G368" s="4"/>
      <c r="H368" s="4"/>
      <c r="I368" s="4"/>
      <c r="J368" s="4"/>
      <c r="K368" s="4"/>
      <c r="L368" s="4"/>
      <c r="M368" s="4"/>
    </row>
    <row r="369" spans="1:13" x14ac:dyDescent="0.2">
      <c r="A369" s="4"/>
      <c r="B369" s="425"/>
      <c r="C369" s="425"/>
      <c r="D369" s="426"/>
      <c r="E369" s="4"/>
      <c r="F369" s="4"/>
      <c r="G369" s="4"/>
      <c r="H369" s="4"/>
      <c r="I369" s="4"/>
      <c r="J369" s="4"/>
      <c r="K369" s="4"/>
      <c r="L369" s="4"/>
      <c r="M369" s="4"/>
    </row>
    <row r="370" spans="1:13" x14ac:dyDescent="0.2">
      <c r="A370" s="4"/>
      <c r="B370" s="425"/>
      <c r="C370" s="425"/>
      <c r="D370" s="426"/>
      <c r="E370" s="4"/>
      <c r="F370" s="4"/>
      <c r="G370" s="4"/>
      <c r="H370" s="4"/>
      <c r="I370" s="4"/>
      <c r="J370" s="4"/>
      <c r="K370" s="4"/>
      <c r="L370" s="4"/>
      <c r="M370" s="4"/>
    </row>
    <row r="371" spans="1:13" x14ac:dyDescent="0.2">
      <c r="A371" s="4"/>
      <c r="B371" s="425"/>
      <c r="C371" s="425"/>
      <c r="D371" s="426"/>
      <c r="E371" s="4"/>
      <c r="F371" s="4"/>
      <c r="G371" s="4"/>
      <c r="H371" s="4"/>
      <c r="I371" s="4"/>
      <c r="J371" s="4"/>
      <c r="K371" s="4"/>
      <c r="L371" s="4"/>
      <c r="M371" s="4"/>
    </row>
    <row r="372" spans="1:13" x14ac:dyDescent="0.2">
      <c r="A372" s="4"/>
      <c r="B372" s="425"/>
      <c r="C372" s="425"/>
      <c r="D372" s="426"/>
      <c r="E372" s="4"/>
      <c r="F372" s="4"/>
      <c r="G372" s="4"/>
      <c r="H372" s="4"/>
      <c r="I372" s="4"/>
      <c r="J372" s="4"/>
      <c r="K372" s="4"/>
      <c r="L372" s="4"/>
      <c r="M372" s="4"/>
    </row>
    <row r="373" spans="1:13" x14ac:dyDescent="0.2">
      <c r="A373" s="4"/>
      <c r="B373" s="425"/>
      <c r="C373" s="425"/>
      <c r="D373" s="426"/>
      <c r="E373" s="4"/>
      <c r="F373" s="4"/>
      <c r="G373" s="4"/>
      <c r="H373" s="4"/>
      <c r="I373" s="4"/>
      <c r="J373" s="4"/>
      <c r="K373" s="4"/>
      <c r="L373" s="4"/>
      <c r="M373" s="4"/>
    </row>
    <row r="374" spans="1:13" x14ac:dyDescent="0.2">
      <c r="A374" s="4"/>
      <c r="B374" s="425"/>
      <c r="C374" s="425"/>
      <c r="D374" s="426"/>
      <c r="E374" s="4"/>
      <c r="F374" s="4"/>
      <c r="G374" s="4"/>
      <c r="H374" s="4"/>
      <c r="I374" s="4"/>
      <c r="J374" s="4"/>
      <c r="K374" s="4"/>
      <c r="L374" s="4"/>
      <c r="M374" s="4"/>
    </row>
    <row r="375" spans="1:13" x14ac:dyDescent="0.2">
      <c r="A375" s="4"/>
      <c r="B375" s="425"/>
      <c r="C375" s="425"/>
      <c r="D375" s="426"/>
      <c r="E375" s="4"/>
      <c r="F375" s="4"/>
      <c r="G375" s="4"/>
      <c r="H375" s="4"/>
      <c r="I375" s="4"/>
      <c r="J375" s="4"/>
      <c r="K375" s="4"/>
      <c r="L375" s="4"/>
      <c r="M375" s="4"/>
    </row>
    <row r="376" spans="1:13" x14ac:dyDescent="0.2">
      <c r="A376" s="4"/>
      <c r="B376" s="425"/>
      <c r="C376" s="425"/>
      <c r="D376" s="426"/>
      <c r="E376" s="4"/>
      <c r="F376" s="4"/>
      <c r="G376" s="4"/>
      <c r="H376" s="4"/>
      <c r="I376" s="4"/>
      <c r="J376" s="4"/>
      <c r="K376" s="4"/>
      <c r="L376" s="4"/>
      <c r="M376" s="4"/>
    </row>
    <row r="377" spans="1:13" x14ac:dyDescent="0.2">
      <c r="A377" s="4"/>
      <c r="B377" s="425"/>
      <c r="C377" s="425"/>
      <c r="D377" s="426"/>
      <c r="E377" s="4"/>
      <c r="F377" s="4"/>
      <c r="G377" s="4"/>
      <c r="H377" s="4"/>
      <c r="I377" s="4"/>
      <c r="J377" s="4"/>
      <c r="K377" s="4"/>
      <c r="L377" s="4"/>
      <c r="M377" s="4"/>
    </row>
    <row r="378" spans="1:13" x14ac:dyDescent="0.2">
      <c r="A378" s="4"/>
      <c r="B378" s="425"/>
      <c r="C378" s="425"/>
      <c r="D378" s="426"/>
      <c r="E378" s="4"/>
      <c r="F378" s="4"/>
      <c r="G378" s="4"/>
      <c r="H378" s="4"/>
      <c r="I378" s="4"/>
      <c r="J378" s="4"/>
      <c r="K378" s="4"/>
      <c r="L378" s="4"/>
      <c r="M378" s="4"/>
    </row>
    <row r="379" spans="1:13" x14ac:dyDescent="0.2">
      <c r="A379" s="4"/>
      <c r="B379" s="425"/>
      <c r="C379" s="425"/>
      <c r="D379" s="426"/>
      <c r="E379" s="4"/>
      <c r="F379" s="4"/>
      <c r="G379" s="4"/>
      <c r="H379" s="4"/>
      <c r="I379" s="4"/>
      <c r="J379" s="4"/>
      <c r="K379" s="4"/>
      <c r="L379" s="4"/>
      <c r="M379" s="4"/>
    </row>
    <row r="380" spans="1:13" x14ac:dyDescent="0.2">
      <c r="A380" s="4"/>
      <c r="B380" s="425"/>
      <c r="C380" s="425"/>
      <c r="D380" s="426"/>
      <c r="E380" s="4"/>
      <c r="F380" s="4"/>
      <c r="G380" s="4"/>
      <c r="H380" s="4"/>
      <c r="I380" s="4"/>
      <c r="J380" s="4"/>
      <c r="K380" s="4"/>
      <c r="L380" s="4"/>
      <c r="M380" s="4"/>
    </row>
    <row r="381" spans="1:13" x14ac:dyDescent="0.2">
      <c r="A381" s="4"/>
      <c r="B381" s="425"/>
      <c r="C381" s="425"/>
      <c r="D381" s="426"/>
      <c r="E381" s="4"/>
      <c r="F381" s="4"/>
      <c r="G381" s="4"/>
      <c r="H381" s="4"/>
      <c r="I381" s="4"/>
      <c r="J381" s="4"/>
      <c r="K381" s="4"/>
      <c r="L381" s="4"/>
      <c r="M381" s="4"/>
    </row>
    <row r="382" spans="1:13" x14ac:dyDescent="0.2">
      <c r="A382" s="4"/>
      <c r="B382" s="425"/>
      <c r="C382" s="425"/>
      <c r="D382" s="426"/>
      <c r="E382" s="4"/>
      <c r="F382" s="4"/>
      <c r="G382" s="4"/>
      <c r="H382" s="4"/>
      <c r="I382" s="4"/>
      <c r="J382" s="4"/>
      <c r="K382" s="4"/>
      <c r="L382" s="4"/>
      <c r="M382" s="4"/>
    </row>
    <row r="383" spans="1:13" x14ac:dyDescent="0.2">
      <c r="A383" s="4"/>
      <c r="B383" s="425"/>
      <c r="C383" s="425"/>
      <c r="D383" s="426"/>
      <c r="E383" s="4"/>
      <c r="F383" s="4"/>
      <c r="G383" s="4"/>
      <c r="H383" s="4"/>
      <c r="I383" s="4"/>
      <c r="J383" s="4"/>
      <c r="K383" s="4"/>
      <c r="L383" s="4"/>
      <c r="M383" s="4"/>
    </row>
    <row r="384" spans="1:13" x14ac:dyDescent="0.2">
      <c r="A384" s="4"/>
      <c r="B384" s="425"/>
      <c r="C384" s="425"/>
      <c r="D384" s="426"/>
      <c r="E384" s="4"/>
      <c r="F384" s="4"/>
      <c r="G384" s="4"/>
      <c r="H384" s="4"/>
      <c r="I384" s="4"/>
      <c r="J384" s="4"/>
      <c r="K384" s="4"/>
      <c r="L384" s="4"/>
      <c r="M384" s="4"/>
    </row>
    <row r="385" spans="1:13" x14ac:dyDescent="0.2">
      <c r="A385" s="4"/>
      <c r="B385" s="425"/>
      <c r="C385" s="425"/>
      <c r="D385" s="426"/>
      <c r="E385" s="4"/>
      <c r="F385" s="4"/>
      <c r="G385" s="4"/>
      <c r="H385" s="4"/>
      <c r="I385" s="4"/>
      <c r="J385" s="4"/>
      <c r="K385" s="4"/>
      <c r="L385" s="4"/>
      <c r="M385" s="4"/>
    </row>
    <row r="386" spans="1:13" x14ac:dyDescent="0.2">
      <c r="A386" s="4"/>
      <c r="B386" s="425"/>
      <c r="C386" s="425"/>
      <c r="D386" s="426"/>
      <c r="E386" s="4"/>
      <c r="F386" s="4"/>
      <c r="G386" s="4"/>
      <c r="H386" s="4"/>
      <c r="I386" s="4"/>
      <c r="J386" s="4"/>
      <c r="K386" s="4"/>
      <c r="L386" s="4"/>
      <c r="M386" s="4"/>
    </row>
    <row r="387" spans="1:13" x14ac:dyDescent="0.2">
      <c r="A387" s="4"/>
      <c r="B387" s="425"/>
      <c r="C387" s="425"/>
      <c r="D387" s="426"/>
      <c r="E387" s="4"/>
      <c r="F387" s="4"/>
      <c r="G387" s="4"/>
      <c r="H387" s="4"/>
      <c r="I387" s="4"/>
      <c r="J387" s="4"/>
      <c r="K387" s="4"/>
      <c r="L387" s="4"/>
      <c r="M387" s="4"/>
    </row>
    <row r="388" spans="1:13" x14ac:dyDescent="0.2">
      <c r="A388" s="4"/>
      <c r="B388" s="425"/>
      <c r="C388" s="425"/>
      <c r="D388" s="426"/>
      <c r="E388" s="4"/>
      <c r="F388" s="4"/>
      <c r="G388" s="4"/>
      <c r="H388" s="4"/>
      <c r="I388" s="4"/>
      <c r="J388" s="4"/>
      <c r="K388" s="4"/>
      <c r="L388" s="4"/>
      <c r="M388" s="4"/>
    </row>
    <row r="389" spans="1:13" x14ac:dyDescent="0.2">
      <c r="A389" s="4"/>
      <c r="B389" s="425"/>
      <c r="C389" s="425"/>
      <c r="D389" s="426"/>
      <c r="E389" s="4"/>
      <c r="F389" s="4"/>
      <c r="G389" s="4"/>
      <c r="H389" s="4"/>
      <c r="I389" s="4"/>
      <c r="J389" s="4"/>
      <c r="K389" s="4"/>
      <c r="L389" s="4"/>
      <c r="M389" s="4"/>
    </row>
    <row r="390" spans="1:13" x14ac:dyDescent="0.2">
      <c r="A390" s="4"/>
      <c r="B390" s="425"/>
      <c r="C390" s="425"/>
      <c r="D390" s="426"/>
      <c r="E390" s="4"/>
      <c r="F390" s="4"/>
      <c r="G390" s="4"/>
      <c r="H390" s="4"/>
      <c r="I390" s="4"/>
      <c r="J390" s="4"/>
      <c r="K390" s="4"/>
      <c r="L390" s="4"/>
      <c r="M390" s="4"/>
    </row>
    <row r="391" spans="1:13" x14ac:dyDescent="0.2">
      <c r="A391" s="4"/>
      <c r="B391" s="425"/>
      <c r="C391" s="425"/>
      <c r="D391" s="426"/>
      <c r="E391" s="4"/>
      <c r="F391" s="4"/>
      <c r="G391" s="4"/>
      <c r="H391" s="4"/>
      <c r="I391" s="4"/>
      <c r="J391" s="4"/>
      <c r="K391" s="4"/>
      <c r="L391" s="4"/>
      <c r="M391" s="4"/>
    </row>
    <row r="392" spans="1:13" x14ac:dyDescent="0.2">
      <c r="A392" s="4"/>
      <c r="B392" s="425"/>
      <c r="C392" s="425"/>
      <c r="D392" s="426"/>
      <c r="E392" s="4"/>
      <c r="F392" s="4"/>
      <c r="G392" s="4"/>
      <c r="H392" s="4"/>
      <c r="I392" s="4"/>
      <c r="J392" s="4"/>
      <c r="K392" s="4"/>
      <c r="L392" s="4"/>
      <c r="M392" s="4"/>
    </row>
    <row r="393" spans="1:13" x14ac:dyDescent="0.2">
      <c r="A393" s="4"/>
      <c r="B393" s="425"/>
      <c r="C393" s="425"/>
      <c r="D393" s="426"/>
      <c r="E393" s="4"/>
      <c r="F393" s="4"/>
      <c r="G393" s="4"/>
      <c r="H393" s="4"/>
      <c r="I393" s="4"/>
      <c r="J393" s="4"/>
      <c r="K393" s="4"/>
      <c r="L393" s="4"/>
      <c r="M393" s="4"/>
    </row>
    <row r="394" spans="1:13" x14ac:dyDescent="0.2">
      <c r="A394" s="4"/>
      <c r="B394" s="425"/>
      <c r="C394" s="425"/>
      <c r="D394" s="426"/>
      <c r="E394" s="4"/>
      <c r="F394" s="4"/>
      <c r="G394" s="4"/>
      <c r="H394" s="4"/>
      <c r="I394" s="4"/>
      <c r="J394" s="4"/>
      <c r="K394" s="4"/>
      <c r="L394" s="4"/>
      <c r="M394" s="4"/>
    </row>
    <row r="395" spans="1:13" x14ac:dyDescent="0.2">
      <c r="A395" s="4"/>
      <c r="B395" s="425"/>
      <c r="C395" s="425"/>
      <c r="D395" s="426"/>
      <c r="E395" s="4"/>
      <c r="F395" s="4"/>
      <c r="G395" s="4"/>
      <c r="H395" s="4"/>
      <c r="I395" s="4"/>
      <c r="J395" s="4"/>
      <c r="K395" s="4"/>
      <c r="L395" s="4"/>
      <c r="M395" s="4"/>
    </row>
    <row r="396" spans="1:13" x14ac:dyDescent="0.2">
      <c r="A396" s="4"/>
      <c r="B396" s="425"/>
      <c r="C396" s="425"/>
      <c r="D396" s="426"/>
      <c r="E396" s="4"/>
      <c r="F396" s="4"/>
      <c r="G396" s="4"/>
      <c r="H396" s="4"/>
      <c r="I396" s="4"/>
      <c r="J396" s="4"/>
      <c r="K396" s="4"/>
      <c r="L396" s="4"/>
      <c r="M396" s="4"/>
    </row>
    <row r="397" spans="1:13" x14ac:dyDescent="0.2">
      <c r="A397" s="4"/>
      <c r="B397" s="425"/>
      <c r="C397" s="425"/>
      <c r="D397" s="426"/>
      <c r="E397" s="4"/>
      <c r="F397" s="4"/>
      <c r="G397" s="4"/>
      <c r="H397" s="4"/>
      <c r="I397" s="4"/>
      <c r="J397" s="4"/>
      <c r="K397" s="4"/>
      <c r="L397" s="4"/>
      <c r="M397" s="4"/>
    </row>
    <row r="398" spans="1:13" x14ac:dyDescent="0.2">
      <c r="A398" s="4"/>
      <c r="B398" s="425"/>
      <c r="C398" s="425"/>
      <c r="D398" s="426"/>
      <c r="E398" s="4"/>
      <c r="F398" s="4"/>
      <c r="G398" s="4"/>
      <c r="H398" s="4"/>
      <c r="I398" s="4"/>
      <c r="J398" s="4"/>
      <c r="K398" s="4"/>
      <c r="L398" s="4"/>
      <c r="M398" s="4"/>
    </row>
    <row r="399" spans="1:13" x14ac:dyDescent="0.2">
      <c r="A399" s="4"/>
      <c r="B399" s="425"/>
      <c r="C399" s="425"/>
      <c r="D399" s="426"/>
      <c r="E399" s="4"/>
      <c r="F399" s="4"/>
      <c r="G399" s="4"/>
      <c r="H399" s="4"/>
      <c r="I399" s="4"/>
      <c r="J399" s="4"/>
      <c r="K399" s="4"/>
      <c r="L399" s="4"/>
      <c r="M399" s="4"/>
    </row>
    <row r="400" spans="1:13" x14ac:dyDescent="0.2">
      <c r="A400" s="4"/>
      <c r="B400" s="425"/>
      <c r="C400" s="425"/>
      <c r="D400" s="426"/>
      <c r="E400" s="4"/>
      <c r="F400" s="4"/>
      <c r="G400" s="4"/>
      <c r="H400" s="4"/>
      <c r="I400" s="4"/>
      <c r="J400" s="4"/>
      <c r="K400" s="4"/>
      <c r="L400" s="4"/>
      <c r="M400" s="4"/>
    </row>
    <row r="401" spans="1:13" x14ac:dyDescent="0.2">
      <c r="A401" s="4"/>
      <c r="B401" s="425"/>
      <c r="C401" s="425"/>
      <c r="D401" s="426"/>
      <c r="E401" s="4"/>
      <c r="F401" s="4"/>
      <c r="G401" s="4"/>
      <c r="H401" s="4"/>
      <c r="I401" s="4"/>
      <c r="J401" s="4"/>
      <c r="K401" s="4"/>
      <c r="L401" s="4"/>
      <c r="M401" s="4"/>
    </row>
    <row r="402" spans="1:13" x14ac:dyDescent="0.2">
      <c r="A402" s="4"/>
      <c r="B402" s="425"/>
      <c r="C402" s="425"/>
      <c r="D402" s="426"/>
      <c r="E402" s="4"/>
      <c r="F402" s="4"/>
      <c r="G402" s="4"/>
      <c r="H402" s="4"/>
      <c r="I402" s="4"/>
      <c r="J402" s="4"/>
      <c r="K402" s="4"/>
      <c r="L402" s="4"/>
      <c r="M402" s="4"/>
    </row>
    <row r="403" spans="1:13" x14ac:dyDescent="0.2">
      <c r="A403" s="4"/>
      <c r="B403" s="425"/>
      <c r="C403" s="425"/>
      <c r="D403" s="426"/>
      <c r="E403" s="4"/>
      <c r="F403" s="4"/>
      <c r="G403" s="4"/>
      <c r="H403" s="4"/>
      <c r="I403" s="4"/>
      <c r="J403" s="4"/>
      <c r="K403" s="4"/>
      <c r="L403" s="4"/>
      <c r="M403" s="4"/>
    </row>
    <row r="404" spans="1:13" x14ac:dyDescent="0.2">
      <c r="A404" s="4"/>
      <c r="B404" s="425"/>
      <c r="C404" s="425"/>
      <c r="D404" s="426"/>
      <c r="E404" s="4"/>
      <c r="F404" s="4"/>
      <c r="G404" s="4"/>
      <c r="H404" s="4"/>
      <c r="I404" s="4"/>
      <c r="J404" s="4"/>
      <c r="K404" s="4"/>
      <c r="L404" s="4"/>
      <c r="M404" s="4"/>
    </row>
    <row r="405" spans="1:13" x14ac:dyDescent="0.2">
      <c r="A405" s="4"/>
      <c r="B405" s="425"/>
      <c r="C405" s="425"/>
      <c r="D405" s="426"/>
      <c r="E405" s="4"/>
      <c r="F405" s="4"/>
      <c r="G405" s="4"/>
      <c r="H405" s="4"/>
      <c r="I405" s="4"/>
      <c r="J405" s="4"/>
      <c r="K405" s="4"/>
      <c r="L405" s="4"/>
      <c r="M405" s="4"/>
    </row>
    <row r="406" spans="1:13" x14ac:dyDescent="0.2">
      <c r="A406" s="4"/>
      <c r="B406" s="425"/>
      <c r="C406" s="425"/>
      <c r="D406" s="426"/>
      <c r="E406" s="4"/>
      <c r="F406" s="4"/>
      <c r="G406" s="4"/>
      <c r="H406" s="4"/>
      <c r="I406" s="4"/>
      <c r="J406" s="4"/>
      <c r="K406" s="4"/>
      <c r="L406" s="4"/>
      <c r="M406" s="4"/>
    </row>
    <row r="407" spans="1:13" x14ac:dyDescent="0.2">
      <c r="A407" s="4"/>
      <c r="B407" s="425"/>
      <c r="C407" s="425"/>
      <c r="D407" s="426"/>
      <c r="E407" s="4"/>
      <c r="F407" s="4"/>
      <c r="G407" s="4"/>
      <c r="H407" s="4"/>
      <c r="I407" s="4"/>
      <c r="J407" s="4"/>
      <c r="K407" s="4"/>
      <c r="L407" s="4"/>
      <c r="M407" s="4"/>
    </row>
    <row r="408" spans="1:13" x14ac:dyDescent="0.2">
      <c r="A408" s="4"/>
      <c r="B408" s="425"/>
      <c r="C408" s="425"/>
      <c r="D408" s="426"/>
      <c r="E408" s="4"/>
      <c r="F408" s="4"/>
      <c r="G408" s="4"/>
      <c r="H408" s="4"/>
      <c r="I408" s="4"/>
      <c r="J408" s="4"/>
      <c r="K408" s="4"/>
      <c r="L408" s="4"/>
      <c r="M408" s="4"/>
    </row>
    <row r="409" spans="1:13" x14ac:dyDescent="0.2">
      <c r="A409" s="4"/>
      <c r="B409" s="425"/>
      <c r="C409" s="425"/>
      <c r="D409" s="426"/>
      <c r="E409" s="4"/>
      <c r="F409" s="4"/>
      <c r="G409" s="4"/>
      <c r="H409" s="4"/>
      <c r="I409" s="4"/>
      <c r="J409" s="4"/>
      <c r="K409" s="4"/>
      <c r="L409" s="4"/>
      <c r="M409" s="4"/>
    </row>
    <row r="410" spans="1:13" x14ac:dyDescent="0.2">
      <c r="A410" s="4"/>
      <c r="B410" s="425"/>
      <c r="C410" s="425"/>
      <c r="D410" s="426"/>
      <c r="E410" s="4"/>
      <c r="F410" s="4"/>
      <c r="G410" s="4"/>
      <c r="H410" s="4"/>
      <c r="I410" s="4"/>
      <c r="J410" s="4"/>
      <c r="K410" s="4"/>
      <c r="L410" s="4"/>
      <c r="M410" s="4"/>
    </row>
    <row r="411" spans="1:13" x14ac:dyDescent="0.2">
      <c r="A411" s="4"/>
      <c r="B411" s="425"/>
      <c r="C411" s="425"/>
      <c r="D411" s="426"/>
      <c r="E411" s="4"/>
      <c r="F411" s="4"/>
      <c r="G411" s="4"/>
      <c r="H411" s="4"/>
      <c r="I411" s="4"/>
      <c r="J411" s="4"/>
      <c r="K411" s="4"/>
      <c r="L411" s="4"/>
      <c r="M411" s="4"/>
    </row>
    <row r="412" spans="1:13" x14ac:dyDescent="0.2">
      <c r="A412" s="4"/>
      <c r="B412" s="425"/>
      <c r="C412" s="425"/>
      <c r="D412" s="426"/>
      <c r="E412" s="4"/>
      <c r="F412" s="4"/>
      <c r="G412" s="4"/>
      <c r="H412" s="4"/>
      <c r="I412" s="4"/>
      <c r="J412" s="4"/>
      <c r="K412" s="4"/>
      <c r="L412" s="4"/>
      <c r="M412" s="4"/>
    </row>
    <row r="413" spans="1:13" x14ac:dyDescent="0.2">
      <c r="A413" s="4"/>
      <c r="B413" s="425"/>
      <c r="C413" s="425"/>
      <c r="D413" s="426"/>
      <c r="E413" s="4"/>
      <c r="F413" s="4"/>
      <c r="G413" s="4"/>
      <c r="H413" s="4"/>
      <c r="I413" s="4"/>
      <c r="J413" s="4"/>
      <c r="K413" s="4"/>
      <c r="L413" s="4"/>
      <c r="M413" s="4"/>
    </row>
    <row r="414" spans="1:13" x14ac:dyDescent="0.2">
      <c r="A414" s="4"/>
      <c r="B414" s="425"/>
      <c r="C414" s="425"/>
      <c r="D414" s="426"/>
      <c r="E414" s="4"/>
      <c r="F414" s="4"/>
      <c r="G414" s="4"/>
      <c r="H414" s="4"/>
      <c r="I414" s="4"/>
      <c r="J414" s="4"/>
      <c r="K414" s="4"/>
      <c r="L414" s="4"/>
      <c r="M414" s="4"/>
    </row>
    <row r="415" spans="1:13" x14ac:dyDescent="0.2">
      <c r="A415" s="4"/>
      <c r="B415" s="425"/>
      <c r="C415" s="425"/>
      <c r="D415" s="426"/>
      <c r="E415" s="4"/>
      <c r="F415" s="4"/>
      <c r="G415" s="4"/>
      <c r="H415" s="4"/>
      <c r="I415" s="4"/>
      <c r="J415" s="4"/>
      <c r="K415" s="4"/>
      <c r="L415" s="4"/>
      <c r="M415" s="4"/>
    </row>
    <row r="416" spans="1:13" x14ac:dyDescent="0.2">
      <c r="A416" s="4"/>
      <c r="B416" s="425"/>
      <c r="C416" s="425"/>
      <c r="D416" s="426"/>
      <c r="E416" s="4"/>
      <c r="F416" s="4"/>
      <c r="G416" s="4"/>
      <c r="H416" s="4"/>
      <c r="I416" s="4"/>
      <c r="J416" s="4"/>
      <c r="K416" s="4"/>
      <c r="L416" s="4"/>
      <c r="M416" s="4"/>
    </row>
    <row r="417" spans="1:13" x14ac:dyDescent="0.2">
      <c r="A417" s="4"/>
      <c r="B417" s="425"/>
      <c r="C417" s="425"/>
      <c r="D417" s="426"/>
      <c r="E417" s="4"/>
      <c r="F417" s="4"/>
      <c r="G417" s="4"/>
      <c r="H417" s="4"/>
      <c r="I417" s="4"/>
      <c r="J417" s="4"/>
      <c r="K417" s="4"/>
      <c r="L417" s="4"/>
      <c r="M417" s="4"/>
    </row>
    <row r="418" spans="1:13" x14ac:dyDescent="0.2">
      <c r="A418" s="4"/>
      <c r="B418" s="425"/>
      <c r="C418" s="425"/>
      <c r="D418" s="426"/>
      <c r="E418" s="4"/>
      <c r="F418" s="4"/>
      <c r="G418" s="4"/>
      <c r="H418" s="4"/>
      <c r="I418" s="4"/>
      <c r="J418" s="4"/>
      <c r="K418" s="4"/>
      <c r="L418" s="4"/>
      <c r="M418" s="4"/>
    </row>
    <row r="419" spans="1:13" x14ac:dyDescent="0.2">
      <c r="A419" s="4"/>
      <c r="B419" s="425"/>
      <c r="C419" s="425"/>
      <c r="D419" s="426"/>
      <c r="E419" s="4"/>
      <c r="F419" s="4"/>
      <c r="G419" s="4"/>
      <c r="H419" s="4"/>
      <c r="I419" s="4"/>
      <c r="J419" s="4"/>
      <c r="K419" s="4"/>
      <c r="L419" s="4"/>
      <c r="M419" s="4"/>
    </row>
    <row r="420" spans="1:13" x14ac:dyDescent="0.2">
      <c r="A420" s="4"/>
      <c r="B420" s="425"/>
      <c r="C420" s="425"/>
      <c r="D420" s="426"/>
      <c r="E420" s="4"/>
      <c r="F420" s="4"/>
      <c r="G420" s="4"/>
      <c r="H420" s="4"/>
      <c r="I420" s="4"/>
      <c r="J420" s="4"/>
      <c r="K420" s="4"/>
      <c r="L420" s="4"/>
      <c r="M420" s="4"/>
    </row>
    <row r="421" spans="1:13" x14ac:dyDescent="0.2">
      <c r="A421" s="4"/>
      <c r="B421" s="425"/>
      <c r="C421" s="425"/>
      <c r="D421" s="426"/>
      <c r="E421" s="4"/>
      <c r="F421" s="4"/>
      <c r="G421" s="4"/>
      <c r="H421" s="4"/>
      <c r="I421" s="4"/>
      <c r="J421" s="4"/>
      <c r="K421" s="4"/>
      <c r="L421" s="4"/>
      <c r="M421" s="4"/>
    </row>
    <row r="422" spans="1:13" x14ac:dyDescent="0.2">
      <c r="A422" s="4"/>
      <c r="B422" s="425"/>
      <c r="C422" s="425"/>
      <c r="D422" s="426"/>
      <c r="E422" s="4"/>
      <c r="F422" s="4"/>
      <c r="G422" s="4"/>
      <c r="H422" s="4"/>
      <c r="I422" s="4"/>
      <c r="J422" s="4"/>
      <c r="K422" s="4"/>
      <c r="L422" s="4"/>
      <c r="M422" s="4"/>
    </row>
    <row r="423" spans="1:13" x14ac:dyDescent="0.2">
      <c r="A423" s="4"/>
      <c r="B423" s="425"/>
      <c r="C423" s="425"/>
      <c r="D423" s="426"/>
      <c r="E423" s="4"/>
      <c r="F423" s="4"/>
      <c r="G423" s="4"/>
      <c r="H423" s="4"/>
      <c r="I423" s="4"/>
      <c r="J423" s="4"/>
      <c r="K423" s="4"/>
      <c r="L423" s="4"/>
      <c r="M423" s="4"/>
    </row>
    <row r="424" spans="1:13" x14ac:dyDescent="0.2">
      <c r="A424" s="4"/>
      <c r="B424" s="425"/>
      <c r="C424" s="425"/>
      <c r="D424" s="426"/>
      <c r="E424" s="4"/>
      <c r="F424" s="4"/>
      <c r="G424" s="4"/>
      <c r="H424" s="4"/>
      <c r="I424" s="4"/>
      <c r="J424" s="4"/>
      <c r="K424" s="4"/>
      <c r="L424" s="4"/>
      <c r="M424" s="4"/>
    </row>
    <row r="425" spans="1:13" x14ac:dyDescent="0.2">
      <c r="A425" s="4"/>
      <c r="B425" s="425"/>
      <c r="C425" s="425"/>
      <c r="D425" s="426"/>
      <c r="E425" s="4"/>
      <c r="F425" s="4"/>
      <c r="G425" s="4"/>
      <c r="H425" s="4"/>
      <c r="I425" s="4"/>
      <c r="J425" s="4"/>
      <c r="K425" s="4"/>
      <c r="L425" s="4"/>
      <c r="M425" s="4"/>
    </row>
    <row r="426" spans="1:13" x14ac:dyDescent="0.2">
      <c r="A426" s="4"/>
      <c r="B426" s="425"/>
      <c r="C426" s="425"/>
      <c r="D426" s="426"/>
      <c r="E426" s="4"/>
      <c r="F426" s="4"/>
      <c r="G426" s="4"/>
      <c r="H426" s="4"/>
      <c r="I426" s="4"/>
      <c r="J426" s="4"/>
      <c r="K426" s="4"/>
      <c r="L426" s="4"/>
      <c r="M426" s="4"/>
    </row>
    <row r="427" spans="1:13" x14ac:dyDescent="0.2">
      <c r="A427" s="4"/>
      <c r="B427" s="425"/>
      <c r="C427" s="425"/>
      <c r="D427" s="426"/>
      <c r="E427" s="4"/>
      <c r="F427" s="4"/>
      <c r="G427" s="4"/>
      <c r="H427" s="4"/>
      <c r="I427" s="4"/>
      <c r="J427" s="4"/>
      <c r="K427" s="4"/>
      <c r="L427" s="4"/>
      <c r="M427" s="4"/>
    </row>
    <row r="428" spans="1:13" x14ac:dyDescent="0.2">
      <c r="A428" s="4"/>
      <c r="B428" s="425"/>
      <c r="C428" s="425"/>
      <c r="D428" s="426"/>
      <c r="E428" s="4"/>
      <c r="F428" s="4"/>
      <c r="G428" s="4"/>
      <c r="H428" s="4"/>
      <c r="I428" s="4"/>
      <c r="J428" s="4"/>
      <c r="K428" s="4"/>
      <c r="L428" s="4"/>
      <c r="M428" s="4"/>
    </row>
    <row r="429" spans="1:13" x14ac:dyDescent="0.2">
      <c r="A429" s="4"/>
      <c r="B429" s="425"/>
      <c r="C429" s="425"/>
      <c r="D429" s="426"/>
      <c r="E429" s="4"/>
      <c r="F429" s="4"/>
      <c r="G429" s="4"/>
      <c r="H429" s="4"/>
      <c r="I429" s="4"/>
      <c r="J429" s="4"/>
      <c r="K429" s="4"/>
      <c r="L429" s="4"/>
      <c r="M429" s="4"/>
    </row>
    <row r="430" spans="1:13" x14ac:dyDescent="0.2">
      <c r="A430" s="4"/>
      <c r="B430" s="425"/>
      <c r="C430" s="425"/>
      <c r="D430" s="426"/>
      <c r="E430" s="4"/>
      <c r="F430" s="4"/>
      <c r="G430" s="4"/>
      <c r="H430" s="4"/>
      <c r="I430" s="4"/>
      <c r="J430" s="4"/>
      <c r="K430" s="4"/>
      <c r="L430" s="4"/>
      <c r="M430" s="4"/>
    </row>
    <row r="431" spans="1:13" x14ac:dyDescent="0.2">
      <c r="A431" s="4"/>
      <c r="B431" s="425"/>
      <c r="C431" s="425"/>
      <c r="D431" s="426"/>
      <c r="E431" s="4"/>
      <c r="F431" s="4"/>
      <c r="G431" s="4"/>
      <c r="H431" s="4"/>
      <c r="I431" s="4"/>
      <c r="J431" s="4"/>
      <c r="K431" s="4"/>
      <c r="L431" s="4"/>
      <c r="M431" s="4"/>
    </row>
    <row r="432" spans="1:13" x14ac:dyDescent="0.2">
      <c r="A432" s="4"/>
      <c r="B432" s="425"/>
      <c r="C432" s="425"/>
      <c r="D432" s="426"/>
      <c r="E432" s="4"/>
      <c r="F432" s="4"/>
      <c r="G432" s="4"/>
      <c r="H432" s="4"/>
      <c r="I432" s="4"/>
      <c r="J432" s="4"/>
      <c r="K432" s="4"/>
      <c r="L432" s="4"/>
      <c r="M432" s="4"/>
    </row>
    <row r="433" spans="1:13" x14ac:dyDescent="0.2">
      <c r="A433" s="4"/>
      <c r="B433" s="425"/>
      <c r="C433" s="425"/>
      <c r="D433" s="426"/>
      <c r="E433" s="4"/>
      <c r="F433" s="4"/>
      <c r="G433" s="4"/>
      <c r="H433" s="4"/>
      <c r="I433" s="4"/>
      <c r="J433" s="4"/>
      <c r="K433" s="4"/>
      <c r="L433" s="4"/>
      <c r="M433" s="4"/>
    </row>
    <row r="434" spans="1:13" x14ac:dyDescent="0.2">
      <c r="A434" s="4"/>
      <c r="B434" s="425"/>
      <c r="C434" s="425"/>
      <c r="D434" s="426"/>
      <c r="E434" s="4"/>
      <c r="F434" s="4"/>
      <c r="G434" s="4"/>
      <c r="H434" s="4"/>
      <c r="I434" s="4"/>
      <c r="J434" s="4"/>
      <c r="K434" s="4"/>
      <c r="L434" s="4"/>
      <c r="M434" s="4"/>
    </row>
    <row r="435" spans="1:13" x14ac:dyDescent="0.2">
      <c r="A435" s="4"/>
      <c r="B435" s="425"/>
      <c r="C435" s="425"/>
      <c r="D435" s="426"/>
      <c r="E435" s="4"/>
      <c r="F435" s="4"/>
      <c r="G435" s="4"/>
      <c r="H435" s="4"/>
      <c r="I435" s="4"/>
      <c r="J435" s="4"/>
      <c r="K435" s="4"/>
      <c r="L435" s="4"/>
      <c r="M435" s="4"/>
    </row>
    <row r="436" spans="1:13" x14ac:dyDescent="0.2">
      <c r="A436" s="4"/>
      <c r="B436" s="425"/>
      <c r="C436" s="425"/>
      <c r="D436" s="426"/>
      <c r="E436" s="4"/>
      <c r="F436" s="4"/>
      <c r="G436" s="4"/>
      <c r="H436" s="4"/>
      <c r="I436" s="4"/>
      <c r="J436" s="4"/>
      <c r="K436" s="4"/>
      <c r="L436" s="4"/>
      <c r="M436" s="4"/>
    </row>
    <row r="437" spans="1:13" x14ac:dyDescent="0.2">
      <c r="A437" s="4"/>
      <c r="B437" s="425"/>
      <c r="C437" s="425"/>
      <c r="D437" s="426"/>
      <c r="E437" s="4"/>
      <c r="F437" s="4"/>
      <c r="G437" s="4"/>
      <c r="H437" s="4"/>
      <c r="I437" s="4"/>
      <c r="J437" s="4"/>
      <c r="K437" s="4"/>
      <c r="L437" s="4"/>
      <c r="M437" s="4"/>
    </row>
    <row r="438" spans="1:13" x14ac:dyDescent="0.2">
      <c r="A438" s="4"/>
      <c r="B438" s="425"/>
      <c r="C438" s="425"/>
      <c r="D438" s="426"/>
      <c r="E438" s="4"/>
      <c r="F438" s="4"/>
      <c r="G438" s="4"/>
      <c r="H438" s="4"/>
      <c r="I438" s="4"/>
      <c r="J438" s="4"/>
      <c r="K438" s="4"/>
      <c r="L438" s="4"/>
      <c r="M438" s="4"/>
    </row>
    <row r="439" spans="1:13" x14ac:dyDescent="0.2">
      <c r="A439" s="4"/>
      <c r="B439" s="425"/>
      <c r="C439" s="425"/>
      <c r="D439" s="426"/>
      <c r="E439" s="4"/>
      <c r="F439" s="4"/>
      <c r="G439" s="4"/>
      <c r="H439" s="4"/>
      <c r="I439" s="4"/>
      <c r="J439" s="4"/>
      <c r="K439" s="4"/>
      <c r="L439" s="4"/>
      <c r="M439" s="4"/>
    </row>
    <row r="440" spans="1:13" x14ac:dyDescent="0.2">
      <c r="A440" s="4"/>
      <c r="B440" s="425"/>
      <c r="C440" s="425"/>
      <c r="D440" s="426"/>
      <c r="E440" s="4"/>
      <c r="F440" s="4"/>
      <c r="G440" s="4"/>
      <c r="H440" s="4"/>
      <c r="I440" s="4"/>
      <c r="J440" s="4"/>
      <c r="K440" s="4"/>
      <c r="L440" s="4"/>
      <c r="M440" s="4"/>
    </row>
    <row r="441" spans="1:13" x14ac:dyDescent="0.2">
      <c r="A441" s="4"/>
      <c r="B441" s="425"/>
      <c r="C441" s="425"/>
      <c r="D441" s="426"/>
      <c r="E441" s="4"/>
      <c r="F441" s="4"/>
      <c r="G441" s="4"/>
      <c r="H441" s="4"/>
      <c r="I441" s="4"/>
      <c r="J441" s="4"/>
      <c r="K441" s="4"/>
      <c r="L441" s="4"/>
      <c r="M441" s="4"/>
    </row>
    <row r="442" spans="1:13" x14ac:dyDescent="0.2">
      <c r="A442" s="4"/>
      <c r="B442" s="425"/>
      <c r="C442" s="425"/>
      <c r="D442" s="426"/>
      <c r="E442" s="4"/>
      <c r="F442" s="4"/>
      <c r="G442" s="4"/>
      <c r="H442" s="4"/>
      <c r="I442" s="4"/>
      <c r="J442" s="4"/>
      <c r="K442" s="4"/>
      <c r="L442" s="4"/>
      <c r="M442" s="4"/>
    </row>
    <row r="443" spans="1:13" x14ac:dyDescent="0.2">
      <c r="A443" s="4"/>
      <c r="B443" s="425"/>
      <c r="C443" s="425"/>
      <c r="D443" s="426"/>
      <c r="E443" s="4"/>
      <c r="F443" s="4"/>
      <c r="G443" s="4"/>
      <c r="H443" s="4"/>
      <c r="I443" s="4"/>
      <c r="J443" s="4"/>
      <c r="K443" s="4"/>
      <c r="L443" s="4"/>
      <c r="M443" s="4"/>
    </row>
    <row r="444" spans="1:13" x14ac:dyDescent="0.2">
      <c r="A444" s="4"/>
      <c r="B444" s="425"/>
      <c r="C444" s="425"/>
      <c r="D444" s="426"/>
      <c r="E444" s="4"/>
      <c r="F444" s="4"/>
      <c r="G444" s="4"/>
      <c r="H444" s="4"/>
      <c r="I444" s="4"/>
      <c r="J444" s="4"/>
      <c r="K444" s="4"/>
      <c r="L444" s="4"/>
      <c r="M444" s="4"/>
    </row>
    <row r="445" spans="1:13" x14ac:dyDescent="0.2">
      <c r="A445" s="4"/>
      <c r="B445" s="425"/>
      <c r="C445" s="425"/>
      <c r="D445" s="426"/>
      <c r="E445" s="4"/>
      <c r="F445" s="4"/>
      <c r="G445" s="4"/>
      <c r="H445" s="4"/>
      <c r="I445" s="4"/>
      <c r="J445" s="4"/>
      <c r="K445" s="4"/>
      <c r="L445" s="4"/>
      <c r="M445" s="4"/>
    </row>
    <row r="446" spans="1:13" x14ac:dyDescent="0.2">
      <c r="A446" s="4"/>
      <c r="B446" s="425"/>
      <c r="C446" s="425"/>
      <c r="D446" s="426"/>
      <c r="E446" s="4"/>
      <c r="F446" s="4"/>
      <c r="G446" s="4"/>
      <c r="H446" s="4"/>
      <c r="I446" s="4"/>
      <c r="J446" s="4"/>
      <c r="K446" s="4"/>
      <c r="L446" s="4"/>
      <c r="M446" s="4"/>
    </row>
    <row r="447" spans="1:13" x14ac:dyDescent="0.2">
      <c r="A447" s="4"/>
      <c r="B447" s="425"/>
      <c r="C447" s="425"/>
      <c r="D447" s="426"/>
      <c r="E447" s="4"/>
      <c r="F447" s="4"/>
      <c r="G447" s="4"/>
      <c r="H447" s="4"/>
      <c r="I447" s="4"/>
      <c r="J447" s="4"/>
      <c r="K447" s="4"/>
      <c r="L447" s="4"/>
      <c r="M447" s="4"/>
    </row>
    <row r="448" spans="1:13" x14ac:dyDescent="0.2">
      <c r="A448" s="4"/>
      <c r="B448" s="425"/>
      <c r="C448" s="425"/>
      <c r="D448" s="426"/>
      <c r="E448" s="4"/>
      <c r="F448" s="4"/>
      <c r="G448" s="4"/>
      <c r="H448" s="4"/>
      <c r="I448" s="4"/>
      <c r="J448" s="4"/>
      <c r="K448" s="4"/>
      <c r="L448" s="4"/>
      <c r="M448" s="4"/>
    </row>
    <row r="449" spans="1:13" x14ac:dyDescent="0.2">
      <c r="A449" s="4"/>
      <c r="B449" s="425"/>
      <c r="C449" s="425"/>
      <c r="D449" s="426"/>
      <c r="E449" s="4"/>
      <c r="F449" s="4"/>
      <c r="G449" s="4"/>
      <c r="H449" s="4"/>
      <c r="I449" s="4"/>
      <c r="J449" s="4"/>
      <c r="K449" s="4"/>
      <c r="L449" s="4"/>
      <c r="M449" s="4"/>
    </row>
    <row r="450" spans="1:13" x14ac:dyDescent="0.2">
      <c r="A450" s="4"/>
      <c r="B450" s="425"/>
      <c r="C450" s="425"/>
      <c r="D450" s="426"/>
      <c r="E450" s="4"/>
      <c r="F450" s="4"/>
      <c r="G450" s="4"/>
      <c r="H450" s="4"/>
      <c r="I450" s="4"/>
      <c r="J450" s="4"/>
      <c r="K450" s="4"/>
      <c r="L450" s="4"/>
      <c r="M450" s="4"/>
    </row>
    <row r="451" spans="1:13" x14ac:dyDescent="0.2">
      <c r="A451" s="4"/>
      <c r="B451" s="425"/>
      <c r="C451" s="425"/>
      <c r="D451" s="426"/>
      <c r="E451" s="4"/>
      <c r="F451" s="4"/>
      <c r="G451" s="4"/>
      <c r="H451" s="4"/>
      <c r="I451" s="4"/>
      <c r="J451" s="4"/>
      <c r="K451" s="4"/>
      <c r="L451" s="4"/>
      <c r="M451" s="4"/>
    </row>
    <row r="452" spans="1:13" x14ac:dyDescent="0.2">
      <c r="A452" s="4"/>
      <c r="B452" s="425"/>
      <c r="C452" s="425"/>
      <c r="D452" s="426"/>
      <c r="E452" s="4"/>
      <c r="F452" s="4"/>
      <c r="G452" s="4"/>
      <c r="H452" s="4"/>
      <c r="I452" s="4"/>
      <c r="J452" s="4"/>
      <c r="K452" s="4"/>
      <c r="L452" s="4"/>
      <c r="M452" s="4"/>
    </row>
    <row r="453" spans="1:13" x14ac:dyDescent="0.2">
      <c r="A453" s="4"/>
      <c r="B453" s="425"/>
      <c r="C453" s="425"/>
      <c r="D453" s="426"/>
      <c r="E453" s="4"/>
      <c r="F453" s="4"/>
      <c r="G453" s="4"/>
      <c r="H453" s="4"/>
      <c r="I453" s="4"/>
      <c r="J453" s="4"/>
      <c r="K453" s="4"/>
      <c r="L453" s="4"/>
      <c r="M453" s="4"/>
    </row>
    <row r="454" spans="1:13" x14ac:dyDescent="0.2">
      <c r="A454" s="4"/>
      <c r="B454" s="425"/>
      <c r="C454" s="425"/>
      <c r="D454" s="426"/>
      <c r="E454" s="4"/>
      <c r="F454" s="4"/>
      <c r="G454" s="4"/>
      <c r="H454" s="4"/>
      <c r="I454" s="4"/>
      <c r="J454" s="4"/>
      <c r="K454" s="4"/>
      <c r="L454" s="4"/>
      <c r="M454" s="4"/>
    </row>
    <row r="455" spans="1:13" x14ac:dyDescent="0.2">
      <c r="A455" s="4"/>
      <c r="B455" s="425"/>
      <c r="C455" s="425"/>
      <c r="D455" s="426"/>
      <c r="E455" s="4"/>
      <c r="F455" s="4"/>
      <c r="G455" s="4"/>
      <c r="H455" s="4"/>
      <c r="I455" s="4"/>
      <c r="J455" s="4"/>
      <c r="K455" s="4"/>
      <c r="L455" s="4"/>
      <c r="M455" s="4"/>
    </row>
    <row r="456" spans="1:13" x14ac:dyDescent="0.2">
      <c r="A456" s="4"/>
      <c r="B456" s="425"/>
      <c r="C456" s="425"/>
      <c r="D456" s="426"/>
      <c r="E456" s="4"/>
      <c r="F456" s="4"/>
      <c r="G456" s="4"/>
      <c r="H456" s="4"/>
      <c r="I456" s="4"/>
      <c r="J456" s="4"/>
      <c r="K456" s="4"/>
      <c r="L456" s="4"/>
      <c r="M456" s="4"/>
    </row>
    <row r="457" spans="1:13" x14ac:dyDescent="0.2">
      <c r="A457" s="4"/>
      <c r="B457" s="425"/>
      <c r="C457" s="425"/>
      <c r="D457" s="426"/>
      <c r="E457" s="4"/>
      <c r="F457" s="4"/>
      <c r="G457" s="4"/>
      <c r="H457" s="4"/>
      <c r="I457" s="4"/>
      <c r="J457" s="4"/>
      <c r="K457" s="4"/>
      <c r="L457" s="4"/>
      <c r="M457" s="4"/>
    </row>
    <row r="458" spans="1:13" x14ac:dyDescent="0.2">
      <c r="A458" s="4"/>
      <c r="B458" s="425"/>
      <c r="C458" s="425"/>
      <c r="D458" s="426"/>
      <c r="E458" s="4"/>
      <c r="F458" s="4"/>
      <c r="G458" s="4"/>
      <c r="H458" s="4"/>
      <c r="I458" s="4"/>
      <c r="J458" s="4"/>
      <c r="K458" s="4"/>
      <c r="L458" s="4"/>
      <c r="M458" s="4"/>
    </row>
    <row r="459" spans="1:13" x14ac:dyDescent="0.2">
      <c r="A459" s="4"/>
      <c r="B459" s="425"/>
      <c r="C459" s="425"/>
      <c r="D459" s="426"/>
      <c r="E459" s="4"/>
      <c r="F459" s="4"/>
      <c r="G459" s="4"/>
      <c r="H459" s="4"/>
      <c r="I459" s="4"/>
      <c r="J459" s="4"/>
      <c r="K459" s="4"/>
      <c r="L459" s="4"/>
      <c r="M459" s="4"/>
    </row>
    <row r="460" spans="1:13" x14ac:dyDescent="0.2">
      <c r="A460" s="4"/>
      <c r="B460" s="425"/>
      <c r="C460" s="425"/>
      <c r="D460" s="426"/>
      <c r="E460" s="4"/>
      <c r="F460" s="4"/>
      <c r="G460" s="4"/>
      <c r="H460" s="4"/>
      <c r="I460" s="4"/>
      <c r="J460" s="4"/>
      <c r="K460" s="4"/>
      <c r="L460" s="4"/>
      <c r="M460" s="4"/>
    </row>
    <row r="461" spans="1:13" x14ac:dyDescent="0.2">
      <c r="A461" s="4"/>
      <c r="B461" s="425"/>
      <c r="C461" s="425"/>
      <c r="D461" s="426"/>
      <c r="E461" s="4"/>
      <c r="F461" s="4"/>
      <c r="G461" s="4"/>
      <c r="H461" s="4"/>
      <c r="I461" s="4"/>
      <c r="J461" s="4"/>
      <c r="K461" s="4"/>
      <c r="L461" s="4"/>
      <c r="M461" s="4"/>
    </row>
    <row r="462" spans="1:13" x14ac:dyDescent="0.2">
      <c r="A462" s="4"/>
      <c r="B462" s="425"/>
      <c r="C462" s="425"/>
      <c r="D462" s="426"/>
      <c r="E462" s="4"/>
      <c r="F462" s="4"/>
      <c r="G462" s="4"/>
      <c r="H462" s="4"/>
      <c r="I462" s="4"/>
      <c r="J462" s="4"/>
      <c r="K462" s="4"/>
      <c r="L462" s="4"/>
      <c r="M462" s="4"/>
    </row>
    <row r="463" spans="1:13" x14ac:dyDescent="0.2">
      <c r="A463" s="4"/>
      <c r="B463" s="425"/>
      <c r="C463" s="425"/>
      <c r="D463" s="426"/>
      <c r="E463" s="4"/>
      <c r="F463" s="4"/>
      <c r="G463" s="4"/>
      <c r="H463" s="4"/>
      <c r="I463" s="4"/>
      <c r="J463" s="4"/>
      <c r="K463" s="4"/>
      <c r="L463" s="4"/>
      <c r="M463" s="4"/>
    </row>
    <row r="464" spans="1:13" x14ac:dyDescent="0.2">
      <c r="A464" s="4"/>
      <c r="B464" s="425"/>
      <c r="C464" s="425"/>
      <c r="D464" s="426"/>
      <c r="E464" s="4"/>
      <c r="F464" s="4"/>
      <c r="G464" s="4"/>
      <c r="H464" s="4"/>
      <c r="I464" s="4"/>
      <c r="J464" s="4"/>
      <c r="K464" s="4"/>
      <c r="L464" s="4"/>
      <c r="M464" s="4"/>
    </row>
    <row r="465" spans="1:13" x14ac:dyDescent="0.2">
      <c r="A465" s="4"/>
      <c r="B465" s="425"/>
      <c r="C465" s="425"/>
      <c r="D465" s="426"/>
      <c r="E465" s="4"/>
      <c r="F465" s="4"/>
      <c r="G465" s="4"/>
      <c r="H465" s="4"/>
      <c r="I465" s="4"/>
      <c r="J465" s="4"/>
      <c r="K465" s="4"/>
      <c r="L465" s="4"/>
      <c r="M465" s="4"/>
    </row>
    <row r="466" spans="1:13" x14ac:dyDescent="0.2">
      <c r="A466" s="4"/>
      <c r="B466" s="425"/>
      <c r="C466" s="425"/>
      <c r="D466" s="426"/>
      <c r="E466" s="4"/>
      <c r="F466" s="4"/>
      <c r="G466" s="4"/>
      <c r="H466" s="4"/>
      <c r="I466" s="4"/>
      <c r="J466" s="4"/>
      <c r="K466" s="4"/>
      <c r="L466" s="4"/>
      <c r="M466" s="4"/>
    </row>
    <row r="467" spans="1:13" x14ac:dyDescent="0.2">
      <c r="A467" s="4"/>
      <c r="B467" s="425"/>
      <c r="C467" s="425"/>
      <c r="D467" s="426"/>
      <c r="E467" s="4"/>
      <c r="F467" s="4"/>
      <c r="G467" s="4"/>
      <c r="H467" s="4"/>
      <c r="I467" s="4"/>
      <c r="J467" s="4"/>
      <c r="K467" s="4"/>
      <c r="L467" s="4"/>
      <c r="M467" s="4"/>
    </row>
    <row r="468" spans="1:13" x14ac:dyDescent="0.2">
      <c r="A468" s="4"/>
      <c r="B468" s="425"/>
      <c r="C468" s="425"/>
      <c r="D468" s="426"/>
      <c r="E468" s="4"/>
      <c r="F468" s="4"/>
      <c r="G468" s="4"/>
      <c r="H468" s="4"/>
      <c r="I468" s="4"/>
      <c r="J468" s="4"/>
      <c r="K468" s="4"/>
      <c r="L468" s="4"/>
      <c r="M468" s="4"/>
    </row>
    <row r="469" spans="1:13" x14ac:dyDescent="0.2">
      <c r="A469" s="4"/>
      <c r="B469" s="425"/>
      <c r="C469" s="425"/>
      <c r="D469" s="426"/>
      <c r="E469" s="4"/>
      <c r="F469" s="4"/>
      <c r="G469" s="4"/>
      <c r="H469" s="4"/>
      <c r="I469" s="4"/>
      <c r="J469" s="4"/>
      <c r="K469" s="4"/>
      <c r="L469" s="4"/>
      <c r="M469" s="4"/>
    </row>
    <row r="470" spans="1:13" x14ac:dyDescent="0.2">
      <c r="A470" s="4"/>
      <c r="B470" s="425"/>
      <c r="C470" s="425"/>
      <c r="D470" s="426"/>
      <c r="E470" s="4"/>
      <c r="F470" s="4"/>
      <c r="G470" s="4"/>
      <c r="H470" s="4"/>
      <c r="I470" s="4"/>
      <c r="J470" s="4"/>
      <c r="K470" s="4"/>
      <c r="L470" s="4"/>
      <c r="M470" s="4"/>
    </row>
    <row r="471" spans="1:13" x14ac:dyDescent="0.2">
      <c r="A471" s="4"/>
      <c r="B471" s="425"/>
      <c r="C471" s="425"/>
      <c r="D471" s="426"/>
      <c r="E471" s="4"/>
      <c r="F471" s="4"/>
      <c r="G471" s="4"/>
      <c r="H471" s="4"/>
      <c r="I471" s="4"/>
      <c r="J471" s="4"/>
      <c r="K471" s="4"/>
      <c r="L471" s="4"/>
      <c r="M471" s="4"/>
    </row>
    <row r="472" spans="1:13" x14ac:dyDescent="0.2">
      <c r="A472" s="4"/>
      <c r="B472" s="425"/>
      <c r="C472" s="425"/>
      <c r="D472" s="426"/>
      <c r="E472" s="4"/>
      <c r="F472" s="4"/>
      <c r="G472" s="4"/>
      <c r="H472" s="4"/>
      <c r="I472" s="4"/>
      <c r="J472" s="4"/>
      <c r="K472" s="4"/>
      <c r="L472" s="4"/>
      <c r="M472" s="4"/>
    </row>
    <row r="473" spans="1:13" x14ac:dyDescent="0.2">
      <c r="A473" s="4"/>
      <c r="B473" s="425"/>
      <c r="C473" s="425"/>
      <c r="D473" s="426"/>
      <c r="E473" s="4"/>
      <c r="F473" s="4"/>
      <c r="G473" s="4"/>
      <c r="H473" s="4"/>
      <c r="I473" s="4"/>
      <c r="J473" s="4"/>
      <c r="K473" s="4"/>
      <c r="L473" s="4"/>
      <c r="M473" s="4"/>
    </row>
    <row r="474" spans="1:13" x14ac:dyDescent="0.2">
      <c r="A474" s="4"/>
      <c r="B474" s="425"/>
      <c r="C474" s="425"/>
      <c r="D474" s="426"/>
      <c r="E474" s="4"/>
      <c r="F474" s="4"/>
      <c r="G474" s="4"/>
      <c r="H474" s="4"/>
      <c r="I474" s="4"/>
      <c r="J474" s="4"/>
      <c r="K474" s="4"/>
      <c r="L474" s="4"/>
      <c r="M474" s="4"/>
    </row>
    <row r="475" spans="1:13" x14ac:dyDescent="0.2">
      <c r="A475" s="4"/>
      <c r="B475" s="425"/>
      <c r="C475" s="425"/>
      <c r="D475" s="426"/>
      <c r="E475" s="4"/>
      <c r="F475" s="4"/>
      <c r="G475" s="4"/>
      <c r="H475" s="4"/>
      <c r="I475" s="4"/>
      <c r="J475" s="4"/>
      <c r="K475" s="4"/>
      <c r="L475" s="4"/>
      <c r="M475" s="4"/>
    </row>
    <row r="476" spans="1:13" x14ac:dyDescent="0.2">
      <c r="A476" s="4"/>
      <c r="B476" s="425"/>
      <c r="C476" s="425"/>
      <c r="D476" s="426"/>
      <c r="E476" s="4"/>
      <c r="F476" s="4"/>
      <c r="G476" s="4"/>
      <c r="H476" s="4"/>
      <c r="I476" s="4"/>
      <c r="J476" s="4"/>
      <c r="K476" s="4"/>
      <c r="L476" s="4"/>
      <c r="M476" s="4"/>
    </row>
    <row r="477" spans="1:13" x14ac:dyDescent="0.2">
      <c r="A477" s="4"/>
      <c r="B477" s="425"/>
      <c r="C477" s="425"/>
      <c r="D477" s="426"/>
      <c r="E477" s="4"/>
      <c r="F477" s="4"/>
      <c r="G477" s="4"/>
      <c r="H477" s="4"/>
      <c r="I477" s="4"/>
      <c r="J477" s="4"/>
      <c r="K477" s="4"/>
      <c r="L477" s="4"/>
      <c r="M477" s="4"/>
    </row>
    <row r="478" spans="1:13" x14ac:dyDescent="0.2">
      <c r="A478" s="4"/>
      <c r="B478" s="425"/>
      <c r="C478" s="425"/>
      <c r="D478" s="426"/>
      <c r="E478" s="4"/>
      <c r="F478" s="4"/>
      <c r="G478" s="4"/>
      <c r="H478" s="4"/>
      <c r="I478" s="4"/>
      <c r="J478" s="4"/>
      <c r="K478" s="4"/>
      <c r="L478" s="4"/>
      <c r="M478" s="4"/>
    </row>
    <row r="479" spans="1:13" x14ac:dyDescent="0.2">
      <c r="A479" s="4"/>
      <c r="B479" s="425"/>
      <c r="C479" s="425"/>
      <c r="D479" s="426"/>
      <c r="E479" s="4"/>
      <c r="F479" s="4"/>
      <c r="G479" s="4"/>
      <c r="H479" s="4"/>
      <c r="I479" s="4"/>
      <c r="J479" s="4"/>
      <c r="K479" s="4"/>
      <c r="L479" s="4"/>
      <c r="M479" s="4"/>
    </row>
    <row r="480" spans="1:13" x14ac:dyDescent="0.2">
      <c r="A480" s="4"/>
      <c r="B480" s="425"/>
      <c r="C480" s="425"/>
      <c r="D480" s="426"/>
      <c r="E480" s="4"/>
      <c r="F480" s="4"/>
      <c r="G480" s="4"/>
      <c r="H480" s="4"/>
      <c r="I480" s="4"/>
      <c r="J480" s="4"/>
      <c r="K480" s="4"/>
      <c r="L480" s="4"/>
      <c r="M480" s="4"/>
    </row>
    <row r="481" spans="1:13" x14ac:dyDescent="0.2">
      <c r="A481" s="4"/>
      <c r="B481" s="425"/>
      <c r="C481" s="425"/>
      <c r="D481" s="426"/>
      <c r="E481" s="4"/>
      <c r="F481" s="4"/>
      <c r="G481" s="4"/>
      <c r="H481" s="4"/>
      <c r="I481" s="4"/>
      <c r="J481" s="4"/>
      <c r="K481" s="4"/>
      <c r="L481" s="4"/>
      <c r="M481" s="4"/>
    </row>
    <row r="482" spans="1:13" x14ac:dyDescent="0.2">
      <c r="A482" s="4"/>
      <c r="B482" s="425"/>
      <c r="C482" s="425"/>
      <c r="D482" s="426"/>
      <c r="E482" s="4"/>
      <c r="F482" s="4"/>
      <c r="G482" s="4"/>
      <c r="H482" s="4"/>
      <c r="I482" s="4"/>
      <c r="J482" s="4"/>
      <c r="K482" s="4"/>
      <c r="L482" s="4"/>
      <c r="M482" s="4"/>
    </row>
    <row r="483" spans="1:13" x14ac:dyDescent="0.2">
      <c r="A483" s="4"/>
      <c r="B483" s="425"/>
      <c r="C483" s="425"/>
      <c r="D483" s="426"/>
      <c r="E483" s="4"/>
      <c r="F483" s="4"/>
      <c r="G483" s="4"/>
      <c r="H483" s="4"/>
      <c r="I483" s="4"/>
      <c r="J483" s="4"/>
      <c r="K483" s="4"/>
      <c r="L483" s="4"/>
      <c r="M483" s="4"/>
    </row>
    <row r="484" spans="1:13" x14ac:dyDescent="0.2">
      <c r="A484" s="4"/>
      <c r="B484" s="425"/>
      <c r="C484" s="425"/>
      <c r="D484" s="426"/>
      <c r="E484" s="4"/>
      <c r="F484" s="4"/>
      <c r="G484" s="4"/>
      <c r="H484" s="4"/>
      <c r="I484" s="4"/>
      <c r="J484" s="4"/>
      <c r="K484" s="4"/>
      <c r="L484" s="4"/>
      <c r="M484" s="4"/>
    </row>
    <row r="485" spans="1:13" x14ac:dyDescent="0.2">
      <c r="A485" s="4"/>
      <c r="B485" s="425"/>
      <c r="C485" s="425"/>
      <c r="D485" s="426"/>
      <c r="E485" s="4"/>
      <c r="F485" s="4"/>
      <c r="G485" s="4"/>
      <c r="H485" s="4"/>
      <c r="I485" s="4"/>
      <c r="J485" s="4"/>
      <c r="K485" s="4"/>
      <c r="L485" s="4"/>
      <c r="M485" s="4"/>
    </row>
    <row r="486" spans="1:13" x14ac:dyDescent="0.2">
      <c r="A486" s="4"/>
      <c r="B486" s="425"/>
      <c r="C486" s="425"/>
      <c r="D486" s="426"/>
      <c r="E486" s="4"/>
      <c r="F486" s="4"/>
      <c r="G486" s="4"/>
      <c r="H486" s="4"/>
      <c r="I486" s="4"/>
      <c r="J486" s="4"/>
      <c r="K486" s="4"/>
      <c r="L486" s="4"/>
      <c r="M486" s="4"/>
    </row>
    <row r="487" spans="1:13" x14ac:dyDescent="0.2">
      <c r="A487" s="4"/>
      <c r="B487" s="425"/>
      <c r="C487" s="425"/>
      <c r="D487" s="426"/>
      <c r="E487" s="4"/>
      <c r="F487" s="4"/>
      <c r="G487" s="4"/>
      <c r="H487" s="4"/>
      <c r="I487" s="4"/>
      <c r="J487" s="4"/>
      <c r="K487" s="4"/>
      <c r="L487" s="4"/>
      <c r="M487" s="4"/>
    </row>
    <row r="488" spans="1:13" x14ac:dyDescent="0.2">
      <c r="A488" s="4"/>
      <c r="B488" s="425"/>
      <c r="C488" s="425"/>
      <c r="D488" s="426"/>
      <c r="E488" s="4"/>
      <c r="F488" s="4"/>
      <c r="G488" s="4"/>
      <c r="H488" s="4"/>
      <c r="I488" s="4"/>
      <c r="J488" s="4"/>
      <c r="K488" s="4"/>
      <c r="L488" s="4"/>
      <c r="M488" s="4"/>
    </row>
    <row r="489" spans="1:13" x14ac:dyDescent="0.2">
      <c r="A489" s="4"/>
      <c r="B489" s="425"/>
      <c r="C489" s="425"/>
      <c r="D489" s="426"/>
      <c r="E489" s="4"/>
      <c r="F489" s="4"/>
      <c r="G489" s="4"/>
      <c r="H489" s="4"/>
      <c r="I489" s="4"/>
      <c r="J489" s="4"/>
      <c r="K489" s="4"/>
      <c r="L489" s="4"/>
      <c r="M489" s="4"/>
    </row>
    <row r="490" spans="1:13" x14ac:dyDescent="0.2">
      <c r="A490" s="4"/>
      <c r="B490" s="425"/>
      <c r="C490" s="425"/>
      <c r="D490" s="426"/>
      <c r="E490" s="4"/>
      <c r="F490" s="4"/>
      <c r="G490" s="4"/>
      <c r="H490" s="4"/>
      <c r="I490" s="4"/>
      <c r="J490" s="4"/>
      <c r="K490" s="4"/>
      <c r="L490" s="4"/>
      <c r="M490" s="4"/>
    </row>
    <row r="491" spans="1:13" x14ac:dyDescent="0.2">
      <c r="A491" s="4"/>
      <c r="B491" s="425"/>
      <c r="C491" s="425"/>
      <c r="D491" s="426"/>
      <c r="E491" s="4"/>
      <c r="F491" s="4"/>
      <c r="G491" s="4"/>
      <c r="H491" s="4"/>
      <c r="I491" s="4"/>
      <c r="J491" s="4"/>
      <c r="K491" s="4"/>
      <c r="L491" s="4"/>
      <c r="M491" s="4"/>
    </row>
    <row r="492" spans="1:13" x14ac:dyDescent="0.2">
      <c r="A492" s="4"/>
      <c r="B492" s="425"/>
      <c r="C492" s="425"/>
      <c r="D492" s="426"/>
      <c r="E492" s="4"/>
      <c r="F492" s="4"/>
      <c r="G492" s="4"/>
      <c r="H492" s="4"/>
      <c r="I492" s="4"/>
      <c r="J492" s="4"/>
      <c r="K492" s="4"/>
      <c r="L492" s="4"/>
      <c r="M492" s="4"/>
    </row>
    <row r="493" spans="1:13" x14ac:dyDescent="0.2">
      <c r="A493" s="4"/>
      <c r="B493" s="425"/>
      <c r="C493" s="425"/>
      <c r="D493" s="426"/>
      <c r="E493" s="4"/>
      <c r="F493" s="4"/>
      <c r="G493" s="4"/>
      <c r="H493" s="4"/>
      <c r="I493" s="4"/>
      <c r="J493" s="4"/>
      <c r="K493" s="4"/>
      <c r="L493" s="4"/>
      <c r="M493" s="4"/>
    </row>
    <row r="494" spans="1:13" x14ac:dyDescent="0.2">
      <c r="A494" s="4"/>
      <c r="B494" s="425"/>
      <c r="C494" s="425"/>
      <c r="D494" s="426"/>
      <c r="E494" s="4"/>
      <c r="F494" s="4"/>
      <c r="G494" s="4"/>
      <c r="H494" s="4"/>
      <c r="I494" s="4"/>
      <c r="J494" s="4"/>
      <c r="K494" s="4"/>
      <c r="L494" s="4"/>
      <c r="M494" s="4"/>
    </row>
    <row r="495" spans="1:13" x14ac:dyDescent="0.2">
      <c r="A495" s="4"/>
      <c r="B495" s="425"/>
      <c r="C495" s="425"/>
      <c r="D495" s="426"/>
      <c r="E495" s="4"/>
      <c r="F495" s="4"/>
      <c r="G495" s="4"/>
      <c r="H495" s="4"/>
      <c r="I495" s="4"/>
      <c r="J495" s="4"/>
      <c r="K495" s="4"/>
      <c r="L495" s="4"/>
      <c r="M495" s="4"/>
    </row>
    <row r="496" spans="1:13" x14ac:dyDescent="0.2">
      <c r="A496" s="4"/>
      <c r="B496" s="425"/>
      <c r="C496" s="425"/>
      <c r="D496" s="426"/>
      <c r="E496" s="4"/>
      <c r="F496" s="4"/>
      <c r="G496" s="4"/>
      <c r="H496" s="4"/>
      <c r="I496" s="4"/>
      <c r="J496" s="4"/>
      <c r="K496" s="4"/>
      <c r="L496" s="4"/>
      <c r="M496" s="4"/>
    </row>
    <row r="497" spans="1:13" x14ac:dyDescent="0.2">
      <c r="A497" s="4"/>
      <c r="B497" s="425"/>
      <c r="C497" s="425"/>
      <c r="D497" s="426"/>
      <c r="E497" s="4"/>
      <c r="F497" s="4"/>
      <c r="G497" s="4"/>
      <c r="H497" s="4"/>
      <c r="I497" s="4"/>
      <c r="J497" s="4"/>
      <c r="K497" s="4"/>
      <c r="L497" s="4"/>
      <c r="M497" s="4"/>
    </row>
    <row r="498" spans="1:13" x14ac:dyDescent="0.2">
      <c r="A498" s="4"/>
      <c r="B498" s="425"/>
      <c r="C498" s="425"/>
      <c r="D498" s="426"/>
      <c r="E498" s="4"/>
      <c r="F498" s="4"/>
      <c r="G498" s="4"/>
      <c r="H498" s="4"/>
      <c r="I498" s="4"/>
      <c r="J498" s="4"/>
      <c r="K498" s="4"/>
      <c r="L498" s="4"/>
      <c r="M498" s="4"/>
    </row>
    <row r="499" spans="1:13" x14ac:dyDescent="0.2">
      <c r="A499" s="4"/>
      <c r="B499" s="425"/>
      <c r="C499" s="425"/>
      <c r="D499" s="426"/>
      <c r="E499" s="4"/>
      <c r="F499" s="4"/>
      <c r="G499" s="4"/>
      <c r="H499" s="4"/>
      <c r="I499" s="4"/>
      <c r="J499" s="4"/>
      <c r="K499" s="4"/>
      <c r="L499" s="4"/>
      <c r="M499" s="4"/>
    </row>
    <row r="500" spans="1:13" x14ac:dyDescent="0.2">
      <c r="A500" s="4"/>
      <c r="B500" s="425"/>
      <c r="C500" s="425"/>
      <c r="D500" s="426"/>
      <c r="E500" s="4"/>
      <c r="F500" s="4"/>
      <c r="G500" s="4"/>
      <c r="H500" s="4"/>
      <c r="I500" s="4"/>
      <c r="J500" s="4"/>
      <c r="K500" s="4"/>
      <c r="L500" s="4"/>
      <c r="M500" s="4"/>
    </row>
    <row r="501" spans="1:13" x14ac:dyDescent="0.2">
      <c r="A501" s="4"/>
      <c r="B501" s="425"/>
      <c r="C501" s="425"/>
      <c r="D501" s="426"/>
      <c r="E501" s="4"/>
      <c r="F501" s="4"/>
      <c r="G501" s="4"/>
      <c r="H501" s="4"/>
      <c r="I501" s="4"/>
      <c r="J501" s="4"/>
      <c r="K501" s="4"/>
      <c r="L501" s="4"/>
      <c r="M501" s="4"/>
    </row>
    <row r="502" spans="1:13" x14ac:dyDescent="0.2">
      <c r="A502" s="4"/>
      <c r="B502" s="425"/>
      <c r="C502" s="425"/>
      <c r="D502" s="426"/>
      <c r="E502" s="4"/>
      <c r="F502" s="4"/>
      <c r="G502" s="4"/>
      <c r="H502" s="4"/>
      <c r="I502" s="4"/>
      <c r="J502" s="4"/>
      <c r="K502" s="4"/>
      <c r="L502" s="4"/>
      <c r="M502" s="4"/>
    </row>
    <row r="503" spans="1:13" x14ac:dyDescent="0.2">
      <c r="A503" s="4"/>
      <c r="B503" s="425"/>
      <c r="C503" s="425"/>
      <c r="D503" s="426"/>
      <c r="E503" s="4"/>
      <c r="F503" s="4"/>
      <c r="G503" s="4"/>
      <c r="H503" s="4"/>
      <c r="I503" s="4"/>
      <c r="J503" s="4"/>
      <c r="K503" s="4"/>
      <c r="L503" s="4"/>
      <c r="M503" s="4"/>
    </row>
    <row r="504" spans="1:13" x14ac:dyDescent="0.2">
      <c r="A504" s="4"/>
      <c r="B504" s="425"/>
      <c r="C504" s="425"/>
      <c r="D504" s="426"/>
      <c r="E504" s="4"/>
      <c r="F504" s="4"/>
      <c r="G504" s="4"/>
      <c r="H504" s="4"/>
      <c r="I504" s="4"/>
      <c r="J504" s="4"/>
      <c r="K504" s="4"/>
      <c r="L504" s="4"/>
      <c r="M504" s="4"/>
    </row>
    <row r="505" spans="1:13" x14ac:dyDescent="0.2">
      <c r="A505" s="4"/>
      <c r="B505" s="425"/>
      <c r="C505" s="425"/>
      <c r="D505" s="426"/>
      <c r="E505" s="4"/>
      <c r="F505" s="4"/>
      <c r="G505" s="4"/>
      <c r="H505" s="4"/>
      <c r="I505" s="4"/>
      <c r="J505" s="4"/>
      <c r="K505" s="4"/>
      <c r="L505" s="4"/>
      <c r="M505" s="4"/>
    </row>
    <row r="506" spans="1:13" x14ac:dyDescent="0.2">
      <c r="A506" s="4"/>
      <c r="B506" s="425"/>
      <c r="C506" s="425"/>
      <c r="D506" s="426"/>
      <c r="E506" s="4"/>
      <c r="F506" s="4"/>
      <c r="G506" s="4"/>
      <c r="H506" s="4"/>
      <c r="I506" s="4"/>
      <c r="J506" s="4"/>
      <c r="K506" s="4"/>
      <c r="L506" s="4"/>
      <c r="M506" s="4"/>
    </row>
    <row r="507" spans="1:13" x14ac:dyDescent="0.2">
      <c r="A507" s="4"/>
      <c r="B507" s="425"/>
      <c r="C507" s="425"/>
      <c r="D507" s="426"/>
      <c r="E507" s="4"/>
      <c r="F507" s="4"/>
      <c r="G507" s="4"/>
      <c r="H507" s="4"/>
      <c r="I507" s="4"/>
      <c r="J507" s="4"/>
      <c r="K507" s="4"/>
      <c r="L507" s="4"/>
      <c r="M507" s="4"/>
    </row>
    <row r="508" spans="1:13" x14ac:dyDescent="0.2">
      <c r="A508" s="4"/>
      <c r="B508" s="425"/>
      <c r="C508" s="425"/>
      <c r="D508" s="426"/>
      <c r="E508" s="4"/>
      <c r="F508" s="4"/>
      <c r="G508" s="4"/>
      <c r="H508" s="4"/>
      <c r="I508" s="4"/>
      <c r="J508" s="4"/>
      <c r="K508" s="4"/>
      <c r="L508" s="4"/>
      <c r="M508" s="4"/>
    </row>
    <row r="509" spans="1:13" x14ac:dyDescent="0.2">
      <c r="A509" s="4"/>
      <c r="B509" s="425"/>
      <c r="C509" s="425"/>
      <c r="D509" s="426"/>
      <c r="E509" s="4"/>
      <c r="F509" s="4"/>
      <c r="G509" s="4"/>
      <c r="H509" s="4"/>
      <c r="I509" s="4"/>
      <c r="J509" s="4"/>
      <c r="K509" s="4"/>
      <c r="L509" s="4"/>
      <c r="M509" s="4"/>
    </row>
    <row r="510" spans="1:13" x14ac:dyDescent="0.2">
      <c r="A510" s="4"/>
      <c r="B510" s="425"/>
      <c r="C510" s="425"/>
      <c r="D510" s="426"/>
      <c r="E510" s="4"/>
      <c r="F510" s="4"/>
      <c r="G510" s="4"/>
      <c r="H510" s="4"/>
      <c r="I510" s="4"/>
      <c r="J510" s="4"/>
      <c r="K510" s="4"/>
      <c r="L510" s="4"/>
      <c r="M510" s="4"/>
    </row>
    <row r="511" spans="1:13" x14ac:dyDescent="0.2">
      <c r="A511" s="4"/>
      <c r="B511" s="425"/>
      <c r="C511" s="425"/>
      <c r="D511" s="426"/>
      <c r="E511" s="4"/>
      <c r="F511" s="4"/>
      <c r="G511" s="4"/>
      <c r="H511" s="4"/>
      <c r="I511" s="4"/>
      <c r="J511" s="4"/>
      <c r="K511" s="4"/>
      <c r="L511" s="4"/>
      <c r="M511" s="4"/>
    </row>
    <row r="512" spans="1:13" x14ac:dyDescent="0.2">
      <c r="A512" s="4"/>
      <c r="B512" s="425"/>
      <c r="C512" s="425"/>
      <c r="D512" s="426"/>
      <c r="E512" s="4"/>
      <c r="F512" s="4"/>
      <c r="G512" s="4"/>
      <c r="H512" s="4"/>
      <c r="I512" s="4"/>
      <c r="J512" s="4"/>
      <c r="K512" s="4"/>
      <c r="L512" s="4"/>
      <c r="M512" s="4"/>
    </row>
    <row r="513" spans="1:13" x14ac:dyDescent="0.2">
      <c r="A513" s="4"/>
      <c r="B513" s="425"/>
      <c r="C513" s="425"/>
      <c r="D513" s="426"/>
      <c r="E513" s="4"/>
      <c r="F513" s="4"/>
      <c r="G513" s="4"/>
      <c r="H513" s="4"/>
      <c r="I513" s="4"/>
      <c r="J513" s="4"/>
      <c r="K513" s="4"/>
      <c r="L513" s="4"/>
      <c r="M513" s="4"/>
    </row>
    <row r="514" spans="1:13" x14ac:dyDescent="0.2">
      <c r="A514" s="4"/>
      <c r="B514" s="425"/>
      <c r="C514" s="425"/>
      <c r="D514" s="426"/>
      <c r="E514" s="4"/>
      <c r="F514" s="4"/>
      <c r="G514" s="4"/>
      <c r="H514" s="4"/>
      <c r="I514" s="4"/>
      <c r="J514" s="4"/>
      <c r="K514" s="4"/>
      <c r="L514" s="4"/>
      <c r="M514" s="4"/>
    </row>
    <row r="515" spans="1:13" x14ac:dyDescent="0.2">
      <c r="A515" s="4"/>
      <c r="B515" s="425"/>
      <c r="C515" s="425"/>
      <c r="D515" s="426"/>
      <c r="E515" s="4"/>
      <c r="F515" s="4"/>
      <c r="G515" s="4"/>
      <c r="H515" s="4"/>
      <c r="I515" s="4"/>
      <c r="J515" s="4"/>
      <c r="K515" s="4"/>
      <c r="L515" s="4"/>
      <c r="M515" s="4"/>
    </row>
    <row r="516" spans="1:13" x14ac:dyDescent="0.2">
      <c r="A516" s="4"/>
      <c r="B516" s="425"/>
      <c r="C516" s="425"/>
      <c r="D516" s="426"/>
      <c r="E516" s="4"/>
      <c r="F516" s="4"/>
      <c r="G516" s="4"/>
      <c r="H516" s="4"/>
      <c r="I516" s="4"/>
      <c r="J516" s="4"/>
      <c r="K516" s="4"/>
      <c r="L516" s="4"/>
      <c r="M516" s="4"/>
    </row>
    <row r="517" spans="1:13" x14ac:dyDescent="0.2">
      <c r="A517" s="4"/>
      <c r="B517" s="425"/>
      <c r="C517" s="425"/>
      <c r="D517" s="426"/>
      <c r="E517" s="4"/>
      <c r="F517" s="4"/>
      <c r="G517" s="4"/>
      <c r="H517" s="4"/>
      <c r="I517" s="4"/>
      <c r="J517" s="4"/>
      <c r="K517" s="4"/>
      <c r="L517" s="4"/>
      <c r="M517" s="4"/>
    </row>
    <row r="518" spans="1:13" x14ac:dyDescent="0.2">
      <c r="A518" s="4"/>
      <c r="B518" s="425"/>
      <c r="C518" s="425"/>
      <c r="D518" s="426"/>
      <c r="E518" s="4"/>
      <c r="F518" s="4"/>
      <c r="G518" s="4"/>
      <c r="H518" s="4"/>
      <c r="I518" s="4"/>
      <c r="J518" s="4"/>
      <c r="K518" s="4"/>
      <c r="L518" s="4"/>
      <c r="M518" s="4"/>
    </row>
    <row r="519" spans="1:13" x14ac:dyDescent="0.2">
      <c r="A519" s="4"/>
      <c r="B519" s="425"/>
      <c r="C519" s="425"/>
      <c r="D519" s="426"/>
      <c r="E519" s="4"/>
      <c r="F519" s="4"/>
      <c r="G519" s="4"/>
      <c r="H519" s="4"/>
      <c r="I519" s="4"/>
      <c r="J519" s="4"/>
      <c r="K519" s="4"/>
      <c r="L519" s="4"/>
      <c r="M519" s="4"/>
    </row>
    <row r="520" spans="1:13" x14ac:dyDescent="0.2">
      <c r="A520" s="4"/>
      <c r="B520" s="425"/>
      <c r="C520" s="425"/>
      <c r="D520" s="426"/>
      <c r="E520" s="4"/>
      <c r="F520" s="4"/>
      <c r="G520" s="4"/>
      <c r="H520" s="4"/>
      <c r="I520" s="4"/>
      <c r="J520" s="4"/>
      <c r="K520" s="4"/>
      <c r="L520" s="4"/>
      <c r="M520" s="4"/>
    </row>
    <row r="521" spans="1:13" x14ac:dyDescent="0.2">
      <c r="A521" s="4"/>
      <c r="B521" s="425"/>
      <c r="C521" s="425"/>
      <c r="D521" s="426"/>
      <c r="E521" s="4"/>
      <c r="F521" s="4"/>
      <c r="G521" s="4"/>
      <c r="H521" s="4"/>
      <c r="I521" s="4"/>
      <c r="J521" s="4"/>
      <c r="K521" s="4"/>
      <c r="L521" s="4"/>
      <c r="M521" s="4"/>
    </row>
    <row r="522" spans="1:13" x14ac:dyDescent="0.2">
      <c r="A522" s="4"/>
      <c r="B522" s="425"/>
      <c r="C522" s="425"/>
      <c r="D522" s="426"/>
      <c r="E522" s="4"/>
      <c r="F522" s="4"/>
      <c r="G522" s="4"/>
      <c r="H522" s="4"/>
      <c r="I522" s="4"/>
      <c r="J522" s="4"/>
      <c r="K522" s="4"/>
      <c r="L522" s="4"/>
      <c r="M522" s="4"/>
    </row>
    <row r="523" spans="1:13" x14ac:dyDescent="0.2">
      <c r="A523" s="4"/>
      <c r="B523" s="425"/>
      <c r="C523" s="425"/>
      <c r="D523" s="426"/>
      <c r="E523" s="4"/>
      <c r="F523" s="4"/>
      <c r="G523" s="4"/>
      <c r="H523" s="4"/>
      <c r="I523" s="4"/>
      <c r="J523" s="4"/>
      <c r="K523" s="4"/>
      <c r="L523" s="4"/>
      <c r="M523" s="4"/>
    </row>
    <row r="524" spans="1:13" x14ac:dyDescent="0.2">
      <c r="A524" s="4"/>
      <c r="B524" s="425"/>
      <c r="C524" s="425"/>
      <c r="D524" s="426"/>
      <c r="E524" s="4"/>
      <c r="F524" s="4"/>
      <c r="G524" s="4"/>
      <c r="H524" s="4"/>
      <c r="I524" s="4"/>
      <c r="J524" s="4"/>
      <c r="K524" s="4"/>
      <c r="L524" s="4"/>
      <c r="M524" s="4"/>
    </row>
    <row r="525" spans="1:13" x14ac:dyDescent="0.2">
      <c r="A525" s="4"/>
      <c r="B525" s="425"/>
      <c r="C525" s="425"/>
      <c r="D525" s="426"/>
      <c r="E525" s="4"/>
      <c r="F525" s="4"/>
      <c r="G525" s="4"/>
      <c r="H525" s="4"/>
      <c r="I525" s="4"/>
      <c r="J525" s="4"/>
      <c r="K525" s="4"/>
      <c r="L525" s="4"/>
      <c r="M525" s="4"/>
    </row>
    <row r="526" spans="1:13" x14ac:dyDescent="0.2">
      <c r="A526" s="4"/>
      <c r="B526" s="425"/>
      <c r="C526" s="425"/>
      <c r="D526" s="426"/>
      <c r="E526" s="4"/>
      <c r="F526" s="4"/>
      <c r="G526" s="4"/>
      <c r="H526" s="4"/>
      <c r="I526" s="4"/>
      <c r="J526" s="4"/>
      <c r="K526" s="4"/>
      <c r="L526" s="4"/>
      <c r="M526" s="4"/>
    </row>
    <row r="527" spans="1:13" x14ac:dyDescent="0.2">
      <c r="A527" s="4"/>
      <c r="B527" s="425"/>
      <c r="C527" s="425"/>
      <c r="D527" s="426"/>
      <c r="E527" s="4"/>
      <c r="F527" s="4"/>
      <c r="G527" s="4"/>
      <c r="H527" s="4"/>
      <c r="I527" s="4"/>
      <c r="J527" s="4"/>
      <c r="K527" s="4"/>
      <c r="L527" s="4"/>
      <c r="M527" s="4"/>
    </row>
    <row r="528" spans="1:13" x14ac:dyDescent="0.2">
      <c r="A528" s="4"/>
      <c r="B528" s="425"/>
      <c r="C528" s="425"/>
      <c r="D528" s="426"/>
      <c r="E528" s="4"/>
      <c r="F528" s="4"/>
      <c r="G528" s="4"/>
      <c r="H528" s="4"/>
      <c r="I528" s="4"/>
      <c r="J528" s="4"/>
      <c r="K528" s="4"/>
      <c r="L528" s="4"/>
      <c r="M528" s="4"/>
    </row>
    <row r="529" spans="1:13" x14ac:dyDescent="0.2">
      <c r="A529" s="4"/>
      <c r="B529" s="425"/>
      <c r="C529" s="425"/>
      <c r="D529" s="426"/>
      <c r="E529" s="4"/>
      <c r="F529" s="4"/>
      <c r="G529" s="4"/>
      <c r="H529" s="4"/>
      <c r="I529" s="4"/>
      <c r="J529" s="4"/>
      <c r="K529" s="4"/>
      <c r="L529" s="4"/>
      <c r="M529" s="4"/>
    </row>
    <row r="530" spans="1:13" x14ac:dyDescent="0.2">
      <c r="A530" s="4"/>
      <c r="B530" s="425"/>
      <c r="C530" s="425"/>
      <c r="D530" s="426"/>
      <c r="E530" s="4"/>
      <c r="F530" s="4"/>
      <c r="G530" s="4"/>
      <c r="H530" s="4"/>
      <c r="I530" s="4"/>
      <c r="J530" s="4"/>
      <c r="K530" s="4"/>
      <c r="L530" s="4"/>
      <c r="M530" s="4"/>
    </row>
    <row r="531" spans="1:13" x14ac:dyDescent="0.2">
      <c r="A531" s="4"/>
      <c r="B531" s="425"/>
      <c r="C531" s="425"/>
      <c r="D531" s="426"/>
      <c r="E531" s="4"/>
      <c r="F531" s="4"/>
      <c r="G531" s="4"/>
      <c r="H531" s="4"/>
      <c r="I531" s="4"/>
      <c r="J531" s="4"/>
      <c r="K531" s="4"/>
      <c r="L531" s="4"/>
      <c r="M531" s="4"/>
    </row>
    <row r="532" spans="1:13" x14ac:dyDescent="0.2">
      <c r="A532" s="4"/>
      <c r="B532" s="425"/>
      <c r="C532" s="425"/>
      <c r="D532" s="426"/>
      <c r="E532" s="4"/>
      <c r="F532" s="4"/>
      <c r="G532" s="4"/>
      <c r="H532" s="4"/>
      <c r="I532" s="4"/>
      <c r="J532" s="4"/>
      <c r="K532" s="4"/>
      <c r="L532" s="4"/>
      <c r="M532" s="4"/>
    </row>
    <row r="533" spans="1:13" x14ac:dyDescent="0.2">
      <c r="A533" s="4"/>
      <c r="B533" s="425"/>
      <c r="C533" s="425"/>
      <c r="D533" s="426"/>
      <c r="E533" s="4"/>
      <c r="F533" s="4"/>
      <c r="G533" s="4"/>
      <c r="H533" s="4"/>
      <c r="I533" s="4"/>
      <c r="J533" s="4"/>
      <c r="K533" s="4"/>
      <c r="L533" s="4"/>
      <c r="M533" s="4"/>
    </row>
    <row r="534" spans="1:13" x14ac:dyDescent="0.2">
      <c r="A534" s="4"/>
      <c r="B534" s="425"/>
      <c r="C534" s="425"/>
      <c r="D534" s="426"/>
      <c r="E534" s="4"/>
      <c r="F534" s="4"/>
      <c r="G534" s="4"/>
      <c r="H534" s="4"/>
      <c r="I534" s="4"/>
      <c r="J534" s="4"/>
      <c r="K534" s="4"/>
      <c r="L534" s="4"/>
      <c r="M534" s="4"/>
    </row>
    <row r="535" spans="1:13" x14ac:dyDescent="0.2">
      <c r="A535" s="4"/>
      <c r="B535" s="425"/>
      <c r="C535" s="425"/>
      <c r="D535" s="426"/>
      <c r="E535" s="4"/>
      <c r="F535" s="4"/>
      <c r="G535" s="4"/>
      <c r="H535" s="4"/>
      <c r="I535" s="4"/>
      <c r="J535" s="4"/>
      <c r="K535" s="4"/>
      <c r="L535" s="4"/>
      <c r="M535" s="4"/>
    </row>
    <row r="536" spans="1:13" x14ac:dyDescent="0.2">
      <c r="A536" s="4"/>
      <c r="B536" s="425"/>
      <c r="C536" s="425"/>
      <c r="D536" s="426"/>
      <c r="E536" s="4"/>
      <c r="F536" s="4"/>
      <c r="G536" s="4"/>
      <c r="H536" s="4"/>
      <c r="I536" s="4"/>
      <c r="J536" s="4"/>
      <c r="K536" s="4"/>
      <c r="L536" s="4"/>
      <c r="M536" s="4"/>
    </row>
    <row r="537" spans="1:13" x14ac:dyDescent="0.2">
      <c r="A537" s="4"/>
      <c r="B537" s="425"/>
      <c r="C537" s="425"/>
      <c r="D537" s="426"/>
      <c r="E537" s="4"/>
      <c r="F537" s="4"/>
      <c r="G537" s="4"/>
      <c r="H537" s="4"/>
      <c r="I537" s="4"/>
      <c r="J537" s="4"/>
      <c r="K537" s="4"/>
      <c r="L537" s="4"/>
      <c r="M537" s="4"/>
    </row>
    <row r="538" spans="1:13" x14ac:dyDescent="0.2">
      <c r="A538" s="4"/>
      <c r="B538" s="425"/>
      <c r="C538" s="425"/>
      <c r="D538" s="426"/>
      <c r="E538" s="4"/>
      <c r="F538" s="4"/>
      <c r="G538" s="4"/>
      <c r="H538" s="4"/>
      <c r="I538" s="4"/>
      <c r="J538" s="4"/>
      <c r="K538" s="4"/>
      <c r="L538" s="4"/>
      <c r="M538" s="4"/>
    </row>
    <row r="539" spans="1:13" x14ac:dyDescent="0.2">
      <c r="A539" s="4"/>
      <c r="B539" s="425"/>
      <c r="C539" s="425"/>
      <c r="D539" s="426"/>
      <c r="E539" s="4"/>
      <c r="F539" s="4"/>
      <c r="G539" s="4"/>
      <c r="H539" s="4"/>
      <c r="I539" s="4"/>
      <c r="J539" s="4"/>
      <c r="K539" s="4"/>
      <c r="L539" s="4"/>
      <c r="M539" s="4"/>
    </row>
    <row r="540" spans="1:13" x14ac:dyDescent="0.2">
      <c r="A540" s="4"/>
      <c r="B540" s="425"/>
      <c r="C540" s="425"/>
      <c r="D540" s="426"/>
      <c r="E540" s="4"/>
      <c r="F540" s="4"/>
      <c r="G540" s="4"/>
      <c r="H540" s="4"/>
      <c r="I540" s="4"/>
      <c r="J540" s="4"/>
      <c r="K540" s="4"/>
      <c r="L540" s="4"/>
      <c r="M540" s="4"/>
    </row>
    <row r="541" spans="1:13" x14ac:dyDescent="0.2">
      <c r="A541" s="4"/>
      <c r="B541" s="425"/>
      <c r="C541" s="425"/>
      <c r="D541" s="426"/>
      <c r="E541" s="4"/>
      <c r="F541" s="4"/>
      <c r="G541" s="4"/>
      <c r="H541" s="4"/>
      <c r="I541" s="4"/>
      <c r="J541" s="4"/>
      <c r="K541" s="4"/>
      <c r="L541" s="4"/>
      <c r="M541" s="4"/>
    </row>
    <row r="542" spans="1:13" x14ac:dyDescent="0.2">
      <c r="A542" s="4"/>
      <c r="B542" s="425"/>
      <c r="C542" s="425"/>
      <c r="D542" s="426"/>
      <c r="E542" s="4"/>
      <c r="F542" s="4"/>
      <c r="G542" s="4"/>
      <c r="H542" s="4"/>
      <c r="I542" s="4"/>
      <c r="J542" s="4"/>
      <c r="K542" s="4"/>
      <c r="L542" s="4"/>
      <c r="M542" s="4"/>
    </row>
    <row r="543" spans="1:13" x14ac:dyDescent="0.2">
      <c r="A543" s="4"/>
      <c r="B543" s="425"/>
      <c r="C543" s="425"/>
      <c r="D543" s="426"/>
      <c r="E543" s="4"/>
      <c r="F543" s="4"/>
      <c r="G543" s="4"/>
      <c r="H543" s="4"/>
      <c r="I543" s="4"/>
      <c r="J543" s="4"/>
      <c r="K543" s="4"/>
      <c r="L543" s="4"/>
      <c r="M543" s="4"/>
    </row>
    <row r="544" spans="1:13" x14ac:dyDescent="0.2">
      <c r="A544" s="4"/>
      <c r="B544" s="425"/>
      <c r="C544" s="425"/>
      <c r="D544" s="426"/>
      <c r="E544" s="4"/>
      <c r="F544" s="4"/>
      <c r="G544" s="4"/>
      <c r="H544" s="4"/>
      <c r="I544" s="4"/>
      <c r="J544" s="4"/>
      <c r="K544" s="4"/>
      <c r="L544" s="4"/>
      <c r="M544" s="4"/>
    </row>
    <row r="545" spans="1:13" x14ac:dyDescent="0.2">
      <c r="A545" s="4"/>
      <c r="B545" s="425"/>
      <c r="C545" s="425"/>
      <c r="D545" s="426"/>
      <c r="E545" s="4"/>
      <c r="F545" s="4"/>
      <c r="G545" s="4"/>
      <c r="H545" s="4"/>
      <c r="I545" s="4"/>
      <c r="J545" s="4"/>
      <c r="K545" s="4"/>
      <c r="L545" s="4"/>
      <c r="M545" s="4"/>
    </row>
    <row r="546" spans="1:13" x14ac:dyDescent="0.2">
      <c r="A546" s="4"/>
      <c r="B546" s="425"/>
      <c r="C546" s="425"/>
      <c r="D546" s="426"/>
      <c r="E546" s="4"/>
      <c r="F546" s="4"/>
      <c r="G546" s="4"/>
      <c r="H546" s="4"/>
      <c r="I546" s="4"/>
      <c r="J546" s="4"/>
      <c r="K546" s="4"/>
      <c r="L546" s="4"/>
      <c r="M546" s="4"/>
    </row>
    <row r="547" spans="1:13" x14ac:dyDescent="0.2">
      <c r="A547" s="4"/>
      <c r="B547" s="425"/>
      <c r="C547" s="425"/>
      <c r="D547" s="426"/>
      <c r="E547" s="4"/>
      <c r="F547" s="4"/>
      <c r="G547" s="4"/>
      <c r="H547" s="4"/>
      <c r="I547" s="4"/>
      <c r="J547" s="4"/>
      <c r="K547" s="4"/>
      <c r="L547" s="4"/>
      <c r="M547" s="4"/>
    </row>
    <row r="548" spans="1:13" x14ac:dyDescent="0.2">
      <c r="A548" s="4"/>
      <c r="B548" s="425"/>
      <c r="C548" s="425"/>
      <c r="D548" s="426"/>
      <c r="E548" s="4"/>
      <c r="F548" s="4"/>
      <c r="G548" s="4"/>
      <c r="H548" s="4"/>
      <c r="I548" s="4"/>
      <c r="J548" s="4"/>
      <c r="K548" s="4"/>
      <c r="L548" s="4"/>
      <c r="M548" s="4"/>
    </row>
    <row r="549" spans="1:13" x14ac:dyDescent="0.2">
      <c r="A549" s="4"/>
      <c r="B549" s="425"/>
      <c r="C549" s="425"/>
      <c r="D549" s="426"/>
      <c r="E549" s="4"/>
      <c r="F549" s="4"/>
      <c r="G549" s="4"/>
      <c r="H549" s="4"/>
      <c r="I549" s="4"/>
      <c r="J549" s="4"/>
      <c r="K549" s="4"/>
      <c r="L549" s="4"/>
      <c r="M549" s="4"/>
    </row>
    <row r="550" spans="1:13" x14ac:dyDescent="0.2">
      <c r="A550" s="4"/>
      <c r="B550" s="425"/>
      <c r="C550" s="425"/>
      <c r="D550" s="426"/>
      <c r="E550" s="4"/>
      <c r="F550" s="4"/>
      <c r="G550" s="4"/>
      <c r="H550" s="4"/>
      <c r="I550" s="4"/>
      <c r="J550" s="4"/>
      <c r="K550" s="4"/>
      <c r="L550" s="4"/>
      <c r="M550" s="4"/>
    </row>
    <row r="551" spans="1:13" x14ac:dyDescent="0.2">
      <c r="A551" s="4"/>
      <c r="B551" s="425"/>
      <c r="C551" s="425"/>
      <c r="D551" s="426"/>
      <c r="E551" s="4"/>
      <c r="F551" s="4"/>
      <c r="G551" s="4"/>
      <c r="H551" s="4"/>
      <c r="I551" s="4"/>
      <c r="J551" s="4"/>
      <c r="K551" s="4"/>
      <c r="L551" s="4"/>
      <c r="M551" s="4"/>
    </row>
    <row r="552" spans="1:13" x14ac:dyDescent="0.2">
      <c r="A552" s="4"/>
      <c r="B552" s="425"/>
      <c r="C552" s="425"/>
      <c r="D552" s="426"/>
      <c r="E552" s="4"/>
      <c r="F552" s="4"/>
      <c r="G552" s="4"/>
      <c r="H552" s="4"/>
      <c r="I552" s="4"/>
      <c r="J552" s="4"/>
      <c r="K552" s="4"/>
      <c r="L552" s="4"/>
      <c r="M552" s="4"/>
    </row>
    <row r="553" spans="1:13" x14ac:dyDescent="0.2">
      <c r="A553" s="4"/>
      <c r="B553" s="425"/>
      <c r="C553" s="425"/>
      <c r="D553" s="426"/>
      <c r="E553" s="4"/>
      <c r="F553" s="4"/>
      <c r="G553" s="4"/>
      <c r="H553" s="4"/>
      <c r="I553" s="4"/>
      <c r="J553" s="4"/>
      <c r="K553" s="4"/>
      <c r="L553" s="4"/>
      <c r="M553" s="4"/>
    </row>
    <row r="554" spans="1:13" x14ac:dyDescent="0.2">
      <c r="A554" s="4"/>
      <c r="B554" s="425"/>
      <c r="C554" s="425"/>
      <c r="D554" s="426"/>
      <c r="E554" s="4"/>
      <c r="F554" s="4"/>
      <c r="G554" s="4"/>
      <c r="H554" s="4"/>
      <c r="I554" s="4"/>
      <c r="J554" s="4"/>
      <c r="K554" s="4"/>
      <c r="L554" s="4"/>
      <c r="M554" s="4"/>
    </row>
    <row r="555" spans="1:13" x14ac:dyDescent="0.2">
      <c r="A555" s="4"/>
      <c r="B555" s="425"/>
      <c r="C555" s="425"/>
      <c r="D555" s="426"/>
      <c r="E555" s="4"/>
      <c r="F555" s="4"/>
      <c r="G555" s="4"/>
      <c r="H555" s="4"/>
      <c r="I555" s="4"/>
      <c r="J555" s="4"/>
      <c r="K555" s="4"/>
      <c r="L555" s="4"/>
      <c r="M555" s="4"/>
    </row>
    <row r="556" spans="1:13" x14ac:dyDescent="0.2">
      <c r="A556" s="4"/>
      <c r="B556" s="425"/>
      <c r="C556" s="425"/>
      <c r="D556" s="426"/>
      <c r="E556" s="4"/>
      <c r="F556" s="4"/>
      <c r="G556" s="4"/>
      <c r="H556" s="4"/>
      <c r="I556" s="4"/>
      <c r="J556" s="4"/>
      <c r="K556" s="4"/>
      <c r="L556" s="4"/>
      <c r="M556" s="4"/>
    </row>
    <row r="557" spans="1:13" x14ac:dyDescent="0.2">
      <c r="A557" s="4"/>
      <c r="B557" s="425"/>
      <c r="C557" s="425"/>
      <c r="D557" s="426"/>
      <c r="E557" s="4"/>
      <c r="F557" s="4"/>
      <c r="G557" s="4"/>
      <c r="H557" s="4"/>
      <c r="I557" s="4"/>
      <c r="J557" s="4"/>
      <c r="K557" s="4"/>
      <c r="L557" s="4"/>
      <c r="M557" s="4"/>
    </row>
    <row r="558" spans="1:13" x14ac:dyDescent="0.2">
      <c r="A558" s="4"/>
      <c r="B558" s="425"/>
      <c r="C558" s="425"/>
      <c r="D558" s="426"/>
      <c r="E558" s="4"/>
      <c r="F558" s="4"/>
      <c r="G558" s="4"/>
      <c r="H558" s="4"/>
      <c r="I558" s="4"/>
      <c r="J558" s="4"/>
      <c r="K558" s="4"/>
      <c r="L558" s="4"/>
      <c r="M558" s="4"/>
    </row>
    <row r="559" spans="1:13" x14ac:dyDescent="0.2">
      <c r="A559" s="4"/>
      <c r="B559" s="425"/>
      <c r="C559" s="425"/>
      <c r="D559" s="426"/>
      <c r="E559" s="4"/>
      <c r="F559" s="4"/>
      <c r="G559" s="4"/>
      <c r="H559" s="4"/>
      <c r="I559" s="4"/>
      <c r="J559" s="4"/>
      <c r="K559" s="4"/>
      <c r="L559" s="4"/>
      <c r="M559" s="4"/>
    </row>
    <row r="560" spans="1:13" x14ac:dyDescent="0.2">
      <c r="A560" s="4"/>
      <c r="B560" s="425"/>
      <c r="C560" s="425"/>
      <c r="D560" s="426"/>
      <c r="E560" s="4"/>
      <c r="F560" s="4"/>
      <c r="G560" s="4"/>
      <c r="H560" s="4"/>
      <c r="I560" s="4"/>
      <c r="J560" s="4"/>
      <c r="K560" s="4"/>
      <c r="L560" s="4"/>
      <c r="M560" s="4"/>
    </row>
    <row r="561" spans="1:13" x14ac:dyDescent="0.2">
      <c r="A561" s="4"/>
      <c r="B561" s="425"/>
      <c r="C561" s="425"/>
      <c r="D561" s="426"/>
      <c r="E561" s="4"/>
      <c r="F561" s="4"/>
      <c r="G561" s="4"/>
      <c r="H561" s="4"/>
      <c r="I561" s="4"/>
      <c r="J561" s="4"/>
      <c r="K561" s="4"/>
      <c r="L561" s="4"/>
      <c r="M561" s="4"/>
    </row>
    <row r="562" spans="1:13" x14ac:dyDescent="0.2">
      <c r="A562" s="4"/>
      <c r="B562" s="425"/>
      <c r="C562" s="425"/>
      <c r="D562" s="426"/>
      <c r="E562" s="4"/>
      <c r="F562" s="4"/>
      <c r="G562" s="4"/>
      <c r="H562" s="4"/>
      <c r="I562" s="4"/>
      <c r="J562" s="4"/>
      <c r="K562" s="4"/>
      <c r="L562" s="4"/>
      <c r="M562" s="4"/>
    </row>
    <row r="563" spans="1:13" x14ac:dyDescent="0.2">
      <c r="A563" s="4"/>
      <c r="B563" s="425"/>
      <c r="C563" s="425"/>
      <c r="D563" s="426"/>
      <c r="E563" s="4"/>
      <c r="F563" s="4"/>
      <c r="G563" s="4"/>
      <c r="H563" s="4"/>
      <c r="I563" s="4"/>
      <c r="J563" s="4"/>
      <c r="K563" s="4"/>
      <c r="L563" s="4"/>
      <c r="M563" s="4"/>
    </row>
    <row r="564" spans="1:13" x14ac:dyDescent="0.2">
      <c r="A564" s="4"/>
      <c r="B564" s="425"/>
      <c r="C564" s="425"/>
      <c r="D564" s="426"/>
      <c r="E564" s="4"/>
      <c r="F564" s="4"/>
      <c r="G564" s="4"/>
      <c r="H564" s="4"/>
      <c r="I564" s="4"/>
      <c r="J564" s="4"/>
      <c r="K564" s="4"/>
      <c r="L564" s="4"/>
      <c r="M564" s="4"/>
    </row>
    <row r="565" spans="1:13" x14ac:dyDescent="0.2">
      <c r="A565" s="4"/>
      <c r="B565" s="425"/>
      <c r="C565" s="425"/>
      <c r="D565" s="426"/>
      <c r="E565" s="4"/>
      <c r="F565" s="4"/>
      <c r="G565" s="4"/>
      <c r="H565" s="4"/>
      <c r="I565" s="4"/>
      <c r="J565" s="4"/>
      <c r="K565" s="4"/>
      <c r="L565" s="4"/>
      <c r="M565" s="4"/>
    </row>
    <row r="566" spans="1:13" x14ac:dyDescent="0.2">
      <c r="A566" s="4"/>
      <c r="B566" s="425"/>
      <c r="C566" s="425"/>
      <c r="D566" s="426"/>
      <c r="E566" s="4"/>
      <c r="F566" s="4"/>
      <c r="G566" s="4"/>
      <c r="H566" s="4"/>
      <c r="I566" s="4"/>
      <c r="J566" s="4"/>
      <c r="K566" s="4"/>
      <c r="L566" s="4"/>
      <c r="M566" s="4"/>
    </row>
    <row r="567" spans="1:13" x14ac:dyDescent="0.2">
      <c r="A567" s="4"/>
      <c r="B567" s="425"/>
      <c r="C567" s="425"/>
      <c r="D567" s="426"/>
      <c r="E567" s="4"/>
      <c r="F567" s="4"/>
      <c r="G567" s="4"/>
      <c r="H567" s="4"/>
      <c r="I567" s="4"/>
      <c r="J567" s="4"/>
      <c r="K567" s="4"/>
      <c r="L567" s="4"/>
      <c r="M567" s="4"/>
    </row>
    <row r="568" spans="1:13" x14ac:dyDescent="0.2">
      <c r="A568" s="4"/>
      <c r="B568" s="425"/>
      <c r="C568" s="425"/>
      <c r="D568" s="426"/>
      <c r="E568" s="4"/>
      <c r="F568" s="4"/>
      <c r="G568" s="4"/>
      <c r="H568" s="4"/>
      <c r="I568" s="4"/>
      <c r="J568" s="4"/>
      <c r="K568" s="4"/>
      <c r="L568" s="4"/>
      <c r="M568" s="4"/>
    </row>
    <row r="569" spans="1:13" x14ac:dyDescent="0.2">
      <c r="A569" s="4"/>
      <c r="B569" s="425"/>
      <c r="C569" s="425"/>
      <c r="D569" s="426"/>
      <c r="E569" s="4"/>
      <c r="F569" s="4"/>
      <c r="G569" s="4"/>
      <c r="H569" s="4"/>
      <c r="I569" s="4"/>
      <c r="J569" s="4"/>
      <c r="K569" s="4"/>
      <c r="L569" s="4"/>
      <c r="M569" s="4"/>
    </row>
    <row r="570" spans="1:13" x14ac:dyDescent="0.2">
      <c r="A570" s="4"/>
      <c r="B570" s="425"/>
      <c r="C570" s="425"/>
      <c r="D570" s="426"/>
      <c r="E570" s="4"/>
      <c r="F570" s="4"/>
      <c r="G570" s="4"/>
      <c r="H570" s="4"/>
      <c r="I570" s="4"/>
      <c r="J570" s="4"/>
      <c r="K570" s="4"/>
      <c r="L570" s="4"/>
      <c r="M570" s="4"/>
    </row>
    <row r="571" spans="1:13" x14ac:dyDescent="0.2">
      <c r="A571" s="4"/>
      <c r="B571" s="425"/>
      <c r="C571" s="425"/>
      <c r="D571" s="426"/>
      <c r="E571" s="4"/>
      <c r="F571" s="4"/>
      <c r="G571" s="4"/>
      <c r="H571" s="4"/>
      <c r="I571" s="4"/>
      <c r="J571" s="4"/>
      <c r="K571" s="4"/>
      <c r="L571" s="4"/>
      <c r="M571" s="4"/>
    </row>
    <row r="572" spans="1:13" x14ac:dyDescent="0.2">
      <c r="A572" s="4"/>
      <c r="B572" s="425"/>
      <c r="C572" s="425"/>
      <c r="D572" s="426"/>
      <c r="E572" s="4"/>
      <c r="F572" s="4"/>
      <c r="G572" s="4"/>
      <c r="H572" s="4"/>
      <c r="I572" s="4"/>
      <c r="J572" s="4"/>
      <c r="K572" s="4"/>
      <c r="L572" s="4"/>
      <c r="M572" s="4"/>
    </row>
    <row r="573" spans="1:13" x14ac:dyDescent="0.2">
      <c r="A573" s="4"/>
      <c r="B573" s="425"/>
      <c r="C573" s="425"/>
      <c r="D573" s="426"/>
      <c r="E573" s="4"/>
      <c r="F573" s="4"/>
      <c r="G573" s="4"/>
      <c r="H573" s="4"/>
      <c r="I573" s="4"/>
      <c r="J573" s="4"/>
      <c r="K573" s="4"/>
      <c r="L573" s="4"/>
      <c r="M573" s="4"/>
    </row>
    <row r="574" spans="1:13" x14ac:dyDescent="0.2">
      <c r="A574" s="4"/>
      <c r="B574" s="425"/>
      <c r="C574" s="425"/>
      <c r="D574" s="426"/>
      <c r="E574" s="4"/>
      <c r="F574" s="4"/>
      <c r="G574" s="4"/>
      <c r="H574" s="4"/>
      <c r="I574" s="4"/>
      <c r="J574" s="4"/>
      <c r="K574" s="4"/>
      <c r="L574" s="4"/>
      <c r="M574" s="4"/>
    </row>
    <row r="575" spans="1:13" x14ac:dyDescent="0.2">
      <c r="A575" s="4"/>
      <c r="B575" s="425"/>
      <c r="C575" s="425"/>
      <c r="D575" s="426"/>
      <c r="E575" s="4"/>
      <c r="F575" s="4"/>
      <c r="G575" s="4"/>
      <c r="H575" s="4"/>
      <c r="I575" s="4"/>
      <c r="J575" s="4"/>
      <c r="K575" s="4"/>
      <c r="L575" s="4"/>
      <c r="M575" s="4"/>
    </row>
    <row r="576" spans="1:13" x14ac:dyDescent="0.2">
      <c r="A576" s="4"/>
      <c r="B576" s="425"/>
      <c r="C576" s="425"/>
      <c r="D576" s="426"/>
      <c r="E576" s="4"/>
      <c r="F576" s="4"/>
      <c r="G576" s="4"/>
      <c r="H576" s="4"/>
      <c r="I576" s="4"/>
      <c r="J576" s="4"/>
      <c r="K576" s="4"/>
      <c r="L576" s="4"/>
      <c r="M576" s="4"/>
    </row>
    <row r="577" spans="1:13" x14ac:dyDescent="0.2">
      <c r="A577" s="4"/>
      <c r="B577" s="425"/>
      <c r="C577" s="425"/>
      <c r="D577" s="426"/>
      <c r="E577" s="4"/>
      <c r="F577" s="4"/>
      <c r="G577" s="4"/>
      <c r="H577" s="4"/>
      <c r="I577" s="4"/>
      <c r="J577" s="4"/>
      <c r="K577" s="4"/>
      <c r="L577" s="4"/>
      <c r="M577" s="4"/>
    </row>
    <row r="578" spans="1:13" x14ac:dyDescent="0.2">
      <c r="A578" s="4"/>
      <c r="B578" s="425"/>
      <c r="C578" s="425"/>
      <c r="D578" s="426"/>
      <c r="E578" s="4"/>
      <c r="F578" s="4"/>
      <c r="G578" s="4"/>
      <c r="H578" s="4"/>
      <c r="I578" s="4"/>
      <c r="J578" s="4"/>
      <c r="K578" s="4"/>
      <c r="L578" s="4"/>
      <c r="M578" s="4"/>
    </row>
    <row r="579" spans="1:13" x14ac:dyDescent="0.2">
      <c r="A579" s="4"/>
      <c r="B579" s="425"/>
      <c r="C579" s="425"/>
      <c r="D579" s="426"/>
      <c r="E579" s="4"/>
      <c r="F579" s="4"/>
      <c r="G579" s="4"/>
      <c r="H579" s="4"/>
      <c r="I579" s="4"/>
      <c r="J579" s="4"/>
      <c r="K579" s="4"/>
      <c r="L579" s="4"/>
      <c r="M579" s="4"/>
    </row>
    <row r="580" spans="1:13" x14ac:dyDescent="0.2">
      <c r="A580" s="4"/>
      <c r="B580" s="425"/>
      <c r="C580" s="425"/>
      <c r="D580" s="426"/>
      <c r="E580" s="4"/>
      <c r="F580" s="4"/>
      <c r="G580" s="4"/>
      <c r="H580" s="4"/>
      <c r="I580" s="4"/>
      <c r="J580" s="4"/>
      <c r="K580" s="4"/>
      <c r="L580" s="4"/>
      <c r="M580" s="4"/>
    </row>
    <row r="581" spans="1:13" x14ac:dyDescent="0.2">
      <c r="A581" s="4"/>
      <c r="B581" s="425"/>
      <c r="C581" s="425"/>
      <c r="D581" s="426"/>
      <c r="E581" s="4"/>
      <c r="F581" s="4"/>
      <c r="G581" s="4"/>
      <c r="H581" s="4"/>
      <c r="I581" s="4"/>
      <c r="J581" s="4"/>
      <c r="K581" s="4"/>
      <c r="L581" s="4"/>
      <c r="M581" s="4"/>
    </row>
    <row r="582" spans="1:13" x14ac:dyDescent="0.2">
      <c r="A582" s="4"/>
      <c r="B582" s="425"/>
      <c r="C582" s="425"/>
      <c r="D582" s="426"/>
      <c r="E582" s="4"/>
      <c r="F582" s="4"/>
      <c r="G582" s="4"/>
      <c r="H582" s="4"/>
      <c r="I582" s="4"/>
      <c r="J582" s="4"/>
      <c r="K582" s="4"/>
      <c r="L582" s="4"/>
      <c r="M582" s="4"/>
    </row>
    <row r="583" spans="1:13" x14ac:dyDescent="0.2">
      <c r="A583" s="4"/>
      <c r="B583" s="425"/>
      <c r="C583" s="425"/>
      <c r="D583" s="426"/>
      <c r="E583" s="4"/>
      <c r="F583" s="4"/>
      <c r="G583" s="4"/>
      <c r="H583" s="4"/>
      <c r="I583" s="4"/>
      <c r="J583" s="4"/>
      <c r="K583" s="4"/>
      <c r="L583" s="4"/>
      <c r="M583" s="4"/>
    </row>
    <row r="584" spans="1:13" x14ac:dyDescent="0.2">
      <c r="A584" s="4"/>
      <c r="B584" s="425"/>
      <c r="C584" s="425"/>
      <c r="D584" s="426"/>
      <c r="E584" s="4"/>
      <c r="F584" s="4"/>
      <c r="G584" s="4"/>
      <c r="H584" s="4"/>
      <c r="I584" s="4"/>
      <c r="J584" s="4"/>
      <c r="K584" s="4"/>
      <c r="L584" s="4"/>
      <c r="M584" s="4"/>
    </row>
    <row r="585" spans="1:13" x14ac:dyDescent="0.2">
      <c r="A585" s="4"/>
      <c r="B585" s="425"/>
      <c r="C585" s="425"/>
      <c r="D585" s="426"/>
      <c r="E585" s="4"/>
      <c r="F585" s="4"/>
      <c r="G585" s="4"/>
      <c r="H585" s="4"/>
      <c r="I585" s="4"/>
      <c r="J585" s="4"/>
      <c r="K585" s="4"/>
      <c r="L585" s="4"/>
      <c r="M585" s="4"/>
    </row>
    <row r="586" spans="1:13" x14ac:dyDescent="0.2">
      <c r="A586" s="4"/>
      <c r="B586" s="425"/>
      <c r="C586" s="425"/>
      <c r="D586" s="426"/>
      <c r="E586" s="4"/>
      <c r="F586" s="4"/>
      <c r="G586" s="4"/>
      <c r="H586" s="4"/>
      <c r="I586" s="4"/>
      <c r="J586" s="4"/>
      <c r="K586" s="4"/>
      <c r="L586" s="4"/>
      <c r="M586" s="4"/>
    </row>
    <row r="587" spans="1:13" x14ac:dyDescent="0.2">
      <c r="A587" s="4"/>
      <c r="B587" s="425"/>
      <c r="C587" s="425"/>
      <c r="D587" s="426"/>
      <c r="E587" s="4"/>
      <c r="F587" s="4"/>
      <c r="G587" s="4"/>
      <c r="H587" s="4"/>
      <c r="I587" s="4"/>
      <c r="J587" s="4"/>
      <c r="K587" s="4"/>
      <c r="L587" s="4"/>
      <c r="M587" s="4"/>
    </row>
    <row r="588" spans="1:13" x14ac:dyDescent="0.2">
      <c r="A588" s="4"/>
      <c r="B588" s="425"/>
      <c r="C588" s="425"/>
      <c r="D588" s="426"/>
      <c r="E588" s="4"/>
      <c r="F588" s="4"/>
      <c r="G588" s="4"/>
      <c r="H588" s="4"/>
      <c r="I588" s="4"/>
      <c r="J588" s="4"/>
      <c r="K588" s="4"/>
      <c r="L588" s="4"/>
      <c r="M588" s="4"/>
    </row>
    <row r="589" spans="1:13" x14ac:dyDescent="0.2">
      <c r="A589" s="4"/>
      <c r="B589" s="425"/>
      <c r="C589" s="425"/>
      <c r="D589" s="426"/>
      <c r="E589" s="4"/>
      <c r="F589" s="4"/>
      <c r="G589" s="4"/>
      <c r="H589" s="4"/>
      <c r="I589" s="4"/>
      <c r="J589" s="4"/>
      <c r="K589" s="4"/>
      <c r="L589" s="4"/>
      <c r="M589" s="4"/>
    </row>
    <row r="590" spans="1:13" x14ac:dyDescent="0.2">
      <c r="A590" s="4"/>
      <c r="B590" s="425"/>
      <c r="C590" s="425"/>
      <c r="D590" s="426"/>
      <c r="E590" s="4"/>
      <c r="F590" s="4"/>
      <c r="G590" s="4"/>
      <c r="H590" s="4"/>
      <c r="I590" s="4"/>
      <c r="J590" s="4"/>
      <c r="K590" s="4"/>
      <c r="L590" s="4"/>
      <c r="M590" s="4"/>
    </row>
    <row r="591" spans="1:13" x14ac:dyDescent="0.2">
      <c r="A591" s="4"/>
      <c r="B591" s="425"/>
      <c r="C591" s="425"/>
      <c r="D591" s="426"/>
      <c r="E591" s="4"/>
      <c r="F591" s="4"/>
      <c r="G591" s="4"/>
      <c r="H591" s="4"/>
      <c r="I591" s="4"/>
      <c r="J591" s="4"/>
      <c r="K591" s="4"/>
      <c r="L591" s="4"/>
      <c r="M591" s="4"/>
    </row>
    <row r="592" spans="1:13" x14ac:dyDescent="0.2">
      <c r="A592" s="4"/>
      <c r="B592" s="425"/>
      <c r="C592" s="425"/>
      <c r="D592" s="426"/>
      <c r="E592" s="4"/>
      <c r="F592" s="4"/>
      <c r="G592" s="4"/>
      <c r="H592" s="4"/>
      <c r="I592" s="4"/>
      <c r="J592" s="4"/>
      <c r="K592" s="4"/>
      <c r="L592" s="4"/>
      <c r="M592" s="4"/>
    </row>
    <row r="593" spans="1:13" x14ac:dyDescent="0.2">
      <c r="A593" s="4"/>
      <c r="B593" s="425"/>
      <c r="C593" s="425"/>
      <c r="D593" s="426"/>
      <c r="E593" s="4"/>
      <c r="F593" s="4"/>
      <c r="G593" s="4"/>
      <c r="H593" s="4"/>
      <c r="I593" s="4"/>
      <c r="J593" s="4"/>
      <c r="K593" s="4"/>
      <c r="L593" s="4"/>
      <c r="M593" s="4"/>
    </row>
    <row r="594" spans="1:13" x14ac:dyDescent="0.2">
      <c r="A594" s="4"/>
      <c r="B594" s="425"/>
      <c r="C594" s="425"/>
      <c r="D594" s="426"/>
      <c r="E594" s="4"/>
      <c r="F594" s="4"/>
      <c r="G594" s="4"/>
      <c r="H594" s="4"/>
      <c r="I594" s="4"/>
      <c r="J594" s="4"/>
      <c r="K594" s="4"/>
      <c r="L594" s="4"/>
      <c r="M594" s="4"/>
    </row>
    <row r="595" spans="1:13" x14ac:dyDescent="0.2">
      <c r="A595" s="4"/>
      <c r="B595" s="425"/>
      <c r="C595" s="425"/>
      <c r="D595" s="426"/>
      <c r="E595" s="4"/>
      <c r="F595" s="4"/>
      <c r="G595" s="4"/>
      <c r="H595" s="4"/>
      <c r="I595" s="4"/>
      <c r="J595" s="4"/>
      <c r="K595" s="4"/>
      <c r="L595" s="4"/>
      <c r="M595" s="4"/>
    </row>
    <row r="596" spans="1:13" x14ac:dyDescent="0.2">
      <c r="A596" s="4"/>
      <c r="B596" s="425"/>
      <c r="C596" s="425"/>
      <c r="D596" s="426"/>
      <c r="E596" s="4"/>
      <c r="F596" s="4"/>
      <c r="G596" s="4"/>
      <c r="H596" s="4"/>
      <c r="I596" s="4"/>
      <c r="J596" s="4"/>
      <c r="K596" s="4"/>
      <c r="L596" s="4"/>
      <c r="M596" s="4"/>
    </row>
    <row r="597" spans="1:13" x14ac:dyDescent="0.2">
      <c r="A597" s="4"/>
      <c r="B597" s="425"/>
      <c r="C597" s="425"/>
      <c r="D597" s="426"/>
      <c r="E597" s="4"/>
      <c r="F597" s="4"/>
      <c r="G597" s="4"/>
      <c r="H597" s="4"/>
      <c r="I597" s="4"/>
      <c r="J597" s="4"/>
      <c r="K597" s="4"/>
      <c r="L597" s="4"/>
      <c r="M597" s="4"/>
    </row>
    <row r="598" spans="1:13" x14ac:dyDescent="0.2">
      <c r="A598" s="4"/>
      <c r="B598" s="425"/>
      <c r="C598" s="425"/>
      <c r="D598" s="426"/>
      <c r="E598" s="4"/>
      <c r="F598" s="4"/>
      <c r="G598" s="4"/>
      <c r="H598" s="4"/>
      <c r="I598" s="4"/>
      <c r="J598" s="4"/>
      <c r="K598" s="4"/>
      <c r="L598" s="4"/>
      <c r="M598" s="4"/>
    </row>
    <row r="599" spans="1:13" x14ac:dyDescent="0.2">
      <c r="A599" s="4"/>
      <c r="B599" s="425"/>
      <c r="C599" s="425"/>
      <c r="D599" s="426"/>
      <c r="E599" s="4"/>
      <c r="F599" s="4"/>
      <c r="G599" s="4"/>
      <c r="H599" s="4"/>
      <c r="I599" s="4"/>
      <c r="J599" s="4"/>
      <c r="K599" s="4"/>
      <c r="L599" s="4"/>
      <c r="M599" s="4"/>
    </row>
    <row r="600" spans="1:13" x14ac:dyDescent="0.2">
      <c r="A600" s="4"/>
      <c r="B600" s="425"/>
      <c r="C600" s="425"/>
      <c r="D600" s="426"/>
      <c r="E600" s="4"/>
      <c r="F600" s="4"/>
      <c r="G600" s="4"/>
      <c r="H600" s="4"/>
      <c r="I600" s="4"/>
      <c r="J600" s="4"/>
      <c r="K600" s="4"/>
      <c r="L600" s="4"/>
      <c r="M600" s="4"/>
    </row>
    <row r="601" spans="1:13" x14ac:dyDescent="0.2">
      <c r="A601" s="4"/>
      <c r="B601" s="425"/>
      <c r="C601" s="425"/>
      <c r="D601" s="426"/>
      <c r="E601" s="4"/>
      <c r="F601" s="4"/>
      <c r="G601" s="4"/>
      <c r="H601" s="4"/>
      <c r="I601" s="4"/>
      <c r="J601" s="4"/>
      <c r="K601" s="4"/>
      <c r="L601" s="4"/>
      <c r="M601" s="4"/>
    </row>
    <row r="602" spans="1:13" x14ac:dyDescent="0.2">
      <c r="A602" s="4"/>
      <c r="B602" s="425"/>
      <c r="C602" s="425"/>
      <c r="D602" s="426"/>
      <c r="E602" s="4"/>
      <c r="F602" s="4"/>
      <c r="G602" s="4"/>
      <c r="H602" s="4"/>
      <c r="I602" s="4"/>
      <c r="J602" s="4"/>
      <c r="K602" s="4"/>
      <c r="L602" s="4"/>
      <c r="M602" s="4"/>
    </row>
    <row r="603" spans="1:13" x14ac:dyDescent="0.2">
      <c r="A603" s="4"/>
      <c r="B603" s="425"/>
      <c r="C603" s="425"/>
      <c r="D603" s="426"/>
      <c r="E603" s="4"/>
      <c r="F603" s="4"/>
      <c r="G603" s="4"/>
      <c r="H603" s="4"/>
      <c r="I603" s="4"/>
      <c r="J603" s="4"/>
      <c r="K603" s="4"/>
      <c r="L603" s="4"/>
      <c r="M603" s="4"/>
    </row>
    <row r="604" spans="1:13" x14ac:dyDescent="0.2">
      <c r="A604" s="4"/>
      <c r="B604" s="425"/>
      <c r="C604" s="425"/>
      <c r="D604" s="426"/>
      <c r="E604" s="4"/>
      <c r="F604" s="4"/>
      <c r="G604" s="4"/>
      <c r="H604" s="4"/>
      <c r="I604" s="4"/>
      <c r="J604" s="4"/>
      <c r="K604" s="4"/>
      <c r="L604" s="4"/>
      <c r="M604" s="4"/>
    </row>
    <row r="605" spans="1:13" x14ac:dyDescent="0.2">
      <c r="A605" s="4"/>
      <c r="B605" s="425"/>
      <c r="C605" s="425"/>
      <c r="D605" s="426"/>
      <c r="E605" s="4"/>
      <c r="F605" s="4"/>
      <c r="G605" s="4"/>
      <c r="H605" s="4"/>
      <c r="I605" s="4"/>
      <c r="J605" s="4"/>
      <c r="K605" s="4"/>
      <c r="L605" s="4"/>
      <c r="M605" s="4"/>
    </row>
    <row r="606" spans="1:13" x14ac:dyDescent="0.2">
      <c r="A606" s="4"/>
      <c r="B606" s="425"/>
      <c r="C606" s="425"/>
      <c r="D606" s="426"/>
      <c r="E606" s="4"/>
      <c r="F606" s="4"/>
      <c r="G606" s="4"/>
      <c r="H606" s="4"/>
      <c r="I606" s="4"/>
      <c r="J606" s="4"/>
      <c r="K606" s="4"/>
      <c r="L606" s="4"/>
      <c r="M606" s="4"/>
    </row>
    <row r="607" spans="1:13" x14ac:dyDescent="0.2">
      <c r="A607" s="4"/>
      <c r="B607" s="425"/>
      <c r="C607" s="425"/>
      <c r="D607" s="426"/>
      <c r="E607" s="4"/>
      <c r="F607" s="4"/>
      <c r="G607" s="4"/>
      <c r="H607" s="4"/>
      <c r="I607" s="4"/>
      <c r="J607" s="4"/>
      <c r="K607" s="4"/>
      <c r="L607" s="4"/>
      <c r="M607" s="4"/>
    </row>
    <row r="608" spans="1:13" x14ac:dyDescent="0.2">
      <c r="A608" s="4"/>
      <c r="B608" s="425"/>
      <c r="C608" s="425"/>
      <c r="D608" s="426"/>
      <c r="E608" s="4"/>
      <c r="F608" s="4"/>
      <c r="G608" s="4"/>
      <c r="H608" s="4"/>
      <c r="I608" s="4"/>
      <c r="J608" s="4"/>
      <c r="K608" s="4"/>
      <c r="L608" s="4"/>
      <c r="M608" s="4"/>
    </row>
    <row r="609" spans="1:13" x14ac:dyDescent="0.2">
      <c r="A609" s="4"/>
      <c r="B609" s="425"/>
      <c r="C609" s="425"/>
      <c r="D609" s="426"/>
      <c r="E609" s="4"/>
      <c r="F609" s="4"/>
      <c r="G609" s="4"/>
      <c r="H609" s="4"/>
      <c r="I609" s="4"/>
      <c r="J609" s="4"/>
      <c r="K609" s="4"/>
      <c r="L609" s="4"/>
      <c r="M609" s="4"/>
    </row>
    <row r="610" spans="1:13" x14ac:dyDescent="0.2">
      <c r="A610" s="4"/>
      <c r="B610" s="425"/>
      <c r="C610" s="425"/>
      <c r="D610" s="426"/>
      <c r="E610" s="4"/>
      <c r="F610" s="4"/>
      <c r="G610" s="4"/>
      <c r="H610" s="4"/>
      <c r="I610" s="4"/>
      <c r="J610" s="4"/>
      <c r="K610" s="4"/>
      <c r="L610" s="4"/>
      <c r="M610" s="4"/>
    </row>
    <row r="611" spans="1:13" x14ac:dyDescent="0.2">
      <c r="A611" s="4"/>
      <c r="B611" s="425"/>
      <c r="C611" s="425"/>
      <c r="D611" s="426"/>
      <c r="E611" s="4"/>
      <c r="F611" s="4"/>
      <c r="G611" s="4"/>
      <c r="H611" s="4"/>
      <c r="I611" s="4"/>
      <c r="J611" s="4"/>
      <c r="K611" s="4"/>
      <c r="L611" s="4"/>
      <c r="M611" s="4"/>
    </row>
    <row r="612" spans="1:13" x14ac:dyDescent="0.2">
      <c r="A612" s="4"/>
      <c r="B612" s="425"/>
      <c r="C612" s="425"/>
      <c r="D612" s="426"/>
      <c r="E612" s="4"/>
      <c r="F612" s="4"/>
      <c r="G612" s="4"/>
      <c r="H612" s="4"/>
      <c r="I612" s="4"/>
      <c r="J612" s="4"/>
      <c r="K612" s="4"/>
      <c r="L612" s="4"/>
      <c r="M612" s="4"/>
    </row>
    <row r="613" spans="1:13" x14ac:dyDescent="0.2">
      <c r="A613" s="4"/>
      <c r="B613" s="425"/>
      <c r="C613" s="425"/>
      <c r="D613" s="426"/>
      <c r="E613" s="4"/>
      <c r="F613" s="4"/>
      <c r="G613" s="4"/>
      <c r="H613" s="4"/>
      <c r="I613" s="4"/>
      <c r="J613" s="4"/>
      <c r="K613" s="4"/>
      <c r="L613" s="4"/>
      <c r="M613" s="4"/>
    </row>
    <row r="614" spans="1:13" x14ac:dyDescent="0.2">
      <c r="A614" s="4"/>
      <c r="B614" s="425"/>
      <c r="C614" s="425"/>
      <c r="D614" s="426"/>
      <c r="E614" s="4"/>
      <c r="F614" s="4"/>
      <c r="G614" s="4"/>
      <c r="H614" s="4"/>
      <c r="I614" s="4"/>
      <c r="J614" s="4"/>
      <c r="K614" s="4"/>
      <c r="L614" s="4"/>
      <c r="M614" s="4"/>
    </row>
    <row r="615" spans="1:13" x14ac:dyDescent="0.2">
      <c r="A615" s="4"/>
      <c r="B615" s="425"/>
      <c r="C615" s="425"/>
      <c r="D615" s="426"/>
      <c r="E615" s="4"/>
      <c r="F615" s="4"/>
      <c r="G615" s="4"/>
      <c r="H615" s="4"/>
      <c r="I615" s="4"/>
      <c r="J615" s="4"/>
      <c r="K615" s="4"/>
      <c r="L615" s="4"/>
      <c r="M615" s="4"/>
    </row>
    <row r="616" spans="1:13" x14ac:dyDescent="0.2">
      <c r="A616" s="4"/>
      <c r="B616" s="425"/>
      <c r="C616" s="425"/>
      <c r="D616" s="426"/>
      <c r="E616" s="4"/>
      <c r="F616" s="4"/>
      <c r="G616" s="4"/>
      <c r="H616" s="4"/>
      <c r="I616" s="4"/>
      <c r="J616" s="4"/>
      <c r="K616" s="4"/>
      <c r="L616" s="4"/>
      <c r="M616" s="4"/>
    </row>
    <row r="617" spans="1:13" x14ac:dyDescent="0.2">
      <c r="A617" s="4"/>
      <c r="B617" s="425"/>
      <c r="C617" s="425"/>
      <c r="D617" s="426"/>
      <c r="E617" s="4"/>
      <c r="F617" s="4"/>
      <c r="G617" s="4"/>
      <c r="H617" s="4"/>
      <c r="I617" s="4"/>
      <c r="J617" s="4"/>
      <c r="K617" s="4"/>
      <c r="L617" s="4"/>
      <c r="M617" s="4"/>
    </row>
    <row r="618" spans="1:13" x14ac:dyDescent="0.2">
      <c r="A618" s="4"/>
      <c r="B618" s="425"/>
      <c r="C618" s="425"/>
      <c r="D618" s="426"/>
      <c r="E618" s="4"/>
      <c r="F618" s="4"/>
      <c r="G618" s="4"/>
      <c r="H618" s="4"/>
      <c r="I618" s="4"/>
      <c r="J618" s="4"/>
      <c r="K618" s="4"/>
      <c r="L618" s="4"/>
      <c r="M618" s="4"/>
    </row>
    <row r="619" spans="1:13" x14ac:dyDescent="0.2">
      <c r="A619" s="4"/>
      <c r="B619" s="425"/>
      <c r="C619" s="425"/>
      <c r="D619" s="426"/>
      <c r="E619" s="4"/>
      <c r="F619" s="4"/>
      <c r="G619" s="4"/>
      <c r="H619" s="4"/>
      <c r="I619" s="4"/>
      <c r="J619" s="4"/>
      <c r="K619" s="4"/>
      <c r="L619" s="4"/>
      <c r="M619" s="4"/>
    </row>
    <row r="620" spans="1:13" x14ac:dyDescent="0.2">
      <c r="A620" s="4"/>
      <c r="B620" s="425"/>
      <c r="C620" s="425"/>
      <c r="D620" s="426"/>
      <c r="E620" s="4"/>
      <c r="F620" s="4"/>
      <c r="G620" s="4"/>
      <c r="H620" s="4"/>
      <c r="I620" s="4"/>
      <c r="J620" s="4"/>
      <c r="K620" s="4"/>
      <c r="L620" s="4"/>
      <c r="M620" s="4"/>
    </row>
    <row r="621" spans="1:13" x14ac:dyDescent="0.2">
      <c r="A621" s="4"/>
      <c r="B621" s="425"/>
      <c r="C621" s="425"/>
      <c r="D621" s="426"/>
      <c r="E621" s="4"/>
      <c r="F621" s="4"/>
      <c r="G621" s="4"/>
      <c r="H621" s="4"/>
      <c r="I621" s="4"/>
      <c r="J621" s="4"/>
      <c r="K621" s="4"/>
      <c r="L621" s="4"/>
      <c r="M621" s="4"/>
    </row>
    <row r="622" spans="1:13" x14ac:dyDescent="0.2">
      <c r="A622" s="4"/>
      <c r="B622" s="425"/>
      <c r="C622" s="425"/>
      <c r="D622" s="426"/>
      <c r="E622" s="4"/>
      <c r="F622" s="4"/>
      <c r="G622" s="4"/>
      <c r="H622" s="4"/>
      <c r="I622" s="4"/>
      <c r="J622" s="4"/>
      <c r="K622" s="4"/>
      <c r="L622" s="4"/>
      <c r="M622" s="4"/>
    </row>
    <row r="623" spans="1:13" x14ac:dyDescent="0.2">
      <c r="A623" s="4"/>
      <c r="B623" s="425"/>
      <c r="C623" s="425"/>
      <c r="D623" s="426"/>
      <c r="E623" s="4"/>
      <c r="F623" s="4"/>
      <c r="G623" s="4"/>
      <c r="H623" s="4"/>
      <c r="I623" s="4"/>
      <c r="J623" s="4"/>
      <c r="K623" s="4"/>
      <c r="L623" s="4"/>
      <c r="M623" s="4"/>
    </row>
    <row r="624" spans="1:13" x14ac:dyDescent="0.2">
      <c r="A624" s="4"/>
      <c r="B624" s="425"/>
      <c r="C624" s="425"/>
      <c r="D624" s="426"/>
      <c r="E624" s="4"/>
      <c r="F624" s="4"/>
      <c r="G624" s="4"/>
      <c r="H624" s="4"/>
      <c r="I624" s="4"/>
      <c r="J624" s="4"/>
      <c r="K624" s="4"/>
      <c r="L624" s="4"/>
      <c r="M624" s="4"/>
    </row>
    <row r="625" spans="1:13" x14ac:dyDescent="0.2">
      <c r="A625" s="4"/>
      <c r="B625" s="425"/>
      <c r="C625" s="425"/>
      <c r="D625" s="426"/>
      <c r="E625" s="4"/>
      <c r="F625" s="4"/>
      <c r="G625" s="4"/>
      <c r="H625" s="4"/>
      <c r="I625" s="4"/>
      <c r="J625" s="4"/>
      <c r="K625" s="4"/>
      <c r="L625" s="4"/>
      <c r="M625" s="4"/>
    </row>
    <row r="626" spans="1:13" x14ac:dyDescent="0.2">
      <c r="A626" s="4"/>
      <c r="B626" s="425"/>
      <c r="C626" s="425"/>
      <c r="D626" s="426"/>
      <c r="E626" s="4"/>
      <c r="F626" s="4"/>
      <c r="G626" s="4"/>
      <c r="H626" s="4"/>
      <c r="I626" s="4"/>
      <c r="J626" s="4"/>
      <c r="K626" s="4"/>
      <c r="L626" s="4"/>
      <c r="M626" s="4"/>
    </row>
    <row r="627" spans="1:13" x14ac:dyDescent="0.2">
      <c r="A627" s="4"/>
      <c r="B627" s="425"/>
      <c r="C627" s="425"/>
      <c r="D627" s="426"/>
      <c r="E627" s="4"/>
      <c r="F627" s="4"/>
      <c r="G627" s="4"/>
      <c r="H627" s="4"/>
      <c r="I627" s="4"/>
      <c r="J627" s="4"/>
      <c r="K627" s="4"/>
      <c r="L627" s="4"/>
      <c r="M627" s="4"/>
    </row>
    <row r="628" spans="1:13" x14ac:dyDescent="0.2">
      <c r="A628" s="4"/>
      <c r="B628" s="425"/>
      <c r="C628" s="425"/>
      <c r="D628" s="426"/>
      <c r="E628" s="4"/>
      <c r="F628" s="4"/>
      <c r="G628" s="4"/>
      <c r="H628" s="4"/>
      <c r="I628" s="4"/>
      <c r="J628" s="4"/>
      <c r="K628" s="4"/>
      <c r="L628" s="4"/>
      <c r="M628" s="4"/>
    </row>
    <row r="629" spans="1:13" x14ac:dyDescent="0.2">
      <c r="A629" s="4"/>
      <c r="B629" s="425"/>
      <c r="C629" s="425"/>
      <c r="D629" s="426"/>
      <c r="E629" s="4"/>
      <c r="F629" s="4"/>
      <c r="G629" s="4"/>
      <c r="H629" s="4"/>
      <c r="I629" s="4"/>
      <c r="J629" s="4"/>
      <c r="K629" s="4"/>
      <c r="L629" s="4"/>
      <c r="M629" s="4"/>
    </row>
    <row r="630" spans="1:13" x14ac:dyDescent="0.2">
      <c r="A630" s="4"/>
      <c r="B630" s="425"/>
      <c r="C630" s="425"/>
      <c r="D630" s="426"/>
      <c r="E630" s="4"/>
      <c r="F630" s="4"/>
      <c r="G630" s="4"/>
      <c r="H630" s="4"/>
      <c r="I630" s="4"/>
      <c r="J630" s="4"/>
      <c r="K630" s="4"/>
      <c r="L630" s="4"/>
      <c r="M630" s="4"/>
    </row>
    <row r="631" spans="1:13" x14ac:dyDescent="0.2">
      <c r="A631" s="4"/>
      <c r="B631" s="425"/>
      <c r="C631" s="425"/>
      <c r="D631" s="426"/>
      <c r="E631" s="4"/>
      <c r="F631" s="4"/>
      <c r="G631" s="4"/>
      <c r="H631" s="4"/>
      <c r="I631" s="4"/>
      <c r="J631" s="4"/>
      <c r="K631" s="4"/>
      <c r="L631" s="4"/>
      <c r="M631" s="4"/>
    </row>
    <row r="632" spans="1:13" x14ac:dyDescent="0.2">
      <c r="A632" s="4"/>
      <c r="B632" s="425"/>
      <c r="C632" s="425"/>
      <c r="D632" s="426"/>
      <c r="E632" s="4"/>
      <c r="F632" s="4"/>
      <c r="G632" s="4"/>
      <c r="H632" s="4"/>
      <c r="I632" s="4"/>
      <c r="J632" s="4"/>
      <c r="K632" s="4"/>
      <c r="L632" s="4"/>
      <c r="M632" s="4"/>
    </row>
    <row r="633" spans="1:13" x14ac:dyDescent="0.2">
      <c r="A633" s="4"/>
      <c r="B633" s="425"/>
      <c r="C633" s="425"/>
      <c r="D633" s="426"/>
      <c r="E633" s="4"/>
      <c r="F633" s="4"/>
      <c r="G633" s="4"/>
      <c r="H633" s="4"/>
      <c r="I633" s="4"/>
      <c r="J633" s="4"/>
      <c r="K633" s="4"/>
      <c r="L633" s="4"/>
      <c r="M633" s="4"/>
    </row>
    <row r="634" spans="1:13" x14ac:dyDescent="0.2">
      <c r="A634" s="4"/>
      <c r="B634" s="425"/>
      <c r="C634" s="425"/>
      <c r="D634" s="426"/>
      <c r="E634" s="4"/>
      <c r="F634" s="4"/>
      <c r="G634" s="4"/>
      <c r="H634" s="4"/>
      <c r="I634" s="4"/>
      <c r="J634" s="4"/>
      <c r="K634" s="4"/>
      <c r="L634" s="4"/>
      <c r="M634" s="4"/>
    </row>
    <row r="635" spans="1:13" x14ac:dyDescent="0.2">
      <c r="A635" s="4"/>
      <c r="B635" s="425"/>
      <c r="C635" s="425"/>
      <c r="D635" s="426"/>
      <c r="E635" s="4"/>
      <c r="F635" s="4"/>
      <c r="G635" s="4"/>
      <c r="H635" s="4"/>
      <c r="I635" s="4"/>
      <c r="J635" s="4"/>
      <c r="K635" s="4"/>
      <c r="L635" s="4"/>
      <c r="M635" s="4"/>
    </row>
    <row r="636" spans="1:13" x14ac:dyDescent="0.2">
      <c r="A636" s="4"/>
      <c r="B636" s="425"/>
      <c r="C636" s="425"/>
      <c r="D636" s="426"/>
      <c r="E636" s="4"/>
      <c r="F636" s="4"/>
      <c r="G636" s="4"/>
      <c r="H636" s="4"/>
      <c r="I636" s="4"/>
      <c r="J636" s="4"/>
      <c r="K636" s="4"/>
      <c r="L636" s="4"/>
      <c r="M636" s="4"/>
    </row>
    <row r="637" spans="1:13" x14ac:dyDescent="0.2">
      <c r="A637" s="4"/>
      <c r="B637" s="425"/>
      <c r="C637" s="425"/>
      <c r="D637" s="426"/>
      <c r="E637" s="4"/>
      <c r="F637" s="4"/>
      <c r="G637" s="4"/>
      <c r="H637" s="4"/>
      <c r="I637" s="4"/>
      <c r="J637" s="4"/>
      <c r="K637" s="4"/>
      <c r="L637" s="4"/>
      <c r="M637" s="4"/>
    </row>
    <row r="638" spans="1:13" x14ac:dyDescent="0.2">
      <c r="A638" s="4"/>
      <c r="B638" s="425"/>
      <c r="C638" s="425"/>
      <c r="D638" s="426"/>
      <c r="E638" s="4"/>
      <c r="F638" s="4"/>
      <c r="G638" s="4"/>
      <c r="H638" s="4"/>
      <c r="I638" s="4"/>
      <c r="J638" s="4"/>
      <c r="K638" s="4"/>
      <c r="L638" s="4"/>
      <c r="M638" s="4"/>
    </row>
    <row r="639" spans="1:13" x14ac:dyDescent="0.2">
      <c r="A639" s="4"/>
      <c r="B639" s="425"/>
      <c r="C639" s="425"/>
      <c r="D639" s="426"/>
      <c r="E639" s="4"/>
      <c r="F639" s="4"/>
      <c r="G639" s="4"/>
      <c r="H639" s="4"/>
      <c r="I639" s="4"/>
      <c r="J639" s="4"/>
      <c r="K639" s="4"/>
      <c r="L639" s="4"/>
      <c r="M639" s="4"/>
    </row>
    <row r="640" spans="1:13" x14ac:dyDescent="0.2">
      <c r="A640" s="4"/>
      <c r="B640" s="425"/>
      <c r="C640" s="425"/>
      <c r="D640" s="426"/>
      <c r="E640" s="4"/>
      <c r="F640" s="4"/>
      <c r="G640" s="4"/>
      <c r="H640" s="4"/>
      <c r="I640" s="4"/>
      <c r="J640" s="4"/>
      <c r="K640" s="4"/>
      <c r="L640" s="4"/>
      <c r="M640" s="4"/>
    </row>
    <row r="641" spans="1:13" x14ac:dyDescent="0.2">
      <c r="A641" s="4"/>
      <c r="B641" s="425"/>
      <c r="C641" s="425"/>
      <c r="D641" s="426"/>
      <c r="E641" s="4"/>
      <c r="F641" s="4"/>
      <c r="G641" s="4"/>
      <c r="H641" s="4"/>
      <c r="I641" s="4"/>
      <c r="J641" s="4"/>
      <c r="K641" s="4"/>
      <c r="L641" s="4"/>
      <c r="M641" s="4"/>
    </row>
    <row r="642" spans="1:13" x14ac:dyDescent="0.2">
      <c r="A642" s="4"/>
      <c r="B642" s="425"/>
      <c r="C642" s="425"/>
      <c r="D642" s="426"/>
      <c r="E642" s="4"/>
      <c r="F642" s="4"/>
      <c r="G642" s="4"/>
      <c r="H642" s="4"/>
      <c r="I642" s="4"/>
      <c r="J642" s="4"/>
      <c r="K642" s="4"/>
      <c r="L642" s="4"/>
      <c r="M642" s="4"/>
    </row>
    <row r="643" spans="1:13" x14ac:dyDescent="0.2">
      <c r="A643" s="4"/>
      <c r="B643" s="425"/>
      <c r="C643" s="425"/>
      <c r="D643" s="426"/>
      <c r="E643" s="4"/>
      <c r="F643" s="4"/>
      <c r="G643" s="4"/>
      <c r="H643" s="4"/>
      <c r="I643" s="4"/>
      <c r="J643" s="4"/>
      <c r="K643" s="4"/>
      <c r="L643" s="4"/>
      <c r="M643" s="4"/>
    </row>
    <row r="644" spans="1:13" x14ac:dyDescent="0.2">
      <c r="A644" s="4"/>
      <c r="B644" s="425"/>
      <c r="C644" s="425"/>
      <c r="D644" s="426"/>
      <c r="E644" s="4"/>
      <c r="F644" s="4"/>
      <c r="G644" s="4"/>
      <c r="H644" s="4"/>
      <c r="I644" s="4"/>
      <c r="J644" s="4"/>
      <c r="K644" s="4"/>
      <c r="L644" s="4"/>
      <c r="M644" s="4"/>
    </row>
    <row r="645" spans="1:13" x14ac:dyDescent="0.2">
      <c r="A645" s="4"/>
      <c r="B645" s="425"/>
      <c r="C645" s="425"/>
      <c r="D645" s="426"/>
      <c r="E645" s="4"/>
      <c r="F645" s="4"/>
      <c r="G645" s="4"/>
      <c r="H645" s="4"/>
      <c r="I645" s="4"/>
      <c r="J645" s="4"/>
      <c r="K645" s="4"/>
      <c r="L645" s="4"/>
      <c r="M645" s="4"/>
    </row>
    <row r="646" spans="1:13" x14ac:dyDescent="0.2">
      <c r="A646" s="4"/>
      <c r="B646" s="425"/>
      <c r="C646" s="425"/>
      <c r="D646" s="426"/>
      <c r="E646" s="4"/>
      <c r="F646" s="4"/>
      <c r="G646" s="4"/>
      <c r="H646" s="4"/>
      <c r="I646" s="4"/>
      <c r="J646" s="4"/>
      <c r="K646" s="4"/>
      <c r="L646" s="4"/>
      <c r="M646" s="4"/>
    </row>
    <row r="647" spans="1:13" x14ac:dyDescent="0.2">
      <c r="A647" s="4"/>
      <c r="B647" s="425"/>
      <c r="C647" s="425"/>
      <c r="D647" s="426"/>
      <c r="E647" s="4"/>
      <c r="F647" s="4"/>
      <c r="G647" s="4"/>
      <c r="H647" s="4"/>
      <c r="I647" s="4"/>
      <c r="J647" s="4"/>
      <c r="K647" s="4"/>
      <c r="L647" s="4"/>
      <c r="M647" s="4"/>
    </row>
    <row r="648" spans="1:13" x14ac:dyDescent="0.2">
      <c r="A648" s="4"/>
      <c r="B648" s="425"/>
      <c r="C648" s="425"/>
      <c r="D648" s="426"/>
      <c r="E648" s="4"/>
      <c r="F648" s="4"/>
      <c r="G648" s="4"/>
      <c r="H648" s="4"/>
      <c r="I648" s="4"/>
      <c r="J648" s="4"/>
      <c r="K648" s="4"/>
      <c r="L648" s="4"/>
      <c r="M648" s="4"/>
    </row>
    <row r="649" spans="1:13" x14ac:dyDescent="0.2">
      <c r="A649" s="4"/>
      <c r="B649" s="425"/>
      <c r="C649" s="425"/>
      <c r="D649" s="426"/>
      <c r="E649" s="4"/>
      <c r="F649" s="4"/>
      <c r="G649" s="4"/>
      <c r="H649" s="4"/>
      <c r="I649" s="4"/>
      <c r="J649" s="4"/>
      <c r="K649" s="4"/>
      <c r="L649" s="4"/>
      <c r="M649" s="4"/>
    </row>
    <row r="650" spans="1:13" x14ac:dyDescent="0.2">
      <c r="A650" s="4"/>
      <c r="B650" s="425"/>
      <c r="C650" s="425"/>
      <c r="D650" s="426"/>
      <c r="E650" s="4"/>
      <c r="F650" s="4"/>
      <c r="G650" s="4"/>
      <c r="H650" s="4"/>
      <c r="I650" s="4"/>
      <c r="J650" s="4"/>
      <c r="K650" s="4"/>
      <c r="L650" s="4"/>
      <c r="M650" s="4"/>
    </row>
    <row r="651" spans="1:13" x14ac:dyDescent="0.2">
      <c r="A651" s="4"/>
      <c r="B651" s="425"/>
      <c r="C651" s="425"/>
      <c r="D651" s="426"/>
      <c r="E651" s="4"/>
      <c r="F651" s="4"/>
      <c r="G651" s="4"/>
      <c r="H651" s="4"/>
      <c r="I651" s="4"/>
      <c r="J651" s="4"/>
      <c r="K651" s="4"/>
      <c r="L651" s="4"/>
      <c r="M651" s="4"/>
    </row>
    <row r="652" spans="1:13" x14ac:dyDescent="0.2">
      <c r="A652" s="4"/>
      <c r="B652" s="425"/>
      <c r="C652" s="425"/>
      <c r="D652" s="426"/>
      <c r="E652" s="4"/>
      <c r="F652" s="4"/>
      <c r="G652" s="4"/>
      <c r="H652" s="4"/>
      <c r="I652" s="4"/>
      <c r="J652" s="4"/>
      <c r="K652" s="4"/>
      <c r="L652" s="4"/>
      <c r="M652" s="4"/>
    </row>
    <row r="653" spans="1:13" x14ac:dyDescent="0.2">
      <c r="A653" s="4"/>
      <c r="B653" s="425"/>
      <c r="C653" s="425"/>
      <c r="D653" s="426"/>
      <c r="E653" s="4"/>
      <c r="F653" s="4"/>
      <c r="G653" s="4"/>
      <c r="H653" s="4"/>
      <c r="I653" s="4"/>
      <c r="J653" s="4"/>
      <c r="K653" s="4"/>
      <c r="L653" s="4"/>
      <c r="M653" s="4"/>
    </row>
    <row r="654" spans="1:13" x14ac:dyDescent="0.2">
      <c r="A654" s="4"/>
      <c r="B654" s="425"/>
      <c r="C654" s="425"/>
      <c r="D654" s="426"/>
      <c r="E654" s="4"/>
      <c r="F654" s="4"/>
      <c r="G654" s="4"/>
      <c r="H654" s="4"/>
      <c r="I654" s="4"/>
      <c r="J654" s="4"/>
      <c r="K654" s="4"/>
      <c r="L654" s="4"/>
      <c r="M654" s="4"/>
    </row>
    <row r="655" spans="1:13" x14ac:dyDescent="0.2">
      <c r="A655" s="4"/>
      <c r="B655" s="425"/>
      <c r="C655" s="425"/>
      <c r="D655" s="426"/>
      <c r="E655" s="4"/>
      <c r="F655" s="4"/>
      <c r="G655" s="4"/>
      <c r="H655" s="4"/>
      <c r="I655" s="4"/>
      <c r="J655" s="4"/>
      <c r="K655" s="4"/>
      <c r="L655" s="4"/>
      <c r="M655" s="4"/>
    </row>
    <row r="656" spans="1:13" x14ac:dyDescent="0.2">
      <c r="A656" s="4"/>
      <c r="B656" s="425"/>
      <c r="C656" s="425"/>
      <c r="D656" s="426"/>
      <c r="E656" s="4"/>
      <c r="F656" s="4"/>
      <c r="G656" s="4"/>
      <c r="H656" s="4"/>
      <c r="I656" s="4"/>
      <c r="J656" s="4"/>
      <c r="K656" s="4"/>
      <c r="L656" s="4"/>
      <c r="M656" s="4"/>
    </row>
    <row r="657" spans="1:13" x14ac:dyDescent="0.2">
      <c r="A657" s="4"/>
      <c r="B657" s="425"/>
      <c r="C657" s="425"/>
      <c r="D657" s="426"/>
      <c r="E657" s="4"/>
      <c r="F657" s="4"/>
      <c r="G657" s="4"/>
      <c r="H657" s="4"/>
      <c r="I657" s="4"/>
      <c r="J657" s="4"/>
      <c r="K657" s="4"/>
      <c r="L657" s="4"/>
      <c r="M657" s="4"/>
    </row>
    <row r="658" spans="1:13" x14ac:dyDescent="0.2">
      <c r="A658" s="4"/>
      <c r="B658" s="425"/>
      <c r="C658" s="425"/>
      <c r="D658" s="426"/>
      <c r="E658" s="4"/>
      <c r="F658" s="4"/>
      <c r="G658" s="4"/>
      <c r="H658" s="4"/>
      <c r="I658" s="4"/>
      <c r="J658" s="4"/>
      <c r="K658" s="4"/>
      <c r="L658" s="4"/>
      <c r="M658" s="4"/>
    </row>
    <row r="659" spans="1:13" x14ac:dyDescent="0.2">
      <c r="A659" s="4"/>
      <c r="B659" s="425"/>
      <c r="C659" s="425"/>
      <c r="D659" s="426"/>
      <c r="E659" s="4"/>
      <c r="F659" s="4"/>
      <c r="G659" s="4"/>
      <c r="H659" s="4"/>
      <c r="I659" s="4"/>
      <c r="J659" s="4"/>
      <c r="K659" s="4"/>
      <c r="L659" s="4"/>
      <c r="M659" s="4"/>
    </row>
    <row r="660" spans="1:13" x14ac:dyDescent="0.2">
      <c r="A660" s="4"/>
      <c r="B660" s="425"/>
      <c r="C660" s="425"/>
      <c r="D660" s="426"/>
      <c r="E660" s="4"/>
      <c r="F660" s="4"/>
      <c r="G660" s="4"/>
      <c r="H660" s="4"/>
      <c r="I660" s="4"/>
      <c r="J660" s="4"/>
      <c r="K660" s="4"/>
      <c r="L660" s="4"/>
      <c r="M660" s="4"/>
    </row>
    <row r="661" spans="1:13" x14ac:dyDescent="0.2">
      <c r="A661" s="4"/>
      <c r="B661" s="425"/>
      <c r="C661" s="425"/>
      <c r="D661" s="426"/>
      <c r="E661" s="4"/>
      <c r="F661" s="4"/>
      <c r="G661" s="4"/>
      <c r="H661" s="4"/>
      <c r="I661" s="4"/>
      <c r="J661" s="4"/>
      <c r="K661" s="4"/>
      <c r="L661" s="4"/>
      <c r="M661" s="4"/>
    </row>
    <row r="662" spans="1:13" x14ac:dyDescent="0.2">
      <c r="A662" s="4"/>
      <c r="B662" s="425"/>
      <c r="C662" s="425"/>
      <c r="D662" s="426"/>
      <c r="E662" s="4"/>
      <c r="F662" s="4"/>
      <c r="G662" s="4"/>
      <c r="H662" s="4"/>
      <c r="I662" s="4"/>
      <c r="J662" s="4"/>
      <c r="K662" s="4"/>
      <c r="L662" s="4"/>
      <c r="M662" s="4"/>
    </row>
    <row r="663" spans="1:13" x14ac:dyDescent="0.2">
      <c r="A663" s="4"/>
      <c r="B663" s="425"/>
      <c r="C663" s="425"/>
      <c r="D663" s="426"/>
      <c r="E663" s="4"/>
      <c r="F663" s="4"/>
      <c r="G663" s="4"/>
      <c r="H663" s="4"/>
      <c r="I663" s="4"/>
      <c r="J663" s="4"/>
      <c r="K663" s="4"/>
      <c r="L663" s="4"/>
      <c r="M663" s="4"/>
    </row>
    <row r="664" spans="1:13" x14ac:dyDescent="0.2">
      <c r="A664" s="4"/>
      <c r="B664" s="425"/>
      <c r="C664" s="425"/>
      <c r="D664" s="426"/>
      <c r="E664" s="4"/>
      <c r="F664" s="4"/>
      <c r="G664" s="4"/>
      <c r="H664" s="4"/>
      <c r="I664" s="4"/>
      <c r="J664" s="4"/>
      <c r="K664" s="4"/>
      <c r="L664" s="4"/>
      <c r="M664" s="4"/>
    </row>
    <row r="665" spans="1:13" x14ac:dyDescent="0.2">
      <c r="A665" s="4"/>
      <c r="B665" s="425"/>
      <c r="C665" s="425"/>
      <c r="D665" s="426"/>
      <c r="E665" s="4"/>
      <c r="F665" s="4"/>
      <c r="G665" s="4"/>
      <c r="H665" s="4"/>
      <c r="I665" s="4"/>
      <c r="J665" s="4"/>
      <c r="K665" s="4"/>
      <c r="L665" s="4"/>
      <c r="M665" s="4"/>
    </row>
    <row r="666" spans="1:13" x14ac:dyDescent="0.2">
      <c r="A666" s="4"/>
      <c r="B666" s="425"/>
      <c r="C666" s="425"/>
      <c r="D666" s="426"/>
      <c r="E666" s="4"/>
      <c r="F666" s="4"/>
      <c r="G666" s="4"/>
      <c r="H666" s="4"/>
      <c r="I666" s="4"/>
      <c r="J666" s="4"/>
      <c r="K666" s="4"/>
      <c r="L666" s="4"/>
      <c r="M666" s="4"/>
    </row>
    <row r="667" spans="1:13" x14ac:dyDescent="0.2">
      <c r="A667" s="4"/>
      <c r="B667" s="425"/>
      <c r="C667" s="425"/>
      <c r="D667" s="426"/>
      <c r="E667" s="4"/>
      <c r="F667" s="4"/>
      <c r="G667" s="4"/>
      <c r="H667" s="4"/>
      <c r="I667" s="4"/>
      <c r="J667" s="4"/>
      <c r="K667" s="4"/>
      <c r="L667" s="4"/>
      <c r="M667" s="4"/>
    </row>
    <row r="668" spans="1:13" x14ac:dyDescent="0.2">
      <c r="A668" s="4"/>
      <c r="B668" s="425"/>
      <c r="C668" s="425"/>
      <c r="D668" s="426"/>
      <c r="E668" s="4"/>
      <c r="F668" s="4"/>
      <c r="G668" s="4"/>
      <c r="H668" s="4"/>
      <c r="I668" s="4"/>
      <c r="J668" s="4"/>
      <c r="K668" s="4"/>
      <c r="L668" s="4"/>
      <c r="M668" s="4"/>
    </row>
    <row r="669" spans="1:13" x14ac:dyDescent="0.2">
      <c r="A669" s="4"/>
      <c r="B669" s="425"/>
      <c r="C669" s="425"/>
      <c r="D669" s="426"/>
      <c r="E669" s="4"/>
      <c r="F669" s="4"/>
      <c r="G669" s="4"/>
      <c r="H669" s="4"/>
      <c r="I669" s="4"/>
      <c r="J669" s="4"/>
      <c r="K669" s="4"/>
      <c r="L669" s="4"/>
      <c r="M669" s="4"/>
    </row>
    <row r="670" spans="1:13" x14ac:dyDescent="0.2">
      <c r="A670" s="4"/>
      <c r="B670" s="425"/>
      <c r="C670" s="425"/>
      <c r="D670" s="426"/>
      <c r="E670" s="4"/>
      <c r="F670" s="4"/>
      <c r="G670" s="4"/>
      <c r="H670" s="4"/>
      <c r="I670" s="4"/>
      <c r="J670" s="4"/>
      <c r="K670" s="4"/>
      <c r="L670" s="4"/>
      <c r="M670" s="4"/>
    </row>
    <row r="671" spans="1:13" x14ac:dyDescent="0.2">
      <c r="A671" s="4"/>
      <c r="B671" s="425"/>
      <c r="C671" s="425"/>
      <c r="D671" s="426"/>
      <c r="E671" s="4"/>
      <c r="F671" s="4"/>
      <c r="G671" s="4"/>
      <c r="H671" s="4"/>
      <c r="I671" s="4"/>
      <c r="J671" s="4"/>
      <c r="K671" s="4"/>
      <c r="L671" s="4"/>
      <c r="M671" s="4"/>
    </row>
    <row r="672" spans="1:13" x14ac:dyDescent="0.2">
      <c r="A672" s="4"/>
      <c r="B672" s="425"/>
      <c r="C672" s="425"/>
      <c r="D672" s="426"/>
      <c r="E672" s="4"/>
      <c r="F672" s="4"/>
      <c r="G672" s="4"/>
      <c r="H672" s="4"/>
      <c r="I672" s="4"/>
      <c r="J672" s="4"/>
      <c r="K672" s="4"/>
      <c r="L672" s="4"/>
      <c r="M672" s="4"/>
    </row>
    <row r="673" spans="1:13" x14ac:dyDescent="0.2">
      <c r="A673" s="4"/>
      <c r="B673" s="425"/>
      <c r="C673" s="425"/>
      <c r="D673" s="426"/>
      <c r="E673" s="4"/>
      <c r="F673" s="4"/>
      <c r="G673" s="4"/>
      <c r="H673" s="4"/>
      <c r="I673" s="4"/>
      <c r="J673" s="4"/>
      <c r="K673" s="4"/>
      <c r="L673" s="4"/>
      <c r="M673" s="4"/>
    </row>
    <row r="674" spans="1:13" x14ac:dyDescent="0.2">
      <c r="A674" s="4"/>
      <c r="B674" s="425"/>
      <c r="C674" s="425"/>
      <c r="D674" s="426"/>
      <c r="E674" s="4"/>
      <c r="F674" s="4"/>
      <c r="G674" s="4"/>
      <c r="H674" s="4"/>
      <c r="I674" s="4"/>
      <c r="J674" s="4"/>
      <c r="K674" s="4"/>
      <c r="L674" s="4"/>
      <c r="M674" s="4"/>
    </row>
    <row r="675" spans="1:13" x14ac:dyDescent="0.2">
      <c r="A675" s="4"/>
      <c r="B675" s="425"/>
      <c r="C675" s="425"/>
      <c r="D675" s="426"/>
      <c r="E675" s="4"/>
      <c r="F675" s="4"/>
      <c r="G675" s="4"/>
      <c r="H675" s="4"/>
      <c r="I675" s="4"/>
      <c r="J675" s="4"/>
      <c r="K675" s="4"/>
      <c r="L675" s="4"/>
      <c r="M675" s="4"/>
    </row>
    <row r="676" spans="1:13" x14ac:dyDescent="0.2">
      <c r="A676" s="4"/>
      <c r="B676" s="425"/>
      <c r="C676" s="425"/>
      <c r="D676" s="426"/>
      <c r="E676" s="4"/>
      <c r="F676" s="4"/>
      <c r="G676" s="4"/>
      <c r="H676" s="4"/>
      <c r="I676" s="4"/>
      <c r="J676" s="4"/>
      <c r="K676" s="4"/>
      <c r="L676" s="4"/>
      <c r="M676" s="4"/>
    </row>
    <row r="677" spans="1:13" x14ac:dyDescent="0.2">
      <c r="A677" s="4"/>
      <c r="B677" s="425"/>
      <c r="C677" s="425"/>
      <c r="D677" s="426"/>
      <c r="E677" s="4"/>
      <c r="F677" s="4"/>
      <c r="G677" s="4"/>
      <c r="H677" s="4"/>
      <c r="I677" s="4"/>
      <c r="J677" s="4"/>
      <c r="K677" s="4"/>
      <c r="L677" s="4"/>
      <c r="M677" s="4"/>
    </row>
    <row r="678" spans="1:13" x14ac:dyDescent="0.2">
      <c r="A678" s="4"/>
      <c r="B678" s="425"/>
      <c r="C678" s="425"/>
      <c r="D678" s="426"/>
      <c r="E678" s="4"/>
      <c r="F678" s="4"/>
      <c r="G678" s="4"/>
      <c r="H678" s="4"/>
      <c r="I678" s="4"/>
      <c r="J678" s="4"/>
      <c r="K678" s="4"/>
      <c r="L678" s="4"/>
      <c r="M678" s="4"/>
    </row>
    <row r="679" spans="1:13" x14ac:dyDescent="0.2">
      <c r="A679" s="4"/>
      <c r="B679" s="425"/>
      <c r="C679" s="425"/>
      <c r="D679" s="426"/>
      <c r="E679" s="4"/>
      <c r="F679" s="4"/>
      <c r="G679" s="4"/>
      <c r="H679" s="4"/>
      <c r="I679" s="4"/>
      <c r="J679" s="4"/>
      <c r="K679" s="4"/>
      <c r="L679" s="4"/>
      <c r="M679" s="4"/>
    </row>
    <row r="680" spans="1:13" x14ac:dyDescent="0.2">
      <c r="A680" s="4"/>
      <c r="B680" s="425"/>
      <c r="C680" s="425"/>
      <c r="D680" s="426"/>
      <c r="E680" s="4"/>
      <c r="F680" s="4"/>
      <c r="G680" s="4"/>
      <c r="H680" s="4"/>
      <c r="I680" s="4"/>
      <c r="J680" s="4"/>
      <c r="K680" s="4"/>
      <c r="L680" s="4"/>
      <c r="M680" s="4"/>
    </row>
    <row r="681" spans="1:13" x14ac:dyDescent="0.2">
      <c r="A681" s="4"/>
      <c r="B681" s="425"/>
      <c r="C681" s="425"/>
      <c r="D681" s="426"/>
      <c r="E681" s="4"/>
      <c r="F681" s="4"/>
      <c r="G681" s="4"/>
      <c r="H681" s="4"/>
      <c r="I681" s="4"/>
      <c r="J681" s="4"/>
      <c r="K681" s="4"/>
      <c r="L681" s="4"/>
      <c r="M681" s="4"/>
    </row>
    <row r="682" spans="1:13" x14ac:dyDescent="0.2">
      <c r="A682" s="4"/>
      <c r="B682" s="425"/>
      <c r="C682" s="425"/>
      <c r="D682" s="426"/>
      <c r="E682" s="4"/>
      <c r="F682" s="4"/>
      <c r="G682" s="4"/>
      <c r="H682" s="4"/>
      <c r="I682" s="4"/>
      <c r="J682" s="4"/>
      <c r="K682" s="4"/>
      <c r="L682" s="4"/>
      <c r="M682" s="4"/>
    </row>
    <row r="683" spans="1:13" x14ac:dyDescent="0.2">
      <c r="A683" s="4"/>
      <c r="B683" s="425"/>
      <c r="C683" s="425"/>
      <c r="D683" s="426"/>
      <c r="E683" s="4"/>
      <c r="F683" s="4"/>
      <c r="G683" s="4"/>
      <c r="H683" s="4"/>
      <c r="I683" s="4"/>
      <c r="J683" s="4"/>
      <c r="K683" s="4"/>
      <c r="L683" s="4"/>
      <c r="M683" s="4"/>
    </row>
    <row r="684" spans="1:13" x14ac:dyDescent="0.2">
      <c r="A684" s="4"/>
      <c r="B684" s="425"/>
      <c r="C684" s="425"/>
      <c r="D684" s="426"/>
      <c r="E684" s="4"/>
      <c r="F684" s="4"/>
      <c r="G684" s="4"/>
      <c r="H684" s="4"/>
      <c r="I684" s="4"/>
      <c r="J684" s="4"/>
      <c r="K684" s="4"/>
      <c r="L684" s="4"/>
      <c r="M684" s="4"/>
    </row>
    <row r="685" spans="1:13" x14ac:dyDescent="0.2">
      <c r="A685" s="4"/>
      <c r="B685" s="425"/>
      <c r="C685" s="425"/>
      <c r="D685" s="426"/>
      <c r="E685" s="4"/>
      <c r="F685" s="4"/>
      <c r="G685" s="4"/>
      <c r="H685" s="4"/>
      <c r="I685" s="4"/>
      <c r="J685" s="4"/>
      <c r="K685" s="4"/>
      <c r="L685" s="4"/>
      <c r="M685" s="4"/>
    </row>
    <row r="686" spans="1:13" x14ac:dyDescent="0.2">
      <c r="A686" s="4"/>
      <c r="B686" s="425"/>
      <c r="C686" s="425"/>
      <c r="D686" s="426"/>
      <c r="E686" s="4"/>
      <c r="F686" s="4"/>
      <c r="G686" s="4"/>
      <c r="H686" s="4"/>
      <c r="I686" s="4"/>
      <c r="J686" s="4"/>
      <c r="K686" s="4"/>
      <c r="L686" s="4"/>
      <c r="M686" s="4"/>
    </row>
    <row r="687" spans="1:13" x14ac:dyDescent="0.2">
      <c r="A687" s="4"/>
      <c r="B687" s="425"/>
      <c r="C687" s="425"/>
      <c r="D687" s="426"/>
      <c r="E687" s="4"/>
      <c r="F687" s="4"/>
      <c r="G687" s="4"/>
      <c r="H687" s="4"/>
      <c r="I687" s="4"/>
      <c r="J687" s="4"/>
      <c r="K687" s="4"/>
      <c r="L687" s="4"/>
      <c r="M687" s="4"/>
    </row>
    <row r="688" spans="1:13" x14ac:dyDescent="0.2">
      <c r="A688" s="4"/>
      <c r="B688" s="425"/>
      <c r="C688" s="425"/>
      <c r="D688" s="426"/>
      <c r="E688" s="4"/>
      <c r="F688" s="4"/>
      <c r="G688" s="4"/>
      <c r="H688" s="4"/>
      <c r="I688" s="4"/>
      <c r="J688" s="4"/>
      <c r="K688" s="4"/>
      <c r="L688" s="4"/>
      <c r="M688" s="4"/>
    </row>
    <row r="689" spans="1:13" x14ac:dyDescent="0.2">
      <c r="A689" s="4"/>
      <c r="B689" s="425"/>
      <c r="C689" s="425"/>
      <c r="D689" s="426"/>
      <c r="E689" s="4"/>
      <c r="F689" s="4"/>
      <c r="G689" s="4"/>
      <c r="H689" s="4"/>
      <c r="I689" s="4"/>
      <c r="J689" s="4"/>
      <c r="K689" s="4"/>
      <c r="L689" s="4"/>
      <c r="M689" s="4"/>
    </row>
    <row r="690" spans="1:13" x14ac:dyDescent="0.2">
      <c r="A690" s="4"/>
      <c r="B690" s="425"/>
      <c r="C690" s="425"/>
      <c r="D690" s="426"/>
      <c r="E690" s="4"/>
      <c r="F690" s="4"/>
      <c r="G690" s="4"/>
      <c r="H690" s="4"/>
      <c r="I690" s="4"/>
      <c r="J690" s="4"/>
      <c r="K690" s="4"/>
      <c r="L690" s="4"/>
      <c r="M690" s="4"/>
    </row>
    <row r="691" spans="1:13" x14ac:dyDescent="0.2">
      <c r="A691" s="4"/>
      <c r="B691" s="425"/>
      <c r="C691" s="425"/>
      <c r="D691" s="426"/>
      <c r="E691" s="4"/>
      <c r="F691" s="4"/>
      <c r="G691" s="4"/>
      <c r="H691" s="4"/>
      <c r="I691" s="4"/>
      <c r="J691" s="4"/>
      <c r="K691" s="4"/>
      <c r="L691" s="4"/>
      <c r="M691" s="4"/>
    </row>
    <row r="692" spans="1:13" x14ac:dyDescent="0.2">
      <c r="A692" s="4"/>
      <c r="B692" s="425"/>
      <c r="C692" s="425"/>
      <c r="D692" s="426"/>
      <c r="E692" s="4"/>
      <c r="F692" s="4"/>
      <c r="G692" s="4"/>
      <c r="H692" s="4"/>
      <c r="I692" s="4"/>
      <c r="J692" s="4"/>
      <c r="K692" s="4"/>
      <c r="L692" s="4"/>
      <c r="M692" s="4"/>
    </row>
    <row r="693" spans="1:13" x14ac:dyDescent="0.2">
      <c r="A693" s="4"/>
      <c r="B693" s="425"/>
      <c r="C693" s="425"/>
      <c r="D693" s="426"/>
      <c r="E693" s="4"/>
      <c r="F693" s="4"/>
      <c r="G693" s="4"/>
      <c r="H693" s="4"/>
      <c r="I693" s="4"/>
      <c r="J693" s="4"/>
      <c r="K693" s="4"/>
      <c r="L693" s="4"/>
      <c r="M693" s="4"/>
    </row>
    <row r="694" spans="1:13" x14ac:dyDescent="0.2">
      <c r="A694" s="4"/>
      <c r="B694" s="425"/>
      <c r="C694" s="425"/>
      <c r="D694" s="426"/>
      <c r="E694" s="4"/>
      <c r="F694" s="4"/>
      <c r="G694" s="4"/>
      <c r="H694" s="4"/>
      <c r="I694" s="4"/>
      <c r="J694" s="4"/>
      <c r="K694" s="4"/>
      <c r="L694" s="4"/>
      <c r="M694" s="4"/>
    </row>
    <row r="695" spans="1:13" x14ac:dyDescent="0.2">
      <c r="A695" s="4"/>
      <c r="B695" s="425"/>
      <c r="C695" s="425"/>
      <c r="D695" s="426"/>
      <c r="E695" s="4"/>
      <c r="F695" s="4"/>
      <c r="G695" s="4"/>
      <c r="H695" s="4"/>
      <c r="I695" s="4"/>
      <c r="J695" s="4"/>
      <c r="K695" s="4"/>
      <c r="L695" s="4"/>
      <c r="M695" s="4"/>
    </row>
    <row r="696" spans="1:13" x14ac:dyDescent="0.2">
      <c r="A696" s="4"/>
      <c r="B696" s="425"/>
      <c r="C696" s="425"/>
      <c r="D696" s="426"/>
      <c r="E696" s="4"/>
      <c r="F696" s="4"/>
      <c r="G696" s="4"/>
      <c r="H696" s="4"/>
      <c r="I696" s="4"/>
      <c r="J696" s="4"/>
      <c r="K696" s="4"/>
      <c r="L696" s="4"/>
      <c r="M696" s="4"/>
    </row>
    <row r="697" spans="1:13" x14ac:dyDescent="0.2">
      <c r="A697" s="4"/>
      <c r="B697" s="425"/>
      <c r="C697" s="425"/>
      <c r="D697" s="426"/>
      <c r="E697" s="4"/>
      <c r="F697" s="4"/>
      <c r="G697" s="4"/>
      <c r="H697" s="4"/>
      <c r="I697" s="4"/>
      <c r="J697" s="4"/>
      <c r="K697" s="4"/>
      <c r="L697" s="4"/>
      <c r="M697" s="4"/>
    </row>
    <row r="698" spans="1:13" x14ac:dyDescent="0.2">
      <c r="A698" s="4"/>
      <c r="B698" s="425"/>
      <c r="C698" s="425"/>
      <c r="D698" s="426"/>
      <c r="E698" s="4"/>
      <c r="F698" s="4"/>
      <c r="G698" s="4"/>
      <c r="H698" s="4"/>
      <c r="I698" s="4"/>
      <c r="J698" s="4"/>
      <c r="K698" s="4"/>
      <c r="L698" s="4"/>
      <c r="M698" s="4"/>
    </row>
    <row r="699" spans="1:13" x14ac:dyDescent="0.2">
      <c r="A699" s="4"/>
      <c r="B699" s="425"/>
      <c r="C699" s="425"/>
      <c r="D699" s="426"/>
      <c r="E699" s="4"/>
      <c r="F699" s="4"/>
      <c r="G699" s="4"/>
      <c r="H699" s="4"/>
      <c r="I699" s="4"/>
      <c r="J699" s="4"/>
      <c r="K699" s="4"/>
      <c r="L699" s="4"/>
      <c r="M699" s="4"/>
    </row>
    <row r="700" spans="1:13" x14ac:dyDescent="0.2">
      <c r="A700" s="4"/>
      <c r="B700" s="425"/>
      <c r="C700" s="425"/>
      <c r="D700" s="426"/>
      <c r="E700" s="4"/>
      <c r="F700" s="4"/>
      <c r="G700" s="4"/>
      <c r="H700" s="4"/>
      <c r="I700" s="4"/>
      <c r="J700" s="4"/>
      <c r="K700" s="4"/>
      <c r="L700" s="4"/>
      <c r="M700" s="4"/>
    </row>
    <row r="701" spans="1:13" x14ac:dyDescent="0.2">
      <c r="A701" s="4"/>
      <c r="B701" s="425"/>
      <c r="C701" s="425"/>
      <c r="D701" s="426"/>
      <c r="E701" s="4"/>
      <c r="F701" s="4"/>
      <c r="G701" s="4"/>
      <c r="H701" s="4"/>
      <c r="I701" s="4"/>
      <c r="J701" s="4"/>
      <c r="K701" s="4"/>
      <c r="L701" s="4"/>
      <c r="M701" s="4"/>
    </row>
    <row r="702" spans="1:13" x14ac:dyDescent="0.2">
      <c r="A702" s="4"/>
      <c r="B702" s="425"/>
      <c r="C702" s="425"/>
      <c r="D702" s="426"/>
      <c r="E702" s="4"/>
      <c r="F702" s="4"/>
      <c r="G702" s="4"/>
      <c r="H702" s="4"/>
      <c r="I702" s="4"/>
      <c r="J702" s="4"/>
      <c r="K702" s="4"/>
      <c r="L702" s="4"/>
      <c r="M702" s="4"/>
    </row>
    <row r="703" spans="1:13" x14ac:dyDescent="0.2">
      <c r="A703" s="4"/>
      <c r="B703" s="425"/>
      <c r="C703" s="425"/>
      <c r="D703" s="426"/>
      <c r="E703" s="4"/>
      <c r="F703" s="4"/>
      <c r="G703" s="4"/>
      <c r="H703" s="4"/>
      <c r="I703" s="4"/>
      <c r="J703" s="4"/>
      <c r="K703" s="4"/>
      <c r="L703" s="4"/>
      <c r="M703" s="4"/>
    </row>
    <row r="704" spans="1:13" x14ac:dyDescent="0.2">
      <c r="A704" s="4"/>
      <c r="B704" s="425"/>
      <c r="C704" s="425"/>
      <c r="D704" s="426"/>
      <c r="E704" s="4"/>
      <c r="F704" s="4"/>
      <c r="G704" s="4"/>
      <c r="H704" s="4"/>
      <c r="I704" s="4"/>
      <c r="J704" s="4"/>
      <c r="K704" s="4"/>
      <c r="L704" s="4"/>
      <c r="M704" s="4"/>
    </row>
    <row r="705" spans="1:13" x14ac:dyDescent="0.2">
      <c r="A705" s="4"/>
      <c r="B705" s="425"/>
      <c r="C705" s="425"/>
      <c r="D705" s="426"/>
      <c r="E705" s="4"/>
      <c r="F705" s="4"/>
      <c r="G705" s="4"/>
      <c r="H705" s="4"/>
      <c r="I705" s="4"/>
      <c r="J705" s="4"/>
      <c r="K705" s="4"/>
      <c r="L705" s="4"/>
      <c r="M705" s="4"/>
    </row>
    <row r="706" spans="1:13" x14ac:dyDescent="0.2">
      <c r="A706" s="4"/>
      <c r="B706" s="425"/>
      <c r="C706" s="425"/>
      <c r="D706" s="426"/>
      <c r="E706" s="4"/>
      <c r="F706" s="4"/>
      <c r="G706" s="4"/>
      <c r="H706" s="4"/>
      <c r="I706" s="4"/>
      <c r="J706" s="4"/>
      <c r="K706" s="4"/>
      <c r="L706" s="4"/>
      <c r="M706" s="4"/>
    </row>
    <row r="707" spans="1:13" x14ac:dyDescent="0.2">
      <c r="A707" s="4"/>
      <c r="B707" s="425"/>
      <c r="C707" s="425"/>
      <c r="D707" s="426"/>
      <c r="E707" s="4"/>
      <c r="F707" s="4"/>
      <c r="G707" s="4"/>
      <c r="H707" s="4"/>
      <c r="I707" s="4"/>
      <c r="J707" s="4"/>
      <c r="K707" s="4"/>
      <c r="L707" s="4"/>
      <c r="M707" s="4"/>
    </row>
    <row r="708" spans="1:13" x14ac:dyDescent="0.2">
      <c r="A708" s="4"/>
      <c r="B708" s="425"/>
      <c r="C708" s="425"/>
      <c r="D708" s="426"/>
      <c r="E708" s="4"/>
      <c r="F708" s="4"/>
      <c r="G708" s="4"/>
      <c r="H708" s="4"/>
      <c r="I708" s="4"/>
      <c r="J708" s="4"/>
      <c r="K708" s="4"/>
      <c r="L708" s="4"/>
      <c r="M708" s="4"/>
    </row>
    <row r="709" spans="1:13" x14ac:dyDescent="0.2">
      <c r="A709" s="4"/>
      <c r="B709" s="425"/>
      <c r="C709" s="425"/>
      <c r="D709" s="426"/>
      <c r="E709" s="4"/>
      <c r="F709" s="4"/>
      <c r="G709" s="4"/>
      <c r="H709" s="4"/>
      <c r="I709" s="4"/>
      <c r="J709" s="4"/>
      <c r="K709" s="4"/>
      <c r="L709" s="4"/>
      <c r="M709" s="4"/>
    </row>
    <row r="710" spans="1:13" x14ac:dyDescent="0.2">
      <c r="A710" s="4"/>
      <c r="B710" s="425"/>
      <c r="C710" s="425"/>
      <c r="D710" s="426"/>
      <c r="E710" s="4"/>
      <c r="F710" s="4"/>
      <c r="G710" s="4"/>
      <c r="H710" s="4"/>
      <c r="I710" s="4"/>
      <c r="J710" s="4"/>
      <c r="K710" s="4"/>
      <c r="L710" s="4"/>
      <c r="M710" s="4"/>
    </row>
    <row r="711" spans="1:13" x14ac:dyDescent="0.2">
      <c r="A711" s="4"/>
      <c r="B711" s="425"/>
      <c r="C711" s="425"/>
      <c r="D711" s="426"/>
      <c r="E711" s="4"/>
      <c r="F711" s="4"/>
      <c r="G711" s="4"/>
      <c r="H711" s="4"/>
      <c r="I711" s="4"/>
      <c r="J711" s="4"/>
      <c r="K711" s="4"/>
      <c r="L711" s="4"/>
      <c r="M711" s="4"/>
    </row>
    <row r="712" spans="1:13" x14ac:dyDescent="0.2">
      <c r="A712" s="4"/>
      <c r="B712" s="425"/>
      <c r="C712" s="425"/>
      <c r="D712" s="426"/>
      <c r="E712" s="4"/>
      <c r="F712" s="4"/>
      <c r="G712" s="4"/>
      <c r="H712" s="4"/>
      <c r="I712" s="4"/>
      <c r="J712" s="4"/>
      <c r="K712" s="4"/>
      <c r="L712" s="4"/>
      <c r="M712" s="4"/>
    </row>
    <row r="713" spans="1:13" x14ac:dyDescent="0.2">
      <c r="A713" s="4"/>
      <c r="B713" s="425"/>
      <c r="C713" s="425"/>
      <c r="D713" s="426"/>
      <c r="E713" s="4"/>
      <c r="F713" s="4"/>
      <c r="G713" s="4"/>
      <c r="H713" s="4"/>
      <c r="I713" s="4"/>
      <c r="J713" s="4"/>
      <c r="K713" s="4"/>
      <c r="L713" s="4"/>
      <c r="M713" s="4"/>
    </row>
    <row r="714" spans="1:13" x14ac:dyDescent="0.2">
      <c r="A714" s="4"/>
      <c r="B714" s="425"/>
      <c r="C714" s="425"/>
      <c r="D714" s="426"/>
      <c r="E714" s="4"/>
      <c r="F714" s="4"/>
      <c r="G714" s="4"/>
      <c r="H714" s="4"/>
      <c r="I714" s="4"/>
      <c r="J714" s="4"/>
      <c r="K714" s="4"/>
      <c r="L714" s="4"/>
      <c r="M714" s="4"/>
    </row>
    <row r="715" spans="1:13" x14ac:dyDescent="0.2">
      <c r="A715" s="4"/>
      <c r="B715" s="425"/>
      <c r="C715" s="425"/>
      <c r="D715" s="426"/>
      <c r="E715" s="4"/>
      <c r="F715" s="4"/>
      <c r="G715" s="4"/>
      <c r="H715" s="4"/>
      <c r="I715" s="4"/>
      <c r="J715" s="4"/>
      <c r="K715" s="4"/>
      <c r="L715" s="4"/>
      <c r="M715" s="4"/>
    </row>
    <row r="716" spans="1:13" x14ac:dyDescent="0.2">
      <c r="A716" s="4"/>
      <c r="B716" s="425"/>
      <c r="C716" s="425"/>
      <c r="D716" s="426"/>
      <c r="E716" s="4"/>
      <c r="F716" s="4"/>
      <c r="G716" s="4"/>
      <c r="H716" s="4"/>
      <c r="I716" s="4"/>
      <c r="J716" s="4"/>
      <c r="K716" s="4"/>
      <c r="L716" s="4"/>
      <c r="M716" s="4"/>
    </row>
    <row r="717" spans="1:13" x14ac:dyDescent="0.2">
      <c r="A717" s="4"/>
      <c r="B717" s="425"/>
      <c r="C717" s="425"/>
      <c r="D717" s="426"/>
      <c r="E717" s="4"/>
      <c r="F717" s="4"/>
      <c r="G717" s="4"/>
      <c r="H717" s="4"/>
      <c r="I717" s="4"/>
      <c r="J717" s="4"/>
      <c r="K717" s="4"/>
      <c r="L717" s="4"/>
      <c r="M717" s="4"/>
    </row>
    <row r="718" spans="1:13" x14ac:dyDescent="0.2">
      <c r="A718" s="4"/>
      <c r="B718" s="425"/>
      <c r="C718" s="425"/>
      <c r="D718" s="426"/>
      <c r="E718" s="4"/>
      <c r="F718" s="4"/>
      <c r="G718" s="4"/>
      <c r="H718" s="4"/>
      <c r="I718" s="4"/>
      <c r="J718" s="4"/>
      <c r="K718" s="4"/>
      <c r="L718" s="4"/>
      <c r="M718" s="4"/>
    </row>
    <row r="719" spans="1:13" x14ac:dyDescent="0.2">
      <c r="A719" s="4"/>
      <c r="B719" s="425"/>
      <c r="C719" s="425"/>
      <c r="D719" s="426"/>
      <c r="E719" s="4"/>
      <c r="F719" s="4"/>
      <c r="G719" s="4"/>
      <c r="H719" s="4"/>
      <c r="I719" s="4"/>
      <c r="J719" s="4"/>
      <c r="K719" s="4"/>
      <c r="L719" s="4"/>
      <c r="M719" s="4"/>
    </row>
    <row r="720" spans="1:13" x14ac:dyDescent="0.2">
      <c r="A720" s="4"/>
      <c r="B720" s="425"/>
      <c r="C720" s="425"/>
      <c r="D720" s="426"/>
      <c r="E720" s="4"/>
      <c r="F720" s="4"/>
      <c r="G720" s="4"/>
      <c r="H720" s="4"/>
      <c r="I720" s="4"/>
      <c r="J720" s="4"/>
      <c r="K720" s="4"/>
      <c r="L720" s="4"/>
      <c r="M720" s="4"/>
    </row>
    <row r="721" spans="1:13" x14ac:dyDescent="0.2">
      <c r="A721" s="4"/>
      <c r="B721" s="425"/>
      <c r="C721" s="425"/>
      <c r="D721" s="426"/>
      <c r="E721" s="4"/>
      <c r="F721" s="4"/>
      <c r="G721" s="4"/>
      <c r="H721" s="4"/>
      <c r="I721" s="4"/>
      <c r="J721" s="4"/>
      <c r="K721" s="4"/>
      <c r="L721" s="4"/>
      <c r="M721" s="4"/>
    </row>
    <row r="722" spans="1:13" x14ac:dyDescent="0.2">
      <c r="A722" s="4"/>
      <c r="B722" s="425"/>
      <c r="C722" s="425"/>
      <c r="D722" s="426"/>
      <c r="E722" s="4"/>
      <c r="F722" s="4"/>
      <c r="G722" s="4"/>
      <c r="H722" s="4"/>
      <c r="I722" s="4"/>
      <c r="J722" s="4"/>
      <c r="K722" s="4"/>
      <c r="L722" s="4"/>
      <c r="M722" s="4"/>
    </row>
    <row r="723" spans="1:13" x14ac:dyDescent="0.2">
      <c r="A723" s="4"/>
      <c r="B723" s="425"/>
      <c r="C723" s="425"/>
      <c r="D723" s="426"/>
      <c r="E723" s="4"/>
      <c r="F723" s="4"/>
      <c r="G723" s="4"/>
      <c r="H723" s="4"/>
      <c r="I723" s="4"/>
      <c r="J723" s="4"/>
      <c r="K723" s="4"/>
      <c r="L723" s="4"/>
      <c r="M723" s="4"/>
    </row>
    <row r="724" spans="1:13" x14ac:dyDescent="0.2">
      <c r="A724" s="4"/>
      <c r="B724" s="425"/>
      <c r="C724" s="425"/>
      <c r="D724" s="426"/>
      <c r="E724" s="4"/>
      <c r="F724" s="4"/>
      <c r="G724" s="4"/>
      <c r="H724" s="4"/>
      <c r="I724" s="4"/>
      <c r="J724" s="4"/>
      <c r="K724" s="4"/>
      <c r="L724" s="4"/>
      <c r="M724" s="4"/>
    </row>
    <row r="725" spans="1:13" x14ac:dyDescent="0.2">
      <c r="A725" s="4"/>
      <c r="B725" s="425"/>
      <c r="C725" s="425"/>
      <c r="D725" s="426"/>
      <c r="E725" s="4"/>
      <c r="F725" s="4"/>
      <c r="G725" s="4"/>
      <c r="H725" s="4"/>
      <c r="I725" s="4"/>
      <c r="J725" s="4"/>
      <c r="K725" s="4"/>
      <c r="L725" s="4"/>
      <c r="M725" s="4"/>
    </row>
    <row r="726" spans="1:13" x14ac:dyDescent="0.2">
      <c r="A726" s="4"/>
      <c r="B726" s="425"/>
      <c r="C726" s="425"/>
      <c r="D726" s="426"/>
      <c r="E726" s="4"/>
      <c r="F726" s="4"/>
      <c r="G726" s="4"/>
      <c r="H726" s="4"/>
      <c r="I726" s="4"/>
      <c r="J726" s="4"/>
      <c r="K726" s="4"/>
      <c r="L726" s="4"/>
      <c r="M726" s="4"/>
    </row>
    <row r="727" spans="1:13" x14ac:dyDescent="0.2">
      <c r="A727" s="4"/>
      <c r="B727" s="425"/>
      <c r="C727" s="425"/>
      <c r="D727" s="426"/>
      <c r="E727" s="4"/>
      <c r="F727" s="4"/>
      <c r="G727" s="4"/>
      <c r="H727" s="4"/>
      <c r="I727" s="4"/>
      <c r="J727" s="4"/>
      <c r="K727" s="4"/>
      <c r="L727" s="4"/>
      <c r="M727" s="4"/>
    </row>
    <row r="728" spans="1:13" x14ac:dyDescent="0.2">
      <c r="A728" s="4"/>
      <c r="B728" s="425"/>
      <c r="C728" s="425"/>
      <c r="D728" s="426"/>
      <c r="E728" s="4"/>
      <c r="F728" s="4"/>
      <c r="G728" s="4"/>
      <c r="H728" s="4"/>
      <c r="I728" s="4"/>
      <c r="J728" s="4"/>
      <c r="K728" s="4"/>
      <c r="L728" s="4"/>
      <c r="M728" s="4"/>
    </row>
    <row r="729" spans="1:13" x14ac:dyDescent="0.2">
      <c r="A729" s="4"/>
      <c r="B729" s="425"/>
      <c r="C729" s="425"/>
      <c r="D729" s="426"/>
      <c r="E729" s="4"/>
      <c r="F729" s="4"/>
      <c r="G729" s="4"/>
      <c r="H729" s="4"/>
      <c r="I729" s="4"/>
      <c r="J729" s="4"/>
      <c r="K729" s="4"/>
      <c r="L729" s="4"/>
      <c r="M729" s="4"/>
    </row>
    <row r="730" spans="1:13" x14ac:dyDescent="0.2">
      <c r="A730" s="4"/>
      <c r="B730" s="425"/>
      <c r="C730" s="425"/>
      <c r="D730" s="426"/>
      <c r="E730" s="4"/>
      <c r="F730" s="4"/>
      <c r="G730" s="4"/>
      <c r="H730" s="4"/>
      <c r="I730" s="4"/>
      <c r="J730" s="4"/>
      <c r="K730" s="4"/>
      <c r="L730" s="4"/>
      <c r="M730" s="4"/>
    </row>
    <row r="731" spans="1:13" x14ac:dyDescent="0.2">
      <c r="A731" s="4"/>
      <c r="B731" s="425"/>
      <c r="C731" s="425"/>
      <c r="D731" s="426"/>
      <c r="E731" s="4"/>
      <c r="F731" s="4"/>
      <c r="G731" s="4"/>
      <c r="H731" s="4"/>
      <c r="I731" s="4"/>
      <c r="J731" s="4"/>
      <c r="K731" s="4"/>
      <c r="L731" s="4"/>
      <c r="M731" s="4"/>
    </row>
    <row r="732" spans="1:13" x14ac:dyDescent="0.2">
      <c r="A732" s="4"/>
      <c r="B732" s="425"/>
      <c r="C732" s="425"/>
      <c r="D732" s="426"/>
      <c r="E732" s="4"/>
      <c r="F732" s="4"/>
      <c r="G732" s="4"/>
      <c r="H732" s="4"/>
      <c r="I732" s="4"/>
      <c r="J732" s="4"/>
      <c r="K732" s="4"/>
      <c r="L732" s="4"/>
      <c r="M732" s="4"/>
    </row>
    <row r="733" spans="1:13" x14ac:dyDescent="0.2">
      <c r="A733" s="4"/>
      <c r="B733" s="425"/>
      <c r="C733" s="425"/>
      <c r="D733" s="426"/>
      <c r="E733" s="4"/>
      <c r="F733" s="4"/>
      <c r="G733" s="4"/>
      <c r="H733" s="4"/>
      <c r="I733" s="4"/>
      <c r="J733" s="4"/>
      <c r="K733" s="4"/>
      <c r="L733" s="4"/>
      <c r="M733" s="4"/>
    </row>
    <row r="734" spans="1:13" x14ac:dyDescent="0.2">
      <c r="A734" s="4"/>
      <c r="B734" s="425"/>
      <c r="C734" s="425"/>
      <c r="D734" s="426"/>
      <c r="E734" s="4"/>
      <c r="F734" s="4"/>
      <c r="G734" s="4"/>
      <c r="H734" s="4"/>
      <c r="I734" s="4"/>
      <c r="J734" s="4"/>
      <c r="K734" s="4"/>
      <c r="L734" s="4"/>
      <c r="M734" s="4"/>
    </row>
    <row r="735" spans="1:13" x14ac:dyDescent="0.2">
      <c r="A735" s="4"/>
      <c r="B735" s="425"/>
      <c r="C735" s="425"/>
      <c r="D735" s="426"/>
      <c r="E735" s="4"/>
      <c r="F735" s="4"/>
      <c r="G735" s="4"/>
      <c r="H735" s="4"/>
      <c r="I735" s="4"/>
      <c r="J735" s="4"/>
      <c r="K735" s="4"/>
      <c r="L735" s="4"/>
      <c r="M735" s="4"/>
    </row>
    <row r="736" spans="1:13" x14ac:dyDescent="0.2">
      <c r="A736" s="4"/>
      <c r="B736" s="425"/>
      <c r="C736" s="425"/>
      <c r="D736" s="426"/>
      <c r="E736" s="4"/>
      <c r="F736" s="4"/>
      <c r="G736" s="4"/>
      <c r="H736" s="4"/>
      <c r="I736" s="4"/>
      <c r="J736" s="4"/>
      <c r="K736" s="4"/>
      <c r="L736" s="4"/>
      <c r="M736" s="4"/>
    </row>
    <row r="737" spans="1:13" x14ac:dyDescent="0.2">
      <c r="A737" s="4"/>
      <c r="B737" s="425"/>
      <c r="C737" s="425"/>
      <c r="D737" s="426"/>
      <c r="E737" s="4"/>
      <c r="F737" s="4"/>
      <c r="G737" s="4"/>
      <c r="H737" s="4"/>
      <c r="I737" s="4"/>
      <c r="J737" s="4"/>
      <c r="K737" s="4"/>
      <c r="L737" s="4"/>
      <c r="M737" s="4"/>
    </row>
    <row r="738" spans="1:13" x14ac:dyDescent="0.2">
      <c r="A738" s="4"/>
      <c r="B738" s="425"/>
      <c r="C738" s="425"/>
      <c r="D738" s="426"/>
      <c r="E738" s="4"/>
      <c r="F738" s="4"/>
      <c r="G738" s="4"/>
      <c r="H738" s="4"/>
      <c r="I738" s="4"/>
      <c r="J738" s="4"/>
      <c r="K738" s="4"/>
      <c r="L738" s="4"/>
      <c r="M738" s="4"/>
    </row>
    <row r="739" spans="1:13" x14ac:dyDescent="0.2">
      <c r="A739" s="4"/>
      <c r="B739" s="425"/>
      <c r="C739" s="425"/>
      <c r="D739" s="426"/>
      <c r="E739" s="4"/>
      <c r="F739" s="4"/>
      <c r="G739" s="4"/>
      <c r="H739" s="4"/>
      <c r="I739" s="4"/>
      <c r="J739" s="4"/>
      <c r="K739" s="4"/>
      <c r="L739" s="4"/>
      <c r="M739" s="4"/>
    </row>
    <row r="740" spans="1:13" x14ac:dyDescent="0.2">
      <c r="A740" s="4"/>
      <c r="B740" s="425"/>
      <c r="C740" s="425"/>
      <c r="D740" s="426"/>
      <c r="E740" s="4"/>
      <c r="F740" s="4"/>
      <c r="G740" s="4"/>
      <c r="H740" s="4"/>
      <c r="I740" s="4"/>
      <c r="J740" s="4"/>
      <c r="K740" s="4"/>
      <c r="L740" s="4"/>
      <c r="M740" s="4"/>
    </row>
    <row r="741" spans="1:13" x14ac:dyDescent="0.2">
      <c r="A741" s="4"/>
      <c r="B741" s="425"/>
      <c r="C741" s="425"/>
      <c r="D741" s="426"/>
      <c r="E741" s="4"/>
      <c r="F741" s="4"/>
      <c r="G741" s="4"/>
      <c r="H741" s="4"/>
      <c r="I741" s="4"/>
      <c r="J741" s="4"/>
      <c r="K741" s="4"/>
      <c r="L741" s="4"/>
      <c r="M741" s="4"/>
    </row>
    <row r="742" spans="1:13" x14ac:dyDescent="0.2">
      <c r="A742" s="4"/>
      <c r="B742" s="425"/>
      <c r="C742" s="425"/>
      <c r="D742" s="426"/>
      <c r="E742" s="4"/>
      <c r="F742" s="4"/>
      <c r="G742" s="4"/>
      <c r="H742" s="4"/>
      <c r="I742" s="4"/>
      <c r="J742" s="4"/>
      <c r="K742" s="4"/>
      <c r="L742" s="4"/>
      <c r="M742" s="4"/>
    </row>
    <row r="743" spans="1:13" x14ac:dyDescent="0.2">
      <c r="A743" s="4"/>
      <c r="B743" s="425"/>
      <c r="C743" s="425"/>
      <c r="D743" s="426"/>
      <c r="E743" s="4"/>
      <c r="F743" s="4"/>
      <c r="G743" s="4"/>
      <c r="H743" s="4"/>
      <c r="I743" s="4"/>
      <c r="J743" s="4"/>
      <c r="K743" s="4"/>
      <c r="L743" s="4"/>
      <c r="M743" s="4"/>
    </row>
    <row r="744" spans="1:13" x14ac:dyDescent="0.2">
      <c r="A744" s="4"/>
      <c r="B744" s="425"/>
      <c r="C744" s="425"/>
      <c r="D744" s="426"/>
      <c r="E744" s="4"/>
      <c r="F744" s="4"/>
      <c r="G744" s="4"/>
      <c r="H744" s="4"/>
      <c r="I744" s="4"/>
      <c r="J744" s="4"/>
      <c r="K744" s="4"/>
      <c r="L744" s="4"/>
      <c r="M744" s="4"/>
    </row>
    <row r="745" spans="1:13" x14ac:dyDescent="0.2">
      <c r="A745" s="4"/>
      <c r="B745" s="425"/>
      <c r="C745" s="425"/>
      <c r="D745" s="426"/>
      <c r="E745" s="4"/>
      <c r="F745" s="4"/>
      <c r="G745" s="4"/>
      <c r="H745" s="4"/>
      <c r="I745" s="4"/>
      <c r="J745" s="4"/>
      <c r="K745" s="4"/>
      <c r="L745" s="4"/>
      <c r="M745" s="4"/>
    </row>
    <row r="746" spans="1:13" x14ac:dyDescent="0.2">
      <c r="A746" s="4"/>
      <c r="B746" s="425"/>
      <c r="C746" s="425"/>
      <c r="D746" s="426"/>
      <c r="E746" s="4"/>
      <c r="F746" s="4"/>
      <c r="G746" s="4"/>
      <c r="H746" s="4"/>
      <c r="I746" s="4"/>
      <c r="J746" s="4"/>
      <c r="K746" s="4"/>
      <c r="L746" s="4"/>
      <c r="M746" s="4"/>
    </row>
    <row r="747" spans="1:13" x14ac:dyDescent="0.2">
      <c r="A747" s="4"/>
      <c r="B747" s="425"/>
      <c r="C747" s="425"/>
      <c r="D747" s="426"/>
      <c r="E747" s="4"/>
      <c r="F747" s="4"/>
      <c r="G747" s="4"/>
      <c r="H747" s="4"/>
      <c r="I747" s="4"/>
      <c r="J747" s="4"/>
      <c r="K747" s="4"/>
      <c r="L747" s="4"/>
      <c r="M747" s="4"/>
    </row>
    <row r="748" spans="1:13" x14ac:dyDescent="0.2">
      <c r="A748" s="4"/>
      <c r="B748" s="425"/>
      <c r="C748" s="425"/>
      <c r="D748" s="426"/>
      <c r="E748" s="4"/>
      <c r="F748" s="4"/>
      <c r="G748" s="4"/>
      <c r="H748" s="4"/>
      <c r="I748" s="4"/>
      <c r="J748" s="4"/>
      <c r="K748" s="4"/>
      <c r="L748" s="4"/>
      <c r="M748" s="4"/>
    </row>
    <row r="749" spans="1:13" x14ac:dyDescent="0.2">
      <c r="A749" s="4"/>
      <c r="B749" s="425"/>
      <c r="C749" s="425"/>
      <c r="D749" s="426"/>
      <c r="E749" s="4"/>
      <c r="F749" s="4"/>
      <c r="G749" s="4"/>
      <c r="H749" s="4"/>
      <c r="I749" s="4"/>
      <c r="J749" s="4"/>
      <c r="K749" s="4"/>
      <c r="L749" s="4"/>
      <c r="M749" s="4"/>
    </row>
    <row r="750" spans="1:13" x14ac:dyDescent="0.2">
      <c r="A750" s="4"/>
      <c r="B750" s="425"/>
      <c r="C750" s="425"/>
      <c r="D750" s="426"/>
      <c r="E750" s="4"/>
      <c r="F750" s="4"/>
      <c r="G750" s="4"/>
      <c r="H750" s="4"/>
      <c r="I750" s="4"/>
      <c r="J750" s="4"/>
      <c r="K750" s="4"/>
      <c r="L750" s="4"/>
      <c r="M750" s="4"/>
    </row>
    <row r="751" spans="1:13" x14ac:dyDescent="0.2">
      <c r="A751" s="4"/>
      <c r="B751" s="425"/>
      <c r="C751" s="425"/>
      <c r="D751" s="426"/>
      <c r="E751" s="4"/>
      <c r="F751" s="4"/>
      <c r="G751" s="4"/>
      <c r="H751" s="4"/>
      <c r="I751" s="4"/>
      <c r="J751" s="4"/>
      <c r="K751" s="4"/>
      <c r="L751" s="4"/>
      <c r="M751" s="4"/>
    </row>
    <row r="752" spans="1:13" x14ac:dyDescent="0.2">
      <c r="A752" s="4"/>
      <c r="B752" s="425"/>
      <c r="C752" s="425"/>
      <c r="D752" s="426"/>
      <c r="E752" s="4"/>
      <c r="F752" s="4"/>
      <c r="G752" s="4"/>
      <c r="H752" s="4"/>
      <c r="I752" s="4"/>
      <c r="J752" s="4"/>
      <c r="K752" s="4"/>
      <c r="L752" s="4"/>
      <c r="M752" s="4"/>
    </row>
    <row r="753" spans="1:13" x14ac:dyDescent="0.2">
      <c r="A753" s="4"/>
      <c r="B753" s="425"/>
      <c r="C753" s="425"/>
      <c r="D753" s="426"/>
      <c r="E753" s="4"/>
      <c r="F753" s="4"/>
      <c r="G753" s="4"/>
      <c r="H753" s="4"/>
      <c r="I753" s="4"/>
      <c r="J753" s="4"/>
      <c r="K753" s="4"/>
      <c r="L753" s="4"/>
      <c r="M753" s="4"/>
    </row>
    <row r="754" spans="1:13" x14ac:dyDescent="0.2">
      <c r="A754" s="4"/>
      <c r="B754" s="425"/>
      <c r="C754" s="425"/>
      <c r="D754" s="426"/>
      <c r="E754" s="4"/>
      <c r="F754" s="4"/>
      <c r="G754" s="4"/>
      <c r="H754" s="4"/>
      <c r="I754" s="4"/>
      <c r="J754" s="4"/>
      <c r="K754" s="4"/>
      <c r="L754" s="4"/>
      <c r="M754" s="4"/>
    </row>
    <row r="755" spans="1:13" x14ac:dyDescent="0.2">
      <c r="A755" s="4"/>
      <c r="B755" s="425"/>
      <c r="C755" s="425"/>
      <c r="D755" s="426"/>
      <c r="E755" s="4"/>
      <c r="F755" s="4"/>
      <c r="G755" s="4"/>
      <c r="H755" s="4"/>
      <c r="I755" s="4"/>
      <c r="J755" s="4"/>
      <c r="K755" s="4"/>
      <c r="L755" s="4"/>
      <c r="M755" s="4"/>
    </row>
    <row r="756" spans="1:13" x14ac:dyDescent="0.2">
      <c r="A756" s="4"/>
      <c r="B756" s="425"/>
      <c r="C756" s="425"/>
      <c r="D756" s="426"/>
      <c r="E756" s="4"/>
      <c r="F756" s="4"/>
      <c r="G756" s="4"/>
      <c r="H756" s="4"/>
      <c r="I756" s="4"/>
      <c r="J756" s="4"/>
      <c r="K756" s="4"/>
      <c r="L756" s="4"/>
      <c r="M756" s="4"/>
    </row>
    <row r="757" spans="1:13" x14ac:dyDescent="0.2">
      <c r="A757" s="4"/>
      <c r="B757" s="425"/>
      <c r="C757" s="425"/>
      <c r="D757" s="426"/>
      <c r="E757" s="4"/>
      <c r="F757" s="4"/>
      <c r="G757" s="4"/>
      <c r="H757" s="4"/>
      <c r="I757" s="4"/>
      <c r="J757" s="4"/>
      <c r="K757" s="4"/>
      <c r="L757" s="4"/>
      <c r="M757" s="4"/>
    </row>
    <row r="758" spans="1:13" x14ac:dyDescent="0.2">
      <c r="A758" s="4"/>
      <c r="B758" s="425"/>
      <c r="C758" s="425"/>
      <c r="D758" s="426"/>
      <c r="E758" s="4"/>
      <c r="F758" s="4"/>
      <c r="G758" s="4"/>
      <c r="H758" s="4"/>
      <c r="I758" s="4"/>
      <c r="J758" s="4"/>
      <c r="K758" s="4"/>
      <c r="L758" s="4"/>
      <c r="M758" s="4"/>
    </row>
    <row r="759" spans="1:13" x14ac:dyDescent="0.2">
      <c r="A759" s="4"/>
      <c r="B759" s="425"/>
      <c r="C759" s="425"/>
      <c r="D759" s="426"/>
      <c r="E759" s="4"/>
      <c r="F759" s="4"/>
      <c r="G759" s="4"/>
      <c r="H759" s="4"/>
      <c r="I759" s="4"/>
      <c r="J759" s="4"/>
      <c r="K759" s="4"/>
      <c r="L759" s="4"/>
      <c r="M759" s="4"/>
    </row>
    <row r="760" spans="1:13" x14ac:dyDescent="0.2">
      <c r="A760" s="4"/>
      <c r="B760" s="425"/>
      <c r="C760" s="425"/>
      <c r="D760" s="426"/>
      <c r="E760" s="4"/>
      <c r="F760" s="4"/>
      <c r="G760" s="4"/>
      <c r="H760" s="4"/>
      <c r="I760" s="4"/>
      <c r="J760" s="4"/>
      <c r="K760" s="4"/>
      <c r="L760" s="4"/>
      <c r="M760" s="4"/>
    </row>
    <row r="761" spans="1:13" x14ac:dyDescent="0.2">
      <c r="A761" s="4"/>
      <c r="B761" s="425"/>
      <c r="C761" s="425"/>
      <c r="D761" s="426"/>
      <c r="E761" s="4"/>
      <c r="F761" s="4"/>
      <c r="G761" s="4"/>
      <c r="H761" s="4"/>
      <c r="I761" s="4"/>
      <c r="J761" s="4"/>
      <c r="K761" s="4"/>
      <c r="L761" s="4"/>
      <c r="M761" s="4"/>
    </row>
    <row r="762" spans="1:13" x14ac:dyDescent="0.2">
      <c r="A762" s="4"/>
      <c r="B762" s="425"/>
      <c r="C762" s="425"/>
      <c r="D762" s="426"/>
      <c r="E762" s="4"/>
      <c r="F762" s="4"/>
      <c r="G762" s="4"/>
      <c r="H762" s="4"/>
      <c r="I762" s="4"/>
      <c r="J762" s="4"/>
      <c r="K762" s="4"/>
      <c r="L762" s="4"/>
      <c r="M762" s="4"/>
    </row>
    <row r="763" spans="1:13" x14ac:dyDescent="0.2">
      <c r="A763" s="4"/>
      <c r="B763" s="425"/>
      <c r="C763" s="425"/>
      <c r="D763" s="426"/>
      <c r="E763" s="4"/>
      <c r="F763" s="4"/>
      <c r="G763" s="4"/>
      <c r="H763" s="4"/>
      <c r="I763" s="4"/>
      <c r="J763" s="4"/>
      <c r="K763" s="4"/>
      <c r="L763" s="4"/>
      <c r="M763" s="4"/>
    </row>
    <row r="764" spans="1:13" x14ac:dyDescent="0.2">
      <c r="A764" s="4"/>
      <c r="B764" s="425"/>
      <c r="C764" s="425"/>
      <c r="D764" s="426"/>
      <c r="E764" s="4"/>
      <c r="F764" s="4"/>
      <c r="G764" s="4"/>
      <c r="H764" s="4"/>
      <c r="I764" s="4"/>
      <c r="J764" s="4"/>
      <c r="K764" s="4"/>
      <c r="L764" s="4"/>
      <c r="M764" s="4"/>
    </row>
    <row r="765" spans="1:13" x14ac:dyDescent="0.2">
      <c r="A765" s="4"/>
      <c r="B765" s="425"/>
      <c r="C765" s="425"/>
      <c r="D765" s="426"/>
      <c r="E765" s="4"/>
      <c r="F765" s="4"/>
      <c r="G765" s="4"/>
      <c r="H765" s="4"/>
      <c r="I765" s="4"/>
      <c r="J765" s="4"/>
      <c r="K765" s="4"/>
      <c r="L765" s="4"/>
      <c r="M765" s="4"/>
    </row>
    <row r="766" spans="1:13" x14ac:dyDescent="0.2">
      <c r="A766" s="4"/>
      <c r="B766" s="425"/>
      <c r="C766" s="425"/>
      <c r="D766" s="426"/>
      <c r="E766" s="4"/>
      <c r="F766" s="4"/>
      <c r="G766" s="4"/>
      <c r="H766" s="4"/>
      <c r="I766" s="4"/>
      <c r="J766" s="4"/>
      <c r="K766" s="4"/>
      <c r="L766" s="4"/>
      <c r="M766" s="4"/>
    </row>
    <row r="767" spans="1:13" x14ac:dyDescent="0.2">
      <c r="A767" s="4"/>
      <c r="B767" s="425"/>
      <c r="C767" s="425"/>
      <c r="D767" s="426"/>
      <c r="E767" s="4"/>
      <c r="F767" s="4"/>
      <c r="G767" s="4"/>
      <c r="H767" s="4"/>
      <c r="I767" s="4"/>
      <c r="J767" s="4"/>
      <c r="K767" s="4"/>
      <c r="L767" s="4"/>
      <c r="M767" s="4"/>
    </row>
    <row r="768" spans="1:13" x14ac:dyDescent="0.2">
      <c r="A768" s="4"/>
      <c r="B768" s="425"/>
      <c r="C768" s="425"/>
      <c r="D768" s="426"/>
      <c r="E768" s="4"/>
      <c r="F768" s="4"/>
      <c r="G768" s="4"/>
      <c r="H768" s="4"/>
      <c r="I768" s="4"/>
      <c r="J768" s="4"/>
      <c r="K768" s="4"/>
      <c r="L768" s="4"/>
      <c r="M768" s="4"/>
    </row>
    <row r="769" spans="1:13" x14ac:dyDescent="0.2">
      <c r="A769" s="4"/>
      <c r="B769" s="425"/>
      <c r="C769" s="425"/>
      <c r="D769" s="426"/>
      <c r="E769" s="4"/>
      <c r="F769" s="4"/>
      <c r="G769" s="4"/>
      <c r="H769" s="4"/>
      <c r="I769" s="4"/>
      <c r="J769" s="4"/>
      <c r="K769" s="4"/>
      <c r="L769" s="4"/>
      <c r="M769" s="4"/>
    </row>
    <row r="770" spans="1:13" x14ac:dyDescent="0.2">
      <c r="A770" s="4"/>
      <c r="B770" s="425"/>
      <c r="C770" s="425"/>
      <c r="D770" s="426"/>
      <c r="E770" s="4"/>
      <c r="F770" s="4"/>
      <c r="G770" s="4"/>
      <c r="H770" s="4"/>
      <c r="I770" s="4"/>
      <c r="J770" s="4"/>
      <c r="K770" s="4"/>
      <c r="L770" s="4"/>
      <c r="M770" s="4"/>
    </row>
    <row r="771" spans="1:13" x14ac:dyDescent="0.2">
      <c r="A771" s="4"/>
      <c r="B771" s="425"/>
      <c r="C771" s="425"/>
      <c r="D771" s="426"/>
      <c r="E771" s="4"/>
      <c r="F771" s="4"/>
      <c r="G771" s="4"/>
      <c r="H771" s="4"/>
      <c r="I771" s="4"/>
      <c r="J771" s="4"/>
      <c r="K771" s="4"/>
      <c r="L771" s="4"/>
      <c r="M771" s="4"/>
    </row>
    <row r="772" spans="1:13" x14ac:dyDescent="0.2">
      <c r="A772" s="4"/>
      <c r="B772" s="425"/>
      <c r="C772" s="425"/>
      <c r="D772" s="426"/>
      <c r="E772" s="4"/>
      <c r="F772" s="4"/>
      <c r="G772" s="4"/>
      <c r="H772" s="4"/>
      <c r="I772" s="4"/>
      <c r="J772" s="4"/>
      <c r="K772" s="4"/>
      <c r="L772" s="4"/>
      <c r="M772" s="4"/>
    </row>
    <row r="773" spans="1:13" x14ac:dyDescent="0.2">
      <c r="A773" s="4"/>
      <c r="B773" s="425"/>
      <c r="C773" s="425"/>
      <c r="D773" s="426"/>
      <c r="E773" s="4"/>
      <c r="F773" s="4"/>
      <c r="G773" s="4"/>
      <c r="H773" s="4"/>
      <c r="I773" s="4"/>
      <c r="J773" s="4"/>
      <c r="K773" s="4"/>
      <c r="L773" s="4"/>
      <c r="M773" s="4"/>
    </row>
    <row r="774" spans="1:13" x14ac:dyDescent="0.2">
      <c r="A774" s="4"/>
      <c r="B774" s="425"/>
      <c r="C774" s="425"/>
      <c r="D774" s="426"/>
      <c r="E774" s="4"/>
      <c r="F774" s="4"/>
      <c r="G774" s="4"/>
      <c r="H774" s="4"/>
      <c r="I774" s="4"/>
      <c r="J774" s="4"/>
      <c r="K774" s="4"/>
      <c r="L774" s="4"/>
      <c r="M774" s="4"/>
    </row>
    <row r="775" spans="1:13" x14ac:dyDescent="0.2">
      <c r="A775" s="4"/>
      <c r="B775" s="425"/>
      <c r="C775" s="425"/>
      <c r="D775" s="426"/>
      <c r="E775" s="4"/>
      <c r="F775" s="4"/>
      <c r="G775" s="4"/>
      <c r="H775" s="4"/>
      <c r="I775" s="4"/>
      <c r="J775" s="4"/>
      <c r="K775" s="4"/>
      <c r="L775" s="4"/>
      <c r="M775" s="4"/>
    </row>
    <row r="776" spans="1:13" x14ac:dyDescent="0.2">
      <c r="A776" s="4"/>
      <c r="B776" s="425"/>
      <c r="C776" s="425"/>
      <c r="D776" s="426"/>
      <c r="E776" s="4"/>
      <c r="F776" s="4"/>
      <c r="G776" s="4"/>
      <c r="H776" s="4"/>
      <c r="I776" s="4"/>
      <c r="J776" s="4"/>
      <c r="K776" s="4"/>
      <c r="L776" s="4"/>
      <c r="M776" s="4"/>
    </row>
    <row r="777" spans="1:13" x14ac:dyDescent="0.2">
      <c r="A777" s="4"/>
      <c r="B777" s="425"/>
      <c r="C777" s="425"/>
      <c r="D777" s="426"/>
      <c r="E777" s="4"/>
      <c r="F777" s="4"/>
      <c r="G777" s="4"/>
      <c r="H777" s="4"/>
      <c r="I777" s="4"/>
      <c r="J777" s="4"/>
      <c r="K777" s="4"/>
      <c r="L777" s="4"/>
      <c r="M777" s="4"/>
    </row>
    <row r="778" spans="1:13" x14ac:dyDescent="0.2">
      <c r="A778" s="4"/>
      <c r="B778" s="425"/>
      <c r="C778" s="425"/>
      <c r="D778" s="426"/>
      <c r="E778" s="4"/>
      <c r="F778" s="4"/>
      <c r="G778" s="4"/>
      <c r="H778" s="4"/>
      <c r="I778" s="4"/>
      <c r="J778" s="4"/>
      <c r="K778" s="4"/>
      <c r="L778" s="4"/>
      <c r="M778" s="4"/>
    </row>
    <row r="779" spans="1:13" x14ac:dyDescent="0.2">
      <c r="A779" s="4"/>
      <c r="B779" s="425"/>
      <c r="C779" s="425"/>
      <c r="D779" s="426"/>
      <c r="E779" s="4"/>
      <c r="F779" s="4"/>
      <c r="G779" s="4"/>
      <c r="H779" s="4"/>
      <c r="I779" s="4"/>
      <c r="J779" s="4"/>
      <c r="K779" s="4"/>
      <c r="L779" s="4"/>
      <c r="M779" s="4"/>
    </row>
    <row r="780" spans="1:13" x14ac:dyDescent="0.2">
      <c r="A780" s="4"/>
      <c r="B780" s="425"/>
      <c r="C780" s="425"/>
      <c r="D780" s="426"/>
      <c r="E780" s="4"/>
      <c r="F780" s="4"/>
      <c r="G780" s="4"/>
      <c r="H780" s="4"/>
      <c r="I780" s="4"/>
      <c r="J780" s="4"/>
      <c r="K780" s="4"/>
      <c r="L780" s="4"/>
      <c r="M780" s="4"/>
    </row>
    <row r="781" spans="1:13" x14ac:dyDescent="0.2">
      <c r="A781" s="4"/>
      <c r="B781" s="425"/>
      <c r="C781" s="425"/>
      <c r="D781" s="426"/>
      <c r="E781" s="4"/>
      <c r="F781" s="4"/>
      <c r="G781" s="4"/>
      <c r="H781" s="4"/>
      <c r="I781" s="4"/>
      <c r="J781" s="4"/>
      <c r="K781" s="4"/>
      <c r="L781" s="4"/>
      <c r="M781" s="4"/>
    </row>
    <row r="782" spans="1:13" x14ac:dyDescent="0.2">
      <c r="A782" s="4"/>
      <c r="B782" s="425"/>
      <c r="C782" s="425"/>
      <c r="D782" s="426"/>
      <c r="E782" s="4"/>
      <c r="F782" s="4"/>
      <c r="G782" s="4"/>
      <c r="H782" s="4"/>
      <c r="I782" s="4"/>
      <c r="J782" s="4"/>
      <c r="K782" s="4"/>
      <c r="L782" s="4"/>
      <c r="M782" s="4"/>
    </row>
    <row r="783" spans="1:13" x14ac:dyDescent="0.2">
      <c r="A783" s="4"/>
      <c r="B783" s="425"/>
      <c r="C783" s="425"/>
      <c r="D783" s="426"/>
      <c r="E783" s="4"/>
      <c r="F783" s="4"/>
      <c r="G783" s="4"/>
      <c r="H783" s="4"/>
      <c r="I783" s="4"/>
      <c r="J783" s="4"/>
      <c r="K783" s="4"/>
      <c r="L783" s="4"/>
      <c r="M783" s="4"/>
    </row>
    <row r="784" spans="1:13" x14ac:dyDescent="0.2">
      <c r="A784" s="4"/>
      <c r="B784" s="425"/>
      <c r="C784" s="425"/>
      <c r="D784" s="426"/>
      <c r="E784" s="4"/>
      <c r="F784" s="4"/>
      <c r="G784" s="4"/>
      <c r="H784" s="4"/>
      <c r="I784" s="4"/>
      <c r="J784" s="4"/>
      <c r="K784" s="4"/>
      <c r="L784" s="4"/>
      <c r="M784" s="4"/>
    </row>
    <row r="785" spans="1:13" x14ac:dyDescent="0.2">
      <c r="A785" s="4"/>
      <c r="B785" s="425"/>
      <c r="C785" s="425"/>
      <c r="D785" s="426"/>
      <c r="E785" s="4"/>
      <c r="F785" s="4"/>
      <c r="G785" s="4"/>
      <c r="H785" s="4"/>
      <c r="I785" s="4"/>
      <c r="J785" s="4"/>
      <c r="K785" s="4"/>
      <c r="L785" s="4"/>
      <c r="M785" s="4"/>
    </row>
    <row r="786" spans="1:13" x14ac:dyDescent="0.2">
      <c r="A786" s="4"/>
      <c r="B786" s="425"/>
      <c r="C786" s="425"/>
      <c r="D786" s="426"/>
      <c r="E786" s="4"/>
      <c r="F786" s="4"/>
      <c r="G786" s="4"/>
      <c r="H786" s="4"/>
      <c r="I786" s="4"/>
      <c r="J786" s="4"/>
      <c r="K786" s="4"/>
      <c r="L786" s="4"/>
      <c r="M786" s="4"/>
    </row>
    <row r="787" spans="1:13" x14ac:dyDescent="0.2">
      <c r="A787" s="4"/>
      <c r="B787" s="425"/>
      <c r="C787" s="425"/>
      <c r="D787" s="426"/>
      <c r="E787" s="4"/>
      <c r="F787" s="4"/>
      <c r="G787" s="4"/>
      <c r="H787" s="4"/>
      <c r="I787" s="4"/>
      <c r="J787" s="4"/>
      <c r="K787" s="4"/>
      <c r="L787" s="4"/>
      <c r="M787" s="4"/>
    </row>
    <row r="788" spans="1:13" x14ac:dyDescent="0.2">
      <c r="A788" s="4"/>
      <c r="B788" s="425"/>
      <c r="C788" s="425"/>
      <c r="D788" s="426"/>
      <c r="E788" s="4"/>
      <c r="F788" s="4"/>
      <c r="G788" s="4"/>
      <c r="H788" s="4"/>
      <c r="I788" s="4"/>
      <c r="J788" s="4"/>
      <c r="K788" s="4"/>
      <c r="L788" s="4"/>
      <c r="M788" s="4"/>
    </row>
    <row r="789" spans="1:13" x14ac:dyDescent="0.2">
      <c r="A789" s="4"/>
      <c r="B789" s="425"/>
      <c r="C789" s="425"/>
      <c r="D789" s="426"/>
      <c r="E789" s="4"/>
      <c r="F789" s="4"/>
      <c r="G789" s="4"/>
      <c r="H789" s="4"/>
      <c r="I789" s="4"/>
      <c r="J789" s="4"/>
      <c r="K789" s="4"/>
      <c r="L789" s="4"/>
      <c r="M789" s="4"/>
    </row>
    <row r="790" spans="1:13" x14ac:dyDescent="0.2">
      <c r="A790" s="4"/>
      <c r="B790" s="425"/>
      <c r="C790" s="425"/>
      <c r="D790" s="426"/>
      <c r="E790" s="4"/>
      <c r="F790" s="4"/>
      <c r="G790" s="4"/>
      <c r="H790" s="4"/>
      <c r="I790" s="4"/>
      <c r="J790" s="4"/>
      <c r="K790" s="4"/>
      <c r="L790" s="4"/>
      <c r="M790" s="4"/>
    </row>
    <row r="791" spans="1:13" x14ac:dyDescent="0.2">
      <c r="A791" s="4"/>
      <c r="B791" s="425"/>
      <c r="C791" s="425"/>
      <c r="D791" s="426"/>
      <c r="E791" s="4"/>
      <c r="F791" s="4"/>
      <c r="G791" s="4"/>
      <c r="H791" s="4"/>
      <c r="I791" s="4"/>
      <c r="J791" s="4"/>
      <c r="K791" s="4"/>
      <c r="L791" s="4"/>
      <c r="M791" s="4"/>
    </row>
    <row r="792" spans="1:13" x14ac:dyDescent="0.2">
      <c r="A792" s="4"/>
      <c r="B792" s="425"/>
      <c r="C792" s="425"/>
      <c r="D792" s="426"/>
      <c r="E792" s="4"/>
      <c r="F792" s="4"/>
      <c r="G792" s="4"/>
      <c r="H792" s="4"/>
      <c r="I792" s="4"/>
      <c r="J792" s="4"/>
      <c r="K792" s="4"/>
      <c r="L792" s="4"/>
      <c r="M792" s="4"/>
    </row>
    <row r="793" spans="1:13" x14ac:dyDescent="0.2">
      <c r="A793" s="4"/>
      <c r="B793" s="425"/>
      <c r="C793" s="425"/>
      <c r="D793" s="426"/>
      <c r="E793" s="4"/>
      <c r="F793" s="4"/>
      <c r="G793" s="4"/>
      <c r="H793" s="4"/>
      <c r="I793" s="4"/>
      <c r="J793" s="4"/>
      <c r="K793" s="4"/>
      <c r="L793" s="4"/>
      <c r="M793" s="4"/>
    </row>
    <row r="794" spans="1:13" x14ac:dyDescent="0.2">
      <c r="A794" s="4"/>
      <c r="B794" s="425"/>
      <c r="C794" s="425"/>
      <c r="D794" s="426"/>
      <c r="E794" s="4"/>
      <c r="F794" s="4"/>
      <c r="G794" s="4"/>
      <c r="H794" s="4"/>
      <c r="I794" s="4"/>
      <c r="J794" s="4"/>
      <c r="K794" s="4"/>
      <c r="L794" s="4"/>
      <c r="M794" s="4"/>
    </row>
    <row r="795" spans="1:13" x14ac:dyDescent="0.2">
      <c r="A795" s="4"/>
      <c r="B795" s="425"/>
      <c r="C795" s="425"/>
      <c r="D795" s="426"/>
      <c r="E795" s="4"/>
      <c r="F795" s="4"/>
      <c r="G795" s="4"/>
      <c r="H795" s="4"/>
      <c r="I795" s="4"/>
      <c r="J795" s="4"/>
      <c r="K795" s="4"/>
      <c r="L795" s="4"/>
      <c r="M795" s="4"/>
    </row>
    <row r="796" spans="1:13" x14ac:dyDescent="0.2">
      <c r="A796" s="4"/>
      <c r="B796" s="425"/>
      <c r="C796" s="425"/>
      <c r="D796" s="426"/>
      <c r="E796" s="4"/>
      <c r="F796" s="4"/>
      <c r="G796" s="4"/>
      <c r="H796" s="4"/>
      <c r="I796" s="4"/>
      <c r="J796" s="4"/>
      <c r="K796" s="4"/>
      <c r="L796" s="4"/>
      <c r="M796" s="4"/>
    </row>
    <row r="797" spans="1:13" x14ac:dyDescent="0.2">
      <c r="A797" s="4"/>
      <c r="B797" s="425"/>
      <c r="C797" s="425"/>
      <c r="D797" s="426"/>
      <c r="E797" s="4"/>
      <c r="F797" s="4"/>
      <c r="G797" s="4"/>
      <c r="H797" s="4"/>
      <c r="I797" s="4"/>
      <c r="J797" s="4"/>
      <c r="K797" s="4"/>
      <c r="L797" s="4"/>
      <c r="M797" s="4"/>
    </row>
    <row r="798" spans="1:13" x14ac:dyDescent="0.2">
      <c r="A798" s="4"/>
      <c r="B798" s="425"/>
      <c r="C798" s="425"/>
      <c r="D798" s="426"/>
      <c r="E798" s="4"/>
      <c r="F798" s="4"/>
      <c r="G798" s="4"/>
      <c r="H798" s="4"/>
      <c r="I798" s="4"/>
      <c r="J798" s="4"/>
      <c r="K798" s="4"/>
      <c r="L798" s="4"/>
      <c r="M798" s="4"/>
    </row>
    <row r="799" spans="1:13" x14ac:dyDescent="0.2">
      <c r="A799" s="4"/>
      <c r="B799" s="425"/>
      <c r="C799" s="425"/>
      <c r="D799" s="426"/>
      <c r="E799" s="4"/>
      <c r="F799" s="4"/>
      <c r="G799" s="4"/>
      <c r="H799" s="4"/>
      <c r="I799" s="4"/>
      <c r="J799" s="4"/>
      <c r="K799" s="4"/>
      <c r="L799" s="4"/>
      <c r="M799" s="4"/>
    </row>
    <row r="800" spans="1:13" x14ac:dyDescent="0.2">
      <c r="A800" s="4"/>
      <c r="B800" s="425"/>
      <c r="C800" s="425"/>
      <c r="D800" s="426"/>
      <c r="E800" s="4"/>
      <c r="F800" s="4"/>
      <c r="G800" s="4"/>
      <c r="H800" s="4"/>
      <c r="I800" s="4"/>
      <c r="J800" s="4"/>
      <c r="K800" s="4"/>
      <c r="L800" s="4"/>
      <c r="M800" s="4"/>
    </row>
    <row r="801" spans="1:13" x14ac:dyDescent="0.2">
      <c r="A801" s="4"/>
      <c r="B801" s="425"/>
      <c r="C801" s="425"/>
      <c r="D801" s="426"/>
      <c r="E801" s="4"/>
      <c r="F801" s="4"/>
      <c r="G801" s="4"/>
      <c r="H801" s="4"/>
      <c r="I801" s="4"/>
      <c r="J801" s="4"/>
      <c r="K801" s="4"/>
      <c r="L801" s="4"/>
      <c r="M801" s="4"/>
    </row>
    <row r="802" spans="1:13" x14ac:dyDescent="0.2">
      <c r="A802" s="4"/>
      <c r="B802" s="425"/>
      <c r="C802" s="425"/>
      <c r="D802" s="426"/>
      <c r="E802" s="4"/>
      <c r="F802" s="4"/>
      <c r="G802" s="4"/>
      <c r="H802" s="4"/>
      <c r="I802" s="4"/>
      <c r="J802" s="4"/>
      <c r="K802" s="4"/>
      <c r="L802" s="4"/>
      <c r="M802" s="4"/>
    </row>
    <row r="803" spans="1:13" x14ac:dyDescent="0.2">
      <c r="A803" s="4"/>
      <c r="B803" s="425"/>
      <c r="C803" s="425"/>
      <c r="D803" s="426"/>
      <c r="E803" s="4"/>
      <c r="F803" s="4"/>
      <c r="G803" s="4"/>
      <c r="H803" s="4"/>
      <c r="I803" s="4"/>
      <c r="J803" s="4"/>
      <c r="K803" s="4"/>
      <c r="L803" s="4"/>
      <c r="M803" s="4"/>
    </row>
    <row r="804" spans="1:13" x14ac:dyDescent="0.2">
      <c r="A804" s="4"/>
      <c r="B804" s="425"/>
      <c r="C804" s="425"/>
      <c r="D804" s="426"/>
      <c r="E804" s="4"/>
      <c r="F804" s="4"/>
      <c r="G804" s="4"/>
      <c r="H804" s="4"/>
      <c r="I804" s="4"/>
      <c r="J804" s="4"/>
      <c r="K804" s="4"/>
      <c r="L804" s="4"/>
      <c r="M804" s="4"/>
    </row>
    <row r="805" spans="1:13" x14ac:dyDescent="0.2">
      <c r="A805" s="4"/>
      <c r="B805" s="425"/>
      <c r="C805" s="425"/>
      <c r="D805" s="426"/>
      <c r="E805" s="4"/>
      <c r="F805" s="4"/>
      <c r="G805" s="4"/>
      <c r="H805" s="4"/>
      <c r="I805" s="4"/>
      <c r="J805" s="4"/>
      <c r="K805" s="4"/>
      <c r="L805" s="4"/>
      <c r="M805" s="4"/>
    </row>
    <row r="806" spans="1:13" x14ac:dyDescent="0.2">
      <c r="A806" s="4"/>
      <c r="B806" s="425"/>
      <c r="C806" s="425"/>
      <c r="D806" s="426"/>
      <c r="E806" s="4"/>
      <c r="F806" s="4"/>
      <c r="G806" s="4"/>
      <c r="H806" s="4"/>
      <c r="I806" s="4"/>
      <c r="J806" s="4"/>
      <c r="K806" s="4"/>
      <c r="L806" s="4"/>
      <c r="M806" s="4"/>
    </row>
    <row r="807" spans="1:13" x14ac:dyDescent="0.2">
      <c r="A807" s="4"/>
      <c r="B807" s="425"/>
      <c r="C807" s="425"/>
      <c r="D807" s="426"/>
      <c r="E807" s="4"/>
      <c r="F807" s="4"/>
      <c r="G807" s="4"/>
      <c r="H807" s="4"/>
      <c r="I807" s="4"/>
      <c r="J807" s="4"/>
      <c r="K807" s="4"/>
      <c r="L807" s="4"/>
      <c r="M807" s="4"/>
    </row>
    <row r="808" spans="1:13" x14ac:dyDescent="0.2">
      <c r="A808" s="4"/>
      <c r="B808" s="425"/>
      <c r="C808" s="425"/>
      <c r="D808" s="426"/>
      <c r="E808" s="4"/>
      <c r="F808" s="4"/>
      <c r="G808" s="4"/>
      <c r="H808" s="4"/>
      <c r="I808" s="4"/>
      <c r="J808" s="4"/>
      <c r="K808" s="4"/>
      <c r="L808" s="4"/>
      <c r="M808" s="4"/>
    </row>
    <row r="809" spans="1:13" x14ac:dyDescent="0.2">
      <c r="A809" s="4"/>
      <c r="B809" s="425"/>
      <c r="C809" s="425"/>
      <c r="D809" s="426"/>
      <c r="E809" s="4"/>
      <c r="F809" s="4"/>
      <c r="G809" s="4"/>
      <c r="H809" s="4"/>
      <c r="I809" s="4"/>
      <c r="J809" s="4"/>
      <c r="K809" s="4"/>
      <c r="L809" s="4"/>
      <c r="M809" s="4"/>
    </row>
    <row r="810" spans="1:13" x14ac:dyDescent="0.2">
      <c r="A810" s="4"/>
      <c r="B810" s="425"/>
      <c r="C810" s="425"/>
      <c r="D810" s="426"/>
      <c r="E810" s="4"/>
      <c r="F810" s="4"/>
      <c r="G810" s="4"/>
      <c r="H810" s="4"/>
      <c r="I810" s="4"/>
      <c r="J810" s="4"/>
      <c r="K810" s="4"/>
      <c r="L810" s="4"/>
      <c r="M810" s="4"/>
    </row>
    <row r="811" spans="1:13" x14ac:dyDescent="0.2">
      <c r="A811" s="4"/>
      <c r="B811" s="425"/>
      <c r="C811" s="425"/>
      <c r="D811" s="426"/>
      <c r="E811" s="4"/>
      <c r="F811" s="4"/>
      <c r="G811" s="4"/>
      <c r="H811" s="4"/>
      <c r="I811" s="4"/>
      <c r="J811" s="4"/>
      <c r="K811" s="4"/>
      <c r="L811" s="4"/>
      <c r="M811" s="4"/>
    </row>
    <row r="812" spans="1:13" x14ac:dyDescent="0.2">
      <c r="A812" s="4"/>
      <c r="B812" s="425"/>
      <c r="C812" s="425"/>
      <c r="D812" s="426"/>
      <c r="E812" s="4"/>
      <c r="F812" s="4"/>
      <c r="G812" s="4"/>
      <c r="H812" s="4"/>
      <c r="I812" s="4"/>
      <c r="J812" s="4"/>
      <c r="K812" s="4"/>
      <c r="L812" s="4"/>
      <c r="M812" s="4"/>
    </row>
    <row r="813" spans="1:13" x14ac:dyDescent="0.2">
      <c r="A813" s="4"/>
      <c r="B813" s="425"/>
      <c r="C813" s="425"/>
      <c r="D813" s="426"/>
      <c r="E813" s="4"/>
      <c r="F813" s="4"/>
      <c r="G813" s="4"/>
      <c r="H813" s="4"/>
      <c r="I813" s="4"/>
      <c r="J813" s="4"/>
      <c r="K813" s="4"/>
      <c r="L813" s="4"/>
      <c r="M813" s="4"/>
    </row>
    <row r="814" spans="1:13" x14ac:dyDescent="0.2">
      <c r="A814" s="4"/>
      <c r="B814" s="425"/>
      <c r="C814" s="425"/>
      <c r="D814" s="426"/>
      <c r="E814" s="4"/>
      <c r="F814" s="4"/>
      <c r="G814" s="4"/>
      <c r="H814" s="4"/>
      <c r="I814" s="4"/>
      <c r="J814" s="4"/>
      <c r="K814" s="4"/>
      <c r="L814" s="4"/>
      <c r="M814" s="4"/>
    </row>
    <row r="815" spans="1:13" x14ac:dyDescent="0.2">
      <c r="A815" s="4"/>
      <c r="B815" s="425"/>
      <c r="C815" s="425"/>
      <c r="D815" s="426"/>
      <c r="E815" s="4"/>
      <c r="F815" s="4"/>
      <c r="G815" s="4"/>
      <c r="H815" s="4"/>
      <c r="I815" s="4"/>
      <c r="J815" s="4"/>
      <c r="K815" s="4"/>
      <c r="L815" s="4"/>
      <c r="M815" s="4"/>
    </row>
    <row r="816" spans="1:13" x14ac:dyDescent="0.2">
      <c r="A816" s="4"/>
      <c r="B816" s="425"/>
      <c r="C816" s="425"/>
      <c r="D816" s="426"/>
      <c r="E816" s="4"/>
      <c r="F816" s="4"/>
      <c r="G816" s="4"/>
      <c r="H816" s="4"/>
      <c r="I816" s="4"/>
      <c r="J816" s="4"/>
      <c r="K816" s="4"/>
      <c r="L816" s="4"/>
      <c r="M816" s="4"/>
    </row>
    <row r="817" spans="1:13" x14ac:dyDescent="0.2">
      <c r="A817" s="4"/>
      <c r="B817" s="425"/>
      <c r="C817" s="425"/>
      <c r="D817" s="426"/>
      <c r="E817" s="4"/>
      <c r="F817" s="4"/>
      <c r="G817" s="4"/>
      <c r="H817" s="4"/>
      <c r="I817" s="4"/>
      <c r="J817" s="4"/>
      <c r="K817" s="4"/>
      <c r="L817" s="4"/>
      <c r="M817" s="4"/>
    </row>
    <row r="818" spans="1:13" x14ac:dyDescent="0.2">
      <c r="A818" s="4"/>
      <c r="B818" s="425"/>
      <c r="C818" s="425"/>
      <c r="D818" s="426"/>
      <c r="E818" s="4"/>
      <c r="F818" s="4"/>
      <c r="G818" s="4"/>
      <c r="H818" s="4"/>
      <c r="I818" s="4"/>
      <c r="J818" s="4"/>
      <c r="K818" s="4"/>
      <c r="L818" s="4"/>
      <c r="M818" s="4"/>
    </row>
    <row r="819" spans="1:13" x14ac:dyDescent="0.2">
      <c r="A819" s="4"/>
      <c r="B819" s="425"/>
      <c r="C819" s="425"/>
      <c r="D819" s="426"/>
      <c r="E819" s="4"/>
      <c r="F819" s="4"/>
      <c r="G819" s="4"/>
      <c r="H819" s="4"/>
      <c r="I819" s="4"/>
      <c r="J819" s="4"/>
      <c r="K819" s="4"/>
      <c r="L819" s="4"/>
      <c r="M819" s="4"/>
    </row>
    <row r="820" spans="1:13" x14ac:dyDescent="0.2">
      <c r="A820" s="4"/>
      <c r="B820" s="425"/>
      <c r="C820" s="425"/>
      <c r="D820" s="426"/>
      <c r="E820" s="4"/>
      <c r="F820" s="4"/>
      <c r="G820" s="4"/>
      <c r="H820" s="4"/>
      <c r="I820" s="4"/>
      <c r="J820" s="4"/>
      <c r="K820" s="4"/>
      <c r="L820" s="4"/>
      <c r="M820" s="4"/>
    </row>
    <row r="821" spans="1:13" x14ac:dyDescent="0.2">
      <c r="A821" s="4"/>
      <c r="B821" s="425"/>
      <c r="C821" s="425"/>
      <c r="D821" s="426"/>
      <c r="E821" s="4"/>
      <c r="F821" s="4"/>
      <c r="G821" s="4"/>
      <c r="H821" s="4"/>
      <c r="I821" s="4"/>
      <c r="J821" s="4"/>
      <c r="K821" s="4"/>
      <c r="L821" s="4"/>
      <c r="M821" s="4"/>
    </row>
    <row r="822" spans="1:13" x14ac:dyDescent="0.2">
      <c r="A822" s="4"/>
      <c r="B822" s="425"/>
      <c r="C822" s="425"/>
      <c r="D822" s="426"/>
      <c r="E822" s="4"/>
      <c r="F822" s="4"/>
      <c r="G822" s="4"/>
      <c r="H822" s="4"/>
      <c r="I822" s="4"/>
      <c r="J822" s="4"/>
      <c r="K822" s="4"/>
      <c r="L822" s="4"/>
      <c r="M822" s="4"/>
    </row>
    <row r="823" spans="1:13" x14ac:dyDescent="0.2">
      <c r="A823" s="4"/>
      <c r="B823" s="425"/>
      <c r="C823" s="425"/>
      <c r="D823" s="426"/>
      <c r="E823" s="4"/>
      <c r="F823" s="4"/>
      <c r="G823" s="4"/>
      <c r="H823" s="4"/>
      <c r="I823" s="4"/>
      <c r="J823" s="4"/>
      <c r="K823" s="4"/>
      <c r="L823" s="4"/>
      <c r="M823" s="4"/>
    </row>
    <row r="824" spans="1:13" x14ac:dyDescent="0.2">
      <c r="A824" s="4"/>
      <c r="B824" s="425"/>
      <c r="C824" s="425"/>
      <c r="D824" s="426"/>
      <c r="E824" s="4"/>
      <c r="F824" s="4"/>
      <c r="G824" s="4"/>
      <c r="H824" s="4"/>
      <c r="I824" s="4"/>
      <c r="J824" s="4"/>
      <c r="K824" s="4"/>
      <c r="L824" s="4"/>
      <c r="M824" s="4"/>
    </row>
    <row r="825" spans="1:13" x14ac:dyDescent="0.2">
      <c r="A825" s="4"/>
      <c r="B825" s="425"/>
      <c r="C825" s="425"/>
      <c r="D825" s="426"/>
      <c r="E825" s="4"/>
      <c r="F825" s="4"/>
      <c r="G825" s="4"/>
      <c r="H825" s="4"/>
      <c r="I825" s="4"/>
      <c r="J825" s="4"/>
      <c r="K825" s="4"/>
      <c r="L825" s="4"/>
      <c r="M825" s="4"/>
    </row>
    <row r="826" spans="1:13" x14ac:dyDescent="0.2">
      <c r="A826" s="4"/>
      <c r="B826" s="425"/>
      <c r="C826" s="425"/>
      <c r="D826" s="426"/>
      <c r="E826" s="4"/>
      <c r="F826" s="4"/>
      <c r="G826" s="4"/>
      <c r="H826" s="4"/>
      <c r="I826" s="4"/>
      <c r="J826" s="4"/>
      <c r="K826" s="4"/>
      <c r="L826" s="4"/>
      <c r="M826" s="4"/>
    </row>
    <row r="827" spans="1:13" x14ac:dyDescent="0.2">
      <c r="A827" s="4"/>
      <c r="B827" s="425"/>
      <c r="C827" s="425"/>
      <c r="D827" s="426"/>
      <c r="E827" s="4"/>
      <c r="F827" s="4"/>
      <c r="G827" s="4"/>
      <c r="H827" s="4"/>
      <c r="I827" s="4"/>
      <c r="J827" s="4"/>
      <c r="K827" s="4"/>
      <c r="L827" s="4"/>
      <c r="M827" s="4"/>
    </row>
    <row r="828" spans="1:13" x14ac:dyDescent="0.2">
      <c r="A828" s="4"/>
      <c r="B828" s="425"/>
      <c r="C828" s="425"/>
      <c r="D828" s="426"/>
      <c r="E828" s="4"/>
      <c r="F828" s="4"/>
      <c r="G828" s="4"/>
      <c r="H828" s="4"/>
      <c r="I828" s="4"/>
      <c r="J828" s="4"/>
      <c r="K828" s="4"/>
      <c r="L828" s="4"/>
      <c r="M828" s="4"/>
    </row>
    <row r="829" spans="1:13" x14ac:dyDescent="0.2">
      <c r="A829" s="4"/>
      <c r="B829" s="425"/>
      <c r="C829" s="425"/>
      <c r="D829" s="426"/>
      <c r="E829" s="4"/>
      <c r="F829" s="4"/>
      <c r="G829" s="4"/>
      <c r="H829" s="4"/>
      <c r="I829" s="4"/>
      <c r="J829" s="4"/>
      <c r="K829" s="4"/>
      <c r="L829" s="4"/>
      <c r="M829" s="4"/>
    </row>
    <row r="830" spans="1:13" x14ac:dyDescent="0.2">
      <c r="A830" s="4"/>
      <c r="B830" s="425"/>
      <c r="C830" s="425"/>
      <c r="D830" s="426"/>
      <c r="E830" s="4"/>
      <c r="F830" s="4"/>
      <c r="G830" s="4"/>
      <c r="H830" s="4"/>
      <c r="I830" s="4"/>
      <c r="J830" s="4"/>
      <c r="K830" s="4"/>
      <c r="L830" s="4"/>
      <c r="M830" s="4"/>
    </row>
    <row r="831" spans="1:13" x14ac:dyDescent="0.2">
      <c r="A831" s="4"/>
      <c r="B831" s="425"/>
      <c r="C831" s="425"/>
      <c r="D831" s="426"/>
      <c r="E831" s="4"/>
      <c r="F831" s="4"/>
      <c r="G831" s="4"/>
      <c r="H831" s="4"/>
      <c r="I831" s="4"/>
      <c r="J831" s="4"/>
      <c r="K831" s="4"/>
      <c r="L831" s="4"/>
      <c r="M831" s="4"/>
    </row>
    <row r="832" spans="1:13" x14ac:dyDescent="0.2">
      <c r="A832" s="4"/>
      <c r="B832" s="425"/>
      <c r="C832" s="425"/>
      <c r="D832" s="426"/>
      <c r="E832" s="4"/>
      <c r="F832" s="4"/>
      <c r="G832" s="4"/>
      <c r="H832" s="4"/>
      <c r="I832" s="4"/>
      <c r="J832" s="4"/>
      <c r="K832" s="4"/>
      <c r="L832" s="4"/>
      <c r="M832" s="4"/>
    </row>
    <row r="833" spans="1:13" x14ac:dyDescent="0.2">
      <c r="A833" s="4"/>
      <c r="B833" s="425"/>
      <c r="C833" s="425"/>
      <c r="D833" s="426"/>
      <c r="E833" s="4"/>
      <c r="F833" s="4"/>
      <c r="G833" s="4"/>
      <c r="H833" s="4"/>
      <c r="I833" s="4"/>
      <c r="J833" s="4"/>
      <c r="K833" s="4"/>
      <c r="L833" s="4"/>
      <c r="M833" s="4"/>
    </row>
    <row r="834" spans="1:13" x14ac:dyDescent="0.2">
      <c r="A834" s="4"/>
      <c r="B834" s="425"/>
      <c r="C834" s="425"/>
      <c r="D834" s="426"/>
      <c r="E834" s="4"/>
      <c r="F834" s="4"/>
      <c r="G834" s="4"/>
      <c r="H834" s="4"/>
      <c r="I834" s="4"/>
      <c r="J834" s="4"/>
      <c r="K834" s="4"/>
      <c r="L834" s="4"/>
      <c r="M834" s="4"/>
    </row>
    <row r="835" spans="1:13" x14ac:dyDescent="0.2">
      <c r="A835" s="4"/>
      <c r="B835" s="425"/>
      <c r="C835" s="425"/>
      <c r="D835" s="426"/>
      <c r="E835" s="4"/>
      <c r="F835" s="4"/>
      <c r="G835" s="4"/>
      <c r="H835" s="4"/>
      <c r="I835" s="4"/>
      <c r="J835" s="4"/>
      <c r="K835" s="4"/>
      <c r="L835" s="4"/>
      <c r="M835" s="4"/>
    </row>
    <row r="836" spans="1:13" x14ac:dyDescent="0.2">
      <c r="A836" s="4"/>
      <c r="B836" s="425"/>
      <c r="C836" s="425"/>
      <c r="D836" s="426"/>
      <c r="E836" s="4"/>
      <c r="F836" s="4"/>
      <c r="G836" s="4"/>
      <c r="H836" s="4"/>
      <c r="I836" s="4"/>
      <c r="J836" s="4"/>
      <c r="K836" s="4"/>
      <c r="L836" s="4"/>
      <c r="M836" s="4"/>
    </row>
    <row r="837" spans="1:13" x14ac:dyDescent="0.2">
      <c r="A837" s="4"/>
      <c r="B837" s="425"/>
      <c r="C837" s="425"/>
      <c r="D837" s="426"/>
      <c r="E837" s="4"/>
      <c r="F837" s="4"/>
      <c r="G837" s="4"/>
      <c r="H837" s="4"/>
      <c r="I837" s="4"/>
      <c r="J837" s="4"/>
      <c r="K837" s="4"/>
      <c r="L837" s="4"/>
      <c r="M837" s="4"/>
    </row>
    <row r="838" spans="1:13" x14ac:dyDescent="0.2">
      <c r="A838" s="4"/>
      <c r="B838" s="425"/>
      <c r="C838" s="425"/>
      <c r="D838" s="426"/>
      <c r="E838" s="4"/>
      <c r="F838" s="4"/>
      <c r="G838" s="4"/>
      <c r="H838" s="4"/>
      <c r="I838" s="4"/>
      <c r="J838" s="4"/>
      <c r="K838" s="4"/>
      <c r="L838" s="4"/>
      <c r="M838" s="4"/>
    </row>
    <row r="839" spans="1:13" x14ac:dyDescent="0.2">
      <c r="A839" s="4"/>
      <c r="B839" s="425"/>
      <c r="C839" s="425"/>
      <c r="D839" s="426"/>
      <c r="E839" s="4"/>
      <c r="F839" s="4"/>
      <c r="G839" s="4"/>
      <c r="H839" s="4"/>
      <c r="I839" s="4"/>
      <c r="J839" s="4"/>
      <c r="K839" s="4"/>
      <c r="L839" s="4"/>
      <c r="M839" s="4"/>
    </row>
    <row r="840" spans="1:13" x14ac:dyDescent="0.2">
      <c r="A840" s="4"/>
      <c r="B840" s="425"/>
      <c r="C840" s="425"/>
      <c r="D840" s="426"/>
      <c r="E840" s="4"/>
      <c r="F840" s="4"/>
      <c r="G840" s="4"/>
      <c r="H840" s="4"/>
      <c r="I840" s="4"/>
      <c r="J840" s="4"/>
      <c r="K840" s="4"/>
      <c r="L840" s="4"/>
      <c r="M840" s="4"/>
    </row>
    <row r="841" spans="1:13" x14ac:dyDescent="0.2">
      <c r="A841" s="4"/>
      <c r="B841" s="425"/>
      <c r="C841" s="425"/>
      <c r="D841" s="426"/>
      <c r="E841" s="4"/>
      <c r="F841" s="4"/>
      <c r="G841" s="4"/>
      <c r="H841" s="4"/>
      <c r="I841" s="4"/>
      <c r="J841" s="4"/>
      <c r="K841" s="4"/>
      <c r="L841" s="4"/>
      <c r="M841" s="4"/>
    </row>
    <row r="842" spans="1:13" x14ac:dyDescent="0.2">
      <c r="A842" s="4"/>
      <c r="B842" s="425"/>
      <c r="C842" s="425"/>
      <c r="D842" s="426"/>
      <c r="E842" s="4"/>
      <c r="F842" s="4"/>
      <c r="G842" s="4"/>
      <c r="H842" s="4"/>
      <c r="I842" s="4"/>
      <c r="J842" s="4"/>
      <c r="K842" s="4"/>
      <c r="L842" s="4"/>
      <c r="M842" s="4"/>
    </row>
    <row r="843" spans="1:13" x14ac:dyDescent="0.2">
      <c r="A843" s="4"/>
      <c r="B843" s="425"/>
      <c r="C843" s="425"/>
      <c r="D843" s="426"/>
      <c r="E843" s="4"/>
      <c r="F843" s="4"/>
      <c r="G843" s="4"/>
      <c r="H843" s="4"/>
      <c r="I843" s="4"/>
      <c r="J843" s="4"/>
      <c r="K843" s="4"/>
      <c r="L843" s="4"/>
      <c r="M843" s="4"/>
    </row>
    <row r="844" spans="1:13" x14ac:dyDescent="0.2">
      <c r="A844" s="4"/>
      <c r="B844" s="425"/>
      <c r="C844" s="425"/>
      <c r="D844" s="426"/>
      <c r="E844" s="4"/>
      <c r="F844" s="4"/>
      <c r="G844" s="4"/>
      <c r="H844" s="4"/>
      <c r="I844" s="4"/>
      <c r="J844" s="4"/>
      <c r="K844" s="4"/>
      <c r="L844" s="4"/>
      <c r="M844" s="4"/>
    </row>
    <row r="845" spans="1:13" x14ac:dyDescent="0.2">
      <c r="A845" s="4"/>
      <c r="B845" s="425"/>
      <c r="C845" s="425"/>
      <c r="D845" s="426"/>
      <c r="E845" s="4"/>
      <c r="F845" s="4"/>
      <c r="G845" s="4"/>
      <c r="H845" s="4"/>
      <c r="I845" s="4"/>
      <c r="J845" s="4"/>
      <c r="K845" s="4"/>
      <c r="L845" s="4"/>
      <c r="M845" s="4"/>
    </row>
    <row r="846" spans="1:13" x14ac:dyDescent="0.2">
      <c r="A846" s="4"/>
      <c r="B846" s="425"/>
      <c r="C846" s="425"/>
      <c r="D846" s="426"/>
      <c r="E846" s="4"/>
      <c r="F846" s="4"/>
      <c r="G846" s="4"/>
      <c r="H846" s="4"/>
      <c r="I846" s="4"/>
      <c r="J846" s="4"/>
      <c r="K846" s="4"/>
      <c r="L846" s="4"/>
      <c r="M846" s="4"/>
    </row>
  </sheetData>
  <sheetProtection algorithmName="SHA-512" hashValue="2fnU63ztdebEhvGO0SZEEra9cbXjuWui+dEVMxTK4QPAMvEJKjJhfF2kErPIVXkEsMBVgU2E+ZHAL2y/GzoBQg==" saltValue="e61FKE8VRo+Mv5mAGX2UZw==" spinCount="100000" sheet="1" selectLockedCells="1" selectUnlockedCells="1"/>
  <mergeCells count="13">
    <mergeCell ref="J4:K4"/>
    <mergeCell ref="C3:E3"/>
    <mergeCell ref="A20:C23"/>
    <mergeCell ref="F4:G4"/>
    <mergeCell ref="A1:E1"/>
    <mergeCell ref="A3:B3"/>
    <mergeCell ref="A4:B5"/>
    <mergeCell ref="C4:D5"/>
    <mergeCell ref="A6:A18"/>
    <mergeCell ref="B6:B7"/>
    <mergeCell ref="B8:B15"/>
    <mergeCell ref="B16:B18"/>
    <mergeCell ref="H4:I4"/>
  </mergeCells>
  <phoneticPr fontId="4" type="noConversion"/>
  <conditionalFormatting sqref="E6:F18 H6:H18 J6:J18 L6:M18">
    <cfRule type="cellIs" dxfId="15" priority="103" operator="equal">
      <formula>"Adecuado"</formula>
    </cfRule>
    <cfRule type="cellIs" dxfId="14" priority="104" operator="equal">
      <formula>"Regular"</formula>
    </cfRule>
    <cfRule type="cellIs" dxfId="13" priority="105" operator="equal">
      <formula>"Deficiente"</formula>
    </cfRule>
  </conditionalFormatting>
  <conditionalFormatting sqref="G6:G18">
    <cfRule type="expression" dxfId="12" priority="160" stopIfTrue="1">
      <formula>$G6="↓"</formula>
    </cfRule>
    <cfRule type="expression" dxfId="11" priority="161" stopIfTrue="1">
      <formula>$G6="="</formula>
    </cfRule>
    <cfRule type="expression" dxfId="10" priority="162" stopIfTrue="1">
      <formula>$G6="↑"</formula>
    </cfRule>
  </conditionalFormatting>
  <conditionalFormatting sqref="I6:I18">
    <cfRule type="expression" dxfId="9" priority="133" stopIfTrue="1">
      <formula>$I6="↓"</formula>
    </cfRule>
    <cfRule type="expression" dxfId="8" priority="134" stopIfTrue="1">
      <formula>$I6="="</formula>
    </cfRule>
    <cfRule type="expression" dxfId="7" priority="135" stopIfTrue="1">
      <formula>I6="↑"</formula>
    </cfRule>
  </conditionalFormatting>
  <conditionalFormatting sqref="K6:K18">
    <cfRule type="expression" dxfId="6" priority="106" stopIfTrue="1">
      <formula>$K6="↓"</formula>
    </cfRule>
    <cfRule type="expression" dxfId="5" priority="107" stopIfTrue="1">
      <formula>$K6="="</formula>
    </cfRule>
    <cfRule type="expression" dxfId="4" priority="108" stopIfTrue="1">
      <formula>$K6="↑"</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1" manualBreakCount="1">
    <brk id="23"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85" zoomScaleNormal="85" workbookViewId="0">
      <selection sqref="A1:XFD1048576"/>
    </sheetView>
  </sheetViews>
  <sheetFormatPr baseColWidth="10" defaultRowHeight="14.25" x14ac:dyDescent="0.2"/>
  <cols>
    <col min="1" max="1" width="4.5703125" style="550" customWidth="1"/>
    <col min="2" max="2" width="56.140625" style="550" customWidth="1"/>
    <col min="3" max="5" width="16" style="550" customWidth="1"/>
    <col min="6" max="6" width="19.85546875" style="550" customWidth="1"/>
    <col min="7" max="7" width="18.42578125" style="550" customWidth="1"/>
    <col min="8" max="8" width="18.5703125" style="550" customWidth="1"/>
    <col min="9" max="16384" width="11.42578125" style="478"/>
  </cols>
  <sheetData>
    <row r="1" spans="1:8" s="12" customFormat="1" ht="27.75" customHeight="1" x14ac:dyDescent="0.2">
      <c r="A1" s="474" t="s">
        <v>129</v>
      </c>
      <c r="B1" s="474"/>
      <c r="C1" s="474"/>
      <c r="D1" s="474"/>
      <c r="E1" s="474"/>
      <c r="F1" s="474"/>
      <c r="G1" s="474"/>
      <c r="H1" s="474"/>
    </row>
    <row r="2" spans="1:8" s="477" customFormat="1" ht="7.5" customHeight="1" thickBot="1" x14ac:dyDescent="0.25">
      <c r="A2" s="475"/>
      <c r="B2" s="476"/>
      <c r="C2" s="476"/>
      <c r="D2" s="476"/>
      <c r="E2" s="476"/>
      <c r="F2" s="476"/>
      <c r="G2" s="476"/>
      <c r="H2" s="476"/>
    </row>
    <row r="3" spans="1:8" s="477" customFormat="1" ht="27.75" customHeight="1" thickBot="1" x14ac:dyDescent="0.25">
      <c r="A3" s="664" t="s">
        <v>354</v>
      </c>
      <c r="B3" s="665"/>
      <c r="C3" s="666" t="str">
        <f>VLOOKUP('F2'!E1,Data!$A$5:$B$13,2,FALSE)</f>
        <v>HOSPITAL  MOYOBAMBA</v>
      </c>
      <c r="D3" s="667"/>
      <c r="E3" s="667"/>
      <c r="F3" s="667"/>
      <c r="G3" s="667"/>
      <c r="H3" s="665"/>
    </row>
    <row r="4" spans="1:8" ht="27.75" customHeight="1" thickBot="1" x14ac:dyDescent="0.25">
      <c r="A4" s="478"/>
      <c r="B4" s="478"/>
      <c r="C4" s="478"/>
      <c r="D4" s="478"/>
      <c r="E4" s="478"/>
      <c r="F4" s="478"/>
      <c r="G4" s="478"/>
      <c r="H4" s="478"/>
    </row>
    <row r="5" spans="1:8" ht="27.75" customHeight="1" thickBot="1" x14ac:dyDescent="0.25">
      <c r="A5" s="658" t="s">
        <v>24</v>
      </c>
      <c r="B5" s="659"/>
      <c r="C5" s="479" t="s">
        <v>5</v>
      </c>
      <c r="D5" s="480" t="s">
        <v>6</v>
      </c>
      <c r="E5" s="481" t="s">
        <v>7</v>
      </c>
      <c r="F5" s="482" t="s">
        <v>26</v>
      </c>
      <c r="G5" s="478"/>
      <c r="H5" s="478"/>
    </row>
    <row r="6" spans="1:8" ht="27.75" customHeight="1" x14ac:dyDescent="0.2">
      <c r="A6" s="483">
        <v>1</v>
      </c>
      <c r="B6" s="484" t="s">
        <v>331</v>
      </c>
      <c r="C6" s="485">
        <v>3</v>
      </c>
      <c r="D6" s="486">
        <v>2</v>
      </c>
      <c r="E6" s="487">
        <v>0</v>
      </c>
      <c r="F6" s="488">
        <f>COUNT(Indicadores!C4:C5)</f>
        <v>2</v>
      </c>
      <c r="G6" s="478"/>
      <c r="H6" s="478"/>
    </row>
    <row r="7" spans="1:8" ht="27.75" customHeight="1" x14ac:dyDescent="0.2">
      <c r="A7" s="489">
        <v>2</v>
      </c>
      <c r="B7" s="490" t="s">
        <v>330</v>
      </c>
      <c r="C7" s="491">
        <v>4</v>
      </c>
      <c r="D7" s="492">
        <v>2</v>
      </c>
      <c r="E7" s="493">
        <v>0</v>
      </c>
      <c r="F7" s="494">
        <f>COUNT(Indicadores!C6:C13)</f>
        <v>8</v>
      </c>
      <c r="G7" s="478"/>
      <c r="H7" s="478"/>
    </row>
    <row r="8" spans="1:8" ht="27.75" customHeight="1" thickBot="1" x14ac:dyDescent="0.25">
      <c r="A8" s="495">
        <v>3</v>
      </c>
      <c r="B8" s="496" t="s">
        <v>329</v>
      </c>
      <c r="C8" s="497">
        <v>3</v>
      </c>
      <c r="D8" s="498">
        <v>2</v>
      </c>
      <c r="E8" s="499">
        <v>0</v>
      </c>
      <c r="F8" s="500">
        <f>COUNT(Indicadores!C14:C16)</f>
        <v>3</v>
      </c>
      <c r="G8" s="478"/>
      <c r="H8" s="478"/>
    </row>
    <row r="9" spans="1:8" ht="27.75" customHeight="1" thickBot="1" x14ac:dyDescent="0.25">
      <c r="A9" s="478"/>
      <c r="B9" s="478"/>
      <c r="C9" s="478"/>
      <c r="D9" s="478"/>
      <c r="E9" s="478"/>
      <c r="F9" s="501">
        <f>SUM(F6:F8)</f>
        <v>13</v>
      </c>
      <c r="G9" s="478"/>
      <c r="H9" s="478"/>
    </row>
    <row r="10" spans="1:8" ht="27.75" customHeight="1" thickBot="1" x14ac:dyDescent="0.25">
      <c r="A10" s="478"/>
      <c r="B10" s="478"/>
      <c r="C10" s="478"/>
      <c r="D10" s="478"/>
      <c r="E10" s="478"/>
      <c r="F10" s="502"/>
      <c r="G10" s="478"/>
      <c r="H10" s="478"/>
    </row>
    <row r="11" spans="1:8" ht="27.75" customHeight="1" thickBot="1" x14ac:dyDescent="0.25">
      <c r="A11" s="658" t="s">
        <v>29</v>
      </c>
      <c r="B11" s="659"/>
      <c r="C11" s="668" t="s">
        <v>30</v>
      </c>
      <c r="D11" s="669"/>
      <c r="E11" s="502"/>
      <c r="F11" s="502"/>
      <c r="G11" s="478"/>
      <c r="H11" s="478"/>
    </row>
    <row r="12" spans="1:8" ht="20.25" customHeight="1" x14ac:dyDescent="0.2">
      <c r="A12" s="489">
        <v>2</v>
      </c>
      <c r="B12" s="490" t="s">
        <v>5</v>
      </c>
      <c r="C12" s="491">
        <v>10</v>
      </c>
      <c r="D12" s="493">
        <v>8</v>
      </c>
      <c r="E12" s="503"/>
      <c r="F12" s="502"/>
      <c r="G12" s="478"/>
      <c r="H12" s="478"/>
    </row>
    <row r="13" spans="1:8" ht="20.25" customHeight="1" x14ac:dyDescent="0.2">
      <c r="A13" s="489">
        <v>3</v>
      </c>
      <c r="B13" s="490" t="s">
        <v>6</v>
      </c>
      <c r="C13" s="491">
        <v>7.9</v>
      </c>
      <c r="D13" s="493">
        <v>5</v>
      </c>
      <c r="E13" s="503"/>
      <c r="F13" s="502"/>
      <c r="G13" s="478"/>
      <c r="H13" s="478"/>
    </row>
    <row r="14" spans="1:8" ht="20.25" customHeight="1" thickBot="1" x14ac:dyDescent="0.25">
      <c r="A14" s="495">
        <v>4</v>
      </c>
      <c r="B14" s="496" t="s">
        <v>7</v>
      </c>
      <c r="C14" s="497">
        <v>4.9000000000000004</v>
      </c>
      <c r="D14" s="499">
        <v>0</v>
      </c>
      <c r="E14" s="503"/>
      <c r="F14" s="502"/>
      <c r="G14" s="478"/>
      <c r="H14" s="478"/>
    </row>
    <row r="15" spans="1:8" x14ac:dyDescent="0.2">
      <c r="A15" s="478"/>
      <c r="B15" s="478"/>
      <c r="C15" s="478"/>
      <c r="D15" s="478"/>
      <c r="E15" s="478"/>
      <c r="F15" s="502"/>
      <c r="G15" s="478"/>
      <c r="H15" s="478"/>
    </row>
    <row r="16" spans="1:8" ht="20.25" customHeight="1" thickBot="1" x14ac:dyDescent="0.25">
      <c r="A16" s="478"/>
      <c r="B16" s="478"/>
      <c r="C16" s="478"/>
      <c r="D16" s="478"/>
      <c r="E16" s="478"/>
      <c r="F16" s="478"/>
      <c r="G16" s="478"/>
      <c r="H16" s="478"/>
    </row>
    <row r="17" spans="1:13" ht="22.5" customHeight="1" thickBot="1" x14ac:dyDescent="0.25">
      <c r="A17" s="660" t="s">
        <v>135</v>
      </c>
      <c r="B17" s="661"/>
      <c r="C17" s="662"/>
      <c r="D17" s="662"/>
      <c r="E17" s="662"/>
      <c r="F17" s="662"/>
      <c r="G17" s="662"/>
      <c r="H17" s="478"/>
    </row>
    <row r="18" spans="1:13" ht="22.5" customHeight="1" thickBot="1" x14ac:dyDescent="0.25">
      <c r="A18" s="658" t="s">
        <v>134</v>
      </c>
      <c r="B18" s="659"/>
      <c r="C18" s="479" t="s">
        <v>5</v>
      </c>
      <c r="D18" s="480" t="s">
        <v>6</v>
      </c>
      <c r="E18" s="504" t="s">
        <v>7</v>
      </c>
      <c r="F18" s="482" t="s">
        <v>26</v>
      </c>
      <c r="G18" s="482" t="s">
        <v>25</v>
      </c>
      <c r="H18" s="478"/>
      <c r="I18" s="505"/>
      <c r="J18" s="505"/>
      <c r="K18" s="505"/>
      <c r="L18" s="505"/>
      <c r="M18" s="505"/>
    </row>
    <row r="19" spans="1:13" ht="22.5" customHeight="1" x14ac:dyDescent="0.2">
      <c r="A19" s="506">
        <v>1</v>
      </c>
      <c r="B19" s="507" t="str">
        <f>+B$6</f>
        <v>PRODUCCION Y RENDIMIENTO</v>
      </c>
      <c r="C19" s="508">
        <f>COUNTIF('F2'!$U$6:$U$7,"Adecuado")</f>
        <v>2</v>
      </c>
      <c r="D19" s="509">
        <f>COUNTIF('F2'!$U$6:$U$7,"Regular")</f>
        <v>0</v>
      </c>
      <c r="E19" s="510">
        <f>COUNTIF('F2'!$U$6:$U$7,"Deficiente")</f>
        <v>0</v>
      </c>
      <c r="F19" s="511">
        <f>SUM(C19:E19)</f>
        <v>2</v>
      </c>
      <c r="G19" s="512">
        <f>+((C19/$F$6)*$C$6)+((D19/$F$6)*$D$6)+((E19/$F$6)*$E$6)</f>
        <v>3</v>
      </c>
      <c r="H19" s="478"/>
      <c r="I19" s="505"/>
      <c r="J19" s="505"/>
      <c r="K19" s="505"/>
      <c r="L19" s="505"/>
      <c r="M19" s="505"/>
    </row>
    <row r="20" spans="1:13" ht="22.5" customHeight="1" x14ac:dyDescent="0.2">
      <c r="A20" s="513">
        <v>2</v>
      </c>
      <c r="B20" s="484" t="str">
        <f>+B$7</f>
        <v>EFICIENCIA</v>
      </c>
      <c r="C20" s="491">
        <f>COUNTIF('F2'!$U$8:$U$15,"Adecuado")</f>
        <v>7</v>
      </c>
      <c r="D20" s="492">
        <f>COUNTIF('F2'!$U$8:$U$15,"Regular")</f>
        <v>0</v>
      </c>
      <c r="E20" s="514">
        <f>COUNTIF('F2'!$U$8:$U$15,"Deficiente")</f>
        <v>1</v>
      </c>
      <c r="F20" s="494">
        <f>SUM(C20:E20)</f>
        <v>8</v>
      </c>
      <c r="G20" s="515">
        <f>+((C20/$F$7)*$C$7)+((D20/$F$7)*$D$6)+((E20/$F$7)*$E$6)</f>
        <v>3.5</v>
      </c>
      <c r="H20" s="478"/>
      <c r="I20" s="516" t="s">
        <v>31</v>
      </c>
      <c r="J20" s="516">
        <v>2008</v>
      </c>
      <c r="K20" s="505"/>
      <c r="L20" s="505"/>
      <c r="M20" s="505"/>
    </row>
    <row r="21" spans="1:13" ht="22.5" customHeight="1" thickBot="1" x14ac:dyDescent="0.25">
      <c r="A21" s="517">
        <v>3</v>
      </c>
      <c r="B21" s="518" t="str">
        <f>+B$8</f>
        <v>CALIDAD</v>
      </c>
      <c r="C21" s="497">
        <f>COUNTIF('F2'!$U$16:$U$18,"Adecuado")</f>
        <v>2</v>
      </c>
      <c r="D21" s="498">
        <f>COUNTIF('F2'!$U$16:$U$18,"Regular")</f>
        <v>0</v>
      </c>
      <c r="E21" s="519">
        <f>COUNTIF('F2'!$U$16:$U$18,"Deficiente")</f>
        <v>1</v>
      </c>
      <c r="F21" s="500">
        <f>SUM(C21:E21)</f>
        <v>3</v>
      </c>
      <c r="G21" s="520">
        <f>+((C21/$F$8)*$C$6)+((D21/$F$8)*$D$6)+((E21/$F$8)*$E$6)</f>
        <v>2</v>
      </c>
      <c r="H21" s="478"/>
      <c r="I21" s="521">
        <f>+G22</f>
        <v>8.5</v>
      </c>
      <c r="J21" s="521">
        <f>+G31</f>
        <v>7</v>
      </c>
      <c r="K21" s="505"/>
      <c r="L21" s="505"/>
      <c r="M21" s="505"/>
    </row>
    <row r="22" spans="1:13" ht="22.5" customHeight="1" thickBot="1" x14ac:dyDescent="0.25">
      <c r="A22" s="478"/>
      <c r="B22" s="478"/>
      <c r="C22" s="522">
        <f>SUM(C19:C21)</f>
        <v>11</v>
      </c>
      <c r="D22" s="523">
        <f>SUM(D19:D21)</f>
        <v>0</v>
      </c>
      <c r="E22" s="524">
        <f>SUM(E19:E21)</f>
        <v>2</v>
      </c>
      <c r="F22" s="525">
        <f>SUM(F19:F21)</f>
        <v>13</v>
      </c>
      <c r="G22" s="526">
        <f>SUM(G19:G21)</f>
        <v>8.5</v>
      </c>
      <c r="H22" s="527" t="str">
        <f>IF((G22&gt;$C$13),"Adecuado",IF(($D$13&gt;G22),"Deficiente","Regular"))</f>
        <v>Adecuado</v>
      </c>
      <c r="I22" s="516"/>
      <c r="J22" s="516"/>
      <c r="K22" s="505"/>
      <c r="L22" s="505"/>
      <c r="M22" s="505"/>
    </row>
    <row r="23" spans="1:13" ht="22.5" customHeight="1" thickBot="1" x14ac:dyDescent="0.25">
      <c r="A23" s="478"/>
      <c r="B23" s="478"/>
      <c r="C23" s="528">
        <f>+C22/$F22</f>
        <v>0.84615384615384615</v>
      </c>
      <c r="D23" s="529">
        <f>+D22/$F22</f>
        <v>0</v>
      </c>
      <c r="E23" s="530">
        <f>+E22/$F22</f>
        <v>0.15384615384615385</v>
      </c>
      <c r="F23" s="502"/>
      <c r="G23" s="531"/>
      <c r="H23" s="532"/>
      <c r="I23" s="505"/>
      <c r="J23" s="505"/>
      <c r="K23" s="505"/>
      <c r="L23" s="505"/>
      <c r="M23" s="505"/>
    </row>
    <row r="24" spans="1:13" s="538" customFormat="1" ht="22.5" customHeight="1" x14ac:dyDescent="0.2">
      <c r="A24" s="533" t="s">
        <v>179</v>
      </c>
      <c r="B24" s="534"/>
      <c r="C24" s="535"/>
      <c r="D24" s="536" t="str">
        <f>+H22</f>
        <v>Adecuado</v>
      </c>
      <c r="E24" s="537"/>
      <c r="F24" s="537"/>
      <c r="G24" s="537"/>
      <c r="H24" s="537"/>
    </row>
    <row r="25" spans="1:13" s="543" customFormat="1" ht="22.5" customHeight="1" thickBot="1" x14ac:dyDescent="0.25">
      <c r="A25" s="539"/>
      <c r="B25" s="540"/>
      <c r="C25" s="541"/>
      <c r="D25" s="542"/>
    </row>
    <row r="26" spans="1:13" ht="22.5" customHeight="1" thickBot="1" x14ac:dyDescent="0.25">
      <c r="A26" s="660" t="s">
        <v>153</v>
      </c>
      <c r="B26" s="661"/>
      <c r="C26" s="662"/>
      <c r="D26" s="662"/>
      <c r="E26" s="662"/>
      <c r="F26" s="662"/>
      <c r="G26" s="662"/>
      <c r="H26" s="478"/>
    </row>
    <row r="27" spans="1:13" ht="22.5" customHeight="1" thickBot="1" x14ac:dyDescent="0.25">
      <c r="A27" s="658" t="s">
        <v>134</v>
      </c>
      <c r="B27" s="659"/>
      <c r="C27" s="479" t="s">
        <v>5</v>
      </c>
      <c r="D27" s="480" t="s">
        <v>6</v>
      </c>
      <c r="E27" s="504" t="s">
        <v>7</v>
      </c>
      <c r="F27" s="482" t="s">
        <v>26</v>
      </c>
      <c r="G27" s="482" t="s">
        <v>25</v>
      </c>
      <c r="H27" s="478"/>
    </row>
    <row r="28" spans="1:13" ht="22.5" customHeight="1" x14ac:dyDescent="0.2">
      <c r="A28" s="506">
        <v>1</v>
      </c>
      <c r="B28" s="507" t="str">
        <f>+B$6</f>
        <v>PRODUCCION Y RENDIMIENTO</v>
      </c>
      <c r="C28" s="508">
        <f>COUNTIF('F2'!$V$6:$V$7,"Adecuado")</f>
        <v>1</v>
      </c>
      <c r="D28" s="509">
        <f>COUNTIF('F2'!$V$6:$V$7,"Regular")</f>
        <v>0</v>
      </c>
      <c r="E28" s="510">
        <f>COUNTIF('F2'!$V$6:$V$7,"Deficiente")</f>
        <v>1</v>
      </c>
      <c r="F28" s="511">
        <f>SUM(C28:E28)</f>
        <v>2</v>
      </c>
      <c r="G28" s="512">
        <f>+((C28/$F$6)*$C$6)+((D28/$F$6)*$D$6)+((E28/$F$6)*$E$6)</f>
        <v>1.5</v>
      </c>
      <c r="H28" s="478"/>
    </row>
    <row r="29" spans="1:13" ht="22.5" customHeight="1" x14ac:dyDescent="0.2">
      <c r="A29" s="513">
        <v>2</v>
      </c>
      <c r="B29" s="484" t="str">
        <f>+B$7</f>
        <v>EFICIENCIA</v>
      </c>
      <c r="C29" s="491">
        <f>COUNTIF('F2'!$V$8:$V$15,"Adecuado")</f>
        <v>7</v>
      </c>
      <c r="D29" s="492">
        <f>COUNTIF('F2'!$V$8:$V$15,"Regular")</f>
        <v>0</v>
      </c>
      <c r="E29" s="514">
        <f>COUNTIF('F2'!$V$8:$V$15,"Deficiente")</f>
        <v>1</v>
      </c>
      <c r="F29" s="494">
        <f>SUM(C29:E29)</f>
        <v>8</v>
      </c>
      <c r="G29" s="515">
        <f>+((C29/$F$7)*$C$7)+((D29/$F$7)*$D$6)+((E29/$F$7)*$E$6)</f>
        <v>3.5</v>
      </c>
      <c r="H29" s="478"/>
    </row>
    <row r="30" spans="1:13" ht="22.5" customHeight="1" thickBot="1" x14ac:dyDescent="0.25">
      <c r="A30" s="517">
        <v>3</v>
      </c>
      <c r="B30" s="518" t="str">
        <f>+B$8</f>
        <v>CALIDAD</v>
      </c>
      <c r="C30" s="497">
        <f>COUNTIF('F2'!$V$16:$V$18,"Adecuado")</f>
        <v>2</v>
      </c>
      <c r="D30" s="498">
        <f>COUNTIF('F2'!$V$16:$V$18,"Regular")</f>
        <v>0</v>
      </c>
      <c r="E30" s="519">
        <f>COUNTIF('F2'!$V$16:$V$18,"Deficiente")</f>
        <v>1</v>
      </c>
      <c r="F30" s="500">
        <f>SUM(C30:E30)</f>
        <v>3</v>
      </c>
      <c r="G30" s="520">
        <f>+((C30/$F$8)*$C$6)+((D30/$F$8)*$D$6)+((E30/$F$8)*$E$6)</f>
        <v>2</v>
      </c>
      <c r="H30" s="478"/>
    </row>
    <row r="31" spans="1:13" ht="22.5" customHeight="1" thickBot="1" x14ac:dyDescent="0.25">
      <c r="A31" s="478"/>
      <c r="B31" s="478"/>
      <c r="C31" s="522">
        <f>SUM(C28:C30)</f>
        <v>10</v>
      </c>
      <c r="D31" s="523">
        <f>SUM(D28:D30)</f>
        <v>0</v>
      </c>
      <c r="E31" s="524">
        <f>SUM(E28:E30)</f>
        <v>3</v>
      </c>
      <c r="F31" s="525">
        <f>SUM(F28:F30)</f>
        <v>13</v>
      </c>
      <c r="G31" s="526">
        <f>SUM(G28:G30)</f>
        <v>7</v>
      </c>
      <c r="H31" s="527" t="str">
        <f>IF((G31&gt;$C$13),"Adecuado",IF(($D$13&gt;G31),"Deficiente","Regular"))</f>
        <v>Regular</v>
      </c>
    </row>
    <row r="32" spans="1:13" ht="22.5" customHeight="1" thickBot="1" x14ac:dyDescent="0.25">
      <c r="A32" s="478"/>
      <c r="B32" s="478"/>
      <c r="C32" s="528">
        <f>+C31/$F31</f>
        <v>0.76923076923076927</v>
      </c>
      <c r="D32" s="529">
        <f>+D31/$F31</f>
        <v>0</v>
      </c>
      <c r="E32" s="530">
        <f>+E31/$F31</f>
        <v>0.23076923076923078</v>
      </c>
      <c r="F32" s="502"/>
      <c r="G32" s="531"/>
      <c r="H32" s="532"/>
    </row>
    <row r="33" spans="1:8" s="546" customFormat="1" ht="22.5" customHeight="1" x14ac:dyDescent="0.2">
      <c r="A33" s="533" t="s">
        <v>177</v>
      </c>
      <c r="B33" s="544"/>
      <c r="C33" s="535"/>
      <c r="D33" s="536" t="str">
        <f>+H31</f>
        <v>Regular</v>
      </c>
      <c r="E33" s="545"/>
      <c r="F33" s="545"/>
      <c r="G33" s="545"/>
      <c r="H33" s="545"/>
    </row>
    <row r="34" spans="1:8" s="546" customFormat="1" ht="22.5" customHeight="1" x14ac:dyDescent="0.2">
      <c r="A34" s="663" t="s">
        <v>178</v>
      </c>
      <c r="B34" s="663"/>
      <c r="C34" s="547" t="str">
        <f>IF((G31&gt;G22),"mejor",IF((G31&lt;G22),"menor","igual"))</f>
        <v>menor</v>
      </c>
      <c r="D34" s="537" t="s">
        <v>176</v>
      </c>
      <c r="E34" s="545"/>
      <c r="F34" s="545"/>
      <c r="G34" s="545"/>
      <c r="H34" s="545"/>
    </row>
    <row r="35" spans="1:8" ht="10.5" customHeight="1" x14ac:dyDescent="0.2">
      <c r="A35" s="478"/>
      <c r="B35" s="478"/>
      <c r="C35" s="478"/>
      <c r="D35" s="478"/>
      <c r="E35" s="478"/>
      <c r="F35" s="478"/>
      <c r="G35" s="478"/>
      <c r="H35" s="478"/>
    </row>
    <row r="36" spans="1:8" ht="22.5" customHeight="1" thickBot="1" x14ac:dyDescent="0.25">
      <c r="A36" s="548"/>
      <c r="B36" s="548"/>
      <c r="C36" s="548"/>
      <c r="D36" s="548"/>
      <c r="E36" s="548"/>
      <c r="F36" s="548"/>
      <c r="G36" s="548"/>
      <c r="H36" s="548"/>
    </row>
    <row r="37" spans="1:8" ht="22.5" customHeight="1" thickBot="1" x14ac:dyDescent="0.25">
      <c r="A37" s="660" t="s">
        <v>152</v>
      </c>
      <c r="B37" s="661"/>
      <c r="C37" s="662"/>
      <c r="D37" s="662"/>
      <c r="E37" s="662"/>
      <c r="F37" s="662"/>
      <c r="G37" s="662"/>
      <c r="H37" s="478"/>
    </row>
    <row r="38" spans="1:8" ht="22.5" customHeight="1" thickBot="1" x14ac:dyDescent="0.25">
      <c r="A38" s="658" t="s">
        <v>134</v>
      </c>
      <c r="B38" s="659"/>
      <c r="C38" s="479" t="s">
        <v>5</v>
      </c>
      <c r="D38" s="480" t="s">
        <v>6</v>
      </c>
      <c r="E38" s="504" t="s">
        <v>7</v>
      </c>
      <c r="F38" s="482" t="s">
        <v>26</v>
      </c>
      <c r="G38" s="482" t="s">
        <v>25</v>
      </c>
      <c r="H38" s="478"/>
    </row>
    <row r="39" spans="1:8" ht="22.5" customHeight="1" x14ac:dyDescent="0.2">
      <c r="A39" s="506">
        <v>1</v>
      </c>
      <c r="B39" s="507" t="str">
        <f>+B$6</f>
        <v>PRODUCCION Y RENDIMIENTO</v>
      </c>
      <c r="C39" s="508">
        <f>COUNTIF('F2'!$W$6:$W$7,"Adecuado")</f>
        <v>0</v>
      </c>
      <c r="D39" s="509">
        <f>COUNTIF('F2'!$W$6:$W$7,"Regular")</f>
        <v>0</v>
      </c>
      <c r="E39" s="510">
        <f>COUNTIF('F2'!$W$6:$W$7,"Deficiente")</f>
        <v>0</v>
      </c>
      <c r="F39" s="511">
        <f>SUM(C39:E39)</f>
        <v>0</v>
      </c>
      <c r="G39" s="512">
        <f>+((C39/$F$6)*$C$6)+((D39/$F$6)*$D$6)+((E39/$F$6)*$E$6)</f>
        <v>0</v>
      </c>
      <c r="H39" s="478"/>
    </row>
    <row r="40" spans="1:8" ht="22.5" customHeight="1" x14ac:dyDescent="0.2">
      <c r="A40" s="513">
        <v>2</v>
      </c>
      <c r="B40" s="484" t="str">
        <f>+B$7</f>
        <v>EFICIENCIA</v>
      </c>
      <c r="C40" s="491">
        <f>COUNTIF('F2'!$W$8:$W$15,"Adecuado")</f>
        <v>0</v>
      </c>
      <c r="D40" s="492">
        <f>COUNTIF('F2'!$W$8:$W$15,"Regular")</f>
        <v>0</v>
      </c>
      <c r="E40" s="514">
        <f>COUNTIF('F2'!$W$8:$W$15,"Deficiente")</f>
        <v>0</v>
      </c>
      <c r="F40" s="494">
        <f>SUM(C40:E40)</f>
        <v>0</v>
      </c>
      <c r="G40" s="515">
        <f>+((C40/$F$7)*$C$7)+((D40/$F$7)*$D$6)+((E40/$F$7)*$E$6)</f>
        <v>0</v>
      </c>
      <c r="H40" s="478"/>
    </row>
    <row r="41" spans="1:8" ht="22.5" customHeight="1" thickBot="1" x14ac:dyDescent="0.25">
      <c r="A41" s="517">
        <v>3</v>
      </c>
      <c r="B41" s="518" t="str">
        <f>+B$8</f>
        <v>CALIDAD</v>
      </c>
      <c r="C41" s="497">
        <f>COUNTIF('F2'!$W$16:$W$18,"Adecuado")</f>
        <v>0</v>
      </c>
      <c r="D41" s="498">
        <f>COUNTIF('F2'!$W$16:$W$18,"Regular")</f>
        <v>0</v>
      </c>
      <c r="E41" s="519">
        <f>COUNTIF('F2'!$W$16:$W$18,"Deficiente")</f>
        <v>0</v>
      </c>
      <c r="F41" s="500">
        <f>SUM(C41:E41)</f>
        <v>0</v>
      </c>
      <c r="G41" s="520">
        <f>+((C41/$F$8)*$C$6)+((D41/$F$8)*$D$6)+((E41/$F$8)*$E$6)</f>
        <v>0</v>
      </c>
      <c r="H41" s="478"/>
    </row>
    <row r="42" spans="1:8" ht="22.5" customHeight="1" thickBot="1" x14ac:dyDescent="0.25">
      <c r="A42" s="478"/>
      <c r="B42" s="478"/>
      <c r="C42" s="522">
        <f>SUM(C39:C41)</f>
        <v>0</v>
      </c>
      <c r="D42" s="523">
        <f>SUM(D39:D41)</f>
        <v>0</v>
      </c>
      <c r="E42" s="524">
        <f>SUM(E39:E41)</f>
        <v>0</v>
      </c>
      <c r="F42" s="525">
        <f>SUM(F39:F41)</f>
        <v>0</v>
      </c>
      <c r="G42" s="526">
        <f>SUM(G39:G41)</f>
        <v>0</v>
      </c>
      <c r="H42" s="527" t="str">
        <f>IF((G42&gt;$C$13),"Adecuado",IF(($D$13&gt;G42),"Deficiente","Regular"))</f>
        <v>Deficiente</v>
      </c>
    </row>
    <row r="43" spans="1:8" ht="22.5" customHeight="1" thickBot="1" x14ac:dyDescent="0.25">
      <c r="A43" s="478"/>
      <c r="B43" s="478"/>
      <c r="C43" s="528">
        <f>IFERROR(+C42/$F42,0)</f>
        <v>0</v>
      </c>
      <c r="D43" s="529">
        <f>IFERROR(+D42/$F42,0)</f>
        <v>0</v>
      </c>
      <c r="E43" s="530">
        <f>IFERROR(+E42/$F42,0)</f>
        <v>0</v>
      </c>
      <c r="F43" s="502"/>
      <c r="G43" s="531"/>
      <c r="H43" s="532"/>
    </row>
    <row r="44" spans="1:8" s="538" customFormat="1" ht="22.5" customHeight="1" x14ac:dyDescent="0.2">
      <c r="A44" s="533" t="s">
        <v>180</v>
      </c>
      <c r="B44" s="534"/>
      <c r="C44" s="535"/>
      <c r="D44" s="536" t="str">
        <f>+H42</f>
        <v>Deficiente</v>
      </c>
      <c r="E44" s="537"/>
      <c r="F44" s="537"/>
      <c r="G44" s="537"/>
      <c r="H44" s="537"/>
    </row>
    <row r="45" spans="1:8" s="538" customFormat="1" ht="22.5" customHeight="1" x14ac:dyDescent="0.2">
      <c r="A45" s="663" t="s">
        <v>181</v>
      </c>
      <c r="B45" s="663"/>
      <c r="C45" s="547" t="str">
        <f>IF((G42&gt;G31),"mejor",IF((G42&lt;G31),"menor","igual"))</f>
        <v>menor</v>
      </c>
      <c r="D45" s="537" t="s">
        <v>176</v>
      </c>
      <c r="E45" s="537"/>
      <c r="F45" s="537"/>
      <c r="G45" s="537"/>
      <c r="H45" s="537"/>
    </row>
    <row r="46" spans="1:8" ht="15" customHeight="1" x14ac:dyDescent="0.2">
      <c r="A46" s="478"/>
      <c r="B46" s="478"/>
      <c r="C46" s="478"/>
      <c r="D46" s="478"/>
      <c r="E46" s="478"/>
      <c r="F46" s="478"/>
      <c r="G46" s="478"/>
      <c r="H46" s="478"/>
    </row>
    <row r="47" spans="1:8" ht="12.75" customHeight="1" thickBot="1" x14ac:dyDescent="0.25">
      <c r="A47" s="478"/>
      <c r="B47" s="478"/>
      <c r="C47" s="478"/>
      <c r="D47" s="478"/>
      <c r="E47" s="478"/>
      <c r="F47" s="478"/>
      <c r="G47" s="478"/>
      <c r="H47" s="478"/>
    </row>
    <row r="48" spans="1:8" ht="22.5" customHeight="1" thickBot="1" x14ac:dyDescent="0.25">
      <c r="A48" s="660" t="s">
        <v>174</v>
      </c>
      <c r="B48" s="661"/>
      <c r="C48" s="662"/>
      <c r="D48" s="662"/>
      <c r="E48" s="662"/>
      <c r="F48" s="662"/>
      <c r="G48" s="662"/>
      <c r="H48" s="478"/>
    </row>
    <row r="49" spans="1:8" ht="22.5" customHeight="1" thickBot="1" x14ac:dyDescent="0.25">
      <c r="A49" s="658" t="s">
        <v>134</v>
      </c>
      <c r="B49" s="659"/>
      <c r="C49" s="479" t="s">
        <v>5</v>
      </c>
      <c r="D49" s="480" t="s">
        <v>6</v>
      </c>
      <c r="E49" s="504" t="s">
        <v>7</v>
      </c>
      <c r="F49" s="482" t="s">
        <v>26</v>
      </c>
      <c r="G49" s="482" t="s">
        <v>25</v>
      </c>
      <c r="H49" s="478"/>
    </row>
    <row r="50" spans="1:8" ht="22.5" customHeight="1" x14ac:dyDescent="0.2">
      <c r="A50" s="506">
        <v>1</v>
      </c>
      <c r="B50" s="507" t="str">
        <f>+B$6</f>
        <v>PRODUCCION Y RENDIMIENTO</v>
      </c>
      <c r="C50" s="508">
        <f>COUNTIF('F2'!$X$6:$X$7,"Adecuado")</f>
        <v>0</v>
      </c>
      <c r="D50" s="509">
        <f>COUNTIF('F2'!$X$6:$X$7,"Regular")</f>
        <v>0</v>
      </c>
      <c r="E50" s="510">
        <f>COUNTIF('F2'!$X$6:$X$7,"Deficiente")</f>
        <v>0</v>
      </c>
      <c r="F50" s="511">
        <f>SUM(C50:E50)</f>
        <v>0</v>
      </c>
      <c r="G50" s="512">
        <f>+((C50/$F$6)*$C$6)+((D50/$F$6)*$D$6)+((E50/$F$6)*$E$6)</f>
        <v>0</v>
      </c>
      <c r="H50" s="478"/>
    </row>
    <row r="51" spans="1:8" ht="22.5" customHeight="1" x14ac:dyDescent="0.2">
      <c r="A51" s="513">
        <v>2</v>
      </c>
      <c r="B51" s="484" t="str">
        <f>+B$7</f>
        <v>EFICIENCIA</v>
      </c>
      <c r="C51" s="491">
        <f>COUNTIF('F2'!$X$8:$X$15,"Adecuado")</f>
        <v>0</v>
      </c>
      <c r="D51" s="492">
        <f>COUNTIF('F2'!$X$8:$X$15,"Regular")</f>
        <v>0</v>
      </c>
      <c r="E51" s="514">
        <f>COUNTIF('F2'!$X$8:$X$15,"Deficiente")</f>
        <v>0</v>
      </c>
      <c r="F51" s="494">
        <f>SUM(C51:E51)</f>
        <v>0</v>
      </c>
      <c r="G51" s="515">
        <f>+((C51/$F$7)*$C$7)+((D51/$F$7)*$D$6)+((E51/$F$7)*$E$6)</f>
        <v>0</v>
      </c>
      <c r="H51" s="478"/>
    </row>
    <row r="52" spans="1:8" ht="22.5" customHeight="1" thickBot="1" x14ac:dyDescent="0.25">
      <c r="A52" s="517">
        <v>3</v>
      </c>
      <c r="B52" s="518" t="str">
        <f>+B$8</f>
        <v>CALIDAD</v>
      </c>
      <c r="C52" s="497">
        <f>COUNTIF('F2'!$X$16:$X$18,"Adecuado")</f>
        <v>0</v>
      </c>
      <c r="D52" s="498">
        <f>COUNTIF('F2'!$X$16:$X$18,"Regular")</f>
        <v>0</v>
      </c>
      <c r="E52" s="519">
        <f>COUNTIF('F2'!$X$16:$X$18,"Deficiente")</f>
        <v>0</v>
      </c>
      <c r="F52" s="500">
        <f>SUM(C52:E52)</f>
        <v>0</v>
      </c>
      <c r="G52" s="520">
        <f>+((C52/$F$8)*$C$6)+((D52/$F$8)*$D$6)+((E52/$F$8)*$E$6)</f>
        <v>0</v>
      </c>
      <c r="H52" s="478"/>
    </row>
    <row r="53" spans="1:8" ht="22.5" customHeight="1" thickBot="1" x14ac:dyDescent="0.25">
      <c r="A53" s="478"/>
      <c r="B53" s="478"/>
      <c r="C53" s="522">
        <f>SUM(C50:C52)</f>
        <v>0</v>
      </c>
      <c r="D53" s="523">
        <f>SUM(D50:D52)</f>
        <v>0</v>
      </c>
      <c r="E53" s="524">
        <f>SUM(E50:E52)</f>
        <v>0</v>
      </c>
      <c r="F53" s="525">
        <f>SUM(F50:F52)</f>
        <v>0</v>
      </c>
      <c r="G53" s="526">
        <f>SUM(G50:G52)</f>
        <v>0</v>
      </c>
      <c r="H53" s="527" t="str">
        <f>IF((G53&gt;$C$13),"Adecuado",IF(($D$13&gt;G53),"Deficiente","Regular"))</f>
        <v>Deficiente</v>
      </c>
    </row>
    <row r="54" spans="1:8" ht="22.5" customHeight="1" thickBot="1" x14ac:dyDescent="0.25">
      <c r="A54" s="478"/>
      <c r="B54" s="478"/>
      <c r="C54" s="528">
        <f>IFERROR(+C53/$F53,0)</f>
        <v>0</v>
      </c>
      <c r="D54" s="529">
        <f>IFERROR(+D53/$F53,0)</f>
        <v>0</v>
      </c>
      <c r="E54" s="530">
        <f>IFERROR(+E53/$F53,0)</f>
        <v>0</v>
      </c>
      <c r="F54" s="502"/>
      <c r="G54" s="531"/>
      <c r="H54" s="532"/>
    </row>
    <row r="55" spans="1:8" ht="22.5" customHeight="1" x14ac:dyDescent="0.2">
      <c r="A55" s="533" t="s">
        <v>182</v>
      </c>
      <c r="B55" s="534"/>
      <c r="C55" s="535"/>
      <c r="D55" s="536" t="str">
        <f>+H53</f>
        <v>Deficiente</v>
      </c>
      <c r="E55" s="537"/>
      <c r="F55" s="537"/>
      <c r="G55" s="537"/>
      <c r="H55" s="537"/>
    </row>
    <row r="56" spans="1:8" ht="22.5" customHeight="1" x14ac:dyDescent="0.2">
      <c r="A56" s="663" t="s">
        <v>183</v>
      </c>
      <c r="B56" s="663"/>
      <c r="C56" s="547" t="str">
        <f>IF((G53&gt;G42),"mejor",IF((G53&lt;G42),"menor","igual"))</f>
        <v>igual</v>
      </c>
      <c r="D56" s="537" t="s">
        <v>142</v>
      </c>
      <c r="E56" s="537"/>
      <c r="F56" s="537"/>
      <c r="G56" s="537"/>
      <c r="H56" s="537"/>
    </row>
    <row r="57" spans="1:8" ht="15" customHeight="1" x14ac:dyDescent="0.2">
      <c r="A57" s="478"/>
      <c r="B57" s="478"/>
      <c r="C57" s="478"/>
      <c r="D57" s="478"/>
      <c r="E57" s="478"/>
      <c r="F57" s="478"/>
      <c r="G57" s="478"/>
      <c r="H57" s="478"/>
    </row>
    <row r="58" spans="1:8" ht="15.75" customHeight="1" thickBot="1" x14ac:dyDescent="0.25">
      <c r="A58" s="478"/>
      <c r="B58" s="478"/>
      <c r="C58" s="478"/>
      <c r="D58" s="478"/>
      <c r="E58" s="478"/>
      <c r="F58" s="478"/>
      <c r="G58" s="478"/>
      <c r="H58" s="478"/>
    </row>
    <row r="59" spans="1:8" ht="22.5" customHeight="1" thickBot="1" x14ac:dyDescent="0.25">
      <c r="A59" s="660" t="s">
        <v>123</v>
      </c>
      <c r="B59" s="661"/>
      <c r="C59" s="662"/>
      <c r="D59" s="662"/>
      <c r="E59" s="662"/>
      <c r="F59" s="662"/>
      <c r="G59" s="662"/>
      <c r="H59" s="478"/>
    </row>
    <row r="60" spans="1:8" ht="22.5" customHeight="1" thickBot="1" x14ac:dyDescent="0.25">
      <c r="A60" s="658" t="s">
        <v>134</v>
      </c>
      <c r="B60" s="659"/>
      <c r="C60" s="479" t="s">
        <v>5</v>
      </c>
      <c r="D60" s="480" t="s">
        <v>6</v>
      </c>
      <c r="E60" s="504" t="s">
        <v>7</v>
      </c>
      <c r="F60" s="482" t="s">
        <v>26</v>
      </c>
      <c r="G60" s="482" t="s">
        <v>25</v>
      </c>
      <c r="H60" s="478"/>
    </row>
    <row r="61" spans="1:8" ht="22.5" customHeight="1" x14ac:dyDescent="0.2">
      <c r="A61" s="506">
        <v>1</v>
      </c>
      <c r="B61" s="507" t="str">
        <f>+B$6</f>
        <v>PRODUCCION Y RENDIMIENTO</v>
      </c>
      <c r="C61" s="508">
        <f>COUNTIF('F2'!$Z$6:$Z$7,"Adecuado")</f>
        <v>1</v>
      </c>
      <c r="D61" s="509">
        <f>COUNTIF('F2'!$Z$6:$Z$7,"Regular")</f>
        <v>0</v>
      </c>
      <c r="E61" s="510">
        <f>COUNTIF('F2'!$Z$6:$Z$7,"Deficiente")</f>
        <v>1</v>
      </c>
      <c r="F61" s="511">
        <f>SUM(C61:E61)</f>
        <v>2</v>
      </c>
      <c r="G61" s="512">
        <f>+((C61/$F$6)*$C$6)+((D61/$F$6)*$D$6)+((E61/$F$6)*$E$6)</f>
        <v>1.5</v>
      </c>
      <c r="H61" s="478"/>
    </row>
    <row r="62" spans="1:8" ht="22.5" customHeight="1" x14ac:dyDescent="0.2">
      <c r="A62" s="513">
        <v>2</v>
      </c>
      <c r="B62" s="484" t="str">
        <f>+B$7</f>
        <v>EFICIENCIA</v>
      </c>
      <c r="C62" s="491">
        <f>COUNTIF('F2'!$Z$8:$Z$15,"Adecuado")</f>
        <v>7</v>
      </c>
      <c r="D62" s="492">
        <f>COUNTIF('F2'!$Z$8:$Z$15,"Regular")</f>
        <v>0</v>
      </c>
      <c r="E62" s="514">
        <f>COUNTIF('F2'!$Z$8:$Z$15,"Deficiente")</f>
        <v>1</v>
      </c>
      <c r="F62" s="494">
        <f>SUM(C62:E62)</f>
        <v>8</v>
      </c>
      <c r="G62" s="515">
        <f>+((C62/$F$7)*$C$7)+((D62/$F$7)*$D$6)+((E62/$F$7)*$E$6)</f>
        <v>3.5</v>
      </c>
      <c r="H62" s="478"/>
    </row>
    <row r="63" spans="1:8" ht="22.5" customHeight="1" thickBot="1" x14ac:dyDescent="0.25">
      <c r="A63" s="517">
        <v>3</v>
      </c>
      <c r="B63" s="518" t="str">
        <f>+B$8</f>
        <v>CALIDAD</v>
      </c>
      <c r="C63" s="497">
        <f>COUNTIF('F2'!$Z$16:$Z$18,"Adecuado")</f>
        <v>2</v>
      </c>
      <c r="D63" s="498">
        <f>COUNTIF('F2'!$Z$16:$Z$18,"Regular")</f>
        <v>0</v>
      </c>
      <c r="E63" s="519">
        <f>COUNTIF('F2'!$Z$16:$Z$18,"Deficiente")</f>
        <v>1</v>
      </c>
      <c r="F63" s="500">
        <f>SUM(C63:E63)</f>
        <v>3</v>
      </c>
      <c r="G63" s="520">
        <f>+((C63/$F$8)*$C$6)+((D63/$F$8)*$D$6)+((E63/$F$8)*$E$6)</f>
        <v>2</v>
      </c>
      <c r="H63" s="478"/>
    </row>
    <row r="64" spans="1:8" ht="22.5" customHeight="1" thickBot="1" x14ac:dyDescent="0.25">
      <c r="A64" s="478"/>
      <c r="B64" s="478"/>
      <c r="C64" s="522">
        <f>SUM(C61:C63)</f>
        <v>10</v>
      </c>
      <c r="D64" s="523">
        <f>SUM(D61:D63)</f>
        <v>0</v>
      </c>
      <c r="E64" s="524">
        <f>SUM(E61:E63)</f>
        <v>3</v>
      </c>
      <c r="F64" s="525">
        <f>SUM(F61:F63)</f>
        <v>13</v>
      </c>
      <c r="G64" s="549">
        <f>SUM(G61:G63)</f>
        <v>7</v>
      </c>
      <c r="H64" s="527" t="str">
        <f>IF((G64&gt;$C$13),"Adecuado",IF(($D$13&gt;G64),"Deficiente","Regular"))</f>
        <v>Regular</v>
      </c>
    </row>
    <row r="65" spans="1:8" ht="22.5" customHeight="1" thickBot="1" x14ac:dyDescent="0.25">
      <c r="A65" s="478"/>
      <c r="B65" s="478"/>
      <c r="C65" s="528">
        <f>+C64/$F64</f>
        <v>0.76923076923076927</v>
      </c>
      <c r="D65" s="529">
        <f>+D64/$F64</f>
        <v>0</v>
      </c>
      <c r="E65" s="530">
        <f>+E64/$F64</f>
        <v>0.23076923076923078</v>
      </c>
      <c r="F65" s="502"/>
      <c r="G65" s="532"/>
      <c r="H65" s="532"/>
    </row>
    <row r="66" spans="1:8" ht="22.5" customHeight="1" x14ac:dyDescent="0.2">
      <c r="A66" s="533" t="s">
        <v>291</v>
      </c>
      <c r="B66" s="534"/>
      <c r="C66" s="535"/>
      <c r="D66" s="536" t="str">
        <f>+H64</f>
        <v>Regular</v>
      </c>
      <c r="E66" s="533" t="s">
        <v>175</v>
      </c>
      <c r="F66" s="537"/>
      <c r="G66" s="537"/>
      <c r="H66" s="537"/>
    </row>
    <row r="67" spans="1:8" x14ac:dyDescent="0.2">
      <c r="A67" s="478"/>
      <c r="B67" s="478"/>
      <c r="C67" s="478"/>
      <c r="D67" s="478"/>
      <c r="E67" s="478"/>
      <c r="F67" s="478"/>
      <c r="G67" s="478"/>
      <c r="H67" s="478"/>
    </row>
    <row r="68" spans="1:8" x14ac:dyDescent="0.2">
      <c r="A68" s="478"/>
      <c r="B68" s="478"/>
      <c r="C68" s="478"/>
      <c r="D68" s="478"/>
      <c r="E68" s="478"/>
      <c r="F68" s="478"/>
      <c r="G68" s="478"/>
      <c r="H68" s="478"/>
    </row>
    <row r="69" spans="1:8" x14ac:dyDescent="0.2">
      <c r="A69" s="478"/>
      <c r="B69" s="478"/>
      <c r="C69" s="478"/>
      <c r="D69" s="478"/>
      <c r="E69" s="478"/>
      <c r="F69" s="478"/>
      <c r="G69" s="478"/>
      <c r="H69" s="478"/>
    </row>
    <row r="70" spans="1:8" x14ac:dyDescent="0.2">
      <c r="A70" s="478"/>
      <c r="B70" s="478"/>
      <c r="C70" s="478"/>
      <c r="D70" s="478"/>
      <c r="E70" s="478"/>
      <c r="F70" s="478"/>
      <c r="G70" s="478"/>
      <c r="H70" s="478"/>
    </row>
    <row r="71" spans="1:8" x14ac:dyDescent="0.2">
      <c r="A71" s="478"/>
      <c r="B71" s="478"/>
      <c r="C71" s="478"/>
      <c r="D71" s="478"/>
      <c r="E71" s="478"/>
      <c r="F71" s="478"/>
      <c r="G71" s="478"/>
      <c r="H71" s="478"/>
    </row>
    <row r="72" spans="1:8" x14ac:dyDescent="0.2">
      <c r="A72" s="478"/>
      <c r="B72" s="478"/>
      <c r="C72" s="478"/>
      <c r="D72" s="478"/>
      <c r="E72" s="478"/>
      <c r="F72" s="478"/>
      <c r="G72" s="478"/>
      <c r="H72" s="478"/>
    </row>
    <row r="73" spans="1:8" x14ac:dyDescent="0.2">
      <c r="A73" s="478"/>
      <c r="B73" s="478"/>
      <c r="C73" s="478"/>
      <c r="D73" s="478"/>
      <c r="E73" s="478"/>
      <c r="F73" s="478"/>
      <c r="G73" s="478"/>
      <c r="H73" s="478"/>
    </row>
    <row r="74" spans="1:8" x14ac:dyDescent="0.2">
      <c r="A74" s="478"/>
      <c r="B74" s="478"/>
      <c r="C74" s="478"/>
      <c r="D74" s="478"/>
      <c r="E74" s="478"/>
      <c r="F74" s="478"/>
      <c r="G74" s="478"/>
      <c r="H74" s="478"/>
    </row>
    <row r="75" spans="1:8" x14ac:dyDescent="0.2">
      <c r="A75" s="478"/>
      <c r="B75" s="478"/>
      <c r="C75" s="478"/>
      <c r="D75" s="478"/>
      <c r="E75" s="478"/>
      <c r="F75" s="478"/>
      <c r="G75" s="478"/>
      <c r="H75" s="478"/>
    </row>
    <row r="76" spans="1:8" x14ac:dyDescent="0.2">
      <c r="A76" s="478"/>
      <c r="B76" s="478"/>
      <c r="C76" s="478"/>
      <c r="D76" s="478"/>
      <c r="E76" s="478"/>
      <c r="F76" s="478"/>
      <c r="G76" s="478"/>
      <c r="H76" s="478"/>
    </row>
    <row r="77" spans="1:8" x14ac:dyDescent="0.2">
      <c r="A77" s="478"/>
      <c r="B77" s="478"/>
      <c r="C77" s="478"/>
      <c r="D77" s="478"/>
      <c r="E77" s="478"/>
      <c r="F77" s="478"/>
      <c r="G77" s="478"/>
      <c r="H77" s="478"/>
    </row>
    <row r="78" spans="1:8" x14ac:dyDescent="0.2">
      <c r="A78" s="478"/>
      <c r="B78" s="478"/>
      <c r="C78" s="478"/>
      <c r="D78" s="478"/>
      <c r="E78" s="478"/>
      <c r="F78" s="478"/>
      <c r="G78" s="478"/>
      <c r="H78" s="478"/>
    </row>
    <row r="79" spans="1:8" x14ac:dyDescent="0.2">
      <c r="A79" s="478"/>
      <c r="B79" s="478"/>
      <c r="C79" s="478"/>
      <c r="D79" s="478"/>
      <c r="E79" s="478"/>
      <c r="F79" s="478"/>
      <c r="G79" s="478"/>
      <c r="H79" s="478"/>
    </row>
    <row r="80" spans="1:8" x14ac:dyDescent="0.2">
      <c r="A80" s="478"/>
      <c r="B80" s="478"/>
      <c r="C80" s="478"/>
      <c r="D80" s="478"/>
      <c r="E80" s="478"/>
      <c r="F80" s="478"/>
      <c r="G80" s="478"/>
      <c r="H80" s="478"/>
    </row>
    <row r="81" s="478" customFormat="1" x14ac:dyDescent="0.2"/>
    <row r="82" s="478" customFormat="1" x14ac:dyDescent="0.2"/>
    <row r="83" s="478" customFormat="1" x14ac:dyDescent="0.2"/>
    <row r="84" s="478" customFormat="1" x14ac:dyDescent="0.2"/>
    <row r="85" s="478" customFormat="1" x14ac:dyDescent="0.2"/>
    <row r="86" s="478" customFormat="1" x14ac:dyDescent="0.2"/>
    <row r="87" s="478" customFormat="1" x14ac:dyDescent="0.2"/>
    <row r="88" s="478" customFormat="1" x14ac:dyDescent="0.2"/>
    <row r="89" s="478" customFormat="1" x14ac:dyDescent="0.2"/>
    <row r="90" s="478" customFormat="1" x14ac:dyDescent="0.2"/>
    <row r="91" s="478" customFormat="1" x14ac:dyDescent="0.2"/>
    <row r="92" s="478" customFormat="1" x14ac:dyDescent="0.2"/>
    <row r="93" s="478" customFormat="1" x14ac:dyDescent="0.2"/>
    <row r="94" s="478" customFormat="1" x14ac:dyDescent="0.2"/>
    <row r="95" s="478" customFormat="1" x14ac:dyDescent="0.2"/>
    <row r="96" s="478" customFormat="1" x14ac:dyDescent="0.2"/>
    <row r="97" s="478" customFormat="1" x14ac:dyDescent="0.2"/>
    <row r="98" s="478" customFormat="1" x14ac:dyDescent="0.2"/>
    <row r="99" s="478" customFormat="1" x14ac:dyDescent="0.2"/>
    <row r="100" s="478" customFormat="1" x14ac:dyDescent="0.2"/>
    <row r="101" s="478" customFormat="1" x14ac:dyDescent="0.2"/>
    <row r="102" s="478" customFormat="1" x14ac:dyDescent="0.2"/>
    <row r="103" s="478" customFormat="1" x14ac:dyDescent="0.2"/>
    <row r="104" s="478" customFormat="1" x14ac:dyDescent="0.2"/>
    <row r="105" s="478" customFormat="1" x14ac:dyDescent="0.2"/>
    <row r="106" s="478" customFormat="1" x14ac:dyDescent="0.2"/>
    <row r="107" s="478" customFormat="1" x14ac:dyDescent="0.2"/>
    <row r="108" s="478" customFormat="1" x14ac:dyDescent="0.2"/>
    <row r="109" s="478" customFormat="1" x14ac:dyDescent="0.2"/>
    <row r="110" s="478" customFormat="1" x14ac:dyDescent="0.2"/>
    <row r="111" s="478" customFormat="1" x14ac:dyDescent="0.2"/>
    <row r="112" s="478" customFormat="1" x14ac:dyDescent="0.2"/>
    <row r="113" s="478" customFormat="1" x14ac:dyDescent="0.2"/>
    <row r="114" s="478" customFormat="1" x14ac:dyDescent="0.2"/>
    <row r="115" s="478" customFormat="1" x14ac:dyDescent="0.2"/>
    <row r="116" s="478" customFormat="1" x14ac:dyDescent="0.2"/>
    <row r="117" s="478" customFormat="1" x14ac:dyDescent="0.2"/>
    <row r="118" s="478" customFormat="1" x14ac:dyDescent="0.2"/>
    <row r="119" s="478" customFormat="1" x14ac:dyDescent="0.2"/>
    <row r="120" s="478" customFormat="1" x14ac:dyDescent="0.2"/>
    <row r="121" s="478" customFormat="1" x14ac:dyDescent="0.2"/>
    <row r="122" s="478" customFormat="1" x14ac:dyDescent="0.2"/>
    <row r="123" s="478" customFormat="1" x14ac:dyDescent="0.2"/>
    <row r="124" s="478" customFormat="1" x14ac:dyDescent="0.2"/>
    <row r="125" s="478" customFormat="1" x14ac:dyDescent="0.2"/>
    <row r="126" s="478" customFormat="1" x14ac:dyDescent="0.2"/>
    <row r="127" s="478" customFormat="1" x14ac:dyDescent="0.2"/>
    <row r="128" s="478" customFormat="1" x14ac:dyDescent="0.2"/>
    <row r="129" s="478" customFormat="1" x14ac:dyDescent="0.2"/>
    <row r="130" s="478" customFormat="1" x14ac:dyDescent="0.2"/>
    <row r="131" s="478" customFormat="1" x14ac:dyDescent="0.2"/>
    <row r="132" s="478" customFormat="1" x14ac:dyDescent="0.2"/>
    <row r="133" s="478" customFormat="1" x14ac:dyDescent="0.2"/>
    <row r="134" s="478" customFormat="1" x14ac:dyDescent="0.2"/>
    <row r="135" s="478" customFormat="1" x14ac:dyDescent="0.2"/>
    <row r="136" s="478" customFormat="1" x14ac:dyDescent="0.2"/>
    <row r="137" s="478" customFormat="1" x14ac:dyDescent="0.2"/>
    <row r="138" s="478" customFormat="1" x14ac:dyDescent="0.2"/>
    <row r="139" s="478" customFormat="1" x14ac:dyDescent="0.2"/>
    <row r="140" s="478" customFormat="1" x14ac:dyDescent="0.2"/>
    <row r="141" s="478" customFormat="1" x14ac:dyDescent="0.2"/>
    <row r="142" s="478" customFormat="1" x14ac:dyDescent="0.2"/>
    <row r="143" s="478" customFormat="1" x14ac:dyDescent="0.2"/>
    <row r="144" s="478" customFormat="1" x14ac:dyDescent="0.2"/>
    <row r="145" s="478" customFormat="1" x14ac:dyDescent="0.2"/>
    <row r="146" s="478" customFormat="1" x14ac:dyDescent="0.2"/>
    <row r="147" s="478" customFormat="1" x14ac:dyDescent="0.2"/>
    <row r="148" s="478" customFormat="1" x14ac:dyDescent="0.2"/>
    <row r="149" s="478" customFormat="1" x14ac:dyDescent="0.2"/>
    <row r="150" s="478" customFormat="1" x14ac:dyDescent="0.2"/>
    <row r="151" s="478" customFormat="1" x14ac:dyDescent="0.2"/>
    <row r="152" s="478" customFormat="1" x14ac:dyDescent="0.2"/>
    <row r="153" s="478" customFormat="1" x14ac:dyDescent="0.2"/>
    <row r="154" s="478" customFormat="1" x14ac:dyDescent="0.2"/>
    <row r="155" s="478" customFormat="1" x14ac:dyDescent="0.2"/>
    <row r="156" s="478" customFormat="1" x14ac:dyDescent="0.2"/>
    <row r="157" s="478" customFormat="1" x14ac:dyDescent="0.2"/>
    <row r="158" s="478" customFormat="1" x14ac:dyDescent="0.2"/>
    <row r="159" s="478" customFormat="1" x14ac:dyDescent="0.2"/>
    <row r="160" s="478" customFormat="1" x14ac:dyDescent="0.2"/>
    <row r="161" s="478" customFormat="1" x14ac:dyDescent="0.2"/>
    <row r="162" s="478" customFormat="1" x14ac:dyDescent="0.2"/>
    <row r="163" s="478" customFormat="1" x14ac:dyDescent="0.2"/>
    <row r="164" s="478" customFormat="1" x14ac:dyDescent="0.2"/>
    <row r="165" s="478" customFormat="1" x14ac:dyDescent="0.2"/>
    <row r="166" s="478" customFormat="1" x14ac:dyDescent="0.2"/>
    <row r="167" s="478" customFormat="1" x14ac:dyDescent="0.2"/>
    <row r="168" s="478" customFormat="1" x14ac:dyDescent="0.2"/>
    <row r="169" s="478" customFormat="1" x14ac:dyDescent="0.2"/>
    <row r="170" s="478" customFormat="1" x14ac:dyDescent="0.2"/>
    <row r="171" s="478" customFormat="1" x14ac:dyDescent="0.2"/>
    <row r="172" s="478" customFormat="1" x14ac:dyDescent="0.2"/>
    <row r="173" s="478" customFormat="1" x14ac:dyDescent="0.2"/>
    <row r="174" s="478" customFormat="1" x14ac:dyDescent="0.2"/>
    <row r="175" s="478" customFormat="1" x14ac:dyDescent="0.2"/>
    <row r="176" s="478" customFormat="1" x14ac:dyDescent="0.2"/>
    <row r="177" s="478" customFormat="1" x14ac:dyDescent="0.2"/>
    <row r="178" s="478" customFormat="1" x14ac:dyDescent="0.2"/>
    <row r="179" s="478" customFormat="1" x14ac:dyDescent="0.2"/>
    <row r="180" s="478" customFormat="1" x14ac:dyDescent="0.2"/>
    <row r="181" s="478" customFormat="1" x14ac:dyDescent="0.2"/>
    <row r="182" s="478" customFormat="1" x14ac:dyDescent="0.2"/>
    <row r="183" s="478" customFormat="1" x14ac:dyDescent="0.2"/>
    <row r="184" s="478" customFormat="1" x14ac:dyDescent="0.2"/>
    <row r="185" s="478" customFormat="1" x14ac:dyDescent="0.2"/>
    <row r="186" s="478" customFormat="1" x14ac:dyDescent="0.2"/>
    <row r="187" s="478" customFormat="1" x14ac:dyDescent="0.2"/>
    <row r="188" s="478" customFormat="1" x14ac:dyDescent="0.2"/>
    <row r="189" s="478" customFormat="1" x14ac:dyDescent="0.2"/>
    <row r="190" s="478" customFormat="1" x14ac:dyDescent="0.2"/>
    <row r="191" s="478" customFormat="1" x14ac:dyDescent="0.2"/>
    <row r="192" s="478" customFormat="1" x14ac:dyDescent="0.2"/>
    <row r="193" s="478" customFormat="1" x14ac:dyDescent="0.2"/>
    <row r="194" s="478" customFormat="1" x14ac:dyDescent="0.2"/>
    <row r="195" s="478" customFormat="1" x14ac:dyDescent="0.2"/>
    <row r="196" s="478" customFormat="1" x14ac:dyDescent="0.2"/>
    <row r="197" s="478" customFormat="1" x14ac:dyDescent="0.2"/>
    <row r="198" s="478" customFormat="1" x14ac:dyDescent="0.2"/>
    <row r="199" s="478" customFormat="1" x14ac:dyDescent="0.2"/>
    <row r="200" s="478" customFormat="1" x14ac:dyDescent="0.2"/>
    <row r="201" s="478" customFormat="1" x14ac:dyDescent="0.2"/>
    <row r="202" s="478" customFormat="1" x14ac:dyDescent="0.2"/>
    <row r="203" s="478" customFormat="1" x14ac:dyDescent="0.2"/>
    <row r="204" s="478" customFormat="1" x14ac:dyDescent="0.2"/>
    <row r="205" s="478" customFormat="1" x14ac:dyDescent="0.2"/>
    <row r="206" s="478" customFormat="1" x14ac:dyDescent="0.2"/>
    <row r="207" s="478" customFormat="1" x14ac:dyDescent="0.2"/>
    <row r="208" s="478" customFormat="1" x14ac:dyDescent="0.2"/>
    <row r="209" s="478" customFormat="1" x14ac:dyDescent="0.2"/>
    <row r="210" s="478" customFormat="1" x14ac:dyDescent="0.2"/>
    <row r="211" s="478" customFormat="1" x14ac:dyDescent="0.2"/>
    <row r="212" s="478" customFormat="1" x14ac:dyDescent="0.2"/>
    <row r="213" s="478" customFormat="1" x14ac:dyDescent="0.2"/>
    <row r="214" s="478" customFormat="1" x14ac:dyDescent="0.2"/>
    <row r="215" s="478" customFormat="1" x14ac:dyDescent="0.2"/>
    <row r="216" s="478" customFormat="1" x14ac:dyDescent="0.2"/>
    <row r="217" s="478" customFormat="1" x14ac:dyDescent="0.2"/>
    <row r="218" s="478" customFormat="1" x14ac:dyDescent="0.2"/>
    <row r="219" s="478" customFormat="1" x14ac:dyDescent="0.2"/>
    <row r="220" s="478" customFormat="1" x14ac:dyDescent="0.2"/>
    <row r="221" s="478" customFormat="1" x14ac:dyDescent="0.2"/>
    <row r="222" s="478" customFormat="1" x14ac:dyDescent="0.2"/>
    <row r="223" s="478" customFormat="1" x14ac:dyDescent="0.2"/>
    <row r="224" s="478" customFormat="1" x14ac:dyDescent="0.2"/>
    <row r="225" s="478" customFormat="1" x14ac:dyDescent="0.2"/>
    <row r="226" s="478" customFormat="1" x14ac:dyDescent="0.2"/>
    <row r="227" s="478" customFormat="1" x14ac:dyDescent="0.2"/>
    <row r="228" s="478" customFormat="1" x14ac:dyDescent="0.2"/>
    <row r="229" s="478" customFormat="1" x14ac:dyDescent="0.2"/>
    <row r="230" s="478" customFormat="1" x14ac:dyDescent="0.2"/>
    <row r="231" s="478" customFormat="1" x14ac:dyDescent="0.2"/>
    <row r="232" s="478" customFormat="1" x14ac:dyDescent="0.2"/>
    <row r="233" s="478" customFormat="1" x14ac:dyDescent="0.2"/>
    <row r="234" s="478" customFormat="1" x14ac:dyDescent="0.2"/>
    <row r="235" s="478" customFormat="1" x14ac:dyDescent="0.2"/>
    <row r="236" s="478" customFormat="1" x14ac:dyDescent="0.2"/>
    <row r="237" s="478" customFormat="1" x14ac:dyDescent="0.2"/>
    <row r="238" s="478" customFormat="1" x14ac:dyDescent="0.2"/>
    <row r="239" s="478" customFormat="1" x14ac:dyDescent="0.2"/>
    <row r="240" s="478" customFormat="1" x14ac:dyDescent="0.2"/>
    <row r="241" s="478" customFormat="1" x14ac:dyDescent="0.2"/>
    <row r="242" s="478" customFormat="1" x14ac:dyDescent="0.2"/>
    <row r="243" s="478" customFormat="1" x14ac:dyDescent="0.2"/>
    <row r="244" s="478" customFormat="1" x14ac:dyDescent="0.2"/>
    <row r="245" s="478" customFormat="1" x14ac:dyDescent="0.2"/>
    <row r="246" s="478" customFormat="1" x14ac:dyDescent="0.2"/>
    <row r="247" s="478" customFormat="1" x14ac:dyDescent="0.2"/>
    <row r="248" s="478" customFormat="1" x14ac:dyDescent="0.2"/>
    <row r="249" s="478" customFormat="1" x14ac:dyDescent="0.2"/>
    <row r="250" s="478" customFormat="1" x14ac:dyDescent="0.2"/>
    <row r="251" s="478" customFormat="1" x14ac:dyDescent="0.2"/>
    <row r="252" s="478" customFormat="1" x14ac:dyDescent="0.2"/>
    <row r="253" s="478" customFormat="1" x14ac:dyDescent="0.2"/>
    <row r="254" s="478" customFormat="1" x14ac:dyDescent="0.2"/>
    <row r="255" s="478" customFormat="1" x14ac:dyDescent="0.2"/>
    <row r="256" s="478" customFormat="1" x14ac:dyDescent="0.2"/>
    <row r="257" s="478" customFormat="1" x14ac:dyDescent="0.2"/>
    <row r="258" s="478" customFormat="1" x14ac:dyDescent="0.2"/>
    <row r="259" s="478" customFormat="1" x14ac:dyDescent="0.2"/>
    <row r="260" s="478" customFormat="1" x14ac:dyDescent="0.2"/>
    <row r="261" s="478" customFormat="1" x14ac:dyDescent="0.2"/>
    <row r="262" s="478" customFormat="1" x14ac:dyDescent="0.2"/>
    <row r="263" s="478" customFormat="1" x14ac:dyDescent="0.2"/>
    <row r="264" s="478" customFormat="1" x14ac:dyDescent="0.2"/>
    <row r="265" s="478" customFormat="1" x14ac:dyDescent="0.2"/>
    <row r="266" s="478" customFormat="1" x14ac:dyDescent="0.2"/>
    <row r="267" s="478" customFormat="1" x14ac:dyDescent="0.2"/>
    <row r="268" s="478" customFormat="1" x14ac:dyDescent="0.2"/>
    <row r="269" s="478" customFormat="1" x14ac:dyDescent="0.2"/>
    <row r="270" s="478" customFormat="1" x14ac:dyDescent="0.2"/>
    <row r="271" s="478" customFormat="1" x14ac:dyDescent="0.2"/>
    <row r="272" s="478" customFormat="1" x14ac:dyDescent="0.2"/>
    <row r="273" s="478" customFormat="1" x14ac:dyDescent="0.2"/>
    <row r="274" s="478" customFormat="1" x14ac:dyDescent="0.2"/>
    <row r="275" s="478" customFormat="1" x14ac:dyDescent="0.2"/>
    <row r="276" s="478" customFormat="1" x14ac:dyDescent="0.2"/>
    <row r="277" s="478" customFormat="1" x14ac:dyDescent="0.2"/>
    <row r="278" s="478" customFormat="1" x14ac:dyDescent="0.2"/>
    <row r="279" s="478" customFormat="1" x14ac:dyDescent="0.2"/>
    <row r="280" s="478" customFormat="1" x14ac:dyDescent="0.2"/>
    <row r="281" s="478" customFormat="1" x14ac:dyDescent="0.2"/>
    <row r="282" s="478" customFormat="1" x14ac:dyDescent="0.2"/>
    <row r="283" s="478" customFormat="1" x14ac:dyDescent="0.2"/>
    <row r="284" s="478" customFormat="1" x14ac:dyDescent="0.2"/>
    <row r="285" s="478" customFormat="1" x14ac:dyDescent="0.2"/>
    <row r="286" s="478" customFormat="1" x14ac:dyDescent="0.2"/>
    <row r="287" s="478" customFormat="1" x14ac:dyDescent="0.2"/>
    <row r="288" s="478" customFormat="1" x14ac:dyDescent="0.2"/>
    <row r="289" s="478" customFormat="1" x14ac:dyDescent="0.2"/>
    <row r="290" s="478" customFormat="1" x14ac:dyDescent="0.2"/>
    <row r="291" s="478" customFormat="1" x14ac:dyDescent="0.2"/>
    <row r="292" s="478" customFormat="1" x14ac:dyDescent="0.2"/>
    <row r="293" s="478" customFormat="1" x14ac:dyDescent="0.2"/>
    <row r="294" s="478" customFormat="1" x14ac:dyDescent="0.2"/>
    <row r="295" s="478" customFormat="1" x14ac:dyDescent="0.2"/>
    <row r="296" s="478" customFormat="1" x14ac:dyDescent="0.2"/>
    <row r="297" s="478" customFormat="1" x14ac:dyDescent="0.2"/>
    <row r="298" s="478" customFormat="1" x14ac:dyDescent="0.2"/>
    <row r="299" s="478" customFormat="1" x14ac:dyDescent="0.2"/>
    <row r="300" s="478" customFormat="1" x14ac:dyDescent="0.2"/>
    <row r="301" s="478" customFormat="1" x14ac:dyDescent="0.2"/>
    <row r="302" s="478" customFormat="1" x14ac:dyDescent="0.2"/>
    <row r="303" s="478" customFormat="1" x14ac:dyDescent="0.2"/>
    <row r="304" s="478" customFormat="1" x14ac:dyDescent="0.2"/>
    <row r="305" s="478" customFormat="1" x14ac:dyDescent="0.2"/>
    <row r="306" s="478" customFormat="1" x14ac:dyDescent="0.2"/>
    <row r="307" s="478" customFormat="1" x14ac:dyDescent="0.2"/>
    <row r="308" s="478" customFormat="1" x14ac:dyDescent="0.2"/>
    <row r="309" s="478" customFormat="1" x14ac:dyDescent="0.2"/>
    <row r="310" s="478" customFormat="1" x14ac:dyDescent="0.2"/>
    <row r="311" s="478" customFormat="1" x14ac:dyDescent="0.2"/>
    <row r="312" s="478" customFormat="1" x14ac:dyDescent="0.2"/>
    <row r="313" s="478" customFormat="1" x14ac:dyDescent="0.2"/>
    <row r="314" s="478" customFormat="1" x14ac:dyDescent="0.2"/>
    <row r="315" s="478" customFormat="1" x14ac:dyDescent="0.2"/>
    <row r="316" s="478" customFormat="1" x14ac:dyDescent="0.2"/>
    <row r="317" s="478" customFormat="1" x14ac:dyDescent="0.2"/>
    <row r="318" s="478" customFormat="1" x14ac:dyDescent="0.2"/>
    <row r="319" s="478" customFormat="1" x14ac:dyDescent="0.2"/>
    <row r="320" s="478" customFormat="1" x14ac:dyDescent="0.2"/>
    <row r="321" s="478" customFormat="1" x14ac:dyDescent="0.2"/>
    <row r="322" s="478" customFormat="1" x14ac:dyDescent="0.2"/>
    <row r="323" s="478" customFormat="1" x14ac:dyDescent="0.2"/>
    <row r="324" s="478" customFormat="1" x14ac:dyDescent="0.2"/>
    <row r="325" s="478" customFormat="1" x14ac:dyDescent="0.2"/>
    <row r="326" s="478" customFormat="1" x14ac:dyDescent="0.2"/>
    <row r="327" s="478" customFormat="1" x14ac:dyDescent="0.2"/>
    <row r="328" s="478" customFormat="1" x14ac:dyDescent="0.2"/>
    <row r="329" s="478" customFormat="1" x14ac:dyDescent="0.2"/>
  </sheetData>
  <sheetProtection algorithmName="SHA-512" hashValue="B/st9ZEIQGCyIclavmu/UdaRUfmikK5xGboX+hVKotbw6tJRhTnuQp37WQP33Yr68v9/l92Q/7JiD8VtI05nZQ==" saltValue="MTSSfKjWsvxBvqNtUAprJA==" spinCount="100000" sheet="1" selectLockedCells="1" selectUnlockedCells="1"/>
  <mergeCells count="23">
    <mergeCell ref="A45:B45"/>
    <mergeCell ref="A17:B17"/>
    <mergeCell ref="C17:G17"/>
    <mergeCell ref="A37:B37"/>
    <mergeCell ref="C37:G37"/>
    <mergeCell ref="A38:B38"/>
    <mergeCell ref="A26:B26"/>
    <mergeCell ref="C26:G26"/>
    <mergeCell ref="A3:B3"/>
    <mergeCell ref="C3:H3"/>
    <mergeCell ref="A34:B34"/>
    <mergeCell ref="A5:B5"/>
    <mergeCell ref="A18:B18"/>
    <mergeCell ref="A11:B11"/>
    <mergeCell ref="C11:D11"/>
    <mergeCell ref="A27:B27"/>
    <mergeCell ref="A60:B60"/>
    <mergeCell ref="A48:B48"/>
    <mergeCell ref="C48:G48"/>
    <mergeCell ref="A49:B49"/>
    <mergeCell ref="A56:B56"/>
    <mergeCell ref="A59:B59"/>
    <mergeCell ref="C59:G59"/>
  </mergeCells>
  <phoneticPr fontId="4" type="noConversion"/>
  <conditionalFormatting sqref="H22:H25 H31:H33 H42:H45 H53:H56 H64:H66 G65">
    <cfRule type="cellIs" dxfId="3" priority="34" stopIfTrue="1" operator="equal">
      <formula>"Adecuado"</formula>
    </cfRule>
    <cfRule type="cellIs" dxfId="2" priority="35" stopIfTrue="1" operator="equal">
      <formula>"Regular"</formula>
    </cfRule>
    <cfRule type="cellIs" dxfId="1"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L59"/>
  <sheetViews>
    <sheetView tabSelected="1" zoomScaleNormal="100" workbookViewId="0">
      <selection activeCell="V13" sqref="V13"/>
    </sheetView>
  </sheetViews>
  <sheetFormatPr baseColWidth="10" defaultRowHeight="12.75" x14ac:dyDescent="0.2"/>
  <cols>
    <col min="1" max="1" width="19.140625" style="55" customWidth="1"/>
    <col min="2" max="2" width="19.28515625" style="55" customWidth="1"/>
    <col min="3" max="3" width="11.42578125" style="55" customWidth="1"/>
    <col min="4" max="6" width="11.42578125" style="55"/>
    <col min="7" max="7" width="11.42578125" style="55" customWidth="1"/>
    <col min="8" max="16384" width="11.42578125" style="55"/>
  </cols>
  <sheetData>
    <row r="1" spans="1:6" s="245" customFormat="1" ht="20.25" customHeight="1" thickBot="1" x14ac:dyDescent="0.25">
      <c r="A1" s="244" t="s">
        <v>16</v>
      </c>
    </row>
    <row r="2" spans="1:6" s="107" customFormat="1" ht="18" customHeight="1" thickBot="1" x14ac:dyDescent="0.25">
      <c r="A2" s="246" t="str">
        <f>+FC!A4:B4</f>
        <v>HOSPITAL</v>
      </c>
      <c r="B2" s="671" t="str">
        <f>+Performance!C3</f>
        <v>HOSPITAL  MOYOBAMBA</v>
      </c>
      <c r="C2" s="672"/>
      <c r="D2" s="672"/>
      <c r="E2" s="672"/>
      <c r="F2" s="673"/>
    </row>
    <row r="3" spans="1:6" ht="18" customHeight="1" x14ac:dyDescent="0.2"/>
    <row r="26" spans="1:8" ht="18.75" x14ac:dyDescent="0.2">
      <c r="A26" s="96" t="s">
        <v>184</v>
      </c>
    </row>
    <row r="27" spans="1:8" s="366" customFormat="1" ht="18.75" x14ac:dyDescent="0.2">
      <c r="A27" s="365"/>
      <c r="B27" s="670" t="s">
        <v>185</v>
      </c>
      <c r="C27" s="670"/>
      <c r="D27" s="670" t="s">
        <v>186</v>
      </c>
      <c r="E27" s="670"/>
    </row>
    <row r="28" spans="1:8" s="366" customFormat="1" ht="25.5" x14ac:dyDescent="0.2">
      <c r="A28" s="365"/>
      <c r="B28" s="367" t="s">
        <v>363</v>
      </c>
      <c r="C28" s="367" t="s">
        <v>364</v>
      </c>
      <c r="D28" s="367" t="s">
        <v>365</v>
      </c>
      <c r="E28" s="367" t="s">
        <v>366</v>
      </c>
      <c r="F28" s="368" t="s">
        <v>187</v>
      </c>
      <c r="G28" s="368"/>
      <c r="H28" s="368" t="s">
        <v>188</v>
      </c>
    </row>
    <row r="29" spans="1:8" s="366" customFormat="1" x14ac:dyDescent="0.2">
      <c r="A29" s="369" t="s">
        <v>118</v>
      </c>
      <c r="B29" s="366">
        <f>+VLOOKUP($B$2,Atend_Atenc!$C$3:$AI$11,2,FALSE)</f>
        <v>9828</v>
      </c>
      <c r="C29" s="366">
        <f>+VLOOKUP($B$2,Atend_Atenc!$C$3:$AI$11,12,FALSE)</f>
        <v>11159</v>
      </c>
      <c r="D29" s="366">
        <f>+VLOOKUP($B$2,Atend_Atenc!$C$3:$AI$11,7,FALSE)</f>
        <v>20085</v>
      </c>
      <c r="E29" s="366">
        <f>+VLOOKUP($B$2,Atend_Atenc!$C$3:$AI$11,17,FALSE)</f>
        <v>22566</v>
      </c>
      <c r="F29" s="370">
        <f>+VLOOKUP($B$2,Atend_Atenc!$C$3:$AI$11,23,FALSE)</f>
        <v>0</v>
      </c>
      <c r="G29" s="371">
        <f>1-F29</f>
        <v>1</v>
      </c>
      <c r="H29" s="372">
        <f>IFERROR(+E29/C29,0)</f>
        <v>2.0222242136392148</v>
      </c>
    </row>
    <row r="30" spans="1:8" s="366" customFormat="1" x14ac:dyDescent="0.2">
      <c r="A30" s="369" t="s">
        <v>119</v>
      </c>
      <c r="B30" s="366">
        <f>+VLOOKUP($B$2,Atend_Atenc!$C$3:$AI$11,3,FALSE)</f>
        <v>8164</v>
      </c>
      <c r="C30" s="366">
        <f>+VLOOKUP($B$2,Atend_Atenc!$C$3:$AI$11,13,FALSE)</f>
        <v>9393</v>
      </c>
      <c r="D30" s="366">
        <f>+VLOOKUP($B$2,Atend_Atenc!$C$3:$AI$11,8,FALSE)</f>
        <v>21245</v>
      </c>
      <c r="E30" s="366">
        <f>+VLOOKUP($B$2,Atend_Atenc!$C$3:$AI$11,18,FALSE)</f>
        <v>25158</v>
      </c>
      <c r="F30" s="370">
        <f>+VLOOKUP($B$2,Atend_Atenc!$C$3:$AI$11,24,FALSE)</f>
        <v>0</v>
      </c>
      <c r="G30" s="371">
        <f t="shared" ref="G30:G33" si="0">1-F30</f>
        <v>1</v>
      </c>
      <c r="H30" s="372">
        <f t="shared" ref="H30:H33" si="1">IFERROR(+E30/C30,0)</f>
        <v>2.678377515170872</v>
      </c>
    </row>
    <row r="31" spans="1:8" s="366" customFormat="1" x14ac:dyDescent="0.2">
      <c r="A31" s="369" t="s">
        <v>120</v>
      </c>
      <c r="B31" s="366">
        <f>+VLOOKUP($B$2,Atend_Atenc!$C$3:$AI$11,4,FALSE)</f>
        <v>7972</v>
      </c>
      <c r="C31" s="366">
        <f>+VLOOKUP($B$2,Atend_Atenc!$C$3:$AI$11,14,FALSE)</f>
        <v>0</v>
      </c>
      <c r="D31" s="366">
        <f>+VLOOKUP($B$2,Atend_Atenc!$C$3:$AI$11,9,FALSE)</f>
        <v>21201</v>
      </c>
      <c r="E31" s="366">
        <f>+VLOOKUP($B$2,Atend_Atenc!$C$3:$AI$11,19,FALSE)</f>
        <v>0</v>
      </c>
      <c r="F31" s="370">
        <f>+VLOOKUP($B$2,Atend_Atenc!$C$3:$AI$11,25,FALSE)</f>
        <v>0</v>
      </c>
      <c r="G31" s="371">
        <f t="shared" si="0"/>
        <v>1</v>
      </c>
      <c r="H31" s="372">
        <f t="shared" si="1"/>
        <v>0</v>
      </c>
    </row>
    <row r="32" spans="1:8" s="366" customFormat="1" x14ac:dyDescent="0.2">
      <c r="A32" s="369" t="s">
        <v>121</v>
      </c>
      <c r="B32" s="366">
        <f>+VLOOKUP($B$2,Atend_Atenc!$C$3:$AI$11,5,FALSE)</f>
        <v>7654</v>
      </c>
      <c r="C32" s="366">
        <f>+VLOOKUP($B$2,Atend_Atenc!$C$3:$AI$11,15,FALSE)</f>
        <v>0</v>
      </c>
      <c r="D32" s="366">
        <f>+VLOOKUP($B$2,Atend_Atenc!$C$3:$AI$11,10,FALSE)</f>
        <v>20014</v>
      </c>
      <c r="E32" s="366">
        <f>+VLOOKUP($B$2,Atend_Atenc!$C$3:$AI$11,20,FALSE)</f>
        <v>0</v>
      </c>
      <c r="F32" s="370">
        <f>+VLOOKUP($B$2,Atend_Atenc!$C$3:$AI$11,26,FALSE)</f>
        <v>0</v>
      </c>
      <c r="G32" s="371">
        <f t="shared" si="0"/>
        <v>1</v>
      </c>
      <c r="H32" s="372">
        <f t="shared" si="1"/>
        <v>0</v>
      </c>
    </row>
    <row r="33" spans="1:12" s="366" customFormat="1" x14ac:dyDescent="0.2">
      <c r="A33" s="369" t="s">
        <v>123</v>
      </c>
      <c r="B33" s="366">
        <f>+VLOOKUP($B$2,Atend_Atenc!$C$3:$AI$11,6,FALSE)</f>
        <v>33618</v>
      </c>
      <c r="C33" s="366">
        <f>+VLOOKUP($B$2,Atend_Atenc!$C$3:$AI$11,16,FALSE)</f>
        <v>20552</v>
      </c>
      <c r="D33" s="366">
        <f>+VLOOKUP($B$2,Atend_Atenc!$C$3:$AI$11,11,FALSE)</f>
        <v>82545</v>
      </c>
      <c r="E33" s="366">
        <f>+VLOOKUP($B$2,Atend_Atenc!$C$3:$AI$11,21,FALSE)</f>
        <v>0</v>
      </c>
      <c r="F33" s="370">
        <f>+VLOOKUP($B$2,Atend_Atenc!$C$3:$AI$11,27,FALSE)</f>
        <v>0</v>
      </c>
      <c r="G33" s="371">
        <f t="shared" si="0"/>
        <v>1</v>
      </c>
      <c r="H33" s="372">
        <f t="shared" si="1"/>
        <v>0</v>
      </c>
    </row>
    <row r="34" spans="1:12" s="366" customFormat="1" x14ac:dyDescent="0.2"/>
    <row r="48" spans="1:12" x14ac:dyDescent="0.2">
      <c r="A48" s="343"/>
      <c r="B48" s="343"/>
      <c r="C48" s="343"/>
      <c r="D48" s="343"/>
      <c r="E48" s="343"/>
      <c r="F48" s="343"/>
      <c r="G48" s="343"/>
      <c r="H48" s="343"/>
      <c r="I48" s="343"/>
      <c r="J48" s="343"/>
      <c r="K48" s="343"/>
      <c r="L48" s="343"/>
    </row>
    <row r="49" spans="1:12" x14ac:dyDescent="0.2">
      <c r="A49" s="343"/>
      <c r="B49" s="343"/>
      <c r="C49" s="343"/>
      <c r="D49" s="343"/>
      <c r="E49" s="343"/>
      <c r="F49" s="343"/>
      <c r="G49" s="343"/>
      <c r="H49" s="343"/>
      <c r="I49" s="343"/>
      <c r="J49" s="343"/>
      <c r="K49" s="343"/>
      <c r="L49" s="343"/>
    </row>
    <row r="50" spans="1:12" x14ac:dyDescent="0.2">
      <c r="A50" s="343"/>
      <c r="B50" s="343"/>
      <c r="C50" s="343"/>
      <c r="D50" s="343"/>
      <c r="E50" s="343"/>
      <c r="F50" s="343"/>
      <c r="G50" s="343"/>
      <c r="H50" s="343"/>
      <c r="I50" s="343"/>
      <c r="J50" s="343"/>
      <c r="K50" s="343"/>
      <c r="L50" s="343"/>
    </row>
    <row r="51" spans="1:12" x14ac:dyDescent="0.2">
      <c r="A51" s="343"/>
      <c r="B51" s="343"/>
      <c r="C51" s="343"/>
      <c r="D51" s="343"/>
      <c r="E51" s="343"/>
      <c r="F51" s="343"/>
      <c r="G51" s="343"/>
      <c r="H51" s="343"/>
      <c r="I51" s="343"/>
      <c r="J51" s="343"/>
      <c r="K51" s="343"/>
      <c r="L51" s="343"/>
    </row>
    <row r="52" spans="1:12" x14ac:dyDescent="0.2">
      <c r="A52" s="343"/>
      <c r="B52" s="343"/>
      <c r="C52" s="343"/>
      <c r="D52" s="343"/>
      <c r="E52" s="343"/>
      <c r="F52" s="343"/>
      <c r="G52" s="343"/>
      <c r="H52" s="343"/>
      <c r="I52" s="343"/>
      <c r="J52" s="343"/>
      <c r="K52" s="343"/>
      <c r="L52" s="343"/>
    </row>
    <row r="53" spans="1:12" x14ac:dyDescent="0.2">
      <c r="A53" s="343"/>
      <c r="B53" s="343"/>
      <c r="C53" s="343"/>
      <c r="D53" s="343"/>
      <c r="E53" s="343"/>
      <c r="F53" s="343"/>
      <c r="G53" s="343"/>
      <c r="H53" s="343"/>
      <c r="I53" s="343"/>
      <c r="J53" s="343"/>
      <c r="K53" s="343"/>
      <c r="L53" s="343"/>
    </row>
    <row r="54" spans="1:12" x14ac:dyDescent="0.2">
      <c r="A54" s="343"/>
      <c r="B54" s="343"/>
      <c r="C54" s="343"/>
      <c r="D54" s="343"/>
      <c r="E54" s="343"/>
      <c r="F54" s="343"/>
      <c r="G54" s="343"/>
      <c r="H54" s="343"/>
      <c r="I54" s="343"/>
      <c r="J54" s="343"/>
      <c r="K54" s="343"/>
      <c r="L54" s="343"/>
    </row>
    <row r="55" spans="1:12" x14ac:dyDescent="0.2">
      <c r="A55" s="343"/>
      <c r="B55" s="343"/>
      <c r="C55" s="343"/>
      <c r="D55" s="343"/>
      <c r="E55" s="343"/>
      <c r="F55" s="343"/>
      <c r="G55" s="343"/>
      <c r="H55" s="343"/>
      <c r="I55" s="343"/>
      <c r="J55" s="343"/>
      <c r="K55" s="343"/>
      <c r="L55" s="343"/>
    </row>
    <row r="56" spans="1:12" x14ac:dyDescent="0.2">
      <c r="A56" s="343"/>
      <c r="B56" s="343"/>
      <c r="C56" s="343"/>
      <c r="D56" s="343"/>
      <c r="E56" s="343"/>
      <c r="F56" s="343"/>
      <c r="G56" s="343"/>
      <c r="H56" s="343"/>
      <c r="I56" s="343"/>
      <c r="J56" s="343"/>
      <c r="K56" s="343"/>
      <c r="L56" s="343"/>
    </row>
    <row r="57" spans="1:12" x14ac:dyDescent="0.2">
      <c r="A57" s="343"/>
      <c r="B57" s="343"/>
      <c r="C57" s="343"/>
      <c r="D57" s="343"/>
      <c r="E57" s="343"/>
      <c r="F57" s="343"/>
      <c r="G57" s="343"/>
      <c r="H57" s="343"/>
      <c r="I57" s="343"/>
      <c r="J57" s="343"/>
      <c r="K57" s="343"/>
      <c r="L57" s="343"/>
    </row>
    <row r="58" spans="1:12" x14ac:dyDescent="0.2">
      <c r="A58" s="343"/>
      <c r="B58" s="343"/>
      <c r="C58" s="343"/>
      <c r="D58" s="343"/>
      <c r="E58" s="343"/>
      <c r="F58" s="343"/>
      <c r="G58" s="343"/>
      <c r="H58" s="343"/>
      <c r="I58" s="343"/>
      <c r="J58" s="343"/>
      <c r="K58" s="343"/>
      <c r="L58" s="343"/>
    </row>
    <row r="59" spans="1:12" x14ac:dyDescent="0.2">
      <c r="A59" s="343"/>
      <c r="B59" s="343"/>
      <c r="C59" s="343"/>
      <c r="D59" s="343"/>
      <c r="E59" s="343"/>
      <c r="F59" s="343"/>
      <c r="G59" s="343"/>
      <c r="H59" s="343"/>
      <c r="I59" s="343"/>
      <c r="J59" s="343"/>
      <c r="K59" s="343"/>
      <c r="L59" s="343"/>
    </row>
  </sheetData>
  <sheetProtection algorithmName="SHA-512" hashValue="zNQhwGVegytveOndb7lipR+Yq/Z7mnnZGHGffoTo9ohZl5gfauFO/coFBiRoKaofAFPTLmsCtNSoJy1mmxAN8g==" saltValue="Sp0Fq4aBEI4IAxo65JDfgA==" spinCount="100000" sheet="1" objects="1" scenarios="1"/>
  <mergeCells count="3">
    <mergeCell ref="B27:C27"/>
    <mergeCell ref="D27:E27"/>
    <mergeCell ref="B2:F2"/>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zoomScale="90" zoomScaleNormal="90" workbookViewId="0">
      <selection activeCell="F10" sqref="F10"/>
    </sheetView>
  </sheetViews>
  <sheetFormatPr baseColWidth="10"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48" t="s">
        <v>116</v>
      </c>
      <c r="B1" s="248"/>
      <c r="C1" s="248"/>
    </row>
    <row r="2" spans="1:5" ht="26.25" customHeight="1" thickBot="1" x14ac:dyDescent="0.25">
      <c r="A2" s="674" t="str">
        <f>FC!A4:B4</f>
        <v>HOSPITAL</v>
      </c>
      <c r="B2" s="675"/>
      <c r="C2" s="247">
        <f>+FC!DA6</f>
        <v>0</v>
      </c>
      <c r="D2" s="17"/>
      <c r="E2" s="17"/>
    </row>
    <row r="3" spans="1:5" ht="20.25" customHeight="1" thickBot="1" x14ac:dyDescent="0.25"/>
    <row r="4" spans="1:5" s="57" customFormat="1" ht="24.75" customHeight="1" thickBot="1" x14ac:dyDescent="0.25">
      <c r="A4" s="676" t="s">
        <v>53</v>
      </c>
      <c r="B4" s="677"/>
      <c r="C4" s="249" t="s">
        <v>54</v>
      </c>
    </row>
    <row r="5" spans="1:5" ht="26.25" customHeight="1" x14ac:dyDescent="0.2">
      <c r="A5" s="251">
        <v>1</v>
      </c>
      <c r="B5" s="252" t="s">
        <v>50</v>
      </c>
      <c r="C5" s="253"/>
    </row>
    <row r="6" spans="1:5" ht="45" customHeight="1" x14ac:dyDescent="0.2">
      <c r="A6" s="18" t="s">
        <v>44</v>
      </c>
      <c r="B6" s="20"/>
      <c r="C6" s="24"/>
    </row>
    <row r="7" spans="1:5" ht="45" customHeight="1" x14ac:dyDescent="0.2">
      <c r="A7" s="18" t="s">
        <v>45</v>
      </c>
      <c r="B7" s="114"/>
      <c r="C7" s="117"/>
    </row>
    <row r="8" spans="1:5" ht="45" customHeight="1" x14ac:dyDescent="0.2">
      <c r="A8" s="18">
        <v>1.3</v>
      </c>
      <c r="B8" s="114"/>
      <c r="C8" s="119"/>
    </row>
    <row r="9" spans="1:5" ht="29.25" customHeight="1" x14ac:dyDescent="0.2">
      <c r="A9" s="254">
        <v>2</v>
      </c>
      <c r="B9" s="255" t="s">
        <v>51</v>
      </c>
      <c r="C9" s="256"/>
    </row>
    <row r="10" spans="1:5" ht="45" customHeight="1" x14ac:dyDescent="0.2">
      <c r="A10" s="18" t="s">
        <v>46</v>
      </c>
      <c r="B10" s="115"/>
      <c r="C10" s="30"/>
    </row>
    <row r="11" spans="1:5" ht="45" customHeight="1" x14ac:dyDescent="0.2">
      <c r="A11" s="18" t="s">
        <v>47</v>
      </c>
      <c r="B11" s="22"/>
      <c r="C11" s="29"/>
    </row>
    <row r="12" spans="1:5" ht="45" customHeight="1" x14ac:dyDescent="0.2">
      <c r="A12" s="18" t="s">
        <v>48</v>
      </c>
      <c r="B12" s="22"/>
      <c r="C12" s="118"/>
    </row>
    <row r="13" spans="1:5" ht="45" customHeight="1" thickBot="1" x14ac:dyDescent="0.25">
      <c r="A13" s="19" t="s">
        <v>49</v>
      </c>
      <c r="B13" s="27"/>
      <c r="C13" s="28"/>
    </row>
    <row r="14" spans="1:5" x14ac:dyDescent="0.2">
      <c r="A14" s="35" t="s">
        <v>292</v>
      </c>
    </row>
    <row r="15" spans="1:5" x14ac:dyDescent="0.2">
      <c r="A15" s="1" t="s">
        <v>52</v>
      </c>
    </row>
    <row r="16" spans="1:5" ht="13.5" thickBot="1" x14ac:dyDescent="0.25"/>
    <row r="17" spans="1:3" ht="24.75" customHeight="1" thickBot="1" x14ac:dyDescent="0.25">
      <c r="A17" s="678" t="s">
        <v>55</v>
      </c>
      <c r="B17" s="679"/>
      <c r="C17" s="250" t="s">
        <v>56</v>
      </c>
    </row>
    <row r="18" spans="1:3" ht="29.25" customHeight="1" x14ac:dyDescent="0.2">
      <c r="A18" s="251">
        <v>1</v>
      </c>
      <c r="B18" s="252" t="s">
        <v>58</v>
      </c>
      <c r="C18" s="253"/>
    </row>
    <row r="19" spans="1:3" ht="45" customHeight="1" x14ac:dyDescent="0.2">
      <c r="A19" s="18" t="s">
        <v>44</v>
      </c>
      <c r="B19" s="23"/>
      <c r="C19" s="30"/>
    </row>
    <row r="20" spans="1:3" ht="45" customHeight="1" x14ac:dyDescent="0.2">
      <c r="A20" s="18" t="s">
        <v>45</v>
      </c>
      <c r="B20" s="3"/>
      <c r="C20" s="25"/>
    </row>
    <row r="21" spans="1:3" ht="29.25" customHeight="1" x14ac:dyDescent="0.2">
      <c r="A21" s="254">
        <v>2</v>
      </c>
      <c r="B21" s="255" t="s">
        <v>59</v>
      </c>
      <c r="C21" s="256"/>
    </row>
    <row r="22" spans="1:3" ht="45" customHeight="1" x14ac:dyDescent="0.2">
      <c r="A22" s="18">
        <v>2.1</v>
      </c>
      <c r="B22" s="114"/>
      <c r="C22" s="328"/>
    </row>
    <row r="23" spans="1:3" ht="45" customHeight="1" x14ac:dyDescent="0.2">
      <c r="A23" s="18" t="s">
        <v>47</v>
      </c>
      <c r="B23" s="22"/>
      <c r="C23" s="32"/>
    </row>
    <row r="24" spans="1:3" ht="45" customHeight="1" x14ac:dyDescent="0.2">
      <c r="A24" s="18" t="s">
        <v>48</v>
      </c>
      <c r="B24" s="21"/>
      <c r="C24" s="31"/>
    </row>
    <row r="25" spans="1:3" ht="45" customHeight="1" thickBot="1" x14ac:dyDescent="0.25">
      <c r="A25" s="19" t="s">
        <v>49</v>
      </c>
      <c r="B25" s="26"/>
      <c r="C25" s="28"/>
    </row>
    <row r="26" spans="1:3" x14ac:dyDescent="0.2">
      <c r="A26" s="35" t="s">
        <v>293</v>
      </c>
    </row>
    <row r="27" spans="1:3" x14ac:dyDescent="0.2">
      <c r="A27" s="1" t="s">
        <v>57</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9F1C-8B74-43C3-A6C1-F9B9E12D9EDF}">
  <sheetPr codeName="Hoja7">
    <tabColor rgb="FF00B050"/>
  </sheetPr>
  <dimension ref="A1:DB62"/>
  <sheetViews>
    <sheetView topLeftCell="B1" zoomScale="98" zoomScaleNormal="98" workbookViewId="0">
      <pane xSplit="1" topLeftCell="AW1" activePane="topRight" state="frozen"/>
      <selection activeCell="B2" sqref="B2"/>
      <selection pane="topRight" activeCell="C6" sqref="C6:DC6"/>
    </sheetView>
  </sheetViews>
  <sheetFormatPr baseColWidth="10" defaultColWidth="4.85546875" defaultRowHeight="12.75" x14ac:dyDescent="0.2"/>
  <cols>
    <col min="1" max="1" width="2" hidden="1" customWidth="1"/>
    <col min="2" max="2" width="30.42578125" customWidth="1"/>
    <col min="3" max="3" width="6" style="337" customWidth="1"/>
    <col min="4" max="4" width="6" style="337" bestFit="1" customWidth="1"/>
    <col min="5" max="5" width="6" style="337" customWidth="1"/>
    <col min="6" max="6" width="6" style="337" bestFit="1" customWidth="1"/>
    <col min="7" max="8" width="6" style="337" customWidth="1"/>
    <col min="9" max="9" width="10" style="337" bestFit="1" customWidth="1"/>
    <col min="10" max="10" width="6" style="337" bestFit="1" customWidth="1"/>
    <col min="11" max="11" width="5" style="337" customWidth="1"/>
    <col min="12" max="12" width="5" style="337" bestFit="1" customWidth="1"/>
    <col min="13" max="13" width="6" style="337" bestFit="1" customWidth="1"/>
    <col min="14" max="14" width="6" style="337" customWidth="1"/>
    <col min="15" max="15" width="5" style="337" bestFit="1" customWidth="1"/>
    <col min="16" max="16" width="4" style="337" bestFit="1" customWidth="1"/>
    <col min="17" max="17" width="5" style="337" bestFit="1" customWidth="1"/>
    <col min="18" max="18" width="4" style="337" bestFit="1" customWidth="1"/>
    <col min="19" max="19" width="5.7109375" style="337" customWidth="1"/>
    <col min="20" max="20" width="4" style="337" bestFit="1" customWidth="1"/>
    <col min="21" max="21" width="5.7109375" style="337" customWidth="1"/>
    <col min="22" max="22" width="6" style="337" bestFit="1" customWidth="1"/>
    <col min="23" max="23" width="5.7109375" style="337" customWidth="1"/>
    <col min="24" max="26" width="5" style="337" bestFit="1" customWidth="1"/>
    <col min="27" max="27" width="5.7109375" style="337" customWidth="1"/>
    <col min="28" max="28" width="5" style="337" bestFit="1" customWidth="1"/>
    <col min="29" max="29" width="6.42578125" customWidth="1"/>
    <col min="30" max="30" width="6.28515625" customWidth="1"/>
    <col min="31" max="31" width="6.28515625" bestFit="1" customWidth="1"/>
    <col min="32" max="32" width="6" customWidth="1"/>
    <col min="33" max="33" width="6.28515625" bestFit="1" customWidth="1"/>
    <col min="34" max="34" width="6.28515625" customWidth="1"/>
    <col min="35" max="35" width="6" customWidth="1"/>
    <col min="36" max="36" width="7" customWidth="1"/>
    <col min="37" max="37" width="5.7109375" customWidth="1"/>
    <col min="38" max="38" width="5" bestFit="1" customWidth="1"/>
    <col min="39" max="39" width="6" customWidth="1"/>
    <col min="40" max="40" width="6.28515625" bestFit="1" customWidth="1"/>
    <col min="41" max="41" width="5" bestFit="1" customWidth="1"/>
    <col min="42" max="43" width="5.28515625" customWidth="1"/>
    <col min="44" max="44" width="4.85546875" customWidth="1"/>
    <col min="45" max="45" width="5.7109375" bestFit="1" customWidth="1"/>
    <col min="46" max="46" width="4.85546875" customWidth="1"/>
    <col min="47" max="47" width="5.7109375" bestFit="1" customWidth="1"/>
    <col min="48" max="48" width="10.5703125" bestFit="1" customWidth="1"/>
    <col min="49" max="49" width="5.7109375" bestFit="1" customWidth="1"/>
    <col min="50" max="50" width="5.140625" customWidth="1"/>
    <col min="51" max="51" width="5.7109375" customWidth="1"/>
    <col min="52" max="52" width="5.140625" customWidth="1"/>
    <col min="53" max="53" width="5.7109375" bestFit="1" customWidth="1"/>
    <col min="54" max="54" width="5.42578125" customWidth="1"/>
    <col min="55" max="58" width="3.28515625" bestFit="1" customWidth="1"/>
    <col min="59" max="59" width="5.7109375" bestFit="1" customWidth="1"/>
    <col min="60" max="65" width="3.28515625" bestFit="1" customWidth="1"/>
    <col min="66" max="66" width="5.7109375" bestFit="1" customWidth="1"/>
    <col min="67" max="70" width="3.28515625" bestFit="1" customWidth="1"/>
    <col min="71" max="71" width="5.7109375" bestFit="1" customWidth="1"/>
    <col min="72" max="72" width="3.28515625" bestFit="1" customWidth="1"/>
    <col min="73" max="73" width="5.7109375" bestFit="1" customWidth="1"/>
    <col min="74" max="74" width="3.28515625" bestFit="1" customWidth="1"/>
    <col min="75" max="75" width="5.7109375" bestFit="1" customWidth="1"/>
    <col min="76" max="78" width="3.28515625" bestFit="1" customWidth="1"/>
    <col min="79" max="79" width="5.7109375" bestFit="1" customWidth="1"/>
    <col min="80" max="84" width="3.28515625" bestFit="1" customWidth="1"/>
    <col min="85" max="85" width="5.7109375" bestFit="1" customWidth="1"/>
    <col min="86" max="91" width="3.28515625" bestFit="1" customWidth="1"/>
    <col min="92" max="92" width="5.7109375" bestFit="1" customWidth="1"/>
    <col min="93" max="96" width="3.28515625" bestFit="1" customWidth="1"/>
    <col min="97" max="97" width="5.7109375" bestFit="1" customWidth="1"/>
    <col min="98" max="98" width="3.28515625" bestFit="1" customWidth="1"/>
    <col min="99" max="99" width="5.7109375" bestFit="1" customWidth="1"/>
    <col min="100" max="100" width="3.28515625" bestFit="1" customWidth="1"/>
    <col min="101" max="101" width="5.7109375" bestFit="1" customWidth="1"/>
    <col min="102" max="104" width="4" bestFit="1" customWidth="1"/>
    <col min="105" max="105" width="5.7109375" bestFit="1" customWidth="1"/>
    <col min="106" max="106" width="4" bestFit="1" customWidth="1"/>
  </cols>
  <sheetData>
    <row r="1" spans="1:106" x14ac:dyDescent="0.2">
      <c r="A1">
        <v>1</v>
      </c>
      <c r="B1" s="337">
        <v>2</v>
      </c>
      <c r="C1">
        <v>3</v>
      </c>
      <c r="D1" s="337">
        <v>4</v>
      </c>
      <c r="E1">
        <v>5</v>
      </c>
      <c r="F1" s="337">
        <v>6</v>
      </c>
      <c r="G1">
        <v>7</v>
      </c>
      <c r="H1" s="337">
        <v>8</v>
      </c>
      <c r="I1">
        <v>9</v>
      </c>
      <c r="J1" s="337">
        <v>10</v>
      </c>
      <c r="K1">
        <v>11</v>
      </c>
      <c r="L1" s="337">
        <v>12</v>
      </c>
      <c r="M1">
        <v>13</v>
      </c>
      <c r="N1" s="337">
        <v>14</v>
      </c>
      <c r="O1">
        <v>15</v>
      </c>
      <c r="P1" s="337">
        <v>16</v>
      </c>
      <c r="Q1">
        <v>17</v>
      </c>
      <c r="R1" s="337">
        <v>18</v>
      </c>
      <c r="S1">
        <v>19</v>
      </c>
      <c r="T1" s="337">
        <v>20</v>
      </c>
      <c r="U1">
        <v>21</v>
      </c>
      <c r="V1" s="337">
        <v>22</v>
      </c>
      <c r="W1">
        <v>23</v>
      </c>
      <c r="X1" s="337">
        <v>24</v>
      </c>
      <c r="Y1">
        <v>25</v>
      </c>
      <c r="Z1" s="337">
        <v>26</v>
      </c>
      <c r="AA1">
        <v>27</v>
      </c>
      <c r="AB1" s="337">
        <v>28</v>
      </c>
      <c r="AC1">
        <v>29</v>
      </c>
      <c r="AD1" s="337">
        <v>30</v>
      </c>
      <c r="AE1">
        <v>31</v>
      </c>
      <c r="AF1" s="337">
        <v>32</v>
      </c>
      <c r="AG1">
        <v>33</v>
      </c>
      <c r="AH1" s="337">
        <v>34</v>
      </c>
      <c r="AI1">
        <v>35</v>
      </c>
      <c r="AJ1" s="337">
        <v>36</v>
      </c>
      <c r="AK1">
        <v>37</v>
      </c>
      <c r="AL1" s="337">
        <v>38</v>
      </c>
      <c r="AM1">
        <v>39</v>
      </c>
      <c r="AN1" s="337">
        <v>40</v>
      </c>
      <c r="AO1">
        <v>41</v>
      </c>
      <c r="AP1" s="337">
        <v>42</v>
      </c>
      <c r="AQ1">
        <v>43</v>
      </c>
      <c r="AR1" s="337">
        <v>44</v>
      </c>
      <c r="AS1">
        <v>45</v>
      </c>
      <c r="AT1" s="337">
        <v>46</v>
      </c>
      <c r="AU1">
        <v>47</v>
      </c>
      <c r="AV1" s="337">
        <v>48</v>
      </c>
      <c r="AW1">
        <v>49</v>
      </c>
      <c r="AX1" s="337">
        <v>50</v>
      </c>
      <c r="AY1">
        <v>51</v>
      </c>
      <c r="AZ1" s="337">
        <v>52</v>
      </c>
      <c r="BA1">
        <v>53</v>
      </c>
      <c r="BB1" s="337">
        <v>54</v>
      </c>
      <c r="BC1">
        <v>55</v>
      </c>
      <c r="BD1" s="337">
        <v>56</v>
      </c>
      <c r="BE1">
        <v>57</v>
      </c>
      <c r="BF1" s="337">
        <v>58</v>
      </c>
      <c r="BG1">
        <v>59</v>
      </c>
      <c r="BH1" s="337">
        <v>60</v>
      </c>
      <c r="BI1">
        <v>61</v>
      </c>
      <c r="BJ1" s="337">
        <v>62</v>
      </c>
      <c r="BK1">
        <v>63</v>
      </c>
      <c r="BL1" s="337">
        <v>64</v>
      </c>
      <c r="BM1">
        <v>65</v>
      </c>
      <c r="BN1" s="337">
        <v>66</v>
      </c>
      <c r="BO1">
        <v>67</v>
      </c>
      <c r="BP1" s="337">
        <v>68</v>
      </c>
      <c r="BQ1">
        <v>69</v>
      </c>
      <c r="BR1" s="337">
        <v>70</v>
      </c>
      <c r="BS1">
        <v>71</v>
      </c>
      <c r="BT1" s="337">
        <v>72</v>
      </c>
      <c r="BU1">
        <v>73</v>
      </c>
      <c r="BV1" s="337">
        <v>74</v>
      </c>
      <c r="BW1">
        <v>75</v>
      </c>
      <c r="BX1" s="337">
        <v>76</v>
      </c>
      <c r="BY1">
        <v>77</v>
      </c>
      <c r="BZ1" s="337">
        <v>78</v>
      </c>
      <c r="CA1">
        <v>79</v>
      </c>
      <c r="CB1" s="337">
        <v>80</v>
      </c>
      <c r="CC1">
        <v>81</v>
      </c>
      <c r="CD1" s="337">
        <v>82</v>
      </c>
      <c r="CE1">
        <v>83</v>
      </c>
      <c r="CF1" s="337">
        <v>84</v>
      </c>
      <c r="CG1">
        <v>85</v>
      </c>
      <c r="CH1" s="337">
        <v>86</v>
      </c>
      <c r="CI1">
        <v>87</v>
      </c>
      <c r="CJ1" s="337">
        <v>88</v>
      </c>
      <c r="CK1">
        <v>89</v>
      </c>
      <c r="CL1" s="337">
        <v>90</v>
      </c>
      <c r="CM1">
        <v>91</v>
      </c>
      <c r="CN1" s="337">
        <v>92</v>
      </c>
      <c r="CO1">
        <v>93</v>
      </c>
      <c r="CP1" s="337">
        <v>94</v>
      </c>
      <c r="CQ1">
        <v>95</v>
      </c>
      <c r="CR1" s="337">
        <v>96</v>
      </c>
      <c r="CS1">
        <v>97</v>
      </c>
      <c r="CT1" s="337">
        <v>98</v>
      </c>
      <c r="CU1">
        <v>99</v>
      </c>
      <c r="CV1" s="337">
        <v>100</v>
      </c>
      <c r="CW1">
        <v>101</v>
      </c>
      <c r="CX1" s="337">
        <v>102</v>
      </c>
      <c r="CY1">
        <v>103</v>
      </c>
      <c r="CZ1" s="337">
        <v>104</v>
      </c>
      <c r="DA1">
        <v>105</v>
      </c>
      <c r="DB1" s="337">
        <v>106</v>
      </c>
    </row>
    <row r="2" spans="1:106" s="339" customFormat="1" ht="25.5" customHeight="1" x14ac:dyDescent="0.2">
      <c r="C2" s="681" t="s">
        <v>118</v>
      </c>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2" t="s">
        <v>119</v>
      </c>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1" t="s">
        <v>120</v>
      </c>
      <c r="BD2" s="681"/>
      <c r="BE2" s="681"/>
      <c r="BF2" s="681"/>
      <c r="BG2" s="681"/>
      <c r="BH2" s="681"/>
      <c r="BI2" s="681"/>
      <c r="BJ2" s="681"/>
      <c r="BK2" s="681"/>
      <c r="BL2" s="681"/>
      <c r="BM2" s="681"/>
      <c r="BN2" s="681"/>
      <c r="BO2" s="681"/>
      <c r="BP2" s="681"/>
      <c r="BQ2" s="681"/>
      <c r="BR2" s="681"/>
      <c r="BS2" s="681"/>
      <c r="BT2" s="681"/>
      <c r="BU2" s="681"/>
      <c r="BV2" s="681"/>
      <c r="BW2" s="681"/>
      <c r="BX2" s="681"/>
      <c r="BY2" s="681"/>
      <c r="BZ2" s="681"/>
      <c r="CA2" s="681"/>
      <c r="CB2" s="681"/>
      <c r="CC2" s="682" t="s">
        <v>121</v>
      </c>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row>
    <row r="3" spans="1:106" s="353" customFormat="1" ht="108.75" customHeight="1" x14ac:dyDescent="0.2">
      <c r="C3" s="680" t="s">
        <v>294</v>
      </c>
      <c r="D3" s="680"/>
      <c r="E3" s="680" t="s">
        <v>295</v>
      </c>
      <c r="F3" s="680"/>
      <c r="G3" s="680" t="s">
        <v>296</v>
      </c>
      <c r="H3" s="680"/>
      <c r="I3" s="680" t="s">
        <v>297</v>
      </c>
      <c r="J3" s="680"/>
      <c r="K3" s="680" t="s">
        <v>298</v>
      </c>
      <c r="L3" s="680"/>
      <c r="M3" s="680" t="s">
        <v>299</v>
      </c>
      <c r="N3" s="680"/>
      <c r="O3" s="680" t="s">
        <v>300</v>
      </c>
      <c r="P3" s="680"/>
      <c r="Q3" s="680" t="s">
        <v>301</v>
      </c>
      <c r="R3" s="680"/>
      <c r="S3" s="680" t="s">
        <v>302</v>
      </c>
      <c r="T3" s="680"/>
      <c r="U3" s="680" t="s">
        <v>303</v>
      </c>
      <c r="V3" s="680"/>
      <c r="W3" s="680" t="s">
        <v>304</v>
      </c>
      <c r="X3" s="680"/>
      <c r="Y3" s="680" t="s">
        <v>305</v>
      </c>
      <c r="Z3" s="680"/>
      <c r="AA3" s="680" t="s">
        <v>306</v>
      </c>
      <c r="AB3" s="680"/>
      <c r="AC3" s="680" t="s">
        <v>294</v>
      </c>
      <c r="AD3" s="680"/>
      <c r="AE3" s="680" t="s">
        <v>295</v>
      </c>
      <c r="AF3" s="680"/>
      <c r="AG3" s="680" t="s">
        <v>296</v>
      </c>
      <c r="AH3" s="680"/>
      <c r="AI3" s="680" t="s">
        <v>297</v>
      </c>
      <c r="AJ3" s="680"/>
      <c r="AK3" s="680" t="s">
        <v>298</v>
      </c>
      <c r="AL3" s="680"/>
      <c r="AM3" s="680" t="s">
        <v>299</v>
      </c>
      <c r="AN3" s="680"/>
      <c r="AO3" s="680" t="s">
        <v>300</v>
      </c>
      <c r="AP3" s="680"/>
      <c r="AQ3" s="680" t="s">
        <v>301</v>
      </c>
      <c r="AR3" s="680"/>
      <c r="AS3" s="680" t="s">
        <v>302</v>
      </c>
      <c r="AT3" s="680"/>
      <c r="AU3" s="680" t="s">
        <v>303</v>
      </c>
      <c r="AV3" s="680"/>
      <c r="AW3" s="680" t="s">
        <v>304</v>
      </c>
      <c r="AX3" s="680"/>
      <c r="AY3" s="680" t="s">
        <v>305</v>
      </c>
      <c r="AZ3" s="680"/>
      <c r="BA3" s="680" t="s">
        <v>306</v>
      </c>
      <c r="BB3" s="680"/>
      <c r="BC3" s="680" t="s">
        <v>294</v>
      </c>
      <c r="BD3" s="680"/>
      <c r="BE3" s="680" t="s">
        <v>295</v>
      </c>
      <c r="BF3" s="680"/>
      <c r="BG3" s="680" t="s">
        <v>296</v>
      </c>
      <c r="BH3" s="680"/>
      <c r="BI3" s="680" t="s">
        <v>297</v>
      </c>
      <c r="BJ3" s="680"/>
      <c r="BK3" s="680" t="s">
        <v>298</v>
      </c>
      <c r="BL3" s="680"/>
      <c r="BM3" s="680" t="s">
        <v>299</v>
      </c>
      <c r="BN3" s="680"/>
      <c r="BO3" s="680" t="s">
        <v>300</v>
      </c>
      <c r="BP3" s="680"/>
      <c r="BQ3" s="680" t="s">
        <v>301</v>
      </c>
      <c r="BR3" s="680"/>
      <c r="BS3" s="680" t="s">
        <v>302</v>
      </c>
      <c r="BT3" s="680"/>
      <c r="BU3" s="680" t="s">
        <v>303</v>
      </c>
      <c r="BV3" s="680"/>
      <c r="BW3" s="680" t="s">
        <v>304</v>
      </c>
      <c r="BX3" s="680"/>
      <c r="BY3" s="680" t="s">
        <v>305</v>
      </c>
      <c r="BZ3" s="680"/>
      <c r="CA3" s="680" t="s">
        <v>306</v>
      </c>
      <c r="CB3" s="680"/>
      <c r="CC3" s="680" t="s">
        <v>294</v>
      </c>
      <c r="CD3" s="680"/>
      <c r="CE3" s="680" t="s">
        <v>295</v>
      </c>
      <c r="CF3" s="680"/>
      <c r="CG3" s="680" t="s">
        <v>296</v>
      </c>
      <c r="CH3" s="680"/>
      <c r="CI3" s="680" t="s">
        <v>297</v>
      </c>
      <c r="CJ3" s="680"/>
      <c r="CK3" s="680" t="s">
        <v>298</v>
      </c>
      <c r="CL3" s="680"/>
      <c r="CM3" s="680" t="s">
        <v>299</v>
      </c>
      <c r="CN3" s="680"/>
      <c r="CO3" s="680" t="s">
        <v>300</v>
      </c>
      <c r="CP3" s="680"/>
      <c r="CQ3" s="680" t="s">
        <v>301</v>
      </c>
      <c r="CR3" s="680"/>
      <c r="CS3" s="680" t="s">
        <v>302</v>
      </c>
      <c r="CT3" s="680"/>
      <c r="CU3" s="680" t="s">
        <v>303</v>
      </c>
      <c r="CV3" s="680"/>
      <c r="CW3" s="680" t="s">
        <v>304</v>
      </c>
      <c r="CX3" s="680"/>
      <c r="CY3" s="680" t="s">
        <v>305</v>
      </c>
      <c r="CZ3" s="680"/>
      <c r="DA3" s="680" t="s">
        <v>306</v>
      </c>
      <c r="DB3" s="680"/>
    </row>
    <row r="4" spans="1:106" s="334" customFormat="1" ht="179.25" customHeight="1" x14ac:dyDescent="0.2">
      <c r="A4" s="335"/>
      <c r="B4" s="335"/>
      <c r="C4" s="333" t="s">
        <v>307</v>
      </c>
      <c r="D4" s="333" t="s">
        <v>352</v>
      </c>
      <c r="E4" s="333" t="s">
        <v>307</v>
      </c>
      <c r="F4" s="333" t="s">
        <v>309</v>
      </c>
      <c r="G4" s="333" t="s">
        <v>310</v>
      </c>
      <c r="H4" s="333" t="s">
        <v>311</v>
      </c>
      <c r="I4" s="333" t="s">
        <v>312</v>
      </c>
      <c r="J4" s="333" t="s">
        <v>313</v>
      </c>
      <c r="K4" s="333" t="s">
        <v>314</v>
      </c>
      <c r="L4" s="333" t="s">
        <v>315</v>
      </c>
      <c r="M4" s="333" t="s">
        <v>316</v>
      </c>
      <c r="N4" s="333" t="s">
        <v>317</v>
      </c>
      <c r="O4" s="333" t="s">
        <v>318</v>
      </c>
      <c r="P4" s="333" t="s">
        <v>319</v>
      </c>
      <c r="Q4" s="333" t="s">
        <v>320</v>
      </c>
      <c r="R4" s="333" t="s">
        <v>319</v>
      </c>
      <c r="S4" s="333" t="s">
        <v>321</v>
      </c>
      <c r="T4" s="333" t="s">
        <v>319</v>
      </c>
      <c r="U4" s="333" t="s">
        <v>322</v>
      </c>
      <c r="V4" s="333" t="s">
        <v>323</v>
      </c>
      <c r="W4" s="333" t="s">
        <v>324</v>
      </c>
      <c r="X4" s="333" t="s">
        <v>314</v>
      </c>
      <c r="Y4" s="333" t="s">
        <v>325</v>
      </c>
      <c r="Z4" s="333" t="s">
        <v>326</v>
      </c>
      <c r="AA4" s="333" t="s">
        <v>327</v>
      </c>
      <c r="AB4" s="333" t="s">
        <v>328</v>
      </c>
      <c r="AC4" s="333" t="s">
        <v>307</v>
      </c>
      <c r="AD4" s="333" t="s">
        <v>352</v>
      </c>
      <c r="AE4" s="333" t="s">
        <v>307</v>
      </c>
      <c r="AF4" s="333" t="s">
        <v>309</v>
      </c>
      <c r="AG4" s="333" t="s">
        <v>310</v>
      </c>
      <c r="AH4" s="333" t="s">
        <v>311</v>
      </c>
      <c r="AI4" s="333" t="s">
        <v>312</v>
      </c>
      <c r="AJ4" s="333" t="s">
        <v>313</v>
      </c>
      <c r="AK4" s="333" t="s">
        <v>314</v>
      </c>
      <c r="AL4" s="333" t="s">
        <v>315</v>
      </c>
      <c r="AM4" s="333" t="s">
        <v>316</v>
      </c>
      <c r="AN4" s="333" t="s">
        <v>317</v>
      </c>
      <c r="AO4" s="333" t="s">
        <v>318</v>
      </c>
      <c r="AP4" s="333" t="s">
        <v>319</v>
      </c>
      <c r="AQ4" s="333" t="s">
        <v>320</v>
      </c>
      <c r="AR4" s="333" t="s">
        <v>319</v>
      </c>
      <c r="AS4" s="333" t="s">
        <v>321</v>
      </c>
      <c r="AT4" s="333" t="s">
        <v>319</v>
      </c>
      <c r="AU4" s="333" t="s">
        <v>322</v>
      </c>
      <c r="AV4" s="333" t="s">
        <v>323</v>
      </c>
      <c r="AW4" s="333" t="s">
        <v>324</v>
      </c>
      <c r="AX4" s="333" t="s">
        <v>314</v>
      </c>
      <c r="AY4" s="333" t="s">
        <v>325</v>
      </c>
      <c r="AZ4" s="333" t="s">
        <v>326</v>
      </c>
      <c r="BA4" s="333" t="s">
        <v>327</v>
      </c>
      <c r="BB4" s="333" t="s">
        <v>328</v>
      </c>
      <c r="BC4" s="333" t="s">
        <v>307</v>
      </c>
      <c r="BD4" s="333" t="s">
        <v>352</v>
      </c>
      <c r="BE4" s="333" t="s">
        <v>307</v>
      </c>
      <c r="BF4" s="333" t="s">
        <v>309</v>
      </c>
      <c r="BG4" s="333" t="s">
        <v>310</v>
      </c>
      <c r="BH4" s="333" t="s">
        <v>311</v>
      </c>
      <c r="BI4" s="333" t="s">
        <v>312</v>
      </c>
      <c r="BJ4" s="333" t="s">
        <v>313</v>
      </c>
      <c r="BK4" s="333" t="s">
        <v>314</v>
      </c>
      <c r="BL4" s="333" t="s">
        <v>315</v>
      </c>
      <c r="BM4" s="333" t="s">
        <v>316</v>
      </c>
      <c r="BN4" s="333" t="s">
        <v>317</v>
      </c>
      <c r="BO4" s="333" t="s">
        <v>318</v>
      </c>
      <c r="BP4" s="333" t="s">
        <v>319</v>
      </c>
      <c r="BQ4" s="333" t="s">
        <v>320</v>
      </c>
      <c r="BR4" s="333" t="s">
        <v>319</v>
      </c>
      <c r="BS4" s="333" t="s">
        <v>321</v>
      </c>
      <c r="BT4" s="333" t="s">
        <v>319</v>
      </c>
      <c r="BU4" s="333" t="s">
        <v>322</v>
      </c>
      <c r="BV4" s="333" t="s">
        <v>323</v>
      </c>
      <c r="BW4" s="333" t="s">
        <v>324</v>
      </c>
      <c r="BX4" s="333" t="s">
        <v>314</v>
      </c>
      <c r="BY4" s="333" t="s">
        <v>325</v>
      </c>
      <c r="BZ4" s="333" t="s">
        <v>326</v>
      </c>
      <c r="CA4" s="333" t="s">
        <v>327</v>
      </c>
      <c r="CB4" s="333" t="s">
        <v>328</v>
      </c>
      <c r="CC4" s="333" t="s">
        <v>307</v>
      </c>
      <c r="CD4" s="333" t="s">
        <v>352</v>
      </c>
      <c r="CE4" s="333" t="s">
        <v>307</v>
      </c>
      <c r="CF4" s="333" t="s">
        <v>309</v>
      </c>
      <c r="CG4" s="333" t="s">
        <v>310</v>
      </c>
      <c r="CH4" s="333" t="s">
        <v>311</v>
      </c>
      <c r="CI4" s="333" t="s">
        <v>312</v>
      </c>
      <c r="CJ4" s="333" t="s">
        <v>313</v>
      </c>
      <c r="CK4" s="333" t="s">
        <v>314</v>
      </c>
      <c r="CL4" s="333" t="s">
        <v>315</v>
      </c>
      <c r="CM4" s="333" t="s">
        <v>316</v>
      </c>
      <c r="CN4" s="333" t="s">
        <v>317</v>
      </c>
      <c r="CO4" s="333" t="s">
        <v>318</v>
      </c>
      <c r="CP4" s="333" t="s">
        <v>319</v>
      </c>
      <c r="CQ4" s="333" t="s">
        <v>320</v>
      </c>
      <c r="CR4" s="333" t="s">
        <v>319</v>
      </c>
      <c r="CS4" s="333" t="s">
        <v>321</v>
      </c>
      <c r="CT4" s="333" t="s">
        <v>319</v>
      </c>
      <c r="CU4" s="333" t="s">
        <v>322</v>
      </c>
      <c r="CV4" s="333" t="s">
        <v>323</v>
      </c>
      <c r="CW4" s="333" t="s">
        <v>324</v>
      </c>
      <c r="CX4" s="333" t="s">
        <v>314</v>
      </c>
      <c r="CY4" s="333" t="s">
        <v>325</v>
      </c>
      <c r="CZ4" s="333" t="s">
        <v>326</v>
      </c>
      <c r="DA4" s="333" t="s">
        <v>327</v>
      </c>
      <c r="DB4" s="333" t="s">
        <v>328</v>
      </c>
    </row>
    <row r="5" spans="1:106" x14ac:dyDescent="0.2">
      <c r="A5" s="332">
        <v>1</v>
      </c>
      <c r="B5" s="332" t="s">
        <v>353</v>
      </c>
      <c r="C5" s="336">
        <f>+SUM(C6:C13)</f>
        <v>12907</v>
      </c>
      <c r="D5" s="336">
        <f t="shared" ref="D5:BO5" si="0">+SUM(D6:D13)</f>
        <v>4798</v>
      </c>
      <c r="E5" s="336">
        <f t="shared" si="0"/>
        <v>12907</v>
      </c>
      <c r="F5" s="336">
        <f t="shared" si="0"/>
        <v>3227</v>
      </c>
      <c r="G5" s="336">
        <f t="shared" si="0"/>
        <v>8037</v>
      </c>
      <c r="H5" s="336">
        <f t="shared" si="0"/>
        <v>12907</v>
      </c>
      <c r="I5" s="336">
        <f t="shared" si="0"/>
        <v>6363</v>
      </c>
      <c r="J5" s="336">
        <f t="shared" si="0"/>
        <v>8910</v>
      </c>
      <c r="K5" s="336">
        <f t="shared" si="0"/>
        <v>1846</v>
      </c>
      <c r="L5" s="336">
        <f t="shared" si="0"/>
        <v>297</v>
      </c>
      <c r="M5" s="336">
        <f t="shared" si="0"/>
        <v>1375</v>
      </c>
      <c r="N5" s="336">
        <f t="shared" si="0"/>
        <v>12907</v>
      </c>
      <c r="O5" s="336">
        <f t="shared" si="0"/>
        <v>809</v>
      </c>
      <c r="P5" s="336">
        <f t="shared" si="0"/>
        <v>12</v>
      </c>
      <c r="Q5" s="336">
        <f t="shared" si="0"/>
        <v>424</v>
      </c>
      <c r="R5" s="336">
        <f t="shared" si="0"/>
        <v>6</v>
      </c>
      <c r="S5" s="336">
        <f t="shared" si="0"/>
        <v>401</v>
      </c>
      <c r="T5" s="336">
        <f t="shared" si="0"/>
        <v>6</v>
      </c>
      <c r="U5" s="336">
        <f t="shared" si="0"/>
        <v>181</v>
      </c>
      <c r="V5" s="336">
        <f t="shared" si="0"/>
        <v>12907</v>
      </c>
      <c r="W5" s="336">
        <f t="shared" si="0"/>
        <v>5</v>
      </c>
      <c r="X5" s="336">
        <f t="shared" si="0"/>
        <v>1846</v>
      </c>
      <c r="Y5" s="336">
        <f t="shared" si="0"/>
        <v>186</v>
      </c>
      <c r="Z5" s="336">
        <f t="shared" si="0"/>
        <v>398</v>
      </c>
      <c r="AA5" s="336">
        <f t="shared" si="0"/>
        <v>3</v>
      </c>
      <c r="AB5" s="336">
        <f t="shared" si="0"/>
        <v>400</v>
      </c>
      <c r="AC5" s="354">
        <f t="shared" si="0"/>
        <v>14724</v>
      </c>
      <c r="AD5" s="354">
        <f t="shared" si="0"/>
        <v>4656</v>
      </c>
      <c r="AE5" s="354">
        <f t="shared" si="0"/>
        <v>14724</v>
      </c>
      <c r="AF5" s="354">
        <f>+SUM(AF6:AF13)</f>
        <v>3678</v>
      </c>
      <c r="AG5" s="354">
        <f t="shared" si="0"/>
        <v>6631</v>
      </c>
      <c r="AH5" s="354">
        <f t="shared" si="0"/>
        <v>14724</v>
      </c>
      <c r="AI5" s="354">
        <f t="shared" si="0"/>
        <v>6782</v>
      </c>
      <c r="AJ5" s="354">
        <f t="shared" si="0"/>
        <v>8979</v>
      </c>
      <c r="AK5" s="354">
        <f t="shared" si="0"/>
        <v>1975</v>
      </c>
      <c r="AL5" s="354">
        <f t="shared" si="0"/>
        <v>297</v>
      </c>
      <c r="AM5" s="354">
        <f t="shared" si="0"/>
        <v>1562</v>
      </c>
      <c r="AN5" s="354">
        <f t="shared" si="0"/>
        <v>14724</v>
      </c>
      <c r="AO5" s="354">
        <f t="shared" si="0"/>
        <v>925</v>
      </c>
      <c r="AP5" s="354">
        <f t="shared" si="0"/>
        <v>12</v>
      </c>
      <c r="AQ5" s="354">
        <f t="shared" si="0"/>
        <v>449</v>
      </c>
      <c r="AR5" s="354">
        <f t="shared" si="0"/>
        <v>6</v>
      </c>
      <c r="AS5" s="354">
        <f t="shared" si="0"/>
        <v>453</v>
      </c>
      <c r="AT5" s="354">
        <f t="shared" si="0"/>
        <v>6</v>
      </c>
      <c r="AU5" s="354">
        <f t="shared" si="0"/>
        <v>196</v>
      </c>
      <c r="AV5" s="354">
        <f t="shared" si="0"/>
        <v>14724</v>
      </c>
      <c r="AW5" s="354">
        <f t="shared" si="0"/>
        <v>9</v>
      </c>
      <c r="AX5" s="354">
        <f t="shared" si="0"/>
        <v>1945</v>
      </c>
      <c r="AY5" s="354">
        <f t="shared" si="0"/>
        <v>212</v>
      </c>
      <c r="AZ5" s="354">
        <f t="shared" si="0"/>
        <v>416</v>
      </c>
      <c r="BA5" s="354">
        <f t="shared" si="0"/>
        <v>7</v>
      </c>
      <c r="BB5" s="354">
        <f t="shared" si="0"/>
        <v>420</v>
      </c>
      <c r="BC5" s="354">
        <f t="shared" si="0"/>
        <v>0</v>
      </c>
      <c r="BD5" s="354">
        <f t="shared" si="0"/>
        <v>0</v>
      </c>
      <c r="BE5" s="354">
        <f t="shared" si="0"/>
        <v>0</v>
      </c>
      <c r="BF5" s="354">
        <f t="shared" si="0"/>
        <v>0</v>
      </c>
      <c r="BG5" s="354">
        <f t="shared" si="0"/>
        <v>0</v>
      </c>
      <c r="BH5" s="354">
        <f t="shared" si="0"/>
        <v>0</v>
      </c>
      <c r="BI5" s="354">
        <f t="shared" si="0"/>
        <v>0</v>
      </c>
      <c r="BJ5" s="354">
        <f t="shared" si="0"/>
        <v>0</v>
      </c>
      <c r="BK5" s="354">
        <f t="shared" si="0"/>
        <v>0</v>
      </c>
      <c r="BL5" s="354">
        <f t="shared" si="0"/>
        <v>0</v>
      </c>
      <c r="BM5" s="336">
        <f t="shared" si="0"/>
        <v>0</v>
      </c>
      <c r="BN5" s="336">
        <f t="shared" si="0"/>
        <v>0</v>
      </c>
      <c r="BO5" s="336">
        <f t="shared" si="0"/>
        <v>0</v>
      </c>
      <c r="BP5" s="336">
        <f t="shared" ref="BP5:DB5" si="1">+SUM(BP6:BP13)</f>
        <v>0</v>
      </c>
      <c r="BQ5" s="336">
        <f t="shared" si="1"/>
        <v>0</v>
      </c>
      <c r="BR5" s="336">
        <f t="shared" si="1"/>
        <v>0</v>
      </c>
      <c r="BS5" s="336">
        <f t="shared" si="1"/>
        <v>0</v>
      </c>
      <c r="BT5" s="336">
        <f t="shared" si="1"/>
        <v>0</v>
      </c>
      <c r="BU5" s="336">
        <f t="shared" si="1"/>
        <v>0</v>
      </c>
      <c r="BV5" s="336">
        <f t="shared" si="1"/>
        <v>0</v>
      </c>
      <c r="BW5" s="336">
        <f t="shared" si="1"/>
        <v>0</v>
      </c>
      <c r="BX5" s="336">
        <f t="shared" si="1"/>
        <v>0</v>
      </c>
      <c r="BY5" s="336">
        <f t="shared" si="1"/>
        <v>0</v>
      </c>
      <c r="BZ5" s="336">
        <f t="shared" si="1"/>
        <v>0</v>
      </c>
      <c r="CA5" s="336">
        <f t="shared" si="1"/>
        <v>0</v>
      </c>
      <c r="CB5" s="336">
        <f t="shared" si="1"/>
        <v>0</v>
      </c>
      <c r="CC5" s="336">
        <f t="shared" si="1"/>
        <v>0</v>
      </c>
      <c r="CD5" s="336">
        <f t="shared" si="1"/>
        <v>0</v>
      </c>
      <c r="CE5" s="336">
        <f t="shared" si="1"/>
        <v>0</v>
      </c>
      <c r="CF5" s="336">
        <f t="shared" si="1"/>
        <v>0</v>
      </c>
      <c r="CG5" s="336">
        <f t="shared" si="1"/>
        <v>0</v>
      </c>
      <c r="CH5" s="336">
        <f t="shared" si="1"/>
        <v>0</v>
      </c>
      <c r="CI5" s="336">
        <f t="shared" si="1"/>
        <v>0</v>
      </c>
      <c r="CJ5" s="336">
        <f t="shared" si="1"/>
        <v>0</v>
      </c>
      <c r="CK5" s="336">
        <f t="shared" si="1"/>
        <v>0</v>
      </c>
      <c r="CL5" s="336">
        <f t="shared" si="1"/>
        <v>0</v>
      </c>
      <c r="CM5" s="336">
        <f t="shared" si="1"/>
        <v>0</v>
      </c>
      <c r="CN5" s="336">
        <f t="shared" si="1"/>
        <v>0</v>
      </c>
      <c r="CO5" s="336">
        <f t="shared" si="1"/>
        <v>0</v>
      </c>
      <c r="CP5" s="336">
        <f t="shared" si="1"/>
        <v>0</v>
      </c>
      <c r="CQ5" s="336">
        <f t="shared" si="1"/>
        <v>0</v>
      </c>
      <c r="CR5" s="336">
        <f t="shared" si="1"/>
        <v>0</v>
      </c>
      <c r="CS5" s="336">
        <f t="shared" si="1"/>
        <v>0</v>
      </c>
      <c r="CT5" s="336">
        <f t="shared" si="1"/>
        <v>0</v>
      </c>
      <c r="CU5" s="336">
        <f t="shared" si="1"/>
        <v>0</v>
      </c>
      <c r="CV5" s="336">
        <f t="shared" si="1"/>
        <v>0</v>
      </c>
      <c r="CW5" s="336">
        <f t="shared" si="1"/>
        <v>0</v>
      </c>
      <c r="CX5" s="336">
        <f t="shared" si="1"/>
        <v>0</v>
      </c>
      <c r="CY5" s="336">
        <f t="shared" si="1"/>
        <v>0</v>
      </c>
      <c r="CZ5" s="336">
        <f t="shared" si="1"/>
        <v>0</v>
      </c>
      <c r="DA5" s="336">
        <f t="shared" si="1"/>
        <v>0</v>
      </c>
      <c r="DB5" s="336">
        <f t="shared" si="1"/>
        <v>0</v>
      </c>
    </row>
    <row r="6" spans="1:106" ht="15" x14ac:dyDescent="0.2">
      <c r="A6" s="332">
        <v>2</v>
      </c>
      <c r="B6" t="s">
        <v>378</v>
      </c>
      <c r="C6" s="338"/>
      <c r="D6" s="338"/>
      <c r="E6" s="338"/>
      <c r="F6" s="338"/>
      <c r="G6" s="338"/>
      <c r="H6" s="338"/>
      <c r="I6" s="338"/>
      <c r="J6" s="338"/>
      <c r="K6" s="338"/>
      <c r="L6" s="338"/>
      <c r="M6" s="338"/>
      <c r="N6" s="338"/>
      <c r="O6" s="336"/>
      <c r="P6" s="336"/>
      <c r="Q6" s="336"/>
      <c r="R6" s="336"/>
      <c r="S6" s="336"/>
      <c r="T6" s="336"/>
      <c r="U6" s="336"/>
      <c r="V6" s="336"/>
      <c r="W6" s="336"/>
      <c r="X6" s="336"/>
      <c r="Y6" s="336"/>
      <c r="Z6" s="336"/>
      <c r="AA6" s="336"/>
      <c r="AB6" s="336"/>
      <c r="AC6" s="355"/>
      <c r="AD6" s="355"/>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row>
    <row r="7" spans="1:106" x14ac:dyDescent="0.2">
      <c r="A7" s="332">
        <v>3</v>
      </c>
      <c r="B7" t="s">
        <v>379</v>
      </c>
      <c r="C7" s="336">
        <v>12907</v>
      </c>
      <c r="D7" s="336">
        <v>4798</v>
      </c>
      <c r="E7" s="336">
        <v>12907</v>
      </c>
      <c r="F7" s="336">
        <v>3227</v>
      </c>
      <c r="G7" s="336">
        <v>8037</v>
      </c>
      <c r="H7" s="336">
        <v>12907</v>
      </c>
      <c r="I7" s="336">
        <v>6363</v>
      </c>
      <c r="J7" s="336">
        <v>8910</v>
      </c>
      <c r="K7" s="336">
        <v>1846</v>
      </c>
      <c r="L7" s="336">
        <v>297</v>
      </c>
      <c r="M7" s="336">
        <v>1375</v>
      </c>
      <c r="N7" s="336">
        <v>12907</v>
      </c>
      <c r="O7" s="336">
        <v>809</v>
      </c>
      <c r="P7" s="336">
        <v>12</v>
      </c>
      <c r="Q7" s="336">
        <v>424</v>
      </c>
      <c r="R7" s="336">
        <v>6</v>
      </c>
      <c r="S7" s="336">
        <v>401</v>
      </c>
      <c r="T7" s="336">
        <v>6</v>
      </c>
      <c r="U7" s="336">
        <v>181</v>
      </c>
      <c r="V7" s="336">
        <v>12907</v>
      </c>
      <c r="W7" s="336">
        <v>5</v>
      </c>
      <c r="X7" s="336">
        <v>1846</v>
      </c>
      <c r="Y7" s="336">
        <v>186</v>
      </c>
      <c r="Z7" s="336">
        <v>398</v>
      </c>
      <c r="AA7" s="336">
        <v>3</v>
      </c>
      <c r="AB7" s="336">
        <v>400</v>
      </c>
      <c r="AC7" s="92">
        <v>14724</v>
      </c>
      <c r="AD7" s="92">
        <v>4656</v>
      </c>
      <c r="AE7" s="92">
        <v>14724</v>
      </c>
      <c r="AF7" s="92">
        <v>3678</v>
      </c>
      <c r="AG7" s="92">
        <v>6631</v>
      </c>
      <c r="AH7" s="92">
        <v>14724</v>
      </c>
      <c r="AI7" s="92">
        <v>6782</v>
      </c>
      <c r="AJ7" s="92">
        <v>8979</v>
      </c>
      <c r="AK7" s="92">
        <v>1975</v>
      </c>
      <c r="AL7" s="92">
        <v>297</v>
      </c>
      <c r="AM7" s="92">
        <v>1562</v>
      </c>
      <c r="AN7" s="92">
        <v>14724</v>
      </c>
      <c r="AO7" s="92">
        <v>925</v>
      </c>
      <c r="AP7" s="92">
        <v>12</v>
      </c>
      <c r="AQ7" s="92">
        <v>449</v>
      </c>
      <c r="AR7" s="92">
        <v>6</v>
      </c>
      <c r="AS7" s="92">
        <v>453</v>
      </c>
      <c r="AT7" s="92">
        <v>6</v>
      </c>
      <c r="AU7" s="92">
        <v>196</v>
      </c>
      <c r="AV7" s="92">
        <v>14724</v>
      </c>
      <c r="AW7" s="92">
        <v>9</v>
      </c>
      <c r="AX7" s="92">
        <v>1945</v>
      </c>
      <c r="AY7" s="92">
        <v>212</v>
      </c>
      <c r="AZ7" s="92">
        <v>416</v>
      </c>
      <c r="BA7" s="92">
        <v>7</v>
      </c>
      <c r="BB7" s="92">
        <v>420</v>
      </c>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row>
    <row r="8" spans="1:106" x14ac:dyDescent="0.2">
      <c r="A8" s="332">
        <v>4</v>
      </c>
      <c r="B8" s="92" t="s">
        <v>347</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row>
    <row r="9" spans="1:106" x14ac:dyDescent="0.2">
      <c r="A9" s="332">
        <v>5</v>
      </c>
      <c r="B9" t="s">
        <v>377</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92"/>
      <c r="AE9" s="92"/>
      <c r="AF9" s="92"/>
      <c r="AG9" s="92"/>
      <c r="AH9" s="92"/>
      <c r="AI9" s="336"/>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row>
    <row r="10" spans="1:106" x14ac:dyDescent="0.2">
      <c r="A10" s="332">
        <v>6</v>
      </c>
      <c r="B10" t="s">
        <v>381</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92"/>
      <c r="AD10" s="92"/>
      <c r="AE10" s="92"/>
      <c r="AF10" s="336"/>
      <c r="AG10" s="92"/>
      <c r="AH10" s="92"/>
      <c r="AI10" s="92"/>
      <c r="AJ10" s="92"/>
      <c r="AK10" s="92"/>
      <c r="AL10" s="336"/>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row>
    <row r="11" spans="1:106" x14ac:dyDescent="0.2">
      <c r="A11" s="332">
        <v>7</v>
      </c>
      <c r="B11" s="92" t="s">
        <v>350</v>
      </c>
      <c r="C11" s="331"/>
      <c r="D11" s="331"/>
      <c r="E11" s="331"/>
      <c r="F11" s="331"/>
      <c r="G11" s="331"/>
      <c r="H11" s="331"/>
      <c r="I11" s="338"/>
      <c r="J11" s="331"/>
      <c r="K11" s="331"/>
      <c r="L11" s="331"/>
      <c r="M11" s="331"/>
      <c r="N11" s="331"/>
      <c r="O11" s="336"/>
      <c r="P11" s="336"/>
      <c r="Q11" s="336"/>
      <c r="R11" s="336"/>
      <c r="S11" s="336"/>
      <c r="T11" s="336"/>
      <c r="U11" s="336"/>
      <c r="V11" s="336"/>
      <c r="W11" s="336"/>
      <c r="X11" s="336"/>
      <c r="Y11" s="336"/>
      <c r="Z11" s="336"/>
      <c r="AA11" s="336"/>
      <c r="AB11" s="336"/>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row>
    <row r="12" spans="1:106" x14ac:dyDescent="0.2">
      <c r="A12" s="332">
        <v>8</v>
      </c>
      <c r="B12" s="92" t="s">
        <v>349</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1"/>
      <c r="AD12" s="338"/>
      <c r="AE12" s="331"/>
      <c r="AF12" s="331"/>
      <c r="AG12" s="331"/>
      <c r="AH12" s="331"/>
      <c r="AI12" s="331"/>
      <c r="AJ12" s="338"/>
      <c r="AK12" s="331"/>
      <c r="AL12" s="331"/>
      <c r="AM12" s="331"/>
      <c r="AN12" s="331"/>
      <c r="AO12" s="331"/>
      <c r="AP12" s="331"/>
      <c r="AQ12" s="331"/>
      <c r="AR12" s="331"/>
      <c r="AS12" s="331"/>
      <c r="AT12" s="331"/>
      <c r="AU12" s="331"/>
      <c r="AV12" s="331"/>
      <c r="AW12" s="331"/>
      <c r="AX12" s="331"/>
      <c r="AY12" s="331"/>
      <c r="AZ12" s="331"/>
      <c r="BA12" s="331"/>
      <c r="BB12" s="331"/>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row>
    <row r="13" spans="1:106" x14ac:dyDescent="0.2">
      <c r="A13" s="332">
        <v>9</v>
      </c>
      <c r="B13" t="s">
        <v>380</v>
      </c>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92"/>
      <c r="AD13" s="92"/>
      <c r="AE13" s="92"/>
      <c r="AF13" s="336"/>
      <c r="AG13" s="92"/>
      <c r="AH13" s="92"/>
      <c r="AI13" s="92"/>
      <c r="AJ13" s="92"/>
      <c r="AK13" s="92"/>
      <c r="AL13" s="336"/>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row>
    <row r="21" spans="2:54" x14ac:dyDescent="0.2">
      <c r="B21" s="92"/>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row>
    <row r="24" spans="2:54" x14ac:dyDescent="0.2">
      <c r="B24" s="92"/>
    </row>
    <row r="25" spans="2:54" x14ac:dyDescent="0.2">
      <c r="B25" s="92"/>
    </row>
    <row r="27" spans="2:54" x14ac:dyDescent="0.2">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row>
    <row r="59" spans="23:23" x14ac:dyDescent="0.2">
      <c r="W59" s="337">
        <v>416</v>
      </c>
    </row>
    <row r="61" spans="23:23" x14ac:dyDescent="0.2">
      <c r="W61" s="337">
        <v>7</v>
      </c>
    </row>
    <row r="62" spans="23:23" x14ac:dyDescent="0.2">
      <c r="W62" s="337">
        <v>420</v>
      </c>
    </row>
  </sheetData>
  <autoFilter ref="A5:DB13" xr:uid="{4C4F9F1C-8B74-43C3-A6C1-F9B9E12D9EDF}"/>
  <mergeCells count="56">
    <mergeCell ref="DA3:DB3"/>
    <mergeCell ref="CE3:CF3"/>
    <mergeCell ref="CG3:CH3"/>
    <mergeCell ref="CI3:CJ3"/>
    <mergeCell ref="CK3:CL3"/>
    <mergeCell ref="CM3:CN3"/>
    <mergeCell ref="CO3:CP3"/>
    <mergeCell ref="CQ3:CR3"/>
    <mergeCell ref="CS3:CT3"/>
    <mergeCell ref="CU3:CV3"/>
    <mergeCell ref="CW3:CX3"/>
    <mergeCell ref="CY3:CZ3"/>
    <mergeCell ref="CC3:CD3"/>
    <mergeCell ref="BC2:CB2"/>
    <mergeCell ref="CC2:DB2"/>
    <mergeCell ref="BC3:BD3"/>
    <mergeCell ref="BE3:BF3"/>
    <mergeCell ref="BG3:BH3"/>
    <mergeCell ref="BI3:BJ3"/>
    <mergeCell ref="BK3:BL3"/>
    <mergeCell ref="BM3:BN3"/>
    <mergeCell ref="BO3:BP3"/>
    <mergeCell ref="BQ3:BR3"/>
    <mergeCell ref="BS3:BT3"/>
    <mergeCell ref="BU3:BV3"/>
    <mergeCell ref="BW3:BX3"/>
    <mergeCell ref="BY3:BZ3"/>
    <mergeCell ref="CA3:CB3"/>
    <mergeCell ref="AQ3:AR3"/>
    <mergeCell ref="AS3:AT3"/>
    <mergeCell ref="AU3:AV3"/>
    <mergeCell ref="AW3:AX3"/>
    <mergeCell ref="AY3:AZ3"/>
    <mergeCell ref="BA3:BB3"/>
    <mergeCell ref="AA3:AB3"/>
    <mergeCell ref="C2:AB2"/>
    <mergeCell ref="AC2:BB2"/>
    <mergeCell ref="AC3:AD3"/>
    <mergeCell ref="AE3:AF3"/>
    <mergeCell ref="AG3:AH3"/>
    <mergeCell ref="AI3:AJ3"/>
    <mergeCell ref="AK3:AL3"/>
    <mergeCell ref="AM3:AN3"/>
    <mergeCell ref="AO3:AP3"/>
    <mergeCell ref="O3:P3"/>
    <mergeCell ref="Q3:R3"/>
    <mergeCell ref="S3:T3"/>
    <mergeCell ref="U3:V3"/>
    <mergeCell ref="W3:X3"/>
    <mergeCell ref="Y3:Z3"/>
    <mergeCell ref="C3:D3"/>
    <mergeCell ref="E3:F3"/>
    <mergeCell ref="G3:H3"/>
    <mergeCell ref="I3:J3"/>
    <mergeCell ref="K3:L3"/>
    <mergeCell ref="M3:N3"/>
  </mergeCells>
  <conditionalFormatting sqref="C6:DB8 C9:AB10 BC9:DB10 C11:DB11 C12:AB13 BC12:DB13">
    <cfRule type="containsBlanks" dxfId="0" priority="1">
      <formula>LEN(TRIM(C6))=0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145-8B2B-441D-BA09-096C5788CD5F}">
  <sheetPr>
    <tabColor rgb="FF00B050"/>
  </sheetPr>
  <dimension ref="A1:AI11"/>
  <sheetViews>
    <sheetView zoomScale="85" zoomScaleNormal="85" workbookViewId="0">
      <selection activeCell="AE5" sqref="AE5"/>
    </sheetView>
  </sheetViews>
  <sheetFormatPr baseColWidth="10" defaultRowHeight="12.75" x14ac:dyDescent="0.2"/>
  <cols>
    <col min="1" max="1" width="3.140625" bestFit="1" customWidth="1"/>
    <col min="2" max="2" width="18.42578125" bestFit="1" customWidth="1"/>
    <col min="3" max="3" width="23" customWidth="1"/>
    <col min="4" max="5" width="7.85546875" customWidth="1"/>
    <col min="6" max="6" width="7.7109375" customWidth="1"/>
    <col min="7" max="8" width="7.85546875" customWidth="1"/>
    <col min="9" max="11" width="9" customWidth="1"/>
    <col min="12" max="12" width="7.85546875" customWidth="1"/>
    <col min="13" max="13" width="9" customWidth="1"/>
    <col min="14" max="15" width="7.85546875" customWidth="1"/>
    <col min="16" max="16" width="7.7109375" customWidth="1"/>
    <col min="17" max="19" width="7.85546875" customWidth="1"/>
    <col min="20" max="20" width="9" customWidth="1"/>
    <col min="21" max="21" width="7.7109375" customWidth="1"/>
    <col min="22" max="22" width="7.85546875" customWidth="1"/>
    <col min="23" max="23" width="9" customWidth="1"/>
    <col min="24" max="24" width="9.7109375" bestFit="1" customWidth="1"/>
    <col min="25" max="25" width="8.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339" customFormat="1" ht="24.75" customHeight="1" x14ac:dyDescent="0.2">
      <c r="D1" s="684" t="s">
        <v>363</v>
      </c>
      <c r="E1" s="684"/>
      <c r="F1" s="684"/>
      <c r="G1" s="684"/>
      <c r="H1" s="684"/>
      <c r="I1" s="685" t="s">
        <v>365</v>
      </c>
      <c r="J1" s="685"/>
      <c r="K1" s="685"/>
      <c r="L1" s="685"/>
      <c r="M1" s="685"/>
      <c r="N1" s="684" t="s">
        <v>364</v>
      </c>
      <c r="O1" s="684"/>
      <c r="P1" s="684"/>
      <c r="Q1" s="684"/>
      <c r="R1" s="684"/>
      <c r="S1" s="685" t="s">
        <v>366</v>
      </c>
      <c r="T1" s="685"/>
      <c r="U1" s="685"/>
      <c r="V1" s="685"/>
      <c r="W1" s="685"/>
      <c r="Y1" s="686" t="s">
        <v>367</v>
      </c>
      <c r="Z1" s="686"/>
      <c r="AA1" s="686"/>
      <c r="AB1" s="686"/>
      <c r="AC1" s="686"/>
      <c r="AE1" s="683" t="s">
        <v>368</v>
      </c>
      <c r="AF1" s="683"/>
      <c r="AG1" s="683"/>
      <c r="AH1" s="683"/>
      <c r="AI1" s="683"/>
    </row>
    <row r="2" spans="1:35" s="359" customFormat="1" ht="45" x14ac:dyDescent="0.2">
      <c r="A2" s="356" t="s">
        <v>105</v>
      </c>
      <c r="B2" s="356" t="s">
        <v>369</v>
      </c>
      <c r="C2" s="356" t="s">
        <v>370</v>
      </c>
      <c r="D2" s="357" t="s">
        <v>371</v>
      </c>
      <c r="E2" s="357" t="s">
        <v>372</v>
      </c>
      <c r="F2" s="357" t="s">
        <v>373</v>
      </c>
      <c r="G2" s="357" t="s">
        <v>374</v>
      </c>
      <c r="H2" s="357" t="s">
        <v>123</v>
      </c>
      <c r="I2" s="357" t="s">
        <v>371</v>
      </c>
      <c r="J2" s="357" t="s">
        <v>372</v>
      </c>
      <c r="K2" s="357" t="s">
        <v>373</v>
      </c>
      <c r="L2" s="357" t="s">
        <v>374</v>
      </c>
      <c r="M2" s="357" t="s">
        <v>123</v>
      </c>
      <c r="N2" s="357" t="s">
        <v>371</v>
      </c>
      <c r="O2" s="357" t="s">
        <v>372</v>
      </c>
      <c r="P2" s="357" t="s">
        <v>373</v>
      </c>
      <c r="Q2" s="357" t="s">
        <v>374</v>
      </c>
      <c r="R2" s="357" t="s">
        <v>123</v>
      </c>
      <c r="S2" s="357" t="s">
        <v>371</v>
      </c>
      <c r="T2" s="357" t="s">
        <v>372</v>
      </c>
      <c r="U2" s="357" t="s">
        <v>373</v>
      </c>
      <c r="V2" s="357" t="s">
        <v>374</v>
      </c>
      <c r="W2" s="357" t="s">
        <v>123</v>
      </c>
      <c r="X2" s="357" t="s">
        <v>375</v>
      </c>
      <c r="Y2" s="357" t="s">
        <v>371</v>
      </c>
      <c r="Z2" s="357" t="s">
        <v>372</v>
      </c>
      <c r="AA2" s="357" t="s">
        <v>373</v>
      </c>
      <c r="AB2" s="357" t="s">
        <v>374</v>
      </c>
      <c r="AC2" s="357" t="s">
        <v>123</v>
      </c>
      <c r="AD2" s="357" t="s">
        <v>376</v>
      </c>
      <c r="AE2" s="357" t="s">
        <v>371</v>
      </c>
      <c r="AF2" s="357" t="s">
        <v>372</v>
      </c>
      <c r="AG2" s="357" t="s">
        <v>373</v>
      </c>
      <c r="AH2" s="357" t="s">
        <v>374</v>
      </c>
      <c r="AI2" s="358" t="s">
        <v>123</v>
      </c>
    </row>
    <row r="3" spans="1:35" ht="15" x14ac:dyDescent="0.25">
      <c r="A3" s="336">
        <v>1</v>
      </c>
      <c r="B3" s="360" t="s">
        <v>247</v>
      </c>
      <c r="C3" t="s">
        <v>378</v>
      </c>
      <c r="D3" s="337"/>
      <c r="E3" s="337"/>
      <c r="F3" s="337"/>
      <c r="G3" s="337"/>
      <c r="H3" s="337"/>
      <c r="I3" s="337"/>
      <c r="J3" s="337"/>
      <c r="K3" s="337"/>
      <c r="L3" s="337"/>
      <c r="M3" s="337"/>
      <c r="N3" s="337"/>
      <c r="O3" s="337"/>
      <c r="P3" s="337"/>
      <c r="Q3" s="337"/>
      <c r="R3" s="337"/>
      <c r="S3" s="337"/>
      <c r="T3" s="337"/>
      <c r="U3" s="337"/>
      <c r="V3" s="337"/>
      <c r="W3" s="337"/>
      <c r="X3" s="337"/>
      <c r="Y3" s="361"/>
      <c r="Z3" s="361"/>
      <c r="AA3" s="361"/>
      <c r="AB3" s="361"/>
      <c r="AC3" s="361"/>
      <c r="AD3" s="361"/>
      <c r="AE3" s="362"/>
      <c r="AF3" s="362"/>
      <c r="AG3" s="362"/>
      <c r="AH3" s="362"/>
      <c r="AI3" s="362"/>
    </row>
    <row r="4" spans="1:35" ht="15" x14ac:dyDescent="0.25">
      <c r="A4" s="336">
        <v>2</v>
      </c>
      <c r="B4" s="360" t="s">
        <v>246</v>
      </c>
      <c r="C4" t="s">
        <v>379</v>
      </c>
      <c r="D4" s="337">
        <v>9828</v>
      </c>
      <c r="E4" s="337">
        <v>8164</v>
      </c>
      <c r="F4" s="337">
        <v>7972</v>
      </c>
      <c r="G4" s="337">
        <v>7654</v>
      </c>
      <c r="H4" s="337">
        <f t="shared" ref="H4:H10" si="0">+SUM(D4:G4)</f>
        <v>33618</v>
      </c>
      <c r="I4" s="337">
        <v>20085</v>
      </c>
      <c r="J4" s="337">
        <v>21245</v>
      </c>
      <c r="K4" s="337">
        <v>21201</v>
      </c>
      <c r="L4" s="337">
        <v>20014</v>
      </c>
      <c r="M4" s="337">
        <f t="shared" ref="M4:M10" si="1">+SUM(I4:L4)</f>
        <v>82545</v>
      </c>
      <c r="N4" s="337">
        <v>11159</v>
      </c>
      <c r="O4" s="337">
        <v>9393</v>
      </c>
      <c r="P4" s="337"/>
      <c r="Q4" s="337"/>
      <c r="R4" s="337">
        <f>+SUM(N4:Q4)</f>
        <v>20552</v>
      </c>
      <c r="S4" s="337">
        <v>22566</v>
      </c>
      <c r="T4" s="337">
        <v>25158</v>
      </c>
      <c r="U4" s="337"/>
      <c r="V4" s="337"/>
      <c r="W4" s="337"/>
      <c r="X4" s="337">
        <v>0</v>
      </c>
      <c r="Y4" s="361">
        <f t="shared" ref="Y4:Y10" si="2">IFERROR(+N4/$X4,0)</f>
        <v>0</v>
      </c>
      <c r="Z4" s="361">
        <f t="shared" ref="Z4:Z10" si="3">IFERROR(+O4/$X4,0)</f>
        <v>0</v>
      </c>
      <c r="AA4" s="361">
        <f t="shared" ref="AA4:AA11" si="4">IFERROR(+P4/$X4,0)</f>
        <v>0</v>
      </c>
      <c r="AB4" s="361">
        <f t="shared" ref="AB4:AB11" si="5">IFERROR(+Q4/$X4,0)</f>
        <v>0</v>
      </c>
      <c r="AC4" s="361">
        <f t="shared" ref="AC4:AC11" si="6">IFERROR(+R4/$X4,0)</f>
        <v>0</v>
      </c>
      <c r="AD4" s="361">
        <f t="shared" ref="AD4:AD11" si="7">1-Y4</f>
        <v>1</v>
      </c>
      <c r="AE4" s="362">
        <f>IFERROR(+S4/N4,0)</f>
        <v>2.0222242136392148</v>
      </c>
      <c r="AF4" s="362">
        <f t="shared" ref="AE4:AI10" si="8">IFERROR(+T4/O4,0)</f>
        <v>2.678377515170872</v>
      </c>
      <c r="AG4" s="362">
        <f t="shared" si="8"/>
        <v>0</v>
      </c>
      <c r="AH4" s="362">
        <f t="shared" si="8"/>
        <v>0</v>
      </c>
      <c r="AI4" s="362">
        <f t="shared" si="8"/>
        <v>0</v>
      </c>
    </row>
    <row r="5" spans="1:35" ht="15" x14ac:dyDescent="0.25">
      <c r="A5" s="336">
        <v>3</v>
      </c>
      <c r="B5" s="360" t="s">
        <v>243</v>
      </c>
      <c r="C5" s="92" t="s">
        <v>347</v>
      </c>
      <c r="D5" s="337"/>
      <c r="E5" s="337"/>
      <c r="F5" s="337"/>
      <c r="G5" s="337"/>
      <c r="H5" s="337"/>
      <c r="I5" s="337"/>
      <c r="J5" s="337"/>
      <c r="K5" s="337"/>
      <c r="L5" s="337"/>
      <c r="M5" s="337"/>
      <c r="N5" s="337"/>
      <c r="O5" s="337"/>
      <c r="P5" s="337"/>
      <c r="Q5" s="337"/>
      <c r="R5" s="337"/>
      <c r="S5" s="337"/>
      <c r="T5" s="337"/>
      <c r="U5" s="337"/>
      <c r="V5" s="337"/>
      <c r="W5" s="337"/>
      <c r="X5" s="337"/>
      <c r="Y5" s="361"/>
      <c r="Z5" s="361"/>
      <c r="AA5" s="361"/>
      <c r="AB5" s="361"/>
      <c r="AC5" s="361"/>
      <c r="AD5" s="361"/>
      <c r="AE5" s="362"/>
      <c r="AF5" s="362"/>
      <c r="AG5" s="362"/>
      <c r="AH5" s="362"/>
      <c r="AI5" s="362"/>
    </row>
    <row r="6" spans="1:35" ht="15" x14ac:dyDescent="0.25">
      <c r="A6" s="336">
        <v>4</v>
      </c>
      <c r="B6" s="360" t="s">
        <v>377</v>
      </c>
      <c r="C6" t="s">
        <v>377</v>
      </c>
      <c r="D6" s="337"/>
      <c r="E6" s="337"/>
      <c r="F6" s="337"/>
      <c r="G6" s="337"/>
      <c r="H6" s="337"/>
      <c r="I6" s="337"/>
      <c r="J6" s="337"/>
      <c r="K6" s="337"/>
      <c r="L6" s="337"/>
      <c r="M6" s="337"/>
      <c r="N6" s="337"/>
      <c r="O6" s="337"/>
      <c r="P6" s="337"/>
      <c r="Q6" s="337"/>
      <c r="R6" s="337"/>
      <c r="S6" s="337"/>
      <c r="T6" s="337"/>
      <c r="U6" s="337"/>
      <c r="V6" s="337"/>
      <c r="W6" s="337"/>
      <c r="X6" s="337"/>
      <c r="Y6" s="361"/>
      <c r="Z6" s="361"/>
      <c r="AA6" s="361"/>
      <c r="AB6" s="361"/>
      <c r="AC6" s="361"/>
      <c r="AD6" s="361"/>
      <c r="AE6" s="362"/>
      <c r="AF6" s="362"/>
      <c r="AG6" s="362"/>
      <c r="AH6" s="362"/>
      <c r="AI6" s="362"/>
    </row>
    <row r="7" spans="1:35" ht="15" x14ac:dyDescent="0.25">
      <c r="A7" s="336">
        <v>5</v>
      </c>
      <c r="B7" s="360" t="s">
        <v>71</v>
      </c>
      <c r="C7" t="s">
        <v>381</v>
      </c>
      <c r="D7" s="337"/>
      <c r="E7" s="337"/>
      <c r="F7" s="337"/>
      <c r="G7" s="337"/>
      <c r="H7" s="337"/>
      <c r="I7" s="337"/>
      <c r="J7" s="337"/>
      <c r="K7" s="337"/>
      <c r="L7" s="337"/>
      <c r="M7" s="337"/>
      <c r="N7" s="337"/>
      <c r="O7" s="337"/>
      <c r="P7" s="337"/>
      <c r="Q7" s="337"/>
      <c r="R7" s="337"/>
      <c r="S7" s="337"/>
      <c r="T7" s="337"/>
      <c r="U7" s="337"/>
      <c r="V7" s="337"/>
      <c r="W7" s="337"/>
      <c r="X7" s="337"/>
      <c r="Y7" s="361"/>
      <c r="Z7" s="361"/>
      <c r="AA7" s="361"/>
      <c r="AB7" s="361"/>
      <c r="AC7" s="361"/>
      <c r="AD7" s="361"/>
      <c r="AE7" s="362"/>
      <c r="AF7" s="362"/>
      <c r="AG7" s="362"/>
      <c r="AH7" s="362"/>
      <c r="AI7" s="362"/>
    </row>
    <row r="8" spans="1:35" ht="15" x14ac:dyDescent="0.25">
      <c r="A8" s="336">
        <v>6</v>
      </c>
      <c r="B8" s="360" t="s">
        <v>252</v>
      </c>
      <c r="C8" s="92" t="s">
        <v>350</v>
      </c>
      <c r="D8" s="337"/>
      <c r="E8" s="337"/>
      <c r="F8" s="337"/>
      <c r="G8" s="337"/>
      <c r="H8" s="337"/>
      <c r="I8" s="337"/>
      <c r="J8" s="337"/>
      <c r="K8" s="337"/>
      <c r="L8" s="337"/>
      <c r="M8" s="337"/>
      <c r="N8" s="337"/>
      <c r="O8" s="337"/>
      <c r="P8" s="337"/>
      <c r="Q8" s="337"/>
      <c r="R8" s="337"/>
      <c r="S8" s="337"/>
      <c r="T8" s="337"/>
      <c r="U8" s="337"/>
      <c r="V8" s="337"/>
      <c r="W8" s="337"/>
      <c r="X8" s="337"/>
      <c r="Y8" s="361"/>
      <c r="Z8" s="361"/>
      <c r="AA8" s="361"/>
      <c r="AB8" s="361"/>
      <c r="AC8" s="361"/>
      <c r="AD8" s="361"/>
      <c r="AE8" s="362"/>
      <c r="AF8" s="362"/>
      <c r="AG8" s="362"/>
      <c r="AH8" s="362"/>
      <c r="AI8" s="362"/>
    </row>
    <row r="9" spans="1:35" ht="15" x14ac:dyDescent="0.25">
      <c r="A9" s="336">
        <v>7</v>
      </c>
      <c r="B9" s="360" t="s">
        <v>250</v>
      </c>
      <c r="C9" s="92" t="s">
        <v>349</v>
      </c>
      <c r="D9" s="337"/>
      <c r="E9" s="337"/>
      <c r="F9" s="337"/>
      <c r="G9" s="337"/>
      <c r="H9" s="337"/>
      <c r="I9" s="337"/>
      <c r="J9" s="337"/>
      <c r="K9" s="337"/>
      <c r="L9" s="337"/>
      <c r="M9" s="337"/>
      <c r="N9" s="337"/>
      <c r="O9" s="337"/>
      <c r="P9" s="337"/>
      <c r="Q9" s="337"/>
      <c r="R9" s="337"/>
      <c r="S9" s="337"/>
      <c r="T9" s="337"/>
      <c r="U9" s="337"/>
      <c r="V9" s="337"/>
      <c r="W9" s="337"/>
      <c r="X9" s="337"/>
      <c r="Y9" s="361"/>
      <c r="Z9" s="361"/>
      <c r="AA9" s="361"/>
      <c r="AB9" s="361"/>
      <c r="AC9" s="361"/>
      <c r="AD9" s="361"/>
      <c r="AE9" s="362"/>
      <c r="AF9" s="362"/>
      <c r="AG9" s="362"/>
      <c r="AH9" s="362"/>
      <c r="AI9" s="362"/>
    </row>
    <row r="10" spans="1:35" ht="15" x14ac:dyDescent="0.25">
      <c r="A10" s="336">
        <v>8</v>
      </c>
      <c r="B10" s="360" t="s">
        <v>253</v>
      </c>
      <c r="C10" t="s">
        <v>380</v>
      </c>
      <c r="D10" s="337"/>
      <c r="E10" s="337"/>
      <c r="F10" s="337"/>
      <c r="G10" s="337"/>
      <c r="H10" s="337"/>
      <c r="I10" s="337"/>
      <c r="J10" s="337"/>
      <c r="K10" s="337"/>
      <c r="L10" s="337"/>
      <c r="M10" s="337"/>
      <c r="N10" s="337"/>
      <c r="O10" s="337"/>
      <c r="P10" s="337"/>
      <c r="Q10" s="337"/>
      <c r="R10" s="337"/>
      <c r="S10" s="337"/>
      <c r="T10" s="337"/>
      <c r="U10" s="337"/>
      <c r="V10" s="337"/>
      <c r="W10" s="337"/>
      <c r="X10" s="337"/>
      <c r="Y10" s="361"/>
      <c r="Z10" s="361"/>
      <c r="AA10" s="361"/>
      <c r="AB10" s="361"/>
      <c r="AC10" s="361"/>
      <c r="AD10" s="361"/>
      <c r="AE10" s="362"/>
      <c r="AF10" s="362"/>
      <c r="AG10" s="362"/>
      <c r="AH10" s="362"/>
      <c r="AI10" s="362"/>
    </row>
    <row r="11" spans="1:35" ht="15" x14ac:dyDescent="0.25">
      <c r="A11" s="363"/>
      <c r="B11" s="363" t="s">
        <v>125</v>
      </c>
      <c r="C11" s="363" t="s">
        <v>125</v>
      </c>
      <c r="D11" s="364">
        <f t="shared" ref="D11:X11" si="9">SUM(D3:D10)</f>
        <v>9828</v>
      </c>
      <c r="E11" s="364">
        <f t="shared" si="9"/>
        <v>8164</v>
      </c>
      <c r="F11" s="364">
        <f t="shared" si="9"/>
        <v>7972</v>
      </c>
      <c r="G11" s="364">
        <f t="shared" si="9"/>
        <v>7654</v>
      </c>
      <c r="H11" s="364">
        <f t="shared" si="9"/>
        <v>33618</v>
      </c>
      <c r="I11" s="364">
        <f t="shared" si="9"/>
        <v>20085</v>
      </c>
      <c r="J11" s="364">
        <f t="shared" si="9"/>
        <v>21245</v>
      </c>
      <c r="K11" s="364">
        <f t="shared" si="9"/>
        <v>21201</v>
      </c>
      <c r="L11" s="364">
        <f t="shared" si="9"/>
        <v>20014</v>
      </c>
      <c r="M11" s="364">
        <f t="shared" si="9"/>
        <v>82545</v>
      </c>
      <c r="N11" s="364">
        <f t="shared" si="9"/>
        <v>11159</v>
      </c>
      <c r="O11" s="364">
        <f t="shared" si="9"/>
        <v>9393</v>
      </c>
      <c r="P11" s="364">
        <f t="shared" si="9"/>
        <v>0</v>
      </c>
      <c r="Q11" s="364">
        <f t="shared" si="9"/>
        <v>0</v>
      </c>
      <c r="R11" s="364">
        <f t="shared" si="9"/>
        <v>20552</v>
      </c>
      <c r="S11" s="364">
        <f t="shared" si="9"/>
        <v>22566</v>
      </c>
      <c r="T11" s="364">
        <f t="shared" si="9"/>
        <v>25158</v>
      </c>
      <c r="U11" s="364">
        <f t="shared" si="9"/>
        <v>0</v>
      </c>
      <c r="V11" s="364">
        <f t="shared" si="9"/>
        <v>0</v>
      </c>
      <c r="W11" s="364">
        <f t="shared" si="9"/>
        <v>0</v>
      </c>
      <c r="X11" s="364">
        <f t="shared" si="9"/>
        <v>0</v>
      </c>
      <c r="Y11" s="361">
        <f>IFERROR(+N11/$X11,0)</f>
        <v>0</v>
      </c>
      <c r="Z11" s="361">
        <f>IFERROR(+O11/$X11,0)</f>
        <v>0</v>
      </c>
      <c r="AA11" s="361">
        <f t="shared" si="4"/>
        <v>0</v>
      </c>
      <c r="AB11" s="361">
        <f t="shared" si="5"/>
        <v>0</v>
      </c>
      <c r="AC11" s="361">
        <f t="shared" si="6"/>
        <v>0</v>
      </c>
      <c r="AD11" s="361">
        <f t="shared" si="7"/>
        <v>1</v>
      </c>
      <c r="AE11" s="362">
        <f t="shared" ref="AE11:AI11" si="10">IFERROR(+S11/N11,0)</f>
        <v>2.0222242136392148</v>
      </c>
      <c r="AF11" s="362">
        <f t="shared" si="10"/>
        <v>2.678377515170872</v>
      </c>
      <c r="AG11" s="362">
        <f t="shared" si="10"/>
        <v>0</v>
      </c>
      <c r="AH11" s="362">
        <f t="shared" si="10"/>
        <v>0</v>
      </c>
      <c r="AI11" s="362">
        <f t="shared" si="10"/>
        <v>0</v>
      </c>
    </row>
  </sheetData>
  <autoFilter ref="A2:AI11" xr:uid="{71487145-8B2B-441D-BA09-096C5788CD5F}"/>
  <mergeCells count="6">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Portada</vt:lpstr>
      <vt:lpstr>Glosario</vt:lpstr>
      <vt:lpstr>FC</vt:lpstr>
      <vt:lpstr>Indicadores</vt:lpstr>
      <vt:lpstr>F1</vt:lpstr>
      <vt:lpstr>F2</vt:lpstr>
      <vt:lpstr>Hoja1</vt:lpstr>
      <vt:lpstr>Tablero de mando</vt:lpstr>
      <vt:lpstr>Performance</vt:lpstr>
      <vt:lpstr>Graficos</vt:lpstr>
      <vt:lpstr>L&amp;D</vt:lpstr>
      <vt:lpstr>Data</vt:lpstr>
      <vt:lpstr>Atend_Atenc</vt:lpstr>
      <vt:lpstr>'F2'!Área_de_impresión</vt:lpstr>
      <vt:lpstr>'FC'!Área_de_impresión</vt:lpstr>
      <vt:lpstr>Indicadores!Área_de_impresión</vt:lpstr>
      <vt:lpstr>'L&amp;D'!Área_de_impresión</vt:lpstr>
      <vt:lpstr>Performance!Área_de_impresión</vt:lpstr>
      <vt:lpstr>Portada!Área_de_impresión</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Estadistica</cp:lastModifiedBy>
  <cp:lastPrinted>2013-04-24T13:53:07Z</cp:lastPrinted>
  <dcterms:created xsi:type="dcterms:W3CDTF">2008-12-19T15:07:21Z</dcterms:created>
  <dcterms:modified xsi:type="dcterms:W3CDTF">2023-08-15T19:06:45Z</dcterms:modified>
</cp:coreProperties>
</file>